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uo\Documents\Python Scripts\plastics_optimization\data\raw\"/>
    </mc:Choice>
  </mc:AlternateContent>
  <bookViews>
    <workbookView xWindow="0" yWindow="0" windowWidth="10965" windowHeight="5400" activeTab="4"/>
  </bookViews>
  <sheets>
    <sheet name="product" sheetId="1" r:id="rId1"/>
    <sheet name="process" sheetId="2" r:id="rId2"/>
    <sheet name="Sheet1" sheetId="8" state="hidden" r:id="rId3"/>
    <sheet name="flows" sheetId="9" r:id="rId4"/>
    <sheet name="pm_emissions" sheetId="7" r:id="rId5"/>
    <sheet name="substitution" sheetId="5" r:id="rId6"/>
    <sheet name="process_ihs" sheetId="6" r:id="rId7"/>
    <sheet name="flows_o" sheetId="3" r:id="rId8"/>
  </sheets>
  <calcPr calcId="162913"/>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80" i="9" l="1"/>
  <c r="E679" i="9"/>
  <c r="E678" i="9"/>
  <c r="E677" i="9"/>
  <c r="H114" i="7"/>
  <c r="I114" i="7"/>
  <c r="G114" i="7"/>
  <c r="F111" i="7"/>
  <c r="G111" i="7"/>
  <c r="E111" i="7"/>
  <c r="G109" i="7" l="1"/>
  <c r="G107" i="7"/>
  <c r="F23" i="1" l="1"/>
  <c r="F22" i="1"/>
  <c r="F21" i="1"/>
  <c r="F66" i="1" l="1"/>
  <c r="D616" i="3" l="1"/>
  <c r="D618" i="3" s="1"/>
  <c r="D607" i="3"/>
  <c r="D609" i="3" s="1"/>
  <c r="D602" i="3" l="1"/>
  <c r="F16" i="1"/>
  <c r="D2" i="5" l="1"/>
  <c r="D8" i="5"/>
  <c r="D9" i="5"/>
  <c r="D7" i="5"/>
  <c r="F99" i="1" l="1"/>
  <c r="F105" i="1"/>
  <c r="F102" i="1"/>
  <c r="F101" i="1"/>
  <c r="F100" i="1"/>
  <c r="F85" i="1"/>
  <c r="F80" i="1"/>
  <c r="F74" i="1"/>
  <c r="F70" i="1"/>
  <c r="F11" i="1"/>
  <c r="F8" i="1"/>
  <c r="F68" i="1"/>
  <c r="F65" i="1"/>
  <c r="F19" i="1"/>
  <c r="F18" i="1"/>
  <c r="F17" i="1"/>
  <c r="F110" i="1"/>
  <c r="F20" i="1" l="1"/>
  <c r="D545" i="3" l="1"/>
  <c r="D438" i="3" l="1"/>
  <c r="D437" i="3"/>
  <c r="D508" i="3" l="1"/>
  <c r="D505" i="3"/>
  <c r="D504" i="3"/>
  <c r="D501" i="3"/>
  <c r="D498" i="3"/>
  <c r="D497" i="3"/>
  <c r="D492" i="3"/>
  <c r="D491" i="3"/>
  <c r="D487" i="3"/>
  <c r="D486" i="3"/>
  <c r="D485" i="3"/>
  <c r="D480" i="3"/>
  <c r="D478" i="3"/>
  <c r="D471" i="3"/>
  <c r="D469" i="3"/>
  <c r="D455" i="3"/>
  <c r="D458" i="3" s="1"/>
  <c r="D460" i="3" l="1"/>
  <c r="D101" i="2"/>
  <c r="D100" i="2"/>
  <c r="D338" i="3"/>
  <c r="D345" i="3"/>
  <c r="D185" i="3"/>
  <c r="D184" i="3"/>
  <c r="D183" i="3"/>
  <c r="D182" i="3"/>
  <c r="D181" i="3"/>
  <c r="D132" i="3" l="1"/>
  <c r="D129" i="3"/>
  <c r="D59" i="3"/>
  <c r="D51" i="3"/>
  <c r="D56" i="3"/>
  <c r="D54" i="3"/>
  <c r="D48" i="3"/>
  <c r="D46" i="3"/>
  <c r="D114" i="3"/>
  <c r="D127" i="3"/>
  <c r="D22" i="3"/>
  <c r="D112" i="3"/>
  <c r="D125" i="3"/>
  <c r="D20" i="3"/>
  <c r="D61" i="3" l="1"/>
  <c r="D42" i="3"/>
  <c r="D43" i="3" s="1"/>
  <c r="D34" i="3"/>
  <c r="D35" i="3" s="1"/>
  <c r="D37" i="3"/>
  <c r="D38" i="3" s="1"/>
  <c r="D31" i="3"/>
  <c r="D32" i="3" s="1"/>
  <c r="D40" i="3"/>
</calcChain>
</file>

<file path=xl/comments1.xml><?xml version="1.0" encoding="utf-8"?>
<comments xmlns="http://schemas.openxmlformats.org/spreadsheetml/2006/main">
  <authors>
    <author>Jing Huo</author>
  </authors>
  <commentList>
    <comment ref="F10" authorId="0" shapeId="0">
      <text>
        <r>
          <rPr>
            <b/>
            <sz val="9"/>
            <color indexed="81"/>
            <rFont val="Tahoma"/>
            <family val="2"/>
          </rPr>
          <t>Jing Huo:</t>
        </r>
        <r>
          <rPr>
            <sz val="9"/>
            <color indexed="81"/>
            <rFont val="Tahoma"/>
            <family val="2"/>
          </rPr>
          <t xml:space="preserve">
https://www.chemicalbook.com/ChemicalProductProperty_EN_CB2196204.htm</t>
        </r>
      </text>
    </comment>
    <comment ref="F26" authorId="0" shapeId="0">
      <text>
        <r>
          <rPr>
            <b/>
            <sz val="9"/>
            <color indexed="81"/>
            <rFont val="Tahoma"/>
            <family val="2"/>
          </rPr>
          <t>Jing Huo:</t>
        </r>
        <r>
          <rPr>
            <sz val="9"/>
            <color indexed="81"/>
            <rFont val="Tahoma"/>
            <family val="2"/>
          </rPr>
          <t xml:space="preserve">
Biotreatment of corn steep liquor by a bioprocess for
biosurfactant production</t>
        </r>
      </text>
    </comment>
    <comment ref="F31" authorId="0" shapeId="0">
      <text>
        <r>
          <rPr>
            <b/>
            <sz val="9"/>
            <color indexed="81"/>
            <rFont val="Tahoma"/>
            <family val="2"/>
          </rPr>
          <t>Jing Huo:</t>
        </r>
        <r>
          <rPr>
            <sz val="9"/>
            <color indexed="81"/>
            <rFont val="Tahoma"/>
            <family val="2"/>
          </rPr>
          <t xml:space="preserve">
assume protein</t>
        </r>
      </text>
    </comment>
    <comment ref="F53" authorId="0" shapeId="0">
      <text>
        <r>
          <rPr>
            <b/>
            <sz val="9"/>
            <color indexed="81"/>
            <rFont val="Tahoma"/>
            <family val="2"/>
          </rPr>
          <t>Jing Huo:</t>
        </r>
        <r>
          <rPr>
            <sz val="9"/>
            <color indexed="81"/>
            <rFont val="Tahoma"/>
            <family val="2"/>
          </rPr>
          <t xml:space="preserve">
https://doi.org/10.1890/05-1792</t>
        </r>
      </text>
    </comment>
    <comment ref="F64" authorId="0" shapeId="0">
      <text>
        <r>
          <rPr>
            <b/>
            <sz val="9"/>
            <color indexed="81"/>
            <rFont val="Tahoma"/>
            <family val="2"/>
          </rPr>
          <t>Jing Huo:</t>
        </r>
        <r>
          <rPr>
            <sz val="9"/>
            <color indexed="81"/>
            <rFont val="Tahoma"/>
            <family val="2"/>
          </rPr>
          <t xml:space="preserve">
https://doi.org/10.1016/j.polymertesting.2013.05.001</t>
        </r>
      </text>
    </comment>
    <comment ref="F73" authorId="0" shapeId="0">
      <text>
        <r>
          <rPr>
            <b/>
            <sz val="9"/>
            <color indexed="81"/>
            <rFont val="Tahoma"/>
            <family val="2"/>
          </rPr>
          <t>Jing Huo:</t>
        </r>
        <r>
          <rPr>
            <sz val="9"/>
            <color indexed="81"/>
            <rFont val="Tahoma"/>
            <family val="2"/>
          </rPr>
          <t xml:space="preserve">
https://doi.org/10.1890/05-1792</t>
        </r>
      </text>
    </comment>
    <comment ref="F110" authorId="0" shapeId="0">
      <text>
        <r>
          <rPr>
            <b/>
            <sz val="9"/>
            <color indexed="81"/>
            <rFont val="Tahoma"/>
            <family val="2"/>
          </rPr>
          <t>Jing Huo:</t>
        </r>
        <r>
          <rPr>
            <sz val="9"/>
            <color indexed="81"/>
            <rFont val="Tahoma"/>
            <family val="2"/>
          </rPr>
          <t xml:space="preserve">
protein + carbonhydrates,
composition: http://dx.doi.org/10.22161/ijeab/2.2.2
carbon content of protein and carbonhydrates: https://doi.org/10.1016/0165-022x(91)90024-q</t>
        </r>
      </text>
    </comment>
  </commentList>
</comments>
</file>

<file path=xl/comments2.xml><?xml version="1.0" encoding="utf-8"?>
<comments xmlns="http://schemas.openxmlformats.org/spreadsheetml/2006/main">
  <authors>
    <author>Jing Huo</author>
  </authors>
  <commentList>
    <comment ref="D1" authorId="0" shapeId="0">
      <text>
        <r>
          <rPr>
            <b/>
            <sz val="9"/>
            <color indexed="81"/>
            <rFont val="Tahoma"/>
            <family val="2"/>
          </rPr>
          <t>Jing Huo:</t>
        </r>
        <r>
          <rPr>
            <sz val="9"/>
            <color indexed="81"/>
            <rFont val="Tahoma"/>
            <family val="2"/>
          </rPr>
          <t xml:space="preserve">
How many kg of new bio-based plastics is needed to replace 1 kg of conventional plastics</t>
        </r>
      </text>
    </comment>
  </commentList>
</comments>
</file>

<file path=xl/sharedStrings.xml><?xml version="1.0" encoding="utf-8"?>
<sst xmlns="http://schemas.openxmlformats.org/spreadsheetml/2006/main" count="10993" uniqueCount="758">
  <si>
    <t>electricity</t>
  </si>
  <si>
    <t>forest_residue</t>
  </si>
  <si>
    <t>barley_straw</t>
  </si>
  <si>
    <t>maize_stover</t>
  </si>
  <si>
    <t>rapeseed_straw</t>
  </si>
  <si>
    <t>rice_straw</t>
  </si>
  <si>
    <t>sorghum_straw</t>
  </si>
  <si>
    <t>soybean_straw</t>
  </si>
  <si>
    <t>sugarcane_tops_and_leaves</t>
  </si>
  <si>
    <t>wheat_straw</t>
  </si>
  <si>
    <t>water</t>
  </si>
  <si>
    <t>agricultural_residue</t>
  </si>
  <si>
    <t>process</t>
  </si>
  <si>
    <t>value</t>
  </si>
  <si>
    <t>kg</t>
  </si>
  <si>
    <t>kWh</t>
  </si>
  <si>
    <t>agricultural residue, from barley straw</t>
  </si>
  <si>
    <t>agricultural residue, from maize stover</t>
  </si>
  <si>
    <t>agricultural residue, from rapeseed straw</t>
  </si>
  <si>
    <t>agricultural residue, from rice straw</t>
  </si>
  <si>
    <t>agricultural residue, from sorghum straw</t>
  </si>
  <si>
    <t>agricultural residue, from soybean straw</t>
  </si>
  <si>
    <t>agricultural residue, from sugarcane tops and leaves</t>
  </si>
  <si>
    <t>agricultural residue, from wheat straw</t>
  </si>
  <si>
    <t>heat, low temperature, from electricity</t>
  </si>
  <si>
    <t>MJ</t>
  </si>
  <si>
    <t>heat, high temperature, from agricultural residue</t>
  </si>
  <si>
    <t>heat, low temperature, from agricultural residue</t>
  </si>
  <si>
    <t>heat, high temperature, from forest residue</t>
  </si>
  <si>
    <t>heat, low temperature, from forest residue</t>
  </si>
  <si>
    <t>co2_emission_fossil</t>
  </si>
  <si>
    <t>co2_emission_biogenic_short</t>
  </si>
  <si>
    <t>co2_emission_biogenic_long</t>
  </si>
  <si>
    <t>unit</t>
  </si>
  <si>
    <t>hydrogen</t>
  </si>
  <si>
    <t>hydrogen, from PEM electrolysis</t>
  </si>
  <si>
    <t>methanol</t>
  </si>
  <si>
    <t>methanol, from agricultural residue gasification, base</t>
  </si>
  <si>
    <t>methanol, from forest residue gasification, base</t>
  </si>
  <si>
    <t>methanol, from agricultural residue gasification, beccs</t>
  </si>
  <si>
    <t>methanol, from forest residue gasification, beccs</t>
  </si>
  <si>
    <t>methanol, from agricultural residue gasification, combined with co2 hydrogenation</t>
  </si>
  <si>
    <t>methanol, from forest residue gasification, combined with co2 hydrogenation</t>
  </si>
  <si>
    <t>ethylene, from methanol-to-olefins</t>
  </si>
  <si>
    <t>ethylene</t>
  </si>
  <si>
    <t>propylene, from methanol-to-olefins</t>
  </si>
  <si>
    <t>propylene</t>
  </si>
  <si>
    <t>steam_low</t>
  </si>
  <si>
    <t>steam_high</t>
  </si>
  <si>
    <t>steam, low temperature, from heat</t>
  </si>
  <si>
    <t>steam, high temperature, from heat</t>
  </si>
  <si>
    <t>ecoinvent</t>
  </si>
  <si>
    <t>heat_low</t>
  </si>
  <si>
    <t>heat_high</t>
  </si>
  <si>
    <t>product_name</t>
  </si>
  <si>
    <t>product_type</t>
  </si>
  <si>
    <t>raw_material</t>
  </si>
  <si>
    <t>emission</t>
  </si>
  <si>
    <t>intermediate</t>
  </si>
  <si>
    <t>product</t>
  </si>
  <si>
    <t>TRL</t>
  </si>
  <si>
    <t>high</t>
  </si>
  <si>
    <t>commercialized</t>
  </si>
  <si>
    <t>Data source</t>
  </si>
  <si>
    <t>cooling water</t>
  </si>
  <si>
    <t>cooling_water</t>
  </si>
  <si>
    <t>JD</t>
  </si>
  <si>
    <t>benzene, from methanol-to-aromatics</t>
  </si>
  <si>
    <t>benzene</t>
  </si>
  <si>
    <t>mid</t>
  </si>
  <si>
    <t>AB</t>
  </si>
  <si>
    <t>toluene</t>
  </si>
  <si>
    <t>toluene, from methanol-to-aromatics</t>
  </si>
  <si>
    <t>p-xylene</t>
  </si>
  <si>
    <t>formaldehyde</t>
  </si>
  <si>
    <t>p-xylene, from methanol-to-aromatics</t>
  </si>
  <si>
    <t>cooling_water_kg</t>
  </si>
  <si>
    <t>checked</t>
  </si>
  <si>
    <t>yes</t>
  </si>
  <si>
    <t>glucose</t>
  </si>
  <si>
    <t>enzyme</t>
  </si>
  <si>
    <t>sulfuric_acid</t>
  </si>
  <si>
    <t>https://doi.org/10.1016/j.jclepro.2017.09.195</t>
  </si>
  <si>
    <t>coproduce electricity</t>
  </si>
  <si>
    <t>note</t>
  </si>
  <si>
    <t>oxygen_liquid</t>
  </si>
  <si>
    <t>nitrogen_liquid</t>
  </si>
  <si>
    <t>nitrogen, from crogenic air separation, base</t>
  </si>
  <si>
    <t>https://doi.org/10.1016/j.jclepro.2020.123027</t>
  </si>
  <si>
    <t>low</t>
  </si>
  <si>
    <t>nitrogen, from crogenic air separation, improved</t>
  </si>
  <si>
    <t>ammonia</t>
  </si>
  <si>
    <t>combine process 97 and 135 in AB model</t>
  </si>
  <si>
    <t>deionized water and process water</t>
  </si>
  <si>
    <t>2.75MJ/kg</t>
  </si>
  <si>
    <t>hydrogen, from agricultural residue gasification, ccu</t>
  </si>
  <si>
    <t>hydrogen, from forest residue gasification, ccu</t>
  </si>
  <si>
    <t>calculated</t>
  </si>
  <si>
    <t>ammonia, from Haber-Bosch process</t>
  </si>
  <si>
    <t>coproduce steam</t>
  </si>
  <si>
    <t>sulfur</t>
  </si>
  <si>
    <t>ammonium_sulfate</t>
  </si>
  <si>
    <t>trimethylamine</t>
  </si>
  <si>
    <t>trimethylamine, from methanol and ammonia, mass balance only</t>
  </si>
  <si>
    <t>mass balance</t>
  </si>
  <si>
    <t>succinic acid, from steam explosion pre-treatment of agricultural residue, according to Kosamia2023</t>
  </si>
  <si>
    <t>https://doi.org/10.1016/j.indcrop.2023.117101</t>
  </si>
  <si>
    <t>lime</t>
  </si>
  <si>
    <t>succinic acid, from steam explosion pre-treatment of forest residue, according to Kosamia2023</t>
  </si>
  <si>
    <t>lactic acid, from steam explosion pre-treatment of agricultural residue, according to Mandegari2018</t>
  </si>
  <si>
    <t>https://doi.org/10.1002/bbb.1801</t>
  </si>
  <si>
    <t>lactic acid, from steam explosion pre-treatment of forest residue, according to Mandegari2018</t>
  </si>
  <si>
    <t>ethanol</t>
  </si>
  <si>
    <t>sulfur_dioxide</t>
  </si>
  <si>
    <t>sulfur dioxide, from sulfur</t>
  </si>
  <si>
    <t>sodium_hydroxide</t>
  </si>
  <si>
    <t>proxy for Mg(OH)2</t>
  </si>
  <si>
    <t>corn_steep_liquor</t>
  </si>
  <si>
    <t>maize_grain</t>
  </si>
  <si>
    <t>agri-footprint</t>
  </si>
  <si>
    <t>corn steep liquor, from corn</t>
  </si>
  <si>
    <t>yeast</t>
  </si>
  <si>
    <t>ethanol, from dilute acid pre-treatment of agricultural residue, according to Wang2013</t>
  </si>
  <si>
    <t>ethanol, from dilute acid pre-treatment of forest residue, according to Wang2013</t>
  </si>
  <si>
    <t>ethanol, from steam explosion with acid catalyst pre-treatment of agricultural residue, according to Wang2013</t>
  </si>
  <si>
    <t>ethanol, from steam explosion with acid catalyst pre-treatment of forest residue, according to Wang2013</t>
  </si>
  <si>
    <t>ethanol, from steam explosion pre-treatment of agricultural residue, according to Wang2013</t>
  </si>
  <si>
    <t>ethanol, from steam explosion pre-treatment of forest residue, according to Wang2013</t>
  </si>
  <si>
    <t>ethanol, from liquid hot water pre-treatment of agricultural residue, according to Wang2013</t>
  </si>
  <si>
    <t>ethanol, from liquid hot water pre-treatment of forest residue, according to Wang2013</t>
  </si>
  <si>
    <t>ethanol, from wet oxidation pre-treatment of agricultural residue, according to Wang2013</t>
  </si>
  <si>
    <t>ethanol, from wet oxidation pre-treatment of forest residue, according to Wang2013</t>
  </si>
  <si>
    <t>estimated based on Wang2013, same pre-treatment method for ethanol</t>
  </si>
  <si>
    <t>glucose, from organosolv pre-treatment of agricultural residue, according to Moncada2017</t>
  </si>
  <si>
    <t>glucose, from organosolv pre-treatment of forest residue, according to Moncada2017</t>
  </si>
  <si>
    <t>furfural, from organosolv pre-treatment of agricultural residue, according to Moncada2017</t>
  </si>
  <si>
    <t>furfural, from organosolv pre-treatment of forest residue, according to Moncada2017</t>
  </si>
  <si>
    <t>organosolv lignin, from organosolv pre-treatment of agricultural residue, according to Moncada2017</t>
  </si>
  <si>
    <t>organosolv lignin, from organosolv pre-treatment of forest residue, according to Moncada2017</t>
  </si>
  <si>
    <t>ammonium sulfate, from ammonia and sulfuric acid</t>
  </si>
  <si>
    <t>oxygen, from cryogenic air separation, base</t>
  </si>
  <si>
    <t>oxygen, from cryogenic air separation, improved</t>
  </si>
  <si>
    <t>xylose, from liquid hot water pre-treatment of agricultural residue, according to LiuF2021</t>
  </si>
  <si>
    <t>xylose, from liquid hot water pre-treatment of forest residue, according to LiuF2021</t>
  </si>
  <si>
    <t>reported in limestone</t>
  </si>
  <si>
    <t>original report didn't account for water recycling, hence too high water consumption. This value is taken from Wang2013 with the same pretreatment</t>
  </si>
  <si>
    <t>https://doi.org/10.1016/j.jclepro.2021.129707</t>
  </si>
  <si>
    <t>https://doi.org/10.1016/j.rser.2013.08.031</t>
  </si>
  <si>
    <t>product_process</t>
  </si>
  <si>
    <t>ratio</t>
  </si>
  <si>
    <t>methanol-to-olefins</t>
  </si>
  <si>
    <t>methanol-to-aromatics</t>
  </si>
  <si>
    <t>organosolv pre-treatment of agricultural residue, according to Moncada2017</t>
  </si>
  <si>
    <t>organosolv pre-treatment of forest residue, according to Moncada2017</t>
  </si>
  <si>
    <t>liquid hot water pre-treatment of agricultural residue, according to LiuF2021</t>
  </si>
  <si>
    <t>liquid hot water pre-treatment of forest residue, according to LiuF2021</t>
  </si>
  <si>
    <t>ethanol, from liquid hot water pre-treatment of agricultural residue, according to LiuF2021</t>
  </si>
  <si>
    <t>ethanol, from liquid hot water pre-treatment of forest residue, according to LiuF2021</t>
  </si>
  <si>
    <t>xylose_mother_liquor</t>
  </si>
  <si>
    <t>xylose mother liquor, from liquid hot water pre-treatment of agricultural residue, according to LiuF2021</t>
  </si>
  <si>
    <t>xylose mother liquor, from liquid hot water pre-treatment of forest residue, according to LiuF2021</t>
  </si>
  <si>
    <t>glucose, from organosolv pre-treatment of agricultural residue, according to Nitzsche2016</t>
  </si>
  <si>
    <t>organosolv lignin, from organosolv pre-treatment of agricultural residue, according to Nitzsche2016</t>
  </si>
  <si>
    <t>organosolv pre-treatment of agricultural residue, according to Nitzsche2016</t>
  </si>
  <si>
    <t>glucose, from organosolv pre-treatment of forest residue, according to Nitzsche2016</t>
  </si>
  <si>
    <t>organosolv lignin, from organosolv pre-treatment of forest residue, according to Nitzsche2016</t>
  </si>
  <si>
    <t>organosolv pre-treatment of forest residue, according to Nitzsche2016</t>
  </si>
  <si>
    <t>https://doi.org/10.1016/j.biortech.2015.11.008</t>
  </si>
  <si>
    <t>biogas and hydrolysis lignin as fuel, coproduction</t>
  </si>
  <si>
    <t>refrigerant_energy</t>
  </si>
  <si>
    <t>450C</t>
  </si>
  <si>
    <t>ethylene, from ethanol dehydration, according to Nitzsche2016</t>
  </si>
  <si>
    <t>https://doi.org/10.1016/j.susmat.2023.e00683</t>
  </si>
  <si>
    <t>phosphate_rock</t>
  </si>
  <si>
    <t>LDPE</t>
  </si>
  <si>
    <t>hexene_1</t>
  </si>
  <si>
    <t>potato</t>
  </si>
  <si>
    <t>potato_starch</t>
  </si>
  <si>
    <t>enzyme, from potato starch</t>
  </si>
  <si>
    <t>potato starch, from potato</t>
  </si>
  <si>
    <t>include</t>
  </si>
  <si>
    <t>PLA</t>
  </si>
  <si>
    <t>lactic_acid</t>
  </si>
  <si>
    <t>sodium_hypochlorite</t>
  </si>
  <si>
    <t>potassium_sulfate</t>
  </si>
  <si>
    <t>magnesium_sulfate</t>
  </si>
  <si>
    <t>https://doi.org/10.1016/S0141-3910(02)00400-7</t>
  </si>
  <si>
    <t>magnesium_oxide</t>
  </si>
  <si>
    <t>proxy for MgCO3, 0.5kg</t>
  </si>
  <si>
    <t>hydrochloric_acid</t>
  </si>
  <si>
    <t>take from air</t>
  </si>
  <si>
    <t>PBS</t>
  </si>
  <si>
    <t>succinic_acid</t>
  </si>
  <si>
    <t>PBS, from 1,4-BDO and succinic acid</t>
  </si>
  <si>
    <t>https://doi.org/10.1016/j.scitotenv.2021.150594</t>
  </si>
  <si>
    <t>hgih</t>
  </si>
  <si>
    <t>sodium_phosphate</t>
  </si>
  <si>
    <t>Na2HPO4 and KH2PO4 and (NH4)2HPO4</t>
  </si>
  <si>
    <t>cellulose</t>
  </si>
  <si>
    <t>cellulose, estimated from glucose</t>
  </si>
  <si>
    <t>cellulose to glucose conversion rate=77.4%</t>
  </si>
  <si>
    <t>acetaldehyde</t>
  </si>
  <si>
    <t>acetic_anhydride</t>
  </si>
  <si>
    <t>syngas, from agricultural residue gasification</t>
  </si>
  <si>
    <t>assume miscanthus</t>
  </si>
  <si>
    <t>self calculated</t>
  </si>
  <si>
    <t>syngas, from forest residue gasification</t>
  </si>
  <si>
    <t>carbon_monoxide</t>
  </si>
  <si>
    <t>acetic_acid</t>
  </si>
  <si>
    <t>sodium_acetate</t>
  </si>
  <si>
    <t>sodium acetate, from sodium hydroxide and acetic acid</t>
  </si>
  <si>
    <t>https://www.osti.gov/etdeweb/servlets/purl/22119615</t>
  </si>
  <si>
    <t>chlorine</t>
  </si>
  <si>
    <t>vinyl_chloride</t>
  </si>
  <si>
    <t>ethylene_glycol</t>
  </si>
  <si>
    <t>PP</t>
  </si>
  <si>
    <t>terephthalic_acid</t>
  </si>
  <si>
    <t>PET</t>
  </si>
  <si>
    <t>ethylbenzene</t>
  </si>
  <si>
    <t>hydrogen_peroxide</t>
  </si>
  <si>
    <t>butadiene</t>
  </si>
  <si>
    <t>https://doi.org/10.1016/j.jclepro.2022.133963</t>
  </si>
  <si>
    <t>styrene</t>
  </si>
  <si>
    <t>polybutadiene</t>
  </si>
  <si>
    <t>no</t>
  </si>
  <si>
    <t>nitric_acid</t>
  </si>
  <si>
    <t>toluene_diisocyanate</t>
  </si>
  <si>
    <t>chlorobenzene</t>
  </si>
  <si>
    <t>nitrobenzene</t>
  </si>
  <si>
    <t>aniline</t>
  </si>
  <si>
    <t>propylene_oxide</t>
  </si>
  <si>
    <t>polyol_polyether</t>
  </si>
  <si>
    <t>ethylene_oxide</t>
  </si>
  <si>
    <t>diethylene_glycol</t>
  </si>
  <si>
    <t>polyol_polyester</t>
  </si>
  <si>
    <t>adipic_acid</t>
  </si>
  <si>
    <t>tetrahydrofuran</t>
  </si>
  <si>
    <t>tetrahydrofuran, from 1,4-BDO dehydrogenation</t>
  </si>
  <si>
    <t>FDCA, from cellulose via HMF</t>
  </si>
  <si>
    <t>https://doi.org/10.1016/j.rser.2021.112059</t>
  </si>
  <si>
    <t>https://onlinelibrary.wiley.com/doi/10.1111/jiec.12583</t>
  </si>
  <si>
    <t>raw_material_type</t>
  </si>
  <si>
    <t>carbon feedstock</t>
  </si>
  <si>
    <t>utility</t>
  </si>
  <si>
    <t>inorganic chemicals</t>
  </si>
  <si>
    <t>other bio-based inputs</t>
  </si>
  <si>
    <t>https://www.ieabioenergy.com/wp-content/uploads/2022/02/Role-of-biomass-in-industrial-heat.pdf</t>
  </si>
  <si>
    <t>https://doi.org/10.1016/j.est.2021.102759</t>
  </si>
  <si>
    <t>name change only</t>
  </si>
  <si>
    <t>dominant</t>
  </si>
  <si>
    <t>from ethylene by one-step oxidation</t>
  </si>
  <si>
    <t>reference</t>
  </si>
  <si>
    <t>from methanol carbonylation</t>
  </si>
  <si>
    <t>Showa Denko, commercial operation in 1997, idle since 2008</t>
  </si>
  <si>
    <t>from ethanol via acetaldehyde</t>
  </si>
  <si>
    <t>number_of_data</t>
  </si>
  <si>
    <t>BP SAABRE, integrated process of methanol carbonylation</t>
  </si>
  <si>
    <t>https://doi.org/10.1002/14356007.a01_045.pub3</t>
  </si>
  <si>
    <t>Methanol carbonylation has been the method of choice for the past 35 years (38-40) and will remain the preferred route for large-scale production.</t>
  </si>
  <si>
    <t>co-products</t>
  </si>
  <si>
    <t>from acetic acid via ketene</t>
  </si>
  <si>
    <t>from acetone via ketene</t>
  </si>
  <si>
    <t>This variation of the ketene process (cleavage of acetone into ketene and methane (59)) has no economic significance for the manufacture of acetic anhydride today.</t>
  </si>
  <si>
    <t>from methyl acetate carbonylation</t>
  </si>
  <si>
    <t>In Western Europe, 77 % of acetic anhydride is made by the ketene process and 23 % by the oxidation of acetaldehyde. 25 % of acetic anhydride in the United States has been made by this process and 75 % by the ketene process.</t>
  </si>
  <si>
    <t>the carbonylation of methyl acetate (Halcon process), was begun in 1983. 25 % of acetic anhydride in the United States</t>
  </si>
  <si>
    <t>from acetaldehyde oxidation</t>
  </si>
  <si>
    <t>In Western Europe, 23 % of acetic anhydride is made by the oxidation of acetaldehyde</t>
  </si>
  <si>
    <t>acetic acid and heavy end (fuel)</t>
  </si>
  <si>
    <t>note_process</t>
  </si>
  <si>
    <t>note_coproduction</t>
  </si>
  <si>
    <t>20% acetic acid. Not sure if in reality acetic acid is recovered to make acetaldehyde or simply sold</t>
  </si>
  <si>
    <t>from one-step ethylene oxidation</t>
  </si>
  <si>
    <t>from ethylene via acetaldehyde</t>
  </si>
  <si>
    <t>methyl acetate</t>
  </si>
  <si>
    <t>the second-most-important manufacturing method, although it is usually not competitive with the carbonylation of methanol</t>
  </si>
  <si>
    <t>Most commercially available methyl acetate is a byproduct in the manufacture of acetic acid.</t>
  </si>
  <si>
    <t>from butadiene by carboalkoxylation</t>
  </si>
  <si>
    <t>?</t>
  </si>
  <si>
    <t>Since the early 1980s, a great deal of research has been carried out on the synthesis of adipic acid from butadiene and carbon monoxide (Section 4.3). However, no commercial plant based on this technology is currently in operation. May keep for "future"</t>
  </si>
  <si>
    <t>from benzene via cyclohexanol</t>
  </si>
  <si>
    <t>all large-scale production is via nitric acid oxidation of cyclohexanol [108-93-0], cyclohexanone [108-94-1], or a mixture of the two [ketone – alcohol (KA) oil].</t>
  </si>
  <si>
    <t>https://doi.org/10.1002/14356007.a01_065</t>
  </si>
  <si>
    <t>cyclohexane</t>
  </si>
  <si>
    <t>18% cyclohexane</t>
  </si>
  <si>
    <t>methyl valerate, dibasic acids</t>
  </si>
  <si>
    <t>cyclohexane, dibasic acids</t>
  </si>
  <si>
    <t>dibasic acids</t>
  </si>
  <si>
    <t>same technology as above, but requires o2 and n2</t>
  </si>
  <si>
    <t>from cyclohexane_1</t>
  </si>
  <si>
    <t>from cyclohexane_2</t>
  </si>
  <si>
    <t>from cyclohexane_3</t>
  </si>
  <si>
    <t>same technology as above, but has methanol as raw material to recover methyl ester</t>
  </si>
  <si>
    <t>methyl ester</t>
  </si>
  <si>
    <t>https://doi.org/10.1002/14356007.a01_269</t>
  </si>
  <si>
    <t>all large-scale production is via nitric acid oxidation of cyclohexanol [108-93-0], cyclohexanone [108-94-1], or a mixture of the two [ketone – alcohol (KA) oil]. In the past 20 years, there has been a shift to the lower cost cyclohexane-based process</t>
  </si>
  <si>
    <t>from phenol via cyclohexanol</t>
  </si>
  <si>
    <t>Differences among commercial processes are mainly in the manufacture of the KA oil. The six carbon atoms of the adipic acid backbone usually come from benzene, which is hydrogenated to cyclohexane, or phenol, which is hydrogenated to cyclohexanol. The cyclohexane is then oxidized with air to KA oil.</t>
  </si>
  <si>
    <t>from glucose by heterogeneous catalysis</t>
  </si>
  <si>
    <t>from glucose by fermentation</t>
  </si>
  <si>
    <t>glucose platform, future oriented</t>
  </si>
  <si>
    <t>https://doi.org/10.1002/9783527698202.ch6</t>
  </si>
  <si>
    <t>from nitrobenzene</t>
  </si>
  <si>
    <t>from phenol</t>
  </si>
  <si>
    <t>https://doi.org/10.1002/14356007.a02_303.pub2</t>
  </si>
  <si>
    <t xml:space="preserve">The nitrobenzene route has an overall advantage in yield and lower total energy requirements. </t>
  </si>
  <si>
    <t>The phenol route has an advantage in prolonged catalyst life and product quality. It is the preferred method if low cost phenol is available (phenol producers).</t>
  </si>
  <si>
    <t>ca</t>
  </si>
  <si>
    <t>from cellulose and acetic anhydride</t>
  </si>
  <si>
    <t>acetic acid</t>
  </si>
  <si>
    <t>from syngas</t>
  </si>
  <si>
    <t>from benzene and chlorine</t>
  </si>
  <si>
    <t>HCl, dichlorobenzene</t>
  </si>
  <si>
    <t>recover chlorine from HCl</t>
  </si>
  <si>
    <t>cumene</t>
  </si>
  <si>
    <t>from benzene and propylene</t>
  </si>
  <si>
    <t>one process does not use cooling water / fuel -&gt; how to average?</t>
  </si>
  <si>
    <t>from benzene by hydrogenation</t>
  </si>
  <si>
    <t>fuel</t>
  </si>
  <si>
    <t>from butadiene via 4-vinylcyclohexene</t>
  </si>
  <si>
    <t>https://doi.org/10.1002/14356007.a10_035.pub2</t>
  </si>
  <si>
    <t xml:space="preserve"> It is not known whether the process is practiced commercially.</t>
  </si>
  <si>
    <t>https://doi.org/10.1016/S0926-860X(01)00807-9</t>
  </si>
  <si>
    <t>from benzene via liquid phase alkylation</t>
  </si>
  <si>
    <t>from benzene via vapor phase alkylation</t>
  </si>
  <si>
    <t>Until technologies using zeolites in the liquid phase were commercialized in the 1990s, the vapor-phase zeolite process was the dominant technology of new plants, primarily because it avoided the aqueous waste streams produced from aluminum chloride plants.</t>
  </si>
  <si>
    <t>A total of twelve all-liquid-phase zeolite plants were operating at the end of 1999.</t>
  </si>
  <si>
    <t>ethylene_dichloride</t>
  </si>
  <si>
    <t>by direct chlorination</t>
  </si>
  <si>
    <t>by oxychlorination</t>
  </si>
  <si>
    <t>from ethylene via eo</t>
  </si>
  <si>
    <t>from formaldehyde</t>
  </si>
  <si>
    <t>Production from formaldehyde [50-00-0] and carbon monoxide was also used commercially from 1940 to 1963 (14). Neither of these methods is now used</t>
  </si>
  <si>
    <t>from syngas_1</t>
  </si>
  <si>
    <t>from syngas_2</t>
  </si>
  <si>
    <t>syngas 1.8:1, At the present time, none of the described methods based on C1 units can compete with the ethylene → ethylene oxide → glycol pathway. However, if crude oil prices increase, the synthesis of ethylene glycol from C1 units will become more economically attractive</t>
  </si>
  <si>
    <t>syngas 2:1, At the present time, none of the described methods based on C1 units can compete with the ethylene → ethylene oxide → glycol pathway. However, if crude oil prices increase, the synthesis of ethylene glycol from C1 units will become more economically attractive</t>
  </si>
  <si>
    <t>https://doi.org/10.1002/14356007.a10_101</t>
  </si>
  <si>
    <t>Only one method is currently used for the industrial production of ethylene glycol. This method is based on the hydrolysis of ethylene oxide obtained by direct oxidation of ethylene with air or oxygen</t>
  </si>
  <si>
    <t>from ethylene by oxygen oxidation</t>
  </si>
  <si>
    <t>from ethylene by air oxidation</t>
  </si>
  <si>
    <t>Currently, ethylene oxide is produced by direct oxidation of ethylene with air or oxygen</t>
  </si>
  <si>
    <t>https://doi.org/10.1002/14356007.a10_117</t>
  </si>
  <si>
    <t>from methanol</t>
  </si>
  <si>
    <t>different catalysts, not differentiated. Utility use can be different</t>
  </si>
  <si>
    <t>https://doi.org/10.1002/14356007.a11_619.pub2</t>
  </si>
  <si>
    <t>by batch anionic solution polymerization</t>
  </si>
  <si>
    <t>gpps</t>
  </si>
  <si>
    <t>has not been commercialized, seems low utility consumption -&gt; mistake?</t>
  </si>
  <si>
    <t>by continuous bulk polymerization</t>
  </si>
  <si>
    <t>by the sds process</t>
  </si>
  <si>
    <t>hdpe</t>
  </si>
  <si>
    <t>by gas phase process</t>
  </si>
  <si>
    <t>by slurry process</t>
  </si>
  <si>
    <t>by solution process</t>
  </si>
  <si>
    <t>from ethylene by trimerization</t>
  </si>
  <si>
    <t>decene, butene, aromatics</t>
  </si>
  <si>
    <t>hips</t>
  </si>
  <si>
    <t>by anthraquinone process</t>
  </si>
  <si>
    <t>by cathodic reduction of oxygen</t>
  </si>
  <si>
    <t>The Huron–Dow process seems to be the only one used on an industrial scale. It is intended for small on-site units, especially for the pulp industry. A unit with ca. 3000 t/a capacity has been operated since 1992 at Georgia Pacific in Muskogee (USA).</t>
  </si>
  <si>
    <t>the direct synthesis of peroxide has been studied for decades but has not yet become an industrially viable route.</t>
  </si>
  <si>
    <t>by direct synthesis from hydrogen and oxygen</t>
  </si>
  <si>
    <t>ldpe</t>
  </si>
  <si>
    <t>by autoclave process</t>
  </si>
  <si>
    <t>by tubular process</t>
  </si>
  <si>
    <t>lldpe</t>
  </si>
  <si>
    <t>by phosgenation</t>
  </si>
  <si>
    <t>by carbonylation</t>
  </si>
  <si>
    <t>HCl</t>
  </si>
  <si>
    <t>from benzene by nitration</t>
  </si>
  <si>
    <t>pef</t>
  </si>
  <si>
    <t>pet</t>
  </si>
  <si>
    <t>by dmt process</t>
  </si>
  <si>
    <t>from p-xylene via tpa</t>
  </si>
  <si>
    <t>integrated px-tpa-pet process</t>
  </si>
  <si>
    <t>phenol</t>
  </si>
  <si>
    <t>from toluene by oxidation</t>
  </si>
  <si>
    <t>https://doi.org/10.1002/14356007.a19_299.pub3</t>
  </si>
  <si>
    <r>
      <t>Today, the oxidation of cumene (Hock process) is by far the dominant synthetic route to phenol with a production capacity of more than 12.7 × 10</t>
    </r>
    <r>
      <rPr>
        <vertAlign val="superscript"/>
        <sz val="11"/>
        <color theme="1"/>
        <rFont val="Calibri"/>
        <family val="2"/>
        <scheme val="minor"/>
      </rPr>
      <t>6</t>
    </r>
    <r>
      <rPr>
        <sz val="11"/>
        <color theme="1"/>
        <rFont val="Calibri"/>
        <family val="2"/>
        <scheme val="minor"/>
      </rPr>
      <t> t/a of phenol and about 7.8 × 10</t>
    </r>
    <r>
      <rPr>
        <vertAlign val="superscript"/>
        <sz val="11"/>
        <color theme="1"/>
        <rFont val="Calibri"/>
        <family val="2"/>
        <scheme val="minor"/>
      </rPr>
      <t>6</t>
    </r>
    <r>
      <rPr>
        <sz val="11"/>
        <color theme="1"/>
        <rFont val="Calibri"/>
        <family val="2"/>
        <scheme val="minor"/>
      </rPr>
      <t> t/a of the coproduct acetone. It is the most competitive process, supported by the demand for acetone.</t>
    </r>
  </si>
  <si>
    <t>The oxidation of toluene with benzoic acid as the intermediate product is currently not used for phenol production.</t>
  </si>
  <si>
    <t>to keep as future-oriented? The oxidation of cyclohexylbenzene (CHB), have still not been commercialized</t>
  </si>
  <si>
    <t>acetone</t>
  </si>
  <si>
    <t>cyclohexanone, fuel</t>
  </si>
  <si>
    <t>from benzene by direct oxidation with hydrogen peroxide</t>
  </si>
  <si>
    <t>As the demand for phenol may increase more strongly in the future, there is still a commercial interest in finding new, coproduct-free routes to phenol, for example, the direct oxidation of benzene to phenol. However, because of the high price of hydrogen peroxide, it is not economic to produce phenol in this way.</t>
  </si>
  <si>
    <t>https://doi.org/10.1002/14356007.a19_299.pub4</t>
  </si>
  <si>
    <t>https://doi.org/10.1002/14356007.a19_299.pub5</t>
  </si>
  <si>
    <t>process_ghg_emission</t>
  </si>
  <si>
    <t>process_ghg_emission_amount</t>
  </si>
  <si>
    <t>process_ghg_emission_reference</t>
  </si>
  <si>
    <t>N2O</t>
  </si>
  <si>
    <t>ghg protocol, calculation tool, assume thermal destruction abatement efficiency</t>
  </si>
  <si>
    <t>As the demand for phenol may increase more strongly in the future, there is still a commercial interest in finding new, coproduct-free routes to phenol, for example, the direct oxidation of benzene to phenol.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</si>
  <si>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As the demand for phenol may increase more strongly in the future, there is still a commercial interest in finding new, coproduct-free routes to phenol, for example, the direct oxidation of benzene to phenol. N2O is a major component in the off-gas from adipic acid production plants. Solutia produces 400 000 t/a of adipic acid from cyclohexane (66), which is associated with the formation of about 200 000 t/a of nitrous oxide (62). Nitrous oxide is a greenhouse gas and must be decomposed to avoid emission (67). The use of nitrous oxide for the direct oxidation of benzene would, therefore, be ideally suited to any adipic acid producer.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</si>
  <si>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https://doi.org/10.1002/14356007.a19_299.pub6</t>
  </si>
  <si>
    <t>from benzene via cyclohexene</t>
  </si>
  <si>
    <t>from benzene by direct oxidation with n2o from adipic acid off-gas</t>
  </si>
  <si>
    <t>from benzene by direct oxidation with n2o from ammonia</t>
  </si>
  <si>
    <t>from cumene</t>
  </si>
  <si>
    <t>from benzene and propylene via cumene</t>
  </si>
  <si>
    <t>integrated benzene-cumene-phenol process</t>
  </si>
  <si>
    <t>from benzene by the oxidation of CHB</t>
  </si>
  <si>
    <t>pla</t>
  </si>
  <si>
    <t>by ring-opening polymerization</t>
  </si>
  <si>
    <t>from adipic acid and deg</t>
  </si>
  <si>
    <t>from po and eo by semi-continuous process</t>
  </si>
  <si>
    <t>pp</t>
  </si>
  <si>
    <t>from ethylene by dimerization and oct</t>
  </si>
  <si>
    <t>https://doi.org/10.1002/14356007.a22_211.pub3</t>
  </si>
  <si>
    <t>Loop reactors account for production of about 50% of all commercial polyolefins</t>
  </si>
  <si>
    <t xml:space="preserve">Another advantage of gas-phase processes is their potentially broader product window, as there are no solubility limits for hydrogen and monomers in the reaction medium. A drawback of gas-phase reactors is their limited heat-transfer capability. To enhance the thermal characteristics of these reactor types special actions must be taken. </t>
  </si>
  <si>
    <t>https://doi.org/10.1002/14356007.o21_o04.pub2</t>
  </si>
  <si>
    <t>by the chlorohydrin process</t>
  </si>
  <si>
    <t>from ethylbenzene coproducing styrene</t>
  </si>
  <si>
    <t>by the hppo process</t>
  </si>
  <si>
    <t>by the cumene-po route</t>
  </si>
  <si>
    <r>
      <t>The first 200 × 10</t>
    </r>
    <r>
      <rPr>
        <vertAlign val="superscript"/>
        <sz val="11"/>
        <color theme="1"/>
        <rFont val="Calibri"/>
        <family val="2"/>
        <scheme val="minor"/>
      </rPr>
      <t>3</t>
    </r>
    <r>
      <rPr>
        <sz val="11"/>
        <color theme="1"/>
        <rFont val="Calibri"/>
        <family val="2"/>
        <scheme val="minor"/>
      </rPr>
      <t> t/a plant using the cumene hydroperoxide route was started up in 2003 by Sumitomo at Chiba, Japan. Some years later Sumitomo and Saudi Aramco signed a joint venture agreement to construct a new commercial scale PO manufacturing facility based on cumene hydroperoxide technology. The plant with a capacity of 200 × 10</t>
    </r>
    <r>
      <rPr>
        <vertAlign val="superscript"/>
        <sz val="11"/>
        <color theme="1"/>
        <rFont val="Calibri"/>
        <family val="2"/>
        <scheme val="minor"/>
      </rPr>
      <t>3</t>
    </r>
    <r>
      <rPr>
        <sz val="11"/>
        <color theme="1"/>
        <rFont val="Calibri"/>
        <family val="2"/>
        <scheme val="minor"/>
      </rPr>
      <t> t/a PO is located in Saudi Arabia and was started up in 2009. it is obvious that the more recently established hydrogen peroxide to propylene oxide (HPPO) technology or cumene–PO processes would be the first choice when considering a new PO plant.</t>
    </r>
  </si>
  <si>
    <t>Compared to chlorohydrin process technology, HPPO is claimed to offer unique benefits from an economic and environmental point of view. New PO plants built using HPPO technology are claimed to be more economical because they require up to 25% less capital. The simplicity of the process derives from the fact that there is no need for additional infrastructure or markets for coproducts, and also because a simpler raw material integration is required. The environmental benefits derive from the reduction of wastewater by up to 70–80% and of energy usage by 35%. it is obvious that the more recently established hydrogen peroxide to propylene oxide (HPPO) technology or cumene–PO processes would be the first choice when considering a new PO plant.</t>
  </si>
  <si>
    <t>by direct oxidation process</t>
  </si>
  <si>
    <t>Development efforts for the hydro oxidation of propene with oxygen and hydrogen in a single reaction step (HOPO) are on-going</t>
  </si>
  <si>
    <t>Chlorohydrin and Halcon-type coproduct process routes are both still in operation in many parts of the world.</t>
  </si>
  <si>
    <t>Oxidation of propene with organic hydroperoxides in the presence of catalysts has developed into a successful indirect oxidation route to PO. Nearly half the world PO production is based on this route. When styrene or MTBE is in great demand, coproduct process economics are competitive with those of the alternative chlorohydrin production routes. The ethylbenzene process produces 2.2–2.5 kg of styrene per kilogram of PO. Obviously, the presence of these coproducts can also become a disadvantage if the demands for PO and the respective coproduct are not properly balanced, requiring that PO production capacity be restricted as demand for the coproduct weakens. Chlorohydrin and Halcon-type coproduct process routes are both still in operation in many parts of the world.</t>
  </si>
  <si>
    <t>https://doi.org/10.1002/14356007.a22_239.pub3</t>
  </si>
  <si>
    <t>https://doi.org/10.1002/14356007.a22_239.pub4</t>
  </si>
  <si>
    <t>https://doi.org/10.1002/14356007.a22_239.pub5</t>
  </si>
  <si>
    <t>https://doi.org/10.1002/14356007.a22_239.pub6</t>
  </si>
  <si>
    <t>https://doi.org/10.1002/14356007.a22_239.pub7</t>
  </si>
  <si>
    <t>styrene, propylene dilute, fuel</t>
  </si>
  <si>
    <t>propylene dichloride, propylene dilute</t>
  </si>
  <si>
    <t>propylene dilute, fuel</t>
  </si>
  <si>
    <t>median</t>
  </si>
  <si>
    <t>from toluene diisocyanate and polyol</t>
  </si>
  <si>
    <t>pur_flexible</t>
  </si>
  <si>
    <t>from polymeric MDI and polyol</t>
  </si>
  <si>
    <t>pur_rigid</t>
  </si>
  <si>
    <t>pvc</t>
  </si>
  <si>
    <t>by suspension polymerization</t>
  </si>
  <si>
    <t>There are three main processes used for the commercial production of PVC: Suspension (providing 80% of world production), emulsion (12%) and mass, also called bulk (8%).</t>
  </si>
  <si>
    <t>by bulk polymerization</t>
  </si>
  <si>
    <t>About 10% of world PVC production is provided by the mass process.</t>
  </si>
  <si>
    <t>by emulsion polymerization</t>
  </si>
  <si>
    <t>https://doi.org/10.1002/14356007.a21_717.pub2</t>
  </si>
  <si>
    <t>https://doi.org/10.1002/14356007.a21_665.pub3</t>
  </si>
  <si>
    <t>from butadiene</t>
  </si>
  <si>
    <t>This route to styrene is not yet economically attractive, but the availability and price of butadiene in the future could make it so.</t>
  </si>
  <si>
    <t>from toluene and methanol</t>
  </si>
  <si>
    <t>Another route being researched is the alkylation of toluene with methanol over zeolite catalysts (31-33). The selectivity with respect to toluene is claimed to be high, but it is only about 50 % based on methanol. No commercial plants have been announced.</t>
  </si>
  <si>
    <t>from ethylbenzene by dehydrogenation</t>
  </si>
  <si>
    <t>Direct dehydrogenation of ethylbenzene to styrene accounts for 85 % of commercial production. About 15 % of the world's supply of styrene is now co-produced with PO</t>
  </si>
  <si>
    <t>from benzene and ethylene</t>
  </si>
  <si>
    <t>integrated benzene-ethylbenzene-styrene process</t>
  </si>
  <si>
    <t>benzene, fuel</t>
  </si>
  <si>
    <t>ethylbenzene, fuel</t>
  </si>
  <si>
    <t>https://doi.org/10.1002/14356007.a25_329.pub2</t>
  </si>
  <si>
    <t>from p-xylene by air oxidation</t>
  </si>
  <si>
    <t>from p-xylene by oxygen oxidation</t>
  </si>
  <si>
    <t>About 70 % of the terephthalate feedstock used worldwide is produced with a catalyst system discovered by Scientific Design (5), (6). Almost 100 % of new plants use this reaction.</t>
  </si>
  <si>
    <t>https://doi.org/10.1002/14356007.a26_193.pub2</t>
  </si>
  <si>
    <t>from toluene by nitration</t>
  </si>
  <si>
    <t>from toluene via dinitrotoluene by phosgenation</t>
  </si>
  <si>
    <t>from dinitrotoluene by phosgenation</t>
  </si>
  <si>
    <t>integrated toluene-dinitrotoluene-tdi</t>
  </si>
  <si>
    <t>toluenediamine, HCl, fuel</t>
  </si>
  <si>
    <t>In modern phosgenation plants all of the hydrogen chloride produced is separated from excess phosgene and solvent and generally passed on to neighboring plants or companies via pipeline which oxidize the hydrogen chloride to chlorine by electrolysis.</t>
  </si>
  <si>
    <t>The reaction of phosgene with amines or amine salts and the thermal cleavage of urethanes, preformed from the appropriate amine, urea, and an alcohol, are used commercially on a large scale</t>
  </si>
  <si>
    <t>https://doi.org/10.1002/14356007.a14_611</t>
  </si>
  <si>
    <t>The major part of the global vinyl chloride comes from 1,2-dichlorethane cracking in integrated, balanced processes comprising three units</t>
  </si>
  <si>
    <t>from ethylene by a balanced process</t>
  </si>
  <si>
    <t>by tpa process</t>
  </si>
  <si>
    <t>syngas_2_to_1</t>
  </si>
  <si>
    <t>syngas_3_to_1</t>
  </si>
  <si>
    <t>syngas_1p8_to_1</t>
  </si>
  <si>
    <t>syngas_3_to_1, from mixing of co and h2</t>
  </si>
  <si>
    <t>syngas_1p8_to_1, from mixing of co and h2</t>
  </si>
  <si>
    <t>new_bio_based_plastics</t>
  </si>
  <si>
    <t>conventional_plastics</t>
  </si>
  <si>
    <t>application</t>
  </si>
  <si>
    <t>substitution_factor</t>
  </si>
  <si>
    <t>packaging_film</t>
  </si>
  <si>
    <t>https://pubs.rsc.org/en/content/articlehtml/2020/gc/c9gc02992c</t>
  </si>
  <si>
    <t>mulch_film</t>
  </si>
  <si>
    <t>plastic trays for food packaging</t>
  </si>
  <si>
    <t xml:space="preserve">At the time of writing, there were no prototypes of 2G PBS trays or films that had been fully tested against the incumbents mentioned in this paper. We therefore choose one mass unit (1 kg) as a functional unit. </t>
  </si>
  <si>
    <t>https://doi.org/10.1002/bbb.1849</t>
  </si>
  <si>
    <t>na</t>
  </si>
  <si>
    <t>https://doi.org/10.1016/j.jclepro.2015.07.090</t>
  </si>
  <si>
    <t>pbat</t>
  </si>
  <si>
    <t>from fdca</t>
  </si>
  <si>
    <t>from aliphatic aromatic copolyester process</t>
  </si>
  <si>
    <t>https://doi.org/10.1002/14356007.n21_n01.pub2</t>
  </si>
  <si>
    <t>phb</t>
  </si>
  <si>
    <t>sds</t>
  </si>
  <si>
    <t>bdo_14</t>
  </si>
  <si>
    <t>pbs</t>
  </si>
  <si>
    <t>fdca</t>
  </si>
  <si>
    <t>type</t>
  </si>
  <si>
    <t>PRODUCT</t>
  </si>
  <si>
    <t>UTILITIES</t>
  </si>
  <si>
    <t>RAW MATERIALS</t>
  </si>
  <si>
    <t>EMISSION</t>
  </si>
  <si>
    <t>BY-PRODUCT CREDITS</t>
  </si>
  <si>
    <t>glycerin</t>
  </si>
  <si>
    <t>syngas_1_to_1</t>
  </si>
  <si>
    <t>syngas_1_to_1, from mixing of co and h2</t>
  </si>
  <si>
    <t>polymeric_mdi</t>
  </si>
  <si>
    <t>carbon_monoxide, from partial condensation of syngas</t>
  </si>
  <si>
    <t>mass balance + ihs</t>
  </si>
  <si>
    <t>dinitrotoluene</t>
  </si>
  <si>
    <t>from p-xylene by oxidation and esterification</t>
  </si>
  <si>
    <t>dimethyl_terephthalate</t>
  </si>
  <si>
    <t>cellulose, from organosolv pre-treatment of agricultural residue, according to Moncada2017</t>
  </si>
  <si>
    <t>estimated based on glucose: cellulose to glucose conversion rate=77.4%</t>
  </si>
  <si>
    <t>cellulose, from organosolv pre-treatment of agricultural residue, according to Nitzsche2016</t>
  </si>
  <si>
    <t>cellulose, from organosolv pre-treatment of forest residue, according to Moncada2017</t>
  </si>
  <si>
    <t>cellulose, from organosolv pre-treatment of forest residue, according to Nitzsche2016</t>
  </si>
  <si>
    <t>carbon_content</t>
  </si>
  <si>
    <t>Comment CO</t>
  </si>
  <si>
    <t>Column1</t>
  </si>
  <si>
    <t>Probably idled due to economic considerations but then could be viable if economcs shift (e.g. due to carbon taxes).</t>
  </si>
  <si>
    <t>Group with the process above (same feedstock)?</t>
  </si>
  <si>
    <t>The process is based on integrating the 2 following processes, shown elsewhere in this Yearbook: Acetaldehyde from Ethylene by One-step Oxidation" and Acetic Acid from Acetaldehyde by Oxidation with Air".</t>
  </si>
  <si>
    <t>Seems interesting in case of ethanol abundance.</t>
  </si>
  <si>
    <t>Maybe unneccessary duplicate if syngas -&gt; methanol and methanol -&gt; acetic acid are covered separately. To keep it simple, it would be better to avoid duplicates.</t>
  </si>
  <si>
    <t>I tend to keep these intergrated processes as well as they might be more efficient than separate processes</t>
  </si>
  <si>
    <t>Seems too important to neglect.</t>
  </si>
  <si>
    <t>Seems also too important to neglect.</t>
  </si>
  <si>
    <t>If no commercial process, maybe too risky to include (technical feasibility).</t>
  </si>
  <si>
    <t>Gluose often too expensive for bulk chemicals but that is what is expected to change, so include.</t>
  </si>
  <si>
    <t>recover acetic anhydride</t>
  </si>
  <si>
    <t>Never heard of any such plant. Likely technical or economical problems but could be interesting to have a process alternative to ethylbenzene with another feedstock.</t>
  </si>
  <si>
    <t>no?</t>
  </si>
  <si>
    <t>Maybe clearly inferior to liquid phase? In that case leave away.</t>
  </si>
  <si>
    <t>The vapor-phase zeolite process is particularly suited to dilute ethylene streams, particularly refinery off-gas from fluid catalytic cracking (FCC) units.</t>
  </si>
  <si>
    <t>Make it simple and keep the balanced process of ethylene, chlorine -&gt; VCM via EDC (contains combination of direct chlorination and oxychlorination) as many (large) sites use the combination.</t>
  </si>
  <si>
    <t>In practice, both processes are carried out together and in parallel because most EDC plants are connected to vinyl chloride (VCM) units and the oxychlorination process is used to balance the hydrogen chloride from VCM production (see Section 2.1.3.3 and Fig. 14). Depending on the EDC : VCM production ratio of the integrated plants, additional surplus hydrogen chloride from other processes can be fed to the oxychlorination stage for proper balancing and chlorine recovery.</t>
  </si>
  <si>
    <t>https://onlinelibrary.wiley.com/doi/10.1002/14356007.o06_o01.pub2</t>
  </si>
  <si>
    <t>Is the implied process route a duplicate of syngas -&gt; methanol -&gt; olefins including ethylene -&gt; ethylene oxide -&gt; ethylene glycol? In that case maybe not needed if all individual processes are there (to avoid implied duplicate and provide more insights).</t>
  </si>
  <si>
    <t>The C1 routes seem rather different… and I tend to keep these intergrated processes as well as they might be more efficient than separate processes</t>
  </si>
  <si>
    <t>It seems to me as though only old plants use air, while new plants use oxygen (probably co-production of high concentration CO2 which would be easier to use or capture).</t>
  </si>
  <si>
    <t>CO2</t>
  </si>
  <si>
    <t>Maybe too small scale or serious operational issues - better skip as the process design of IHS is maybe not viable.</t>
  </si>
  <si>
    <t>Likely the main technology for GPPS (https://link.springer.com/referenceworkentry/10.1007/978-3-642-29648-2_255).</t>
  </si>
  <si>
    <t>Not sure if needed - maybe group with bulk polimerization of leave away.</t>
  </si>
  <si>
    <t>Large diversity of commercial HDPE technologies and all three types of technologies have similar shares. Not enough evidence to favor any of these technology groups so take them all along.</t>
  </si>
  <si>
    <t>Why is this needed? I believe butene-based C4 LLDPE is more common (60%) than C6 LLDPE (20%) and C8 LLDPE (20%) (I have read some numbers like that somewhere but they might be old or only for a specific region). If that is the use case, then maybe consider adding 1-butene production processes for the co-monomer instead of 1-hexene or 1-octene or apply a mix of these.</t>
  </si>
  <si>
    <t>change to butene_1</t>
  </si>
  <si>
    <t>butene_1</t>
  </si>
  <si>
    <t>from ethylene by dimerization</t>
  </si>
  <si>
    <t>Ethylene oligomerization processes for production of alpha-olefins with 4–20 carbon atoms yield up to 40 wt% 1-butene as a product, which can be isolated in high purity. Different companies, e.g. CPChem, INEOS, Shell, Sabic/Linde, produce 1-butene via this route. The Alphabutol process of IFP for selective dimerization of ethylene to 1-butene is offered for commercial use</t>
  </si>
  <si>
    <t>https://onlinelibrary.wiley.com/doi/10.1002/14356007.a04_483.pub3</t>
  </si>
  <si>
    <t>Bulk or dispersion polymerization seem to be main processes (https://link.springer.com/referenceworkentry/10.1007/978-3-642-29648-2_255), while generally the process is reported to be very similar to GPPS (https://eippcb.jrc.ec.europa.eu/sites/default/files/2019-11/pol_bref_0807.pdf). Therefore keep this.</t>
  </si>
  <si>
    <t>Even if currently small scale, can be interesting due to electrical energy demand instead of heat (similar to electrolytic hydrogen production).</t>
  </si>
  <si>
    <t>Better skip if no feasible process in existance.</t>
  </si>
  <si>
    <t>While LDPE is dominated by tubular processes, there is also a large share of autoclave processes (I estimate about 30%), which may justify carrying this type of technology along.</t>
  </si>
  <si>
    <t>Usually, only tubular and autoclave are distinguished for LDPE (https://www.nexanteca.com/news-and-media/new-analysis-technology-and-costs-low-density-polyethylene). Can these entries be merged with the other groups?</t>
  </si>
  <si>
    <t>Tubular process seems to be dominating type for LDPE (https://www.burckhardtcompression.com/wp-content/uploads/2018/06/LDPE2018_02-01_Dieter-Littmann.pdf#page=11).</t>
  </si>
  <si>
    <t>Gas-phase processes seem to dominate the LLDPE market.</t>
  </si>
  <si>
    <t>Still somewhat significant share of this type of technlogy (e.g. 20-25%). Maybe take along.</t>
  </si>
  <si>
    <t>Dominating production route (https://pure.rug.nl/ws/portalfiles/portal/14538040/Rapport_Beta_2010-5.pdf).</t>
  </si>
  <si>
    <t>Research on this has existed for a long time but without commercial success. If if the performance in terms of GHG emissions would seem to favor this route, I feel like there are still many uncertainties involved. If this would look favorable in terms of GHG emissions, this could overcome some of the cost barriers that exist at the moment. Let the model evaluate.</t>
  </si>
  <si>
    <t>Will remain necessary for technical PET, but not for fibre grade or bottle grade. However, various chemical recycling processes yield DMT monomers, so process may gain again in importance. Thus keep.</t>
  </si>
  <si>
    <t>Not sure this can ever be competitive with toluene -&gt; benzene (by dealkylation) and then benzene, propylene -&gt; cumene. Might be no-brainer at the moment, so maybe make sure the conventional technologies are there completely and leave this away.</t>
  </si>
  <si>
    <t>Too uncertain?</t>
  </si>
  <si>
    <t>I do not know how energy and emission-intensive this route is, and how infeasible this process therefore is at large scale. Maybe leave this in the model and let it decide.</t>
  </si>
  <si>
    <t>Interesting, but not sure how much phenol is needed without acetone and of much N2O from adipic acid is available. As the N2O is a waste at the moment, this could lead to some interesting results.</t>
  </si>
  <si>
    <t>Probably needed as fallback if there is not enough phenol from other routes.</t>
  </si>
  <si>
    <t>Not sure about this process. Maybe too uncertain and already having several phenol alternatives so leave away?</t>
  </si>
  <si>
    <t>Seperately covered by benzene + propylene -&gt; cumene and cumene -&gt; acetone, phenol. As the cumene intermediate might also be needed for PO process using cumene, the intermediate has to be kept. But then leave the integrated process away to simplify.</t>
  </si>
  <si>
    <t>Similar market shares for bulk and gas-phase. In parts, the technologies compete, while also sometimes delivering different grades for different applications. Field is too diverse to exclude either type. Most important individual technology on the market is Spheripol PP (bulk slurry process), while field of gas-phase processes seems more competitive with Unipol PP having the largest share among the technologies (https://medium.com/@ektadubey_12345/leading-technology-share-in-production-of-polypropylene-resin-310a5c2b60c9).</t>
  </si>
  <si>
    <t>Used for example by several sites in China, Korea, Japan, US, Europe to adjust unfavorable ethylene-propylene ratios of olefin plants. Could remain interesting in the future.</t>
  </si>
  <si>
    <t>Banned for use in new plants in US and Europe due to environmental problems, while in China no new plants will be allowed from 2025. Even if it was favorable in terms of CO2 emissions, it seems unlikely that new plants will be allowed to use the process again in main chemical producing regions.</t>
  </si>
  <si>
    <t>In contrast to previous discussion, this could be interesting due to SM-PO synergies.</t>
  </si>
  <si>
    <t>No viable large-scale process for now so leave away.</t>
  </si>
  <si>
    <t>Market share used to be 5% in the EU - therefore likely specialty grades and overall not important enough for the model.</t>
  </si>
  <si>
    <t>Market share in the EU used to be in the range of 15 to 20% (https://eippcb.jrc.ec.europa.eu/sites/default/files/2019-11/pol_bref_0807.pdf). That could be large enough to include. The main large-scale process is suspension, but in analogy to DMT/PTA, this process maybe should be kept due to the relevance of the E-PVC process grades it produces.</t>
  </si>
  <si>
    <t>If only commercial attractiveness holds this process back, then include as that might change.</t>
  </si>
  <si>
    <t>Not sure about this process. It seems feasible so maybe keep it and let the optimization decide whether performance is still good enough?</t>
  </si>
  <si>
    <t>Good alternative against the direct chlorination and oxychlorination mess.</t>
  </si>
  <si>
    <t>not used in system</t>
  </si>
  <si>
    <t>from ethanol dehydration</t>
  </si>
  <si>
    <t>fuel, acetaldehyde</t>
  </si>
  <si>
    <t>PHB</t>
  </si>
  <si>
    <t>plastic bags</t>
  </si>
  <si>
    <t>bio-bag has lower carrying capacity</t>
  </si>
  <si>
    <t>https://doi.org/10.1007/s11367-010-0162-9</t>
  </si>
  <si>
    <t>HIPS</t>
  </si>
  <si>
    <t>cathode ray tube (CRT) monitor housing (conventionally produced from high-impact polystyrene, HIPS)</t>
  </si>
  <si>
    <t>https://doi.org/10.1021/bm0700892</t>
  </si>
  <si>
    <t>internal panels of an average car</t>
  </si>
  <si>
    <t>internal panel: weight 20kg, pp content: 63%; PHB-10SCB: weight 24.7kg, PHB content: 90%</t>
  </si>
  <si>
    <t>weight increase by 15.9%, relative to PHB-10SCB, 90% PHB</t>
  </si>
  <si>
    <t>single-use food packaging</t>
  </si>
  <si>
    <t xml:space="preserve">Functional unit (1 packaging film that is 350 mm × 250 mm with a thickness of 0.05 mm). Mass of the BoPLA film: 5.58 g; mass of BoPP film = 4.67 g. </t>
  </si>
  <si>
    <t>nitric_acid, from ammonia</t>
  </si>
  <si>
    <t>n2o_emission</t>
  </si>
  <si>
    <t>ipcc lowest</t>
  </si>
  <si>
    <t>co2_route</t>
  </si>
  <si>
    <t>fossil_route</t>
  </si>
  <si>
    <t>agricultural_residue_route</t>
  </si>
  <si>
    <t>forest_residue_route</t>
  </si>
  <si>
    <t>all</t>
  </si>
  <si>
    <t>xylose</t>
  </si>
  <si>
    <t>furfural</t>
  </si>
  <si>
    <t>organosolv_lignin</t>
  </si>
  <si>
    <t>butadiene, from ethanol to butadiene process</t>
  </si>
  <si>
    <t>ethanol, from glucose fermentation, according to Nitzsche2016</t>
  </si>
  <si>
    <t>1,4-BDO, from glucose fermentation, according to Leiva2023</t>
  </si>
  <si>
    <t>PHB, from glucose fermentation</t>
  </si>
  <si>
    <t>succinic acid, from glucose, according to Leiva2023</t>
  </si>
  <si>
    <t>PBS, from glucose, according to Ioannidou2022</t>
  </si>
  <si>
    <t>methanol, from co2 hydrogenation</t>
  </si>
  <si>
    <t>co2_emission</t>
  </si>
  <si>
    <t>co2_feedstock</t>
  </si>
  <si>
    <t>carbon_monoxide, from co2</t>
  </si>
  <si>
    <t>syngas_2_to_1, from mixing of co and h2</t>
  </si>
  <si>
    <t>pollutant</t>
  </si>
  <si>
    <t>value_lower</t>
  </si>
  <si>
    <t>value_upper</t>
  </si>
  <si>
    <t>source</t>
  </si>
  <si>
    <t>table 3-2</t>
  </si>
  <si>
    <t>table 3-3</t>
  </si>
  <si>
    <t>table 3-4</t>
  </si>
  <si>
    <t>technology</t>
  </si>
  <si>
    <t>tier 1</t>
  </si>
  <si>
    <t>steam reforming</t>
  </si>
  <si>
    <t>table 3-7</t>
  </si>
  <si>
    <t>partial oxidation</t>
  </si>
  <si>
    <t>table 3-8</t>
  </si>
  <si>
    <t>low pressure process, no abatement</t>
  </si>
  <si>
    <t>table 3-9</t>
  </si>
  <si>
    <t>low pressure process, no abatement, usa</t>
  </si>
  <si>
    <t>table 3-10</t>
  </si>
  <si>
    <t>medium pressure process</t>
  </si>
  <si>
    <t>table 3-11</t>
  </si>
  <si>
    <t>table 3-12</t>
  </si>
  <si>
    <t>high pressure process</t>
  </si>
  <si>
    <t>direct strong acid process</t>
  </si>
  <si>
    <t>table 3-13</t>
  </si>
  <si>
    <t>catalytic reduction abatement</t>
  </si>
  <si>
    <t>table 3-14</t>
  </si>
  <si>
    <t>extended absorption</t>
  </si>
  <si>
    <t>table 3-15</t>
  </si>
  <si>
    <t>single absorption</t>
  </si>
  <si>
    <t>table 3-21</t>
  </si>
  <si>
    <t>double absorption</t>
  </si>
  <si>
    <t>table 3-22</t>
  </si>
  <si>
    <t>wet contact process</t>
  </si>
  <si>
    <t>table 3-24</t>
  </si>
  <si>
    <t>wet/dry contact process with intermediate condensation/ abs</t>
  </si>
  <si>
    <t>table 3-25</t>
  </si>
  <si>
    <t>suspension</t>
  </si>
  <si>
    <t>table 3-41</t>
  </si>
  <si>
    <t>table 3-42</t>
  </si>
  <si>
    <t>emulsion</t>
  </si>
  <si>
    <t>silver process</t>
  </si>
  <si>
    <t>table 3-53</t>
  </si>
  <si>
    <t>oxide process</t>
  </si>
  <si>
    <t>table 3-54</t>
  </si>
  <si>
    <t>silver process, thermal or catalytic incineration</t>
  </si>
  <si>
    <t>table 3-55</t>
  </si>
  <si>
    <t>table 4-1</t>
  </si>
  <si>
    <t>bat, steam reforming</t>
  </si>
  <si>
    <t>bat, heat exchange autothermal reforming</t>
  </si>
  <si>
    <t>table 4-2</t>
  </si>
  <si>
    <t>table 3-36</t>
  </si>
  <si>
    <t>steam cracking of naphtha</t>
  </si>
  <si>
    <t>balanced process</t>
  </si>
  <si>
    <t>table 3-38</t>
  </si>
  <si>
    <t>table 3-39</t>
  </si>
  <si>
    <t>table 3-40</t>
  </si>
  <si>
    <t>table 3-43</t>
  </si>
  <si>
    <t>table 3-44</t>
  </si>
  <si>
    <t>table 3-45</t>
  </si>
  <si>
    <t>table 3-46</t>
  </si>
  <si>
    <t>table 3-52</t>
  </si>
  <si>
    <t>table 3-56</t>
  </si>
  <si>
    <t>bat, tier 1</t>
  </si>
  <si>
    <t>table 4-7</t>
  </si>
  <si>
    <t>bat, tier 1, new plants</t>
  </si>
  <si>
    <t>table 4-9</t>
  </si>
  <si>
    <t>bat, suspension</t>
  </si>
  <si>
    <t>table 4-11</t>
  </si>
  <si>
    <t>table 4-12</t>
  </si>
  <si>
    <t>bat, emulsion</t>
  </si>
  <si>
    <t>table 4-13</t>
  </si>
  <si>
    <t>table 4-14</t>
  </si>
  <si>
    <t>https://www.eea.europa.eu/publications/emep-eea-guidebook-2023/part-b-sectoral-guidance-chapters/2-industrial-processes-and-product-use/2-b-chemical-industry/2-b-chemical-industry-2023/view</t>
  </si>
  <si>
    <t>link</t>
  </si>
  <si>
    <t>NATURAL GAS</t>
  </si>
  <si>
    <t>FUEL</t>
  </si>
  <si>
    <t>FUEL GAS</t>
  </si>
  <si>
    <t>FUEL, HEAVY LIQUIDS</t>
  </si>
  <si>
    <t>FUEL, LIQUID</t>
  </si>
  <si>
    <t>FUEL OIL</t>
  </si>
  <si>
    <t>FUEL OIL, RESIDUAL</t>
  </si>
  <si>
    <t>LIGHT ENDS CREDIT</t>
  </si>
  <si>
    <t>table 3-6</t>
  </si>
  <si>
    <t>solid_biomass</t>
  </si>
  <si>
    <t>table 6-1</t>
  </si>
  <si>
    <t>https://www.eea.europa.eu/publications/emep-eea-guidebook-2023/part-b-sectoral-guidance-chapters/1-energy/1-a-combustion/1-a-1-energy-industries-2023/view</t>
  </si>
  <si>
    <t>kg/kg</t>
  </si>
  <si>
    <t>kg/MJ</t>
  </si>
  <si>
    <t>electricity_non_biomass</t>
  </si>
  <si>
    <t>BAT 38%</t>
  </si>
  <si>
    <t>BAT efficiency</t>
  </si>
  <si>
    <t>electricity_biogenic</t>
  </si>
  <si>
    <t>electricity_biogenic, from forest residue</t>
  </si>
  <si>
    <t>electricity_biogenic, from agricultural residue</t>
  </si>
  <si>
    <t>electricity, from electricity_biogenic</t>
  </si>
  <si>
    <t>electricity, from electricity_non_biomass</t>
  </si>
  <si>
    <t>co_emission</t>
  </si>
  <si>
    <t>nmvoc_emission</t>
  </si>
  <si>
    <t>nox_emission</t>
  </si>
  <si>
    <t>pm25_emission</t>
  </si>
  <si>
    <t>sox_emission</t>
  </si>
  <si>
    <t>nh3_emission</t>
  </si>
  <si>
    <t>ch4_emission</t>
  </si>
  <si>
    <t>Sum of value</t>
  </si>
  <si>
    <t>electricity_biogenic_short</t>
  </si>
  <si>
    <t>electricity_biogenic_long</t>
  </si>
  <si>
    <t>electricity, from electricity_biogenic_short</t>
  </si>
  <si>
    <t>electricity, from electricity_biogenic_long</t>
  </si>
  <si>
    <t>co2_feedstock_biogenic_long</t>
  </si>
  <si>
    <t>co2_feedstock_biogenic_short</t>
  </si>
  <si>
    <t>co2_feedstock_fossil</t>
  </si>
  <si>
    <t>fdca, from cellulose via HMF</t>
  </si>
  <si>
    <t>pbs, from 1,4-BDO and succinic acid</t>
  </si>
  <si>
    <t>pbs, from glucose, according to Ioannidou2022</t>
  </si>
  <si>
    <t>phb, from glucose fermentation</t>
  </si>
  <si>
    <t>include_o</t>
  </si>
  <si>
    <t>_emission</t>
  </si>
  <si>
    <t>FUEL OIL, LOW SULFUR</t>
  </si>
  <si>
    <t>MJ/kg</t>
  </si>
  <si>
    <t>kg/kg solid biomass</t>
  </si>
  <si>
    <t>kg/kg municipal waste</t>
  </si>
  <si>
    <t>chemical_recycling_route</t>
  </si>
  <si>
    <t>methanol, from forest residue gasification, with co2 capture</t>
  </si>
  <si>
    <t>methanol, from agricultural residue gasification, with co2 capture</t>
  </si>
  <si>
    <t>methanol, from forest residue gasification, without co2 capture</t>
  </si>
  <si>
    <t>methanol, from agricultural residue gasification, without co2 capture</t>
  </si>
  <si>
    <t>https://pubs.rsc.org/en/content/articlepdf/2022/se/d2se00661h</t>
  </si>
  <si>
    <t>ecoinvent 3.10</t>
  </si>
  <si>
    <t>78% efficiency</t>
  </si>
  <si>
    <t>https://www.rsc.org/suppdata/d2/se/d2se01409b/d2se01409b1.pdf</t>
  </si>
  <si>
    <t>methanol, from forest residue gasification, with co2 capture, according to Charalambous</t>
  </si>
  <si>
    <t>methanol, from agricultural residue gasification, with co2 capture, according to Charalambous</t>
  </si>
  <si>
    <t>heat</t>
  </si>
  <si>
    <t>nox_emission_energy</t>
  </si>
  <si>
    <t>nox_emission_chemical</t>
  </si>
  <si>
    <t>pm25_emission_energy</t>
  </si>
  <si>
    <t>sox_emission_energy</t>
  </si>
  <si>
    <t>sox_emission_chemical</t>
  </si>
  <si>
    <t>nh3_emission_energy</t>
  </si>
  <si>
    <t>nh3_emission_chemcial</t>
  </si>
  <si>
    <t>nox_emission_chemcial</t>
  </si>
  <si>
    <t>pm25_emission_chemcial</t>
  </si>
  <si>
    <t>sox_emission_chemcial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</si>
</sst>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u/>
      <sz val="11"/>
      <color theme="10"/>
      <name val="Calibri"/>
      <family val="2"/>
      <scheme val="minor"/>
    </font>
    <font>
      <sz val="11"/>
      <color rgb="FFFF0000"/>
      <name val="Calibri"/>
      <family val="2"/>
      <scheme val="minor"/>
    </font>
    <font>
      <sz val="11"/>
      <color theme="1"/>
      <name val="Calibri"/>
      <family val="2"/>
      <scheme val="minor"/>
    </font>
    <font>
      <sz val="11"/>
      <color theme="1"/>
      <name val="Calibri"/>
      <family val="2"/>
      <scheme val="minor"/>
    </font>
    <font>
      <vertAlign val="superscript"/>
      <sz val="11"/>
      <color theme="1"/>
      <name val="Calibri"/>
      <family val="2"/>
      <scheme val="minor"/>
    </font>
    <font>
      <sz val="11"/>
      <color theme="1"/>
      <name val="Calibri"/>
      <family val="2"/>
      <scheme val="minor"/>
    </font>
    <font>
      <sz val="11"/>
      <color rgb="FF000000"/>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1"/>
      <name val="Calibri"/>
      <scheme val="minor"/>
    </font>
  </fonts>
  <fills count="7">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tint="-0.34998626667073579"/>
        <bgColor indexed="64"/>
      </patternFill>
    </fill>
  </fills>
  <borders count="4">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0" fillId="0" borderId="0" xfId="0" applyFont="1" applyFill="1" applyBorder="1"/>
    <xf numFmtId="0" fontId="0" fillId="0" borderId="0" xfId="0" applyFill="1"/>
    <xf numFmtId="0" fontId="0" fillId="0" borderId="0" xfId="0" applyFill="1" applyBorder="1"/>
    <xf numFmtId="0" fontId="0" fillId="0" borderId="0" xfId="0" applyFont="1" applyFill="1"/>
    <xf numFmtId="0" fontId="0" fillId="0" borderId="0" xfId="0" applyBorder="1"/>
    <xf numFmtId="0" fontId="0" fillId="0" borderId="0" xfId="0" applyFont="1" applyBorder="1"/>
    <xf numFmtId="0" fontId="3" fillId="0" borderId="0" xfId="0" applyFont="1" applyFill="1"/>
    <xf numFmtId="0" fontId="3" fillId="0" borderId="0" xfId="0" applyFont="1" applyFill="1" applyBorder="1"/>
    <xf numFmtId="0" fontId="1" fillId="0" borderId="0" xfId="1" applyFill="1"/>
    <xf numFmtId="0" fontId="2" fillId="0" borderId="0" xfId="0" applyFont="1" applyFill="1"/>
    <xf numFmtId="9" fontId="0" fillId="0" borderId="0" xfId="0" applyNumberFormat="1" applyFill="1"/>
    <xf numFmtId="0" fontId="0" fillId="0" borderId="0" xfId="0" applyFont="1" applyFill="1" applyAlignment="1">
      <alignment vertical="center"/>
    </xf>
    <xf numFmtId="0" fontId="4" fillId="0" borderId="0" xfId="0" applyFont="1" applyFill="1"/>
    <xf numFmtId="0" fontId="2" fillId="0" borderId="0" xfId="0" applyFont="1"/>
    <xf numFmtId="0" fontId="1" fillId="0" borderId="0" xfId="1"/>
    <xf numFmtId="9" fontId="0" fillId="0" borderId="0" xfId="0" applyNumberFormat="1"/>
    <xf numFmtId="0" fontId="6" fillId="0" borderId="0" xfId="0" applyFont="1" applyFill="1"/>
    <xf numFmtId="0" fontId="7" fillId="0" borderId="0" xfId="0" applyFont="1"/>
    <xf numFmtId="0" fontId="6" fillId="0" borderId="0" xfId="0" applyFont="1" applyFill="1" applyBorder="1"/>
    <xf numFmtId="0" fontId="0" fillId="0" borderId="0" xfId="0" applyFont="1" applyFill="1" applyAlignment="1">
      <alignment wrapText="1"/>
    </xf>
    <xf numFmtId="0" fontId="0" fillId="2" borderId="0" xfId="0" applyFill="1"/>
    <xf numFmtId="0" fontId="0" fillId="3" borderId="0" xfId="0" applyFill="1"/>
    <xf numFmtId="0" fontId="10" fillId="0" borderId="0" xfId="0" applyFont="1" applyFill="1" applyBorder="1"/>
    <xf numFmtId="0" fontId="7" fillId="0" borderId="0" xfId="0" applyFont="1" applyFill="1"/>
    <xf numFmtId="0" fontId="11" fillId="4" borderId="2" xfId="0" applyFont="1" applyFill="1" applyBorder="1"/>
    <xf numFmtId="0" fontId="11" fillId="4" borderId="0" xfId="0" applyFont="1" applyFill="1" applyBorder="1"/>
    <xf numFmtId="0" fontId="0" fillId="0" borderId="0" xfId="0" pivotButton="1"/>
    <xf numFmtId="0" fontId="0" fillId="0" borderId="0" xfId="0" applyNumberFormat="1"/>
    <xf numFmtId="0" fontId="12" fillId="0" borderId="0" xfId="0" applyFont="1" applyFill="1" applyBorder="1"/>
    <xf numFmtId="0" fontId="4" fillId="0" borderId="0" xfId="0" applyFont="1" applyFill="1" applyBorder="1"/>
    <xf numFmtId="0" fontId="6" fillId="0" borderId="1" xfId="0" applyFont="1" applyFill="1" applyBorder="1"/>
    <xf numFmtId="0" fontId="1" fillId="0" borderId="0" xfId="1" applyFill="1" applyBorder="1"/>
    <xf numFmtId="11" fontId="0" fillId="0" borderId="0" xfId="0" applyNumberFormat="1"/>
    <xf numFmtId="0" fontId="10" fillId="0" borderId="0" xfId="0" applyFont="1"/>
    <xf numFmtId="0" fontId="0" fillId="5" borderId="3" xfId="0" applyFont="1" applyFill="1" applyBorder="1"/>
    <xf numFmtId="11" fontId="0" fillId="5" borderId="3" xfId="0" applyNumberFormat="1" applyFont="1" applyFill="1" applyBorder="1"/>
    <xf numFmtId="11" fontId="0" fillId="5" borderId="2" xfId="0" applyNumberFormat="1" applyFont="1" applyFill="1" applyBorder="1"/>
    <xf numFmtId="0" fontId="12" fillId="0" borderId="0" xfId="0" applyFont="1" applyFill="1"/>
    <xf numFmtId="0" fontId="0" fillId="6" borderId="0" xfId="0" applyFill="1"/>
  </cellXfs>
  <cellStyles count="2">
    <cellStyle name="Hyperlink" xfId="1" builtinId="8"/>
    <cellStyle name="Normal" xfId="0" builtinId="0"/>
  </cellStyles>
  <dxfs count="24">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ing Huo" refreshedDate="45365.652996990742" createdVersion="6" refreshedVersion="6" minRefreshableVersion="3" recordCount="626">
  <cacheSource type="worksheet">
    <worksheetSource name="Table1"/>
  </cacheSource>
  <cacheFields count="7">
    <cacheField name="process" numFmtId="0">
      <sharedItems count="101">
        <s v="agricultural residue, from barley straw"/>
        <s v="agricultural residue, from maize stover"/>
        <s v="agricultural residue, from rapeseed straw"/>
        <s v="agricultural residue, from rice straw"/>
        <s v="agricultural residue, from sorghum straw"/>
        <s v="agricultural residue, from soybean straw"/>
        <s v="agricultural residue, from sugarcane tops and leaves"/>
        <s v="agricultural residue, from wheat straw"/>
        <s v="benzene, from methanol-to-aromatics"/>
        <s v="cooling water"/>
        <s v="ethylene, from methanol-to-olefins"/>
        <s v="heat, high temperature, from agricultural residue"/>
        <s v="heat, high temperature, from forest residue"/>
        <s v="heat, low temperature, from agricultural residue"/>
        <s v="heat, low temperature, from electricity"/>
        <s v="heat, low temperature, from forest residue"/>
        <s v="hydrogen, from agricultural residue gasification, ccu"/>
        <s v="hydrogen, from forest residue gasification, ccu"/>
        <s v="hydrogen, from PEM electrolysis"/>
        <s v="methanol, from agricultural residue gasification, base"/>
        <s v="methanol, from agricultural residue gasification, beccs"/>
        <s v="methanol, from agricultural residue gasification, combined with co2 hydrogenation"/>
        <s v="methanol, from forest residue gasification, base"/>
        <s v="methanol, from forest residue gasification, beccs"/>
        <s v="methanol, from forest residue gasification, combined with co2 hydrogenation"/>
        <s v="methanol, from co2 hydrogenation"/>
        <s v="nitrogen, from crogenic air separation, base"/>
        <s v="nitrogen, from crogenic air separation, improved"/>
        <s v="oxygen, from cryogenic air separation, base"/>
        <s v="oxygen, from cryogenic air separation, improved"/>
        <s v="propylene, from methanol-to-olefins"/>
        <s v="p-xylene, from methanol-to-aromatics"/>
        <s v="steam, high temperature, from heat"/>
        <s v="steam, low temperature, from heat"/>
        <s v="toluene, from methanol-to-aromatics"/>
        <s v="ammonia, from Haber-Bosch process"/>
        <s v="ammonium sulfate, from ammonia and sulfuric acid"/>
        <s v="trimethylamine, from methanol and ammonia, mass balance only"/>
        <s v="succinic acid, from steam explosion pre-treatment of agricultural residue, according to Kosamia2023"/>
        <s v="succinic acid, from steam explosion pre-treatment of forest residue, according to Kosamia2023"/>
        <s v="lactic acid, from steam explosion pre-treatment of agricultural residue, according to Mandegari2018"/>
        <s v="lactic acid, from steam explosion pre-treatment of forest residue, according to Mandegari2018"/>
        <s v="corn steep liquor, from corn"/>
        <s v="sulfur dioxide, from sulfur"/>
        <s v="ethanol, from dilute acid pre-treatment of agricultural residue, according to Wang2013"/>
        <s v="ethanol, from dilute acid pre-treatment of forest residue, according to Wang2013"/>
        <s v="ethanol, from steam explosion with acid catalyst pre-treatment of agricultural residue, according to Wang2013"/>
        <s v="ethanol, from steam explosion with acid catalyst pre-treatment of forest residue, according to Wang2013"/>
        <s v="ethanol, from steam explosion pre-treatment of agricultural residue, according to Wang2013"/>
        <s v="ethanol, from steam explosion pre-treatment of forest residue, according to Wang2013"/>
        <s v="ethanol, from liquid hot water pre-treatment of agricultural residue, according to Wang2013"/>
        <s v="ethanol, from liquid hot water pre-treatment of forest residue, according to Wang2013"/>
        <s v="ethanol, from wet oxidation pre-treatment of agricultural residue, according to Wang2013"/>
        <s v="ethanol, from wet oxidation pre-treatment of forest residue, according to Wang2013"/>
        <s v="glucose, from organosolv pre-treatment of agricultural residue, according to Moncada2017"/>
        <s v="glucose, from organosolv pre-treatment of forest residue, according to Moncada2017"/>
        <s v="furfural, from organosolv pre-treatment of agricultural residue, according to Moncada2017"/>
        <s v="furfural, from organosolv pre-treatment of forest residue, according to Moncada2017"/>
        <s v="organosolv lignin, from organosolv pre-treatment of agricultural residue, according to Moncada2017"/>
        <s v="organosolv lignin, from organosolv pre-treatment of forest residue, according to Moncada2017"/>
        <s v="xylose, from liquid hot water pre-treatment of agricultural residue, according to LiuF2021"/>
        <s v="xylose, from liquid hot water pre-treatment of forest residue, according to LiuF2021"/>
        <s v="ethanol, from liquid hot water pre-treatment of agricultural residue, according to LiuF2021"/>
        <s v="ethanol, from liquid hot water pre-treatment of forest residue, according to LiuF2021"/>
        <s v="xylose mother liquor, from liquid hot water pre-treatment of agricultural residue, according to LiuF2021"/>
        <s v="xylose mother liquor, from liquid hot water pre-treatment of forest residue, according to LiuF2021"/>
        <s v="glucose, from organosolv pre-treatment of agricultural residue, according to Nitzsche2016"/>
        <s v="glucose, from organosolv pre-treatment of forest residue, according to Nitzsche2016"/>
        <s v="organosolv lignin, from organosolv pre-treatment of agricultural residue, according to Nitzsche2016"/>
        <s v="organosolv lignin, from organosolv pre-treatment of forest residue, according to Nitzsche2016"/>
        <s v="ethanol, from glucose fermentation, according to Nitzsche2016"/>
        <s v="ethylene, from ethanol dehydration, according to Nitzsche2016"/>
        <s v="1,4-BDO, from glucose fermentation, according to Leiva2023"/>
        <s v="potato starch, from potato"/>
        <s v="enzyme, from potato starch"/>
        <s v="PHB, from glucose fermentation"/>
        <s v="succinic acid, from glucose, according to Leiva2023"/>
        <s v="PBS, from 1,4-BDO and succinic acid"/>
        <s v="PBS, from glucose, according to Ioannidou2022"/>
        <s v="cellulose, estimated from glucose"/>
        <s v="syngas, from agricultural residue gasification"/>
        <s v="syngas, from forest residue gasification"/>
        <s v="sodium acetate, from sodium hydroxide and acetic acid"/>
        <s v="butadiene, from ethanol to butadiene process"/>
        <s v="tetrahydrofuran, from 1,4-BDO dehydrogenation"/>
        <s v="FDCA, from cellulose via HMF"/>
        <s v="syngas_3_to_1, from mixing of co and h2"/>
        <s v="syngas_1p8_to_1, from mixing of co and h2"/>
        <s v="syngas_1_to_1, from mixing of co and h2"/>
        <s v="carbon_monoxide, from partial condensation of syngas"/>
        <s v="cellulose, from organosolv pre-treatment of agricultural residue, according to Moncada2017"/>
        <s v="cellulose, from organosolv pre-treatment of forest residue, according to Moncada2017"/>
        <s v="cellulose, from organosolv pre-treatment of agricultural residue, according to Nitzsche2016"/>
        <s v="cellulose, from organosolv pre-treatment of forest residue, according to Nitzsche2016"/>
        <s v="nitric_acid, from ammonia"/>
        <s v="carbon_monoxide, from co2"/>
        <s v="syngas_2_to_1, from mixing of co and h2"/>
        <s v="electricity_biogenic, from forest residue"/>
        <s v="electricity_biogenic, from agricultural residue"/>
        <s v="electricity, from electricity_biogenic"/>
        <s v="electricity, from electricity_non_biomass"/>
      </sharedItems>
    </cacheField>
    <cacheField name="type" numFmtId="0">
      <sharedItems count="5">
        <s v="RAW MATERIALS"/>
        <s v="PRODUCT"/>
        <s v="UTILITIES"/>
        <s v="EMISSION"/>
        <s v="BY-PRODUCT CREDITS"/>
      </sharedItems>
    </cacheField>
    <cacheField name="product_name" numFmtId="0">
      <sharedItems count="86">
        <s v="barley_straw"/>
        <s v="agricultural_residue"/>
        <s v="maize_stover"/>
        <s v="rapeseed_straw"/>
        <s v="rice_straw"/>
        <s v="sorghum_straw"/>
        <s v="soybean_straw"/>
        <s v="sugarcane_tops_and_leaves"/>
        <s v="wheat_straw"/>
        <s v="benzene"/>
        <s v="methanol"/>
        <s v="electricity"/>
        <s v="steam_high"/>
        <s v="cooling_water"/>
        <s v="water"/>
        <s v="ethylene"/>
        <s v="heat_high"/>
        <s v="co2_emission_biogenic_short"/>
        <s v="forest_residue"/>
        <s v="co2_emission_biogenic_long"/>
        <s v="heat_low"/>
        <s v="hydrogen"/>
        <s v="oxygen_liquid"/>
        <s v="co2_feedstock"/>
        <s v="co2_emission"/>
        <s v="nitrogen_liquid"/>
        <s v="propylene"/>
        <s v="p-xylene"/>
        <s v="steam_low"/>
        <s v="toluene"/>
        <s v="ammonia"/>
        <s v="ammonium_sulfate"/>
        <s v="sulfuric_acid"/>
        <s v="trimethylamine"/>
        <s v="succinic_acid"/>
        <s v="lime"/>
        <s v="enzyme"/>
        <s v="lactic_acid"/>
        <s v="sulfur_dioxide"/>
        <s v="sodium_hydroxide"/>
        <s v="corn_steep_liquor"/>
        <s v="maize_grain"/>
        <s v="sulfur"/>
        <s v="ethanol"/>
        <s v="glucose"/>
        <s v="furfural"/>
        <s v="organosolv_lignin"/>
        <s v="xylose"/>
        <s v="xylose_mother_liquor"/>
        <s v="yeast"/>
        <s v="refrigerant_energy"/>
        <s v="bdo_14"/>
        <s v="phosphate_rock"/>
        <s v="potato_starch"/>
        <s v="potato"/>
        <s v="phb"/>
        <s v="cooling_water_kg"/>
        <s v="sds"/>
        <s v="sodium_hypochlorite"/>
        <s v="potassium_sulfate"/>
        <s v="magnesium_sulfate"/>
        <s v="magnesium_oxide"/>
        <s v="hydrochloric_acid"/>
        <s v="pbs"/>
        <s v="sodium_phosphate"/>
        <s v="cellulose"/>
        <s v="syngas_2_to_1"/>
        <s v="sodium_acetate"/>
        <s v="acetic_acid"/>
        <s v="butadiene"/>
        <s v="hydrogen_peroxide"/>
        <s v="tetrahydrofuran"/>
        <s v="fdca"/>
        <s v="syngas_3_to_1"/>
        <s v="carbon_monoxide"/>
        <s v="syngas_1p8_to_1"/>
        <s v="syngas_1_to_1"/>
        <s v="nitric_acid"/>
        <s v="n2o_emission"/>
        <s v="electricity_biogenic"/>
        <s v="co_emission"/>
        <s v="nmvoc_emission"/>
        <s v="nox_emission"/>
        <s v="pm25_emission"/>
        <s v="sox_emission"/>
        <s v="electricity_non_biomass"/>
      </sharedItems>
    </cacheField>
    <cacheField name="value" numFmtId="0">
      <sharedItems containsSemiMixedTypes="0" containsString="0" containsNumber="1" minValue="-712.49999999999989" maxValue="20.253029433333332"/>
    </cacheField>
    <cacheField name="unit" numFmtId="0">
      <sharedItems count="3">
        <s v="kg"/>
        <s v="kWh"/>
        <s v="MJ"/>
      </sharedItems>
    </cacheField>
    <cacheField name="checked" numFmtId="0">
      <sharedItems containsBlank="1"/>
    </cacheField>
    <cacheField name="note" numFmtId="0">
      <sharedItems containsBlank="1" containsMixedTypes="1" containsNumber="1" minValue="0.3" maxValue="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26">
  <r>
    <x v="0"/>
    <x v="0"/>
    <x v="0"/>
    <n v="-1"/>
    <x v="0"/>
    <s v="yes"/>
    <m/>
  </r>
  <r>
    <x v="0"/>
    <x v="1"/>
    <x v="1"/>
    <n v="1"/>
    <x v="0"/>
    <s v="yes"/>
    <m/>
  </r>
  <r>
    <x v="1"/>
    <x v="0"/>
    <x v="2"/>
    <n v="-1"/>
    <x v="0"/>
    <s v="yes"/>
    <m/>
  </r>
  <r>
    <x v="1"/>
    <x v="1"/>
    <x v="1"/>
    <n v="1"/>
    <x v="0"/>
    <s v="yes"/>
    <m/>
  </r>
  <r>
    <x v="2"/>
    <x v="0"/>
    <x v="3"/>
    <n v="-1"/>
    <x v="0"/>
    <s v="yes"/>
    <m/>
  </r>
  <r>
    <x v="2"/>
    <x v="1"/>
    <x v="1"/>
    <n v="1"/>
    <x v="0"/>
    <s v="yes"/>
    <m/>
  </r>
  <r>
    <x v="3"/>
    <x v="0"/>
    <x v="4"/>
    <n v="-1"/>
    <x v="0"/>
    <s v="yes"/>
    <m/>
  </r>
  <r>
    <x v="3"/>
    <x v="1"/>
    <x v="1"/>
    <n v="1"/>
    <x v="0"/>
    <s v="yes"/>
    <m/>
  </r>
  <r>
    <x v="4"/>
    <x v="0"/>
    <x v="5"/>
    <n v="-1"/>
    <x v="0"/>
    <s v="yes"/>
    <m/>
  </r>
  <r>
    <x v="4"/>
    <x v="1"/>
    <x v="1"/>
    <n v="1"/>
    <x v="0"/>
    <s v="yes"/>
    <m/>
  </r>
  <r>
    <x v="5"/>
    <x v="0"/>
    <x v="6"/>
    <n v="-1"/>
    <x v="0"/>
    <s v="yes"/>
    <m/>
  </r>
  <r>
    <x v="5"/>
    <x v="1"/>
    <x v="1"/>
    <n v="1"/>
    <x v="0"/>
    <s v="yes"/>
    <m/>
  </r>
  <r>
    <x v="6"/>
    <x v="0"/>
    <x v="7"/>
    <n v="-1"/>
    <x v="0"/>
    <s v="yes"/>
    <m/>
  </r>
  <r>
    <x v="6"/>
    <x v="1"/>
    <x v="1"/>
    <n v="1"/>
    <x v="0"/>
    <s v="yes"/>
    <m/>
  </r>
  <r>
    <x v="7"/>
    <x v="0"/>
    <x v="8"/>
    <n v="-1"/>
    <x v="0"/>
    <s v="yes"/>
    <m/>
  </r>
  <r>
    <x v="7"/>
    <x v="1"/>
    <x v="1"/>
    <n v="1"/>
    <x v="0"/>
    <s v="yes"/>
    <m/>
  </r>
  <r>
    <x v="8"/>
    <x v="1"/>
    <x v="9"/>
    <n v="1"/>
    <x v="0"/>
    <m/>
    <m/>
  </r>
  <r>
    <x v="8"/>
    <x v="0"/>
    <x v="10"/>
    <n v="-2.5910931169999998"/>
    <x v="0"/>
    <m/>
    <m/>
  </r>
  <r>
    <x v="8"/>
    <x v="2"/>
    <x v="11"/>
    <n v="-0.12130555555555554"/>
    <x v="1"/>
    <m/>
    <m/>
  </r>
  <r>
    <x v="8"/>
    <x v="2"/>
    <x v="12"/>
    <n v="-4.9386000000000001"/>
    <x v="2"/>
    <m/>
    <m/>
  </r>
  <r>
    <x v="8"/>
    <x v="2"/>
    <x v="13"/>
    <n v="-0.48829486151782359"/>
    <x v="2"/>
    <m/>
    <m/>
  </r>
  <r>
    <x v="9"/>
    <x v="1"/>
    <x v="13"/>
    <n v="1"/>
    <x v="2"/>
    <s v="yes"/>
    <m/>
  </r>
  <r>
    <x v="9"/>
    <x v="2"/>
    <x v="11"/>
    <n v="-1.66E-3"/>
    <x v="1"/>
    <s v="yes"/>
    <m/>
  </r>
  <r>
    <x v="9"/>
    <x v="0"/>
    <x v="14"/>
    <n v="-0.61126999999999998"/>
    <x v="0"/>
    <s v="yes"/>
    <m/>
  </r>
  <r>
    <x v="10"/>
    <x v="1"/>
    <x v="15"/>
    <n v="1"/>
    <x v="0"/>
    <m/>
    <m/>
  </r>
  <r>
    <x v="10"/>
    <x v="0"/>
    <x v="10"/>
    <n v="-2.5710000000000002"/>
    <x v="0"/>
    <m/>
    <m/>
  </r>
  <r>
    <x v="10"/>
    <x v="2"/>
    <x v="11"/>
    <n v="-0.45800000000000002"/>
    <x v="1"/>
    <m/>
    <m/>
  </r>
  <r>
    <x v="10"/>
    <x v="2"/>
    <x v="12"/>
    <n v="-5.5872000000000002"/>
    <x v="2"/>
    <m/>
    <m/>
  </r>
  <r>
    <x v="11"/>
    <x v="1"/>
    <x v="16"/>
    <n v="1"/>
    <x v="2"/>
    <m/>
    <m/>
  </r>
  <r>
    <x v="11"/>
    <x v="0"/>
    <x v="1"/>
    <n v="-6.3492063492063489E-2"/>
    <x v="0"/>
    <m/>
    <m/>
  </r>
  <r>
    <x v="11"/>
    <x v="3"/>
    <x v="17"/>
    <n v="0.11500529100529099"/>
    <x v="0"/>
    <m/>
    <m/>
  </r>
  <r>
    <x v="12"/>
    <x v="1"/>
    <x v="16"/>
    <n v="1"/>
    <x v="2"/>
    <m/>
    <m/>
  </r>
  <r>
    <x v="12"/>
    <x v="0"/>
    <x v="18"/>
    <n v="-5.5555555555555559E-2"/>
    <x v="0"/>
    <m/>
    <m/>
  </r>
  <r>
    <x v="12"/>
    <x v="3"/>
    <x v="19"/>
    <n v="0.10612962962962963"/>
    <x v="0"/>
    <m/>
    <m/>
  </r>
  <r>
    <x v="13"/>
    <x v="1"/>
    <x v="20"/>
    <n v="1"/>
    <x v="2"/>
    <m/>
    <m/>
  </r>
  <r>
    <x v="13"/>
    <x v="0"/>
    <x v="1"/>
    <n v="-6.3492063492063489E-2"/>
    <x v="0"/>
    <m/>
    <m/>
  </r>
  <r>
    <x v="13"/>
    <x v="3"/>
    <x v="17"/>
    <n v="0.11500529100529099"/>
    <x v="0"/>
    <m/>
    <m/>
  </r>
  <r>
    <x v="14"/>
    <x v="1"/>
    <x v="20"/>
    <n v="1"/>
    <x v="2"/>
    <s v="yes"/>
    <m/>
  </r>
  <r>
    <x v="14"/>
    <x v="2"/>
    <x v="11"/>
    <n v="-0.28058361391694725"/>
    <x v="1"/>
    <m/>
    <m/>
  </r>
  <r>
    <x v="15"/>
    <x v="1"/>
    <x v="20"/>
    <n v="1"/>
    <x v="2"/>
    <m/>
    <m/>
  </r>
  <r>
    <x v="15"/>
    <x v="0"/>
    <x v="18"/>
    <n v="-5.5555555555555559E-2"/>
    <x v="0"/>
    <m/>
    <m/>
  </r>
  <r>
    <x v="15"/>
    <x v="3"/>
    <x v="19"/>
    <n v="0.10612962962962963"/>
    <x v="0"/>
    <m/>
    <m/>
  </r>
  <r>
    <x v="16"/>
    <x v="1"/>
    <x v="21"/>
    <n v="1"/>
    <x v="0"/>
    <m/>
    <s v="combine process 97 and 135 in AB model"/>
  </r>
  <r>
    <x v="16"/>
    <x v="0"/>
    <x v="14"/>
    <n v="-9.51"/>
    <x v="0"/>
    <m/>
    <s v="deionized water and process water"/>
  </r>
  <r>
    <x v="16"/>
    <x v="2"/>
    <x v="11"/>
    <n v="-1.193011111111111"/>
    <x v="1"/>
    <m/>
    <m/>
  </r>
  <r>
    <x v="16"/>
    <x v="0"/>
    <x v="22"/>
    <n v="-4.6623999999999999"/>
    <x v="0"/>
    <m/>
    <m/>
  </r>
  <r>
    <x v="16"/>
    <x v="2"/>
    <x v="12"/>
    <n v="-2.9817054545454549"/>
    <x v="2"/>
    <m/>
    <s v="2.75MJ/kg"/>
  </r>
  <r>
    <x v="16"/>
    <x v="0"/>
    <x v="1"/>
    <n v="-17.9893"/>
    <x v="0"/>
    <m/>
    <m/>
  </r>
  <r>
    <x v="16"/>
    <x v="4"/>
    <x v="23"/>
    <n v="14.11253"/>
    <x v="0"/>
    <m/>
    <m/>
  </r>
  <r>
    <x v="16"/>
    <x v="3"/>
    <x v="17"/>
    <n v="18.472088733333329"/>
    <x v="0"/>
    <m/>
    <s v="calculated"/>
  </r>
  <r>
    <x v="17"/>
    <x v="1"/>
    <x v="21"/>
    <n v="1"/>
    <x v="0"/>
    <m/>
    <m/>
  </r>
  <r>
    <x v="17"/>
    <x v="0"/>
    <x v="14"/>
    <n v="-9.51"/>
    <x v="0"/>
    <m/>
    <m/>
  </r>
  <r>
    <x v="17"/>
    <x v="2"/>
    <x v="11"/>
    <n v="-1.193011111111111"/>
    <x v="1"/>
    <m/>
    <m/>
  </r>
  <r>
    <x v="17"/>
    <x v="0"/>
    <x v="22"/>
    <n v="-4.6623999999999999"/>
    <x v="0"/>
    <m/>
    <m/>
  </r>
  <r>
    <x v="17"/>
    <x v="2"/>
    <x v="12"/>
    <n v="-2.9817054545454549"/>
    <x v="2"/>
    <m/>
    <m/>
  </r>
  <r>
    <x v="17"/>
    <x v="0"/>
    <x v="18"/>
    <n v="-17.9893"/>
    <x v="0"/>
    <m/>
    <m/>
  </r>
  <r>
    <x v="17"/>
    <x v="4"/>
    <x v="23"/>
    <n v="14.11253"/>
    <x v="0"/>
    <m/>
    <m/>
  </r>
  <r>
    <x v="17"/>
    <x v="3"/>
    <x v="19"/>
    <n v="20.253029433333332"/>
    <x v="0"/>
    <m/>
    <s v="calculated"/>
  </r>
  <r>
    <x v="18"/>
    <x v="1"/>
    <x v="21"/>
    <n v="1"/>
    <x v="0"/>
    <s v="yes"/>
    <m/>
  </r>
  <r>
    <x v="18"/>
    <x v="0"/>
    <x v="14"/>
    <n v="-14"/>
    <x v="0"/>
    <s v="yes"/>
    <m/>
  </r>
  <r>
    <x v="18"/>
    <x v="2"/>
    <x v="11"/>
    <n v="-54"/>
    <x v="1"/>
    <s v="yes"/>
    <m/>
  </r>
  <r>
    <x v="19"/>
    <x v="1"/>
    <x v="10"/>
    <n v="1"/>
    <x v="0"/>
    <m/>
    <m/>
  </r>
  <r>
    <x v="19"/>
    <x v="0"/>
    <x v="1"/>
    <n v="-1.96356"/>
    <x v="0"/>
    <m/>
    <m/>
  </r>
  <r>
    <x v="19"/>
    <x v="0"/>
    <x v="14"/>
    <n v="-2.9474999999999998"/>
    <x v="0"/>
    <m/>
    <m/>
  </r>
  <r>
    <x v="19"/>
    <x v="3"/>
    <x v="17"/>
    <n v="2.181660817"/>
    <x v="0"/>
    <m/>
    <m/>
  </r>
  <r>
    <x v="20"/>
    <x v="1"/>
    <x v="10"/>
    <n v="1"/>
    <x v="0"/>
    <m/>
    <m/>
  </r>
  <r>
    <x v="20"/>
    <x v="0"/>
    <x v="1"/>
    <n v="-1.96356"/>
    <x v="0"/>
    <m/>
    <m/>
  </r>
  <r>
    <x v="20"/>
    <x v="0"/>
    <x v="14"/>
    <n v="-2.9474999999999998"/>
    <x v="0"/>
    <m/>
    <m/>
  </r>
  <r>
    <x v="20"/>
    <x v="3"/>
    <x v="17"/>
    <n v="1.0609059999999999"/>
    <x v="0"/>
    <m/>
    <m/>
  </r>
  <r>
    <x v="20"/>
    <x v="4"/>
    <x v="23"/>
    <n v="1.1207549999999999"/>
    <x v="0"/>
    <m/>
    <m/>
  </r>
  <r>
    <x v="21"/>
    <x v="1"/>
    <x v="10"/>
    <n v="1"/>
    <x v="0"/>
    <m/>
    <m/>
  </r>
  <r>
    <x v="21"/>
    <x v="0"/>
    <x v="1"/>
    <n v="-1.10995"/>
    <x v="0"/>
    <m/>
    <m/>
  </r>
  <r>
    <x v="21"/>
    <x v="0"/>
    <x v="14"/>
    <n v="-1.6661459999999999"/>
    <x v="0"/>
    <m/>
    <m/>
  </r>
  <r>
    <x v="21"/>
    <x v="3"/>
    <x v="17"/>
    <n v="0.63487199999999999"/>
    <x v="0"/>
    <m/>
    <m/>
  </r>
  <r>
    <x v="21"/>
    <x v="0"/>
    <x v="21"/>
    <n v="-8.3990999999999996E-2"/>
    <x v="0"/>
    <m/>
    <m/>
  </r>
  <r>
    <x v="21"/>
    <x v="2"/>
    <x v="11"/>
    <n v="-0.219697"/>
    <x v="1"/>
    <m/>
    <m/>
  </r>
  <r>
    <x v="22"/>
    <x v="1"/>
    <x v="10"/>
    <n v="1"/>
    <x v="0"/>
    <m/>
    <m/>
  </r>
  <r>
    <x v="22"/>
    <x v="0"/>
    <x v="18"/>
    <n v="-1.96356"/>
    <x v="0"/>
    <m/>
    <m/>
  </r>
  <r>
    <x v="22"/>
    <x v="0"/>
    <x v="14"/>
    <n v="-2.9474999999999998"/>
    <x v="0"/>
    <m/>
    <m/>
  </r>
  <r>
    <x v="22"/>
    <x v="3"/>
    <x v="19"/>
    <n v="2.3760532099999998"/>
    <x v="0"/>
    <m/>
    <m/>
  </r>
  <r>
    <x v="23"/>
    <x v="1"/>
    <x v="10"/>
    <n v="1"/>
    <x v="0"/>
    <m/>
    <m/>
  </r>
  <r>
    <x v="23"/>
    <x v="0"/>
    <x v="1"/>
    <n v="-1.96356"/>
    <x v="0"/>
    <m/>
    <m/>
  </r>
  <r>
    <x v="23"/>
    <x v="0"/>
    <x v="14"/>
    <n v="-2.9474999999999998"/>
    <x v="0"/>
    <m/>
    <m/>
  </r>
  <r>
    <x v="23"/>
    <x v="3"/>
    <x v="19"/>
    <n v="1.255298"/>
    <x v="0"/>
    <m/>
    <m/>
  </r>
  <r>
    <x v="23"/>
    <x v="4"/>
    <x v="23"/>
    <n v="1.1207549999999999"/>
    <x v="0"/>
    <m/>
    <m/>
  </r>
  <r>
    <x v="24"/>
    <x v="1"/>
    <x v="10"/>
    <n v="1"/>
    <x v="0"/>
    <m/>
    <m/>
  </r>
  <r>
    <x v="24"/>
    <x v="0"/>
    <x v="1"/>
    <n v="-1.10995"/>
    <x v="0"/>
    <m/>
    <m/>
  </r>
  <r>
    <x v="24"/>
    <x v="0"/>
    <x v="14"/>
    <n v="-1.6661459999999999"/>
    <x v="0"/>
    <m/>
    <m/>
  </r>
  <r>
    <x v="24"/>
    <x v="3"/>
    <x v="19"/>
    <n v="0.744757"/>
    <x v="0"/>
    <m/>
    <m/>
  </r>
  <r>
    <x v="24"/>
    <x v="0"/>
    <x v="21"/>
    <n v="-8.3990999999999996E-2"/>
    <x v="0"/>
    <m/>
    <m/>
  </r>
  <r>
    <x v="24"/>
    <x v="2"/>
    <x v="11"/>
    <n v="-0.219697"/>
    <x v="1"/>
    <m/>
    <m/>
  </r>
  <r>
    <x v="25"/>
    <x v="1"/>
    <x v="10"/>
    <n v="1"/>
    <x v="0"/>
    <m/>
    <m/>
  </r>
  <r>
    <x v="25"/>
    <x v="2"/>
    <x v="11"/>
    <n v="-0.25762600000000002"/>
    <x v="1"/>
    <m/>
    <m/>
  </r>
  <r>
    <x v="25"/>
    <x v="0"/>
    <x v="23"/>
    <n v="-1.4573199999999999"/>
    <x v="0"/>
    <m/>
    <m/>
  </r>
  <r>
    <x v="25"/>
    <x v="3"/>
    <x v="24"/>
    <n v="8.0897999999999998E-2"/>
    <x v="0"/>
    <m/>
    <m/>
  </r>
  <r>
    <x v="25"/>
    <x v="0"/>
    <x v="21"/>
    <n v="-0.19320399999999999"/>
    <x v="0"/>
    <m/>
    <m/>
  </r>
  <r>
    <x v="26"/>
    <x v="1"/>
    <x v="25"/>
    <n v="1"/>
    <x v="0"/>
    <m/>
    <m/>
  </r>
  <r>
    <x v="26"/>
    <x v="2"/>
    <x v="11"/>
    <n v="-0.54900000000000004"/>
    <x v="1"/>
    <m/>
    <m/>
  </r>
  <r>
    <x v="27"/>
    <x v="1"/>
    <x v="25"/>
    <n v="1"/>
    <x v="0"/>
    <m/>
    <m/>
  </r>
  <r>
    <x v="27"/>
    <x v="2"/>
    <x v="11"/>
    <n v="-0.25800000000000001"/>
    <x v="1"/>
    <m/>
    <m/>
  </r>
  <r>
    <x v="28"/>
    <x v="1"/>
    <x v="22"/>
    <n v="1"/>
    <x v="0"/>
    <m/>
    <m/>
  </r>
  <r>
    <x v="28"/>
    <x v="2"/>
    <x v="11"/>
    <n v="-0.63800000000000001"/>
    <x v="1"/>
    <m/>
    <m/>
  </r>
  <r>
    <x v="29"/>
    <x v="1"/>
    <x v="22"/>
    <n v="1"/>
    <x v="0"/>
    <m/>
    <m/>
  </r>
  <r>
    <x v="29"/>
    <x v="2"/>
    <x v="11"/>
    <n v="-0.252"/>
    <x v="1"/>
    <m/>
    <m/>
  </r>
  <r>
    <x v="30"/>
    <x v="1"/>
    <x v="26"/>
    <n v="1"/>
    <x v="0"/>
    <m/>
    <m/>
  </r>
  <r>
    <x v="30"/>
    <x v="0"/>
    <x v="10"/>
    <n v="-2.5710000000000002"/>
    <x v="0"/>
    <m/>
    <m/>
  </r>
  <r>
    <x v="30"/>
    <x v="2"/>
    <x v="11"/>
    <n v="-0.45800000000000002"/>
    <x v="1"/>
    <m/>
    <m/>
  </r>
  <r>
    <x v="30"/>
    <x v="2"/>
    <x v="12"/>
    <n v="-5.5872000000000002"/>
    <x v="2"/>
    <m/>
    <m/>
  </r>
  <r>
    <x v="31"/>
    <x v="1"/>
    <x v="27"/>
    <n v="1"/>
    <x v="0"/>
    <m/>
    <m/>
  </r>
  <r>
    <x v="31"/>
    <x v="0"/>
    <x v="10"/>
    <n v="-2.5910931169999998"/>
    <x v="0"/>
    <m/>
    <m/>
  </r>
  <r>
    <x v="31"/>
    <x v="2"/>
    <x v="11"/>
    <n v="-0.12130555555555554"/>
    <x v="1"/>
    <m/>
    <m/>
  </r>
  <r>
    <x v="31"/>
    <x v="2"/>
    <x v="12"/>
    <n v="-4.9386000000000001"/>
    <x v="2"/>
    <m/>
    <m/>
  </r>
  <r>
    <x v="31"/>
    <x v="2"/>
    <x v="13"/>
    <n v="-0.48829486151782359"/>
    <x v="2"/>
    <m/>
    <m/>
  </r>
  <r>
    <x v="32"/>
    <x v="1"/>
    <x v="12"/>
    <n v="1"/>
    <x v="2"/>
    <m/>
    <m/>
  </r>
  <r>
    <x v="32"/>
    <x v="2"/>
    <x v="16"/>
    <n v="-1.28"/>
    <x v="2"/>
    <m/>
    <m/>
  </r>
  <r>
    <x v="32"/>
    <x v="0"/>
    <x v="14"/>
    <n v="-6.1818199999999997E-2"/>
    <x v="0"/>
    <m/>
    <m/>
  </r>
  <r>
    <x v="32"/>
    <x v="2"/>
    <x v="11"/>
    <n v="-8.0800000000000004E-3"/>
    <x v="1"/>
    <m/>
    <m/>
  </r>
  <r>
    <x v="33"/>
    <x v="1"/>
    <x v="28"/>
    <n v="1"/>
    <x v="2"/>
    <m/>
    <m/>
  </r>
  <r>
    <x v="33"/>
    <x v="2"/>
    <x v="16"/>
    <n v="-1.28"/>
    <x v="2"/>
    <m/>
    <m/>
  </r>
  <r>
    <x v="33"/>
    <x v="0"/>
    <x v="14"/>
    <n v="-6.1818199999999997E-2"/>
    <x v="0"/>
    <m/>
    <m/>
  </r>
  <r>
    <x v="33"/>
    <x v="2"/>
    <x v="11"/>
    <n v="-8.0800000000000004E-3"/>
    <x v="1"/>
    <m/>
    <m/>
  </r>
  <r>
    <x v="34"/>
    <x v="1"/>
    <x v="29"/>
    <n v="1"/>
    <x v="0"/>
    <m/>
    <m/>
  </r>
  <r>
    <x v="34"/>
    <x v="0"/>
    <x v="10"/>
    <n v="-2.5910931169999998"/>
    <x v="0"/>
    <m/>
    <m/>
  </r>
  <r>
    <x v="34"/>
    <x v="2"/>
    <x v="11"/>
    <n v="-0.12130555555555554"/>
    <x v="1"/>
    <m/>
    <m/>
  </r>
  <r>
    <x v="34"/>
    <x v="2"/>
    <x v="12"/>
    <n v="-4.9386000000000001"/>
    <x v="2"/>
    <m/>
    <m/>
  </r>
  <r>
    <x v="34"/>
    <x v="2"/>
    <x v="13"/>
    <n v="-0.48829486151782359"/>
    <x v="2"/>
    <m/>
    <m/>
  </r>
  <r>
    <x v="35"/>
    <x v="1"/>
    <x v="30"/>
    <n v="1"/>
    <x v="0"/>
    <m/>
    <m/>
  </r>
  <r>
    <x v="35"/>
    <x v="2"/>
    <x v="11"/>
    <n v="-0.6"/>
    <x v="1"/>
    <m/>
    <m/>
  </r>
  <r>
    <x v="35"/>
    <x v="0"/>
    <x v="25"/>
    <n v="-0.83918177299999996"/>
    <x v="0"/>
    <m/>
    <m/>
  </r>
  <r>
    <x v="35"/>
    <x v="0"/>
    <x v="21"/>
    <n v="-0.18104107799999999"/>
    <x v="0"/>
    <m/>
    <m/>
  </r>
  <r>
    <x v="35"/>
    <x v="4"/>
    <x v="12"/>
    <n v="0.28727272727272729"/>
    <x v="2"/>
    <m/>
    <s v="coproduce steam"/>
  </r>
  <r>
    <x v="36"/>
    <x v="1"/>
    <x v="31"/>
    <n v="1"/>
    <x v="0"/>
    <m/>
    <m/>
  </r>
  <r>
    <x v="36"/>
    <x v="0"/>
    <x v="32"/>
    <n v="-0.76039000000000001"/>
    <x v="0"/>
    <m/>
    <m/>
  </r>
  <r>
    <x v="36"/>
    <x v="0"/>
    <x v="30"/>
    <n v="-0.26540000000000002"/>
    <x v="0"/>
    <m/>
    <m/>
  </r>
  <r>
    <x v="36"/>
    <x v="2"/>
    <x v="11"/>
    <n v="-0.1971"/>
    <x v="1"/>
    <m/>
    <m/>
  </r>
  <r>
    <x v="37"/>
    <x v="1"/>
    <x v="33"/>
    <n v="1"/>
    <x v="0"/>
    <m/>
    <m/>
  </r>
  <r>
    <x v="37"/>
    <x v="0"/>
    <x v="10"/>
    <n v="-1.627"/>
    <x v="0"/>
    <m/>
    <m/>
  </r>
  <r>
    <x v="37"/>
    <x v="0"/>
    <x v="30"/>
    <n v="-0.28799999999999998"/>
    <x v="0"/>
    <m/>
    <m/>
  </r>
  <r>
    <x v="38"/>
    <x v="1"/>
    <x v="34"/>
    <n v="1"/>
    <x v="0"/>
    <m/>
    <m/>
  </r>
  <r>
    <x v="38"/>
    <x v="0"/>
    <x v="1"/>
    <n v="-3.03"/>
    <x v="0"/>
    <m/>
    <m/>
  </r>
  <r>
    <x v="38"/>
    <x v="0"/>
    <x v="32"/>
    <n v="-0.41"/>
    <x v="0"/>
    <m/>
    <m/>
  </r>
  <r>
    <x v="38"/>
    <x v="0"/>
    <x v="35"/>
    <n v="-0.13"/>
    <x v="0"/>
    <m/>
    <m/>
  </r>
  <r>
    <x v="38"/>
    <x v="0"/>
    <x v="30"/>
    <n v="-0.01"/>
    <x v="0"/>
    <m/>
    <m/>
  </r>
  <r>
    <x v="38"/>
    <x v="0"/>
    <x v="33"/>
    <n v="-0.04"/>
    <x v="0"/>
    <m/>
    <m/>
  </r>
  <r>
    <x v="38"/>
    <x v="0"/>
    <x v="36"/>
    <n v="-0.02"/>
    <x v="0"/>
    <m/>
    <m/>
  </r>
  <r>
    <x v="38"/>
    <x v="0"/>
    <x v="14"/>
    <n v="-18.25"/>
    <x v="0"/>
    <m/>
    <m/>
  </r>
  <r>
    <x v="38"/>
    <x v="4"/>
    <x v="11"/>
    <n v="0.18"/>
    <x v="1"/>
    <m/>
    <s v="coproduce electricity"/>
  </r>
  <r>
    <x v="38"/>
    <x v="3"/>
    <x v="17"/>
    <n v="3.9968129999999999"/>
    <x v="0"/>
    <m/>
    <m/>
  </r>
  <r>
    <x v="39"/>
    <x v="1"/>
    <x v="34"/>
    <n v="1"/>
    <x v="0"/>
    <m/>
    <m/>
  </r>
  <r>
    <x v="39"/>
    <x v="0"/>
    <x v="18"/>
    <n v="-3.03"/>
    <x v="0"/>
    <m/>
    <m/>
  </r>
  <r>
    <x v="39"/>
    <x v="0"/>
    <x v="32"/>
    <n v="-0.41"/>
    <x v="0"/>
    <m/>
    <m/>
  </r>
  <r>
    <x v="39"/>
    <x v="0"/>
    <x v="35"/>
    <n v="-0.13"/>
    <x v="0"/>
    <m/>
    <m/>
  </r>
  <r>
    <x v="39"/>
    <x v="0"/>
    <x v="30"/>
    <n v="-0.01"/>
    <x v="0"/>
    <m/>
    <m/>
  </r>
  <r>
    <x v="39"/>
    <x v="0"/>
    <x v="33"/>
    <n v="-0.04"/>
    <x v="0"/>
    <m/>
    <m/>
  </r>
  <r>
    <x v="39"/>
    <x v="0"/>
    <x v="36"/>
    <n v="-0.02"/>
    <x v="0"/>
    <m/>
    <m/>
  </r>
  <r>
    <x v="39"/>
    <x v="0"/>
    <x v="14"/>
    <n v="-18.25"/>
    <x v="0"/>
    <m/>
    <m/>
  </r>
  <r>
    <x v="39"/>
    <x v="4"/>
    <x v="11"/>
    <n v="0.18"/>
    <x v="1"/>
    <m/>
    <m/>
  </r>
  <r>
    <x v="39"/>
    <x v="3"/>
    <x v="19"/>
    <n v="4.2967829999999996"/>
    <x v="0"/>
    <m/>
    <m/>
  </r>
  <r>
    <x v="40"/>
    <x v="1"/>
    <x v="37"/>
    <n v="1"/>
    <x v="0"/>
    <m/>
    <m/>
  </r>
  <r>
    <x v="40"/>
    <x v="0"/>
    <x v="1"/>
    <n v="-2.0288196431358299"/>
    <x v="0"/>
    <m/>
    <m/>
  </r>
  <r>
    <x v="40"/>
    <x v="0"/>
    <x v="38"/>
    <n v="-1.8966862612495399E-2"/>
    <x v="0"/>
    <m/>
    <m/>
  </r>
  <r>
    <x v="40"/>
    <x v="0"/>
    <x v="39"/>
    <n v="-1.3010000000000001E-3"/>
    <x v="0"/>
    <m/>
    <s v="proxy for Mg(OH)2"/>
  </r>
  <r>
    <x v="40"/>
    <x v="0"/>
    <x v="33"/>
    <n v="-2.3784E-2"/>
    <x v="0"/>
    <m/>
    <m/>
  </r>
  <r>
    <x v="40"/>
    <x v="0"/>
    <x v="40"/>
    <n v="-4.7323518701555399E-2"/>
    <x v="0"/>
    <m/>
    <m/>
  </r>
  <r>
    <x v="40"/>
    <x v="4"/>
    <x v="11"/>
    <n v="0.3901576236799667"/>
    <x v="1"/>
    <m/>
    <m/>
  </r>
  <r>
    <x v="40"/>
    <x v="2"/>
    <x v="13"/>
    <n v="-2.38256255527233"/>
    <x v="2"/>
    <m/>
    <m/>
  </r>
  <r>
    <x v="40"/>
    <x v="0"/>
    <x v="14"/>
    <n v="-16.396699999999999"/>
    <x v="0"/>
    <m/>
    <s v="estimated based on Wang2013, same pre-treatment method for ethanol"/>
  </r>
  <r>
    <x v="40"/>
    <x v="3"/>
    <x v="17"/>
    <n v="2.2082000000000002"/>
    <x v="0"/>
    <m/>
    <m/>
  </r>
  <r>
    <x v="41"/>
    <x v="1"/>
    <x v="37"/>
    <n v="1"/>
    <x v="0"/>
    <m/>
    <m/>
  </r>
  <r>
    <x v="41"/>
    <x v="0"/>
    <x v="18"/>
    <n v="-2.0288196431358299"/>
    <x v="0"/>
    <m/>
    <m/>
  </r>
  <r>
    <x v="41"/>
    <x v="0"/>
    <x v="38"/>
    <n v="-1.8966862612495399E-2"/>
    <x v="0"/>
    <m/>
    <m/>
  </r>
  <r>
    <x v="41"/>
    <x v="0"/>
    <x v="39"/>
    <n v="-1.3010000000000001E-3"/>
    <x v="0"/>
    <m/>
    <s v="proxy for Mg(OH)2"/>
  </r>
  <r>
    <x v="41"/>
    <x v="0"/>
    <x v="33"/>
    <n v="-2.3784E-2"/>
    <x v="0"/>
    <m/>
    <m/>
  </r>
  <r>
    <x v="41"/>
    <x v="0"/>
    <x v="40"/>
    <n v="-4.7323518701555399E-2"/>
    <x v="0"/>
    <m/>
    <m/>
  </r>
  <r>
    <x v="41"/>
    <x v="4"/>
    <x v="11"/>
    <n v="0.3901576236799667"/>
    <x v="1"/>
    <m/>
    <m/>
  </r>
  <r>
    <x v="41"/>
    <x v="2"/>
    <x v="13"/>
    <n v="-2.38256255527233"/>
    <x v="2"/>
    <m/>
    <m/>
  </r>
  <r>
    <x v="41"/>
    <x v="0"/>
    <x v="14"/>
    <n v="-16.396699999999999"/>
    <x v="0"/>
    <m/>
    <s v="estimated based on Wang2013, same pre-treatment method for ethanol"/>
  </r>
  <r>
    <x v="41"/>
    <x v="3"/>
    <x v="19"/>
    <n v="2.4089999999999998"/>
    <x v="0"/>
    <m/>
    <m/>
  </r>
  <r>
    <x v="42"/>
    <x v="1"/>
    <x v="40"/>
    <n v="1"/>
    <x v="0"/>
    <m/>
    <m/>
  </r>
  <r>
    <x v="42"/>
    <x v="0"/>
    <x v="41"/>
    <n v="-5.030769230769231E-2"/>
    <x v="0"/>
    <m/>
    <m/>
  </r>
  <r>
    <x v="42"/>
    <x v="0"/>
    <x v="38"/>
    <n v="-7.0430769230769236E-3"/>
    <x v="0"/>
    <m/>
    <m/>
  </r>
  <r>
    <x v="42"/>
    <x v="0"/>
    <x v="14"/>
    <n v="-8.6920624615384606E-2"/>
    <x v="0"/>
    <m/>
    <m/>
  </r>
  <r>
    <x v="42"/>
    <x v="2"/>
    <x v="11"/>
    <n v="-6.8474358974358971E-4"/>
    <x v="1"/>
    <m/>
    <m/>
  </r>
  <r>
    <x v="42"/>
    <x v="2"/>
    <x v="16"/>
    <n v="-3.5617846153846153E-2"/>
    <x v="2"/>
    <m/>
    <m/>
  </r>
  <r>
    <x v="43"/>
    <x v="1"/>
    <x v="38"/>
    <n v="1"/>
    <x v="0"/>
    <m/>
    <m/>
  </r>
  <r>
    <x v="43"/>
    <x v="0"/>
    <x v="42"/>
    <n v="-0.55000000000000004"/>
    <x v="0"/>
    <m/>
    <m/>
  </r>
  <r>
    <x v="43"/>
    <x v="2"/>
    <x v="11"/>
    <n v="-0.41599999999999998"/>
    <x v="1"/>
    <m/>
    <m/>
  </r>
  <r>
    <x v="44"/>
    <x v="1"/>
    <x v="43"/>
    <n v="1"/>
    <x v="0"/>
    <m/>
    <m/>
  </r>
  <r>
    <x v="44"/>
    <x v="0"/>
    <x v="1"/>
    <n v="-4.423664932583077"/>
    <x v="0"/>
    <m/>
    <m/>
  </r>
  <r>
    <x v="44"/>
    <x v="0"/>
    <x v="32"/>
    <n v="-0.30687971122199809"/>
    <x v="0"/>
    <m/>
    <m/>
  </r>
  <r>
    <x v="44"/>
    <x v="0"/>
    <x v="35"/>
    <n v="-0.34764837031532009"/>
    <x v="0"/>
    <m/>
    <m/>
  </r>
  <r>
    <x v="44"/>
    <x v="0"/>
    <x v="30"/>
    <n v="-0.1377003928230173"/>
    <x v="0"/>
    <m/>
    <m/>
  </r>
  <r>
    <x v="44"/>
    <x v="0"/>
    <x v="39"/>
    <n v="-0.16254379445801001"/>
    <x v="0"/>
    <m/>
    <m/>
  </r>
  <r>
    <x v="44"/>
    <x v="0"/>
    <x v="36"/>
    <n v="-0.21090349293980254"/>
    <x v="0"/>
    <m/>
    <m/>
  </r>
  <r>
    <x v="44"/>
    <x v="0"/>
    <x v="40"/>
    <n v="-6.2373925045121563E-2"/>
    <x v="0"/>
    <m/>
    <m/>
  </r>
  <r>
    <x v="44"/>
    <x v="0"/>
    <x v="14"/>
    <n v="-14.363361291007537"/>
    <x v="0"/>
    <m/>
    <m/>
  </r>
  <r>
    <x v="44"/>
    <x v="4"/>
    <x v="11"/>
    <n v="0.57559717869062077"/>
    <x v="1"/>
    <m/>
    <m/>
  </r>
  <r>
    <x v="44"/>
    <x v="4"/>
    <x v="23"/>
    <n v="0.86086956521739133"/>
    <x v="0"/>
    <m/>
    <m/>
  </r>
  <r>
    <x v="44"/>
    <x v="3"/>
    <x v="17"/>
    <n v="5.2389621826680886"/>
    <x v="0"/>
    <m/>
    <m/>
  </r>
  <r>
    <x v="45"/>
    <x v="1"/>
    <x v="43"/>
    <n v="1"/>
    <x v="0"/>
    <m/>
    <m/>
  </r>
  <r>
    <x v="45"/>
    <x v="0"/>
    <x v="18"/>
    <n v="-4.423664932583077"/>
    <x v="0"/>
    <m/>
    <m/>
  </r>
  <r>
    <x v="45"/>
    <x v="0"/>
    <x v="32"/>
    <n v="-0.30687971122199809"/>
    <x v="0"/>
    <m/>
    <m/>
  </r>
  <r>
    <x v="45"/>
    <x v="0"/>
    <x v="35"/>
    <n v="-0.34764837031532009"/>
    <x v="0"/>
    <m/>
    <m/>
  </r>
  <r>
    <x v="45"/>
    <x v="0"/>
    <x v="30"/>
    <n v="-0.1377003928230173"/>
    <x v="0"/>
    <m/>
    <m/>
  </r>
  <r>
    <x v="45"/>
    <x v="0"/>
    <x v="39"/>
    <n v="-0.16254379445801001"/>
    <x v="0"/>
    <m/>
    <m/>
  </r>
  <r>
    <x v="45"/>
    <x v="0"/>
    <x v="36"/>
    <n v="-0.21090349293980254"/>
    <x v="0"/>
    <m/>
    <m/>
  </r>
  <r>
    <x v="45"/>
    <x v="0"/>
    <x v="40"/>
    <n v="-6.2373925045121563E-2"/>
    <x v="0"/>
    <m/>
    <m/>
  </r>
  <r>
    <x v="45"/>
    <x v="0"/>
    <x v="14"/>
    <n v="-14.363361291007537"/>
    <x v="0"/>
    <m/>
    <m/>
  </r>
  <r>
    <x v="45"/>
    <x v="4"/>
    <x v="11"/>
    <n v="0.57559717869062077"/>
    <x v="1"/>
    <m/>
    <m/>
  </r>
  <r>
    <x v="45"/>
    <x v="4"/>
    <x v="23"/>
    <n v="0.86086956521739133"/>
    <x v="0"/>
    <m/>
    <m/>
  </r>
  <r>
    <x v="45"/>
    <x v="3"/>
    <x v="19"/>
    <n v="5.6769050109938126"/>
    <x v="0"/>
    <m/>
    <m/>
  </r>
  <r>
    <x v="46"/>
    <x v="1"/>
    <x v="43"/>
    <n v="1"/>
    <x v="0"/>
    <m/>
    <m/>
  </r>
  <r>
    <x v="46"/>
    <x v="0"/>
    <x v="1"/>
    <n v="-3.9820805657762697"/>
    <x v="0"/>
    <m/>
    <m/>
  </r>
  <r>
    <x v="46"/>
    <x v="0"/>
    <x v="32"/>
    <n v="-0.13700004778515792"/>
    <x v="0"/>
    <m/>
    <m/>
  </r>
  <r>
    <x v="46"/>
    <x v="0"/>
    <x v="35"/>
    <n v="-6.9336264156353036E-2"/>
    <x v="0"/>
    <m/>
    <m/>
  </r>
  <r>
    <x v="46"/>
    <x v="0"/>
    <x v="30"/>
    <n v="-7.3015721316958951E-2"/>
    <x v="0"/>
    <m/>
    <m/>
  </r>
  <r>
    <x v="46"/>
    <x v="0"/>
    <x v="39"/>
    <n v="-8.7088450327328301E-2"/>
    <x v="0"/>
    <m/>
    <m/>
  </r>
  <r>
    <x v="46"/>
    <x v="0"/>
    <x v="36"/>
    <n v="-0.1751326038132556"/>
    <x v="0"/>
    <m/>
    <m/>
  </r>
  <r>
    <x v="46"/>
    <x v="0"/>
    <x v="40"/>
    <n v="-5.6195345725617622E-2"/>
    <x v="0"/>
    <m/>
    <m/>
  </r>
  <r>
    <x v="46"/>
    <x v="0"/>
    <x v="14"/>
    <n v="-9.1419219190519421"/>
    <x v="0"/>
    <m/>
    <m/>
  </r>
  <r>
    <x v="46"/>
    <x v="2"/>
    <x v="11"/>
    <n v="-6.989157339904141E-2"/>
    <x v="1"/>
    <m/>
    <m/>
  </r>
  <r>
    <x v="46"/>
    <x v="4"/>
    <x v="23"/>
    <n v="0.86086956521739133"/>
    <x v="0"/>
    <m/>
    <m/>
  </r>
  <r>
    <x v="46"/>
    <x v="3"/>
    <x v="17"/>
    <n v="4.4391056995920248"/>
    <x v="0"/>
    <m/>
    <m/>
  </r>
  <r>
    <x v="47"/>
    <x v="1"/>
    <x v="43"/>
    <n v="1"/>
    <x v="0"/>
    <m/>
    <m/>
  </r>
  <r>
    <x v="47"/>
    <x v="0"/>
    <x v="18"/>
    <n v="-3.9820805657762697"/>
    <x v="0"/>
    <m/>
    <m/>
  </r>
  <r>
    <x v="47"/>
    <x v="0"/>
    <x v="32"/>
    <n v="-0.13700004778515792"/>
    <x v="0"/>
    <m/>
    <m/>
  </r>
  <r>
    <x v="47"/>
    <x v="0"/>
    <x v="35"/>
    <n v="-6.9336264156353036E-2"/>
    <x v="0"/>
    <m/>
    <m/>
  </r>
  <r>
    <x v="47"/>
    <x v="0"/>
    <x v="30"/>
    <n v="-7.3015721316958951E-2"/>
    <x v="0"/>
    <m/>
    <m/>
  </r>
  <r>
    <x v="47"/>
    <x v="0"/>
    <x v="39"/>
    <n v="-8.7088450327328301E-2"/>
    <x v="0"/>
    <m/>
    <m/>
  </r>
  <r>
    <x v="47"/>
    <x v="0"/>
    <x v="36"/>
    <n v="-0.1751326038132556"/>
    <x v="0"/>
    <m/>
    <m/>
  </r>
  <r>
    <x v="47"/>
    <x v="0"/>
    <x v="40"/>
    <n v="-5.6195345725617622E-2"/>
    <x v="0"/>
    <m/>
    <m/>
  </r>
  <r>
    <x v="47"/>
    <x v="0"/>
    <x v="14"/>
    <n v="-9.1419219190519421"/>
    <x v="0"/>
    <m/>
    <m/>
  </r>
  <r>
    <x v="47"/>
    <x v="2"/>
    <x v="11"/>
    <n v="-6.989157339904141E-2"/>
    <x v="1"/>
    <m/>
    <m/>
  </r>
  <r>
    <x v="47"/>
    <x v="4"/>
    <x v="23"/>
    <n v="0.86086956521739133"/>
    <x v="0"/>
    <m/>
    <m/>
  </r>
  <r>
    <x v="47"/>
    <x v="3"/>
    <x v="19"/>
    <n v="4.8333316756038744"/>
    <x v="0"/>
    <m/>
    <m/>
  </r>
  <r>
    <x v="48"/>
    <x v="1"/>
    <x v="43"/>
    <n v="1"/>
    <x v="0"/>
    <m/>
    <m/>
  </r>
  <r>
    <x v="48"/>
    <x v="0"/>
    <x v="1"/>
    <n v="-4.5368575783972123"/>
    <x v="0"/>
    <m/>
    <m/>
  </r>
  <r>
    <x v="48"/>
    <x v="0"/>
    <x v="36"/>
    <n v="-0.19838850174216027"/>
    <x v="0"/>
    <m/>
    <m/>
  </r>
  <r>
    <x v="48"/>
    <x v="0"/>
    <x v="40"/>
    <n v="-6.4296602787456442E-2"/>
    <x v="0"/>
    <m/>
    <m/>
  </r>
  <r>
    <x v="48"/>
    <x v="0"/>
    <x v="14"/>
    <n v="-16.396668118466899"/>
    <x v="0"/>
    <m/>
    <m/>
  </r>
  <r>
    <x v="48"/>
    <x v="4"/>
    <x v="11"/>
    <n v="1.2582688986517194"/>
    <x v="1"/>
    <m/>
    <m/>
  </r>
  <r>
    <x v="48"/>
    <x v="4"/>
    <x v="23"/>
    <n v="0.86086956521739133"/>
    <x v="0"/>
    <m/>
    <m/>
  </r>
  <r>
    <x v="48"/>
    <x v="3"/>
    <x v="17"/>
    <n v="5.4439917951194259"/>
    <x v="0"/>
    <m/>
    <m/>
  </r>
  <r>
    <x v="49"/>
    <x v="1"/>
    <x v="43"/>
    <n v="1"/>
    <x v="0"/>
    <m/>
    <m/>
  </r>
  <r>
    <x v="49"/>
    <x v="0"/>
    <x v="18"/>
    <n v="-4.5368575783972123"/>
    <x v="0"/>
    <m/>
    <m/>
  </r>
  <r>
    <x v="49"/>
    <x v="0"/>
    <x v="36"/>
    <n v="-0.19838850174216027"/>
    <x v="0"/>
    <m/>
    <m/>
  </r>
  <r>
    <x v="49"/>
    <x v="0"/>
    <x v="40"/>
    <n v="-6.4296602787456442E-2"/>
    <x v="0"/>
    <m/>
    <m/>
  </r>
  <r>
    <x v="49"/>
    <x v="0"/>
    <x v="14"/>
    <n v="-16.396668118466899"/>
    <x v="0"/>
    <m/>
    <m/>
  </r>
  <r>
    <x v="49"/>
    <x v="4"/>
    <x v="11"/>
    <n v="1.2582688986517194"/>
    <x v="1"/>
    <m/>
    <m/>
  </r>
  <r>
    <x v="49"/>
    <x v="4"/>
    <x v="23"/>
    <n v="0.86086956521739133"/>
    <x v="0"/>
    <m/>
    <m/>
  </r>
  <r>
    <x v="49"/>
    <x v="3"/>
    <x v="19"/>
    <n v="5.8931406953807501"/>
    <x v="0"/>
    <m/>
    <m/>
  </r>
  <r>
    <x v="50"/>
    <x v="1"/>
    <x v="43"/>
    <n v="1"/>
    <x v="0"/>
    <m/>
    <m/>
  </r>
  <r>
    <x v="50"/>
    <x v="0"/>
    <x v="1"/>
    <n v="-4.2697648204129734"/>
    <x v="0"/>
    <m/>
    <m/>
  </r>
  <r>
    <x v="50"/>
    <x v="0"/>
    <x v="36"/>
    <n v="-0.218271250704514"/>
    <x v="0"/>
    <m/>
    <m/>
  </r>
  <r>
    <x v="50"/>
    <x v="0"/>
    <x v="40"/>
    <n v="-6.0203924783522059E-2"/>
    <x v="0"/>
    <m/>
    <m/>
  </r>
  <r>
    <x v="50"/>
    <x v="0"/>
    <x v="14"/>
    <n v="-14.829891889122303"/>
    <x v="0"/>
    <m/>
    <m/>
  </r>
  <r>
    <x v="50"/>
    <x v="4"/>
    <x v="11"/>
    <n v="0.85790487668498583"/>
    <x v="1"/>
    <m/>
    <m/>
  </r>
  <r>
    <x v="50"/>
    <x v="4"/>
    <x v="23"/>
    <n v="0.86086956521739133"/>
    <x v="0"/>
    <m/>
    <m/>
  </r>
  <r>
    <x v="50"/>
    <x v="3"/>
    <x v="17"/>
    <n v="4.9601977794906409"/>
    <x v="0"/>
    <m/>
    <m/>
  </r>
  <r>
    <x v="51"/>
    <x v="1"/>
    <x v="43"/>
    <n v="1"/>
    <x v="0"/>
    <m/>
    <m/>
  </r>
  <r>
    <x v="51"/>
    <x v="0"/>
    <x v="18"/>
    <n v="-4.2697648204129734"/>
    <x v="0"/>
    <m/>
    <m/>
  </r>
  <r>
    <x v="51"/>
    <x v="0"/>
    <x v="36"/>
    <n v="-0.218271250704514"/>
    <x v="0"/>
    <m/>
    <m/>
  </r>
  <r>
    <x v="51"/>
    <x v="0"/>
    <x v="40"/>
    <n v="-6.0203924783522059E-2"/>
    <x v="0"/>
    <m/>
    <m/>
  </r>
  <r>
    <x v="51"/>
    <x v="0"/>
    <x v="14"/>
    <n v="-14.829891889122303"/>
    <x v="0"/>
    <m/>
    <m/>
  </r>
  <r>
    <x v="51"/>
    <x v="4"/>
    <x v="11"/>
    <n v="0.85790487668498583"/>
    <x v="1"/>
    <m/>
    <m/>
  </r>
  <r>
    <x v="51"/>
    <x v="4"/>
    <x v="23"/>
    <n v="0.86086956521739133"/>
    <x v="0"/>
    <m/>
    <m/>
  </r>
  <r>
    <x v="51"/>
    <x v="3"/>
    <x v="19"/>
    <n v="5.382904496711526"/>
    <x v="0"/>
    <m/>
    <m/>
  </r>
  <r>
    <x v="52"/>
    <x v="1"/>
    <x v="43"/>
    <n v="1"/>
    <x v="0"/>
    <m/>
    <m/>
  </r>
  <r>
    <x v="52"/>
    <x v="0"/>
    <x v="1"/>
    <n v="-4.8718503361590182"/>
    <x v="0"/>
    <m/>
    <m/>
  </r>
  <r>
    <x v="52"/>
    <x v="0"/>
    <x v="36"/>
    <n v="-0.22157263957907045"/>
    <x v="0"/>
    <m/>
    <m/>
  </r>
  <r>
    <x v="52"/>
    <x v="0"/>
    <x v="40"/>
    <n v="-6.8401052323881911E-2"/>
    <x v="0"/>
    <m/>
    <m/>
  </r>
  <r>
    <x v="52"/>
    <x v="0"/>
    <x v="14"/>
    <n v="-18.205553931598949"/>
    <x v="0"/>
    <m/>
    <m/>
  </r>
  <r>
    <x v="52"/>
    <x v="4"/>
    <x v="11"/>
    <n v="1.3970605340416606"/>
    <x v="1"/>
    <m/>
    <m/>
  </r>
  <r>
    <x v="52"/>
    <x v="4"/>
    <x v="23"/>
    <n v="0.86086956521739133"/>
    <x v="0"/>
    <m/>
    <m/>
  </r>
  <r>
    <x v="52"/>
    <x v="3"/>
    <x v="17"/>
    <n v="6.0507753436786436"/>
    <x v="0"/>
    <m/>
    <m/>
  </r>
  <r>
    <x v="53"/>
    <x v="1"/>
    <x v="43"/>
    <n v="1"/>
    <x v="0"/>
    <m/>
    <m/>
  </r>
  <r>
    <x v="53"/>
    <x v="0"/>
    <x v="18"/>
    <n v="-4.8718503361590182"/>
    <x v="0"/>
    <m/>
    <m/>
  </r>
  <r>
    <x v="53"/>
    <x v="0"/>
    <x v="36"/>
    <n v="-0.22157263957907045"/>
    <x v="0"/>
    <m/>
    <m/>
  </r>
  <r>
    <x v="53"/>
    <x v="0"/>
    <x v="40"/>
    <n v="-6.8401052323881911E-2"/>
    <x v="0"/>
    <m/>
    <m/>
  </r>
  <r>
    <x v="53"/>
    <x v="0"/>
    <x v="14"/>
    <n v="-18.205553931598949"/>
    <x v="0"/>
    <m/>
    <m/>
  </r>
  <r>
    <x v="53"/>
    <x v="4"/>
    <x v="11"/>
    <n v="1.3970605340416606"/>
    <x v="1"/>
    <m/>
    <m/>
  </r>
  <r>
    <x v="53"/>
    <x v="4"/>
    <x v="23"/>
    <n v="0.86086956521739133"/>
    <x v="0"/>
    <m/>
    <m/>
  </r>
  <r>
    <x v="53"/>
    <x v="3"/>
    <x v="19"/>
    <n v="6.5330885269583838"/>
    <x v="0"/>
    <m/>
    <m/>
  </r>
  <r>
    <x v="54"/>
    <x v="1"/>
    <x v="44"/>
    <n v="1"/>
    <x v="0"/>
    <m/>
    <m/>
  </r>
  <r>
    <x v="54"/>
    <x v="0"/>
    <x v="1"/>
    <n v="-1.7799416120763316"/>
    <x v="0"/>
    <m/>
    <m/>
  </r>
  <r>
    <x v="54"/>
    <x v="0"/>
    <x v="32"/>
    <n v="-1.0680717744232413E-2"/>
    <x v="0"/>
    <m/>
    <m/>
  </r>
  <r>
    <x v="54"/>
    <x v="0"/>
    <x v="36"/>
    <n v="-2.7855153203342618E-2"/>
    <x v="0"/>
    <m/>
    <m/>
  </r>
  <r>
    <x v="54"/>
    <x v="0"/>
    <x v="14"/>
    <n v="-7.691896895471376"/>
    <x v="0"/>
    <m/>
    <m/>
  </r>
  <r>
    <x v="54"/>
    <x v="4"/>
    <x v="11"/>
    <n v="0.51722364631792139"/>
    <x v="1"/>
    <m/>
    <m/>
  </r>
  <r>
    <x v="54"/>
    <x v="2"/>
    <x v="13"/>
    <n v="-1.776559384790658"/>
    <x v="2"/>
    <m/>
    <m/>
  </r>
  <r>
    <x v="54"/>
    <x v="2"/>
    <x v="12"/>
    <n v="-8.0105383081743101E-2"/>
    <x v="2"/>
    <m/>
    <m/>
  </r>
  <r>
    <x v="54"/>
    <x v="3"/>
    <x v="17"/>
    <n v="1.4373621831387062"/>
    <x v="0"/>
    <m/>
    <m/>
  </r>
  <r>
    <x v="55"/>
    <x v="1"/>
    <x v="44"/>
    <n v="1"/>
    <x v="0"/>
    <m/>
    <m/>
  </r>
  <r>
    <x v="55"/>
    <x v="0"/>
    <x v="18"/>
    <n v="-1.7799416120763316"/>
    <x v="0"/>
    <m/>
    <m/>
  </r>
  <r>
    <x v="55"/>
    <x v="0"/>
    <x v="32"/>
    <n v="-1.0680717744232413E-2"/>
    <x v="0"/>
    <m/>
    <m/>
  </r>
  <r>
    <x v="55"/>
    <x v="0"/>
    <x v="36"/>
    <n v="-2.7855153203342618E-2"/>
    <x v="0"/>
    <m/>
    <m/>
  </r>
  <r>
    <x v="55"/>
    <x v="0"/>
    <x v="14"/>
    <n v="-7.691896895471376"/>
    <x v="0"/>
    <m/>
    <m/>
  </r>
  <r>
    <x v="55"/>
    <x v="4"/>
    <x v="11"/>
    <n v="0.51722364631792139"/>
    <x v="1"/>
    <m/>
    <m/>
  </r>
  <r>
    <x v="55"/>
    <x v="2"/>
    <x v="13"/>
    <n v="-1.776559384790658"/>
    <x v="2"/>
    <m/>
    <m/>
  </r>
  <r>
    <x v="55"/>
    <x v="2"/>
    <x v="12"/>
    <n v="-8.0105383081743101E-2"/>
    <x v="2"/>
    <m/>
    <m/>
  </r>
  <r>
    <x v="55"/>
    <x v="3"/>
    <x v="19"/>
    <n v="1.6135764027342634"/>
    <x v="0"/>
    <m/>
    <m/>
  </r>
  <r>
    <x v="56"/>
    <x v="1"/>
    <x v="45"/>
    <n v="1"/>
    <x v="0"/>
    <m/>
    <m/>
  </r>
  <r>
    <x v="56"/>
    <x v="0"/>
    <x v="1"/>
    <n v="-1.7799416120763316"/>
    <x v="0"/>
    <m/>
    <m/>
  </r>
  <r>
    <x v="56"/>
    <x v="0"/>
    <x v="32"/>
    <n v="-1.0680717744232413E-2"/>
    <x v="0"/>
    <m/>
    <m/>
  </r>
  <r>
    <x v="56"/>
    <x v="0"/>
    <x v="14"/>
    <n v="-7.691896895471376"/>
    <x v="0"/>
    <m/>
    <m/>
  </r>
  <r>
    <x v="56"/>
    <x v="4"/>
    <x v="11"/>
    <n v="0.51722364631792139"/>
    <x v="1"/>
    <m/>
    <m/>
  </r>
  <r>
    <x v="56"/>
    <x v="2"/>
    <x v="13"/>
    <n v="-1.776559384790658"/>
    <x v="2"/>
    <m/>
    <m/>
  </r>
  <r>
    <x v="56"/>
    <x v="2"/>
    <x v="12"/>
    <n v="-8.0105383081743101E-2"/>
    <x v="2"/>
    <m/>
    <m/>
  </r>
  <r>
    <x v="56"/>
    <x v="3"/>
    <x v="17"/>
    <n v="1.4373621831387062"/>
    <x v="0"/>
    <m/>
    <m/>
  </r>
  <r>
    <x v="57"/>
    <x v="1"/>
    <x v="45"/>
    <n v="1"/>
    <x v="0"/>
    <m/>
    <m/>
  </r>
  <r>
    <x v="57"/>
    <x v="0"/>
    <x v="18"/>
    <n v="-1.7799416120763316"/>
    <x v="0"/>
    <m/>
    <m/>
  </r>
  <r>
    <x v="57"/>
    <x v="0"/>
    <x v="32"/>
    <n v="-1.0680717744232413E-2"/>
    <x v="0"/>
    <m/>
    <m/>
  </r>
  <r>
    <x v="57"/>
    <x v="0"/>
    <x v="14"/>
    <n v="-7.691896895471376"/>
    <x v="0"/>
    <m/>
    <m/>
  </r>
  <r>
    <x v="57"/>
    <x v="4"/>
    <x v="11"/>
    <n v="0.51722364631792139"/>
    <x v="1"/>
    <m/>
    <m/>
  </r>
  <r>
    <x v="57"/>
    <x v="2"/>
    <x v="13"/>
    <n v="-1.776559384790658"/>
    <x v="2"/>
    <m/>
    <m/>
  </r>
  <r>
    <x v="57"/>
    <x v="2"/>
    <x v="12"/>
    <n v="-8.0105383081743101E-2"/>
    <x v="2"/>
    <m/>
    <m/>
  </r>
  <r>
    <x v="57"/>
    <x v="3"/>
    <x v="19"/>
    <n v="1.6135764027342634"/>
    <x v="0"/>
    <m/>
    <m/>
  </r>
  <r>
    <x v="58"/>
    <x v="1"/>
    <x v="46"/>
    <n v="1"/>
    <x v="0"/>
    <m/>
    <m/>
  </r>
  <r>
    <x v="58"/>
    <x v="0"/>
    <x v="1"/>
    <n v="-1.7799416120763316"/>
    <x v="0"/>
    <m/>
    <m/>
  </r>
  <r>
    <x v="58"/>
    <x v="0"/>
    <x v="32"/>
    <n v="-1.0680717744232413E-2"/>
    <x v="0"/>
    <m/>
    <m/>
  </r>
  <r>
    <x v="58"/>
    <x v="0"/>
    <x v="14"/>
    <n v="-7.691896895471376"/>
    <x v="0"/>
    <m/>
    <m/>
  </r>
  <r>
    <x v="58"/>
    <x v="4"/>
    <x v="11"/>
    <n v="0.51722364631792139"/>
    <x v="1"/>
    <m/>
    <m/>
  </r>
  <r>
    <x v="58"/>
    <x v="2"/>
    <x v="13"/>
    <n v="-1.776559384790658"/>
    <x v="2"/>
    <m/>
    <m/>
  </r>
  <r>
    <x v="58"/>
    <x v="2"/>
    <x v="12"/>
    <n v="-8.0105383081743101E-2"/>
    <x v="2"/>
    <m/>
    <m/>
  </r>
  <r>
    <x v="58"/>
    <x v="3"/>
    <x v="17"/>
    <n v="1.4373621831387062"/>
    <x v="0"/>
    <m/>
    <m/>
  </r>
  <r>
    <x v="59"/>
    <x v="1"/>
    <x v="46"/>
    <n v="1"/>
    <x v="0"/>
    <m/>
    <m/>
  </r>
  <r>
    <x v="59"/>
    <x v="0"/>
    <x v="18"/>
    <n v="-1.7799416120763316"/>
    <x v="0"/>
    <m/>
    <m/>
  </r>
  <r>
    <x v="59"/>
    <x v="0"/>
    <x v="32"/>
    <n v="-1.0680717744232413E-2"/>
    <x v="0"/>
    <m/>
    <m/>
  </r>
  <r>
    <x v="59"/>
    <x v="0"/>
    <x v="14"/>
    <n v="-7.691896895471376"/>
    <x v="0"/>
    <m/>
    <m/>
  </r>
  <r>
    <x v="59"/>
    <x v="4"/>
    <x v="11"/>
    <n v="0.51722364631792139"/>
    <x v="1"/>
    <m/>
    <m/>
  </r>
  <r>
    <x v="59"/>
    <x v="2"/>
    <x v="13"/>
    <n v="-1.776559384790658"/>
    <x v="2"/>
    <m/>
    <m/>
  </r>
  <r>
    <x v="59"/>
    <x v="2"/>
    <x v="12"/>
    <n v="-8.0105383081743101E-2"/>
    <x v="2"/>
    <m/>
    <m/>
  </r>
  <r>
    <x v="59"/>
    <x v="3"/>
    <x v="19"/>
    <n v="1.6135764027342634"/>
    <x v="0"/>
    <m/>
    <m/>
  </r>
  <r>
    <x v="60"/>
    <x v="1"/>
    <x v="47"/>
    <n v="1"/>
    <x v="0"/>
    <m/>
    <m/>
  </r>
  <r>
    <x v="60"/>
    <x v="0"/>
    <x v="1"/>
    <n v="-1.5335671709072731"/>
    <x v="0"/>
    <m/>
    <m/>
  </r>
  <r>
    <x v="60"/>
    <x v="0"/>
    <x v="32"/>
    <n v="-5.0319627601164027E-2"/>
    <x v="0"/>
    <m/>
    <m/>
  </r>
  <r>
    <x v="60"/>
    <x v="0"/>
    <x v="35"/>
    <n v="-7.2038400000000002E-2"/>
    <x v="0"/>
    <m/>
    <s v="reported in limestone"/>
  </r>
  <r>
    <x v="60"/>
    <x v="0"/>
    <x v="14"/>
    <n v="-14.829891889122303"/>
    <x v="0"/>
    <m/>
    <s v="original report didn't account for water recycling, hence too high water consumption. This value is taken from Wang2013 with the same pretreatment"/>
  </r>
  <r>
    <x v="60"/>
    <x v="4"/>
    <x v="11"/>
    <n v="0.44704648307593287"/>
    <x v="1"/>
    <m/>
    <m/>
  </r>
  <r>
    <x v="60"/>
    <x v="3"/>
    <x v="17"/>
    <n v="2.8308102521650342"/>
    <x v="0"/>
    <m/>
    <m/>
  </r>
  <r>
    <x v="61"/>
    <x v="1"/>
    <x v="47"/>
    <n v="1"/>
    <x v="0"/>
    <m/>
    <m/>
  </r>
  <r>
    <x v="61"/>
    <x v="0"/>
    <x v="18"/>
    <n v="-1.5335671709072731"/>
    <x v="0"/>
    <m/>
    <m/>
  </r>
  <r>
    <x v="61"/>
    <x v="0"/>
    <x v="32"/>
    <n v="-5.0319627601164027E-2"/>
    <x v="0"/>
    <m/>
    <m/>
  </r>
  <r>
    <x v="61"/>
    <x v="0"/>
    <x v="35"/>
    <n v="-7.2038400000000002E-2"/>
    <x v="0"/>
    <m/>
    <s v="reported in limestone"/>
  </r>
  <r>
    <x v="61"/>
    <x v="0"/>
    <x v="14"/>
    <n v="-14.829891889122303"/>
    <x v="0"/>
    <m/>
    <s v="original report didn't account for water recycling, hence too high water consumption. This value is taken from Wang2013 with the same pretreatment"/>
  </r>
  <r>
    <x v="61"/>
    <x v="4"/>
    <x v="11"/>
    <n v="0.44704648307593287"/>
    <x v="1"/>
    <m/>
    <m/>
  </r>
  <r>
    <x v="61"/>
    <x v="3"/>
    <x v="19"/>
    <n v="3.1586045966380412"/>
    <x v="0"/>
    <m/>
    <m/>
  </r>
  <r>
    <x v="62"/>
    <x v="1"/>
    <x v="43"/>
    <n v="1"/>
    <x v="0"/>
    <m/>
    <m/>
  </r>
  <r>
    <x v="62"/>
    <x v="0"/>
    <x v="1"/>
    <n v="-3.0004575082968388"/>
    <x v="0"/>
    <m/>
    <m/>
  </r>
  <r>
    <x v="62"/>
    <x v="0"/>
    <x v="32"/>
    <n v="-9.8451445306625279E-2"/>
    <x v="0"/>
    <m/>
    <m/>
  </r>
  <r>
    <x v="62"/>
    <x v="0"/>
    <x v="14"/>
    <n v="-14.829891889122303"/>
    <x v="0"/>
    <m/>
    <s v="original report didn't account for water recycling, hence too high water consumption. This value is taken from Wang2013 with the same pretreatment"/>
  </r>
  <r>
    <x v="62"/>
    <x v="4"/>
    <x v="11"/>
    <n v="0.37280933969905905"/>
    <x v="1"/>
    <m/>
    <m/>
  </r>
  <r>
    <x v="62"/>
    <x v="3"/>
    <x v="17"/>
    <n v="2.9264619999999999"/>
    <x v="0"/>
    <m/>
    <m/>
  </r>
  <r>
    <x v="62"/>
    <x v="0"/>
    <x v="40"/>
    <n v="-0.10443624970627399"/>
    <x v="0"/>
    <m/>
    <m/>
  </r>
  <r>
    <x v="62"/>
    <x v="0"/>
    <x v="44"/>
    <n v="-0.24710362653716617"/>
    <x v="0"/>
    <m/>
    <m/>
  </r>
  <r>
    <x v="62"/>
    <x v="0"/>
    <x v="31"/>
    <n v="-0.1053687162215086"/>
    <x v="0"/>
    <m/>
    <m/>
  </r>
  <r>
    <x v="62"/>
    <x v="4"/>
    <x v="23"/>
    <n v="0.86087000000000002"/>
    <x v="0"/>
    <m/>
    <m/>
  </r>
  <r>
    <x v="63"/>
    <x v="1"/>
    <x v="43"/>
    <n v="1"/>
    <x v="0"/>
    <m/>
    <m/>
  </r>
  <r>
    <x v="63"/>
    <x v="0"/>
    <x v="18"/>
    <n v="-3.0004575082968388"/>
    <x v="0"/>
    <m/>
    <m/>
  </r>
  <r>
    <x v="63"/>
    <x v="0"/>
    <x v="32"/>
    <n v="-9.8451445306625279E-2"/>
    <x v="0"/>
    <m/>
    <m/>
  </r>
  <r>
    <x v="63"/>
    <x v="0"/>
    <x v="14"/>
    <n v="-14.829891889122303"/>
    <x v="0"/>
    <m/>
    <s v="original report didn't account for water recycling, hence too high water consumption. This value is taken from Wang2013 with the same pretreatment"/>
  </r>
  <r>
    <x v="63"/>
    <x v="4"/>
    <x v="11"/>
    <n v="0.37280933969905905"/>
    <x v="1"/>
    <m/>
    <m/>
  </r>
  <r>
    <x v="63"/>
    <x v="3"/>
    <x v="19"/>
    <n v="3.254257"/>
    <x v="0"/>
    <m/>
    <m/>
  </r>
  <r>
    <x v="63"/>
    <x v="0"/>
    <x v="40"/>
    <n v="-0.10443624970627399"/>
    <x v="0"/>
    <m/>
    <m/>
  </r>
  <r>
    <x v="63"/>
    <x v="0"/>
    <x v="44"/>
    <n v="-0.24710362653716617"/>
    <x v="0"/>
    <m/>
    <m/>
  </r>
  <r>
    <x v="63"/>
    <x v="0"/>
    <x v="31"/>
    <n v="-0.1053687162215086"/>
    <x v="0"/>
    <m/>
    <m/>
  </r>
  <r>
    <x v="63"/>
    <x v="4"/>
    <x v="23"/>
    <n v="0.86087000000000002"/>
    <x v="0"/>
    <m/>
    <m/>
  </r>
  <r>
    <x v="64"/>
    <x v="1"/>
    <x v="48"/>
    <n v="1"/>
    <x v="0"/>
    <m/>
    <m/>
  </r>
  <r>
    <x v="65"/>
    <x v="1"/>
    <x v="48"/>
    <n v="1"/>
    <x v="0"/>
    <m/>
    <m/>
  </r>
  <r>
    <x v="64"/>
    <x v="0"/>
    <x v="1"/>
    <n v="-1.5335671709072731"/>
    <x v="0"/>
    <m/>
    <m/>
  </r>
  <r>
    <x v="65"/>
    <x v="0"/>
    <x v="18"/>
    <n v="-1.5335671709072731"/>
    <x v="0"/>
    <m/>
    <m/>
  </r>
  <r>
    <x v="66"/>
    <x v="1"/>
    <x v="44"/>
    <n v="1"/>
    <x v="0"/>
    <m/>
    <m/>
  </r>
  <r>
    <x v="66"/>
    <x v="0"/>
    <x v="1"/>
    <n v="-1.56101"/>
    <x v="0"/>
    <m/>
    <m/>
  </r>
  <r>
    <x v="66"/>
    <x v="0"/>
    <x v="36"/>
    <n v="-5.2598297912803691E-3"/>
    <x v="0"/>
    <m/>
    <m/>
  </r>
  <r>
    <x v="66"/>
    <x v="0"/>
    <x v="14"/>
    <n v="-9.8594720339907589"/>
    <x v="0"/>
    <m/>
    <m/>
  </r>
  <r>
    <x v="66"/>
    <x v="2"/>
    <x v="11"/>
    <n v="-0.3713934777270102"/>
    <x v="1"/>
    <m/>
    <m/>
  </r>
  <r>
    <x v="66"/>
    <x v="2"/>
    <x v="13"/>
    <n v="-0.6631153018381899"/>
    <x v="2"/>
    <m/>
    <m/>
  </r>
  <r>
    <x v="66"/>
    <x v="2"/>
    <x v="12"/>
    <n v="-0.76427"/>
    <x v="2"/>
    <m/>
    <m/>
  </r>
  <r>
    <x v="66"/>
    <x v="4"/>
    <x v="16"/>
    <n v="12.138381796360086"/>
    <x v="2"/>
    <m/>
    <s v="biogas and hydrolysis lignin as fuel, coproduction"/>
  </r>
  <r>
    <x v="66"/>
    <x v="2"/>
    <x v="12"/>
    <n v="-1.9443900000000001"/>
    <x v="2"/>
    <m/>
    <m/>
  </r>
  <r>
    <x v="66"/>
    <x v="3"/>
    <x v="17"/>
    <n v="1.157470297996819"/>
    <x v="0"/>
    <m/>
    <m/>
  </r>
  <r>
    <x v="67"/>
    <x v="1"/>
    <x v="44"/>
    <n v="1"/>
    <x v="0"/>
    <m/>
    <m/>
  </r>
  <r>
    <x v="67"/>
    <x v="0"/>
    <x v="18"/>
    <n v="-1.56101"/>
    <x v="0"/>
    <m/>
    <m/>
  </r>
  <r>
    <x v="67"/>
    <x v="0"/>
    <x v="36"/>
    <n v="-5.2598297912803691E-3"/>
    <x v="0"/>
    <m/>
    <m/>
  </r>
  <r>
    <x v="67"/>
    <x v="0"/>
    <x v="14"/>
    <n v="-9.8594720339907589"/>
    <x v="0"/>
    <m/>
    <m/>
  </r>
  <r>
    <x v="67"/>
    <x v="2"/>
    <x v="11"/>
    <n v="-0.3713934777270102"/>
    <x v="1"/>
    <m/>
    <m/>
  </r>
  <r>
    <x v="67"/>
    <x v="2"/>
    <x v="13"/>
    <n v="-0.6631153018381899"/>
    <x v="2"/>
    <m/>
    <m/>
  </r>
  <r>
    <x v="67"/>
    <x v="2"/>
    <x v="12"/>
    <n v="-0.76427"/>
    <x v="2"/>
    <m/>
    <m/>
  </r>
  <r>
    <x v="67"/>
    <x v="4"/>
    <x v="16"/>
    <n v="12.138381796360086"/>
    <x v="2"/>
    <m/>
    <m/>
  </r>
  <r>
    <x v="67"/>
    <x v="2"/>
    <x v="12"/>
    <n v="-1.9443900000000001"/>
    <x v="2"/>
    <m/>
    <m/>
  </r>
  <r>
    <x v="67"/>
    <x v="3"/>
    <x v="19"/>
    <n v="1.3120098810523293"/>
    <x v="0"/>
    <m/>
    <m/>
  </r>
  <r>
    <x v="68"/>
    <x v="1"/>
    <x v="46"/>
    <n v="1"/>
    <x v="0"/>
    <m/>
    <m/>
  </r>
  <r>
    <x v="68"/>
    <x v="0"/>
    <x v="1"/>
    <n v="-1.56101"/>
    <x v="0"/>
    <m/>
    <m/>
  </r>
  <r>
    <x v="68"/>
    <x v="0"/>
    <x v="14"/>
    <n v="-9.8594720339907589"/>
    <x v="0"/>
    <m/>
    <m/>
  </r>
  <r>
    <x v="68"/>
    <x v="2"/>
    <x v="11"/>
    <n v="-0.3713934777270102"/>
    <x v="1"/>
    <m/>
    <m/>
  </r>
  <r>
    <x v="68"/>
    <x v="2"/>
    <x v="13"/>
    <n v="-0.6631153018381899"/>
    <x v="2"/>
    <m/>
    <m/>
  </r>
  <r>
    <x v="68"/>
    <x v="2"/>
    <x v="12"/>
    <n v="-0.76427"/>
    <x v="2"/>
    <m/>
    <m/>
  </r>
  <r>
    <x v="68"/>
    <x v="4"/>
    <x v="16"/>
    <n v="12.138381796360086"/>
    <x v="2"/>
    <m/>
    <s v="biogas and hydrolysis lignin as fuel, coproduction"/>
  </r>
  <r>
    <x v="68"/>
    <x v="2"/>
    <x v="12"/>
    <n v="-1.9443900000000001"/>
    <x v="2"/>
    <m/>
    <m/>
  </r>
  <r>
    <x v="68"/>
    <x v="3"/>
    <x v="17"/>
    <n v="1.157470297996819"/>
    <x v="0"/>
    <m/>
    <m/>
  </r>
  <r>
    <x v="69"/>
    <x v="1"/>
    <x v="46"/>
    <n v="1"/>
    <x v="0"/>
    <m/>
    <m/>
  </r>
  <r>
    <x v="69"/>
    <x v="0"/>
    <x v="18"/>
    <n v="-1.56101"/>
    <x v="0"/>
    <m/>
    <m/>
  </r>
  <r>
    <x v="69"/>
    <x v="0"/>
    <x v="14"/>
    <n v="-9.8594720339907589"/>
    <x v="0"/>
    <m/>
    <m/>
  </r>
  <r>
    <x v="69"/>
    <x v="2"/>
    <x v="11"/>
    <n v="-0.3713934777270102"/>
    <x v="1"/>
    <m/>
    <m/>
  </r>
  <r>
    <x v="69"/>
    <x v="2"/>
    <x v="13"/>
    <n v="-0.6631153018381899"/>
    <x v="2"/>
    <m/>
    <m/>
  </r>
  <r>
    <x v="69"/>
    <x v="2"/>
    <x v="12"/>
    <n v="-0.76427"/>
    <x v="2"/>
    <m/>
    <m/>
  </r>
  <r>
    <x v="69"/>
    <x v="4"/>
    <x v="16"/>
    <n v="12.138381796360086"/>
    <x v="2"/>
    <m/>
    <m/>
  </r>
  <r>
    <x v="69"/>
    <x v="2"/>
    <x v="12"/>
    <n v="-1.9443900000000001"/>
    <x v="2"/>
    <m/>
    <m/>
  </r>
  <r>
    <x v="69"/>
    <x v="3"/>
    <x v="19"/>
    <n v="1.3120098810523293"/>
    <x v="0"/>
    <m/>
    <m/>
  </r>
  <r>
    <x v="70"/>
    <x v="1"/>
    <x v="43"/>
    <n v="1"/>
    <x v="0"/>
    <m/>
    <m/>
  </r>
  <r>
    <x v="70"/>
    <x v="0"/>
    <x v="49"/>
    <n v="-2.4818142918271287E-2"/>
    <x v="0"/>
    <m/>
    <m/>
  </r>
  <r>
    <x v="70"/>
    <x v="0"/>
    <x v="40"/>
    <n v="-1.0269576379974325E-2"/>
    <x v="0"/>
    <m/>
    <m/>
  </r>
  <r>
    <x v="70"/>
    <x v="0"/>
    <x v="44"/>
    <n v="-2.1151586368977675"/>
    <x v="0"/>
    <m/>
    <m/>
  </r>
  <r>
    <x v="70"/>
    <x v="0"/>
    <x v="14"/>
    <n v="-1.0183996576807872"/>
    <x v="0"/>
    <m/>
    <m/>
  </r>
  <r>
    <x v="70"/>
    <x v="2"/>
    <x v="11"/>
    <n v="-0.16346378672024708"/>
    <x v="1"/>
    <m/>
    <m/>
  </r>
  <r>
    <x v="70"/>
    <x v="2"/>
    <x v="13"/>
    <n v="-4.6521181001283702"/>
    <x v="2"/>
    <m/>
    <m/>
  </r>
  <r>
    <x v="70"/>
    <x v="2"/>
    <x v="12"/>
    <n v="-5.9152759948652118"/>
    <x v="2"/>
    <m/>
    <m/>
  </r>
  <r>
    <x v="70"/>
    <x v="4"/>
    <x v="23"/>
    <n v="0.86086956521739133"/>
    <x v="0"/>
    <m/>
    <m/>
  </r>
  <r>
    <x v="70"/>
    <x v="3"/>
    <x v="24"/>
    <n v="0.3284631022326675"/>
    <x v="0"/>
    <m/>
    <m/>
  </r>
  <r>
    <x v="71"/>
    <x v="1"/>
    <x v="15"/>
    <n v="1"/>
    <x v="0"/>
    <m/>
    <m/>
  </r>
  <r>
    <x v="71"/>
    <x v="0"/>
    <x v="43"/>
    <n v="-1.6779120000000001"/>
    <x v="0"/>
    <m/>
    <m/>
  </r>
  <r>
    <x v="71"/>
    <x v="0"/>
    <x v="39"/>
    <n v="-5.7692307692307687E-3"/>
    <x v="0"/>
    <m/>
    <m/>
  </r>
  <r>
    <x v="71"/>
    <x v="0"/>
    <x v="14"/>
    <n v="-8.6538461538461536E-2"/>
    <x v="0"/>
    <m/>
    <m/>
  </r>
  <r>
    <x v="71"/>
    <x v="2"/>
    <x v="11"/>
    <n v="-0.23076923076923075"/>
    <x v="1"/>
    <m/>
    <m/>
  </r>
  <r>
    <x v="71"/>
    <x v="0"/>
    <x v="50"/>
    <n v="-1.1076923076923078"/>
    <x v="2"/>
    <m/>
    <m/>
  </r>
  <r>
    <x v="71"/>
    <x v="2"/>
    <x v="13"/>
    <n v="-2.0769230769230766"/>
    <x v="2"/>
    <m/>
    <m/>
  </r>
  <r>
    <x v="71"/>
    <x v="4"/>
    <x v="12"/>
    <n v="5.7461538461538471"/>
    <x v="2"/>
    <m/>
    <m/>
  </r>
  <r>
    <x v="71"/>
    <x v="2"/>
    <x v="16"/>
    <n v="-1.7307692307692306"/>
    <x v="2"/>
    <m/>
    <s v="450C"/>
  </r>
  <r>
    <x v="72"/>
    <x v="1"/>
    <x v="51"/>
    <n v="1"/>
    <x v="0"/>
    <m/>
    <m/>
  </r>
  <r>
    <x v="72"/>
    <x v="0"/>
    <x v="44"/>
    <n v="-2.77"/>
    <x v="0"/>
    <m/>
    <m/>
  </r>
  <r>
    <x v="72"/>
    <x v="0"/>
    <x v="14"/>
    <n v="-2.93"/>
    <x v="0"/>
    <m/>
    <m/>
  </r>
  <r>
    <x v="72"/>
    <x v="0"/>
    <x v="39"/>
    <n v="-0.06"/>
    <x v="0"/>
    <m/>
    <m/>
  </r>
  <r>
    <x v="72"/>
    <x v="0"/>
    <x v="52"/>
    <n v="-0.08"/>
    <x v="0"/>
    <m/>
    <m/>
  </r>
  <r>
    <x v="72"/>
    <x v="0"/>
    <x v="49"/>
    <n v="-0.02"/>
    <x v="0"/>
    <m/>
    <m/>
  </r>
  <r>
    <x v="72"/>
    <x v="2"/>
    <x v="11"/>
    <n v="-0.3"/>
    <x v="1"/>
    <m/>
    <m/>
  </r>
  <r>
    <x v="72"/>
    <x v="2"/>
    <x v="12"/>
    <n v="-0.11"/>
    <x v="2"/>
    <m/>
    <m/>
  </r>
  <r>
    <x v="72"/>
    <x v="2"/>
    <x v="12"/>
    <n v="-1.6224999999999998"/>
    <x v="2"/>
    <m/>
    <m/>
  </r>
  <r>
    <x v="72"/>
    <x v="4"/>
    <x v="23"/>
    <n v="0.88"/>
    <x v="0"/>
    <m/>
    <m/>
  </r>
  <r>
    <x v="72"/>
    <x v="3"/>
    <x v="24"/>
    <n v="1.2272333333333301"/>
    <x v="0"/>
    <m/>
    <m/>
  </r>
  <r>
    <x v="73"/>
    <x v="1"/>
    <x v="53"/>
    <n v="1"/>
    <x v="0"/>
    <m/>
    <m/>
  </r>
  <r>
    <x v="73"/>
    <x v="0"/>
    <x v="14"/>
    <n v="-3.7269999999999999"/>
    <x v="0"/>
    <m/>
    <m/>
  </r>
  <r>
    <x v="73"/>
    <x v="0"/>
    <x v="54"/>
    <n v="-3.92"/>
    <x v="0"/>
    <m/>
    <m/>
  </r>
  <r>
    <x v="73"/>
    <x v="2"/>
    <x v="16"/>
    <n v="-1.6240000000000001"/>
    <x v="2"/>
    <m/>
    <m/>
  </r>
  <r>
    <x v="73"/>
    <x v="2"/>
    <x v="11"/>
    <n v="-0.16750000000000001"/>
    <x v="1"/>
    <m/>
    <m/>
  </r>
  <r>
    <x v="74"/>
    <x v="1"/>
    <x v="36"/>
    <n v="1"/>
    <x v="0"/>
    <m/>
    <m/>
  </r>
  <r>
    <x v="74"/>
    <x v="0"/>
    <x v="53"/>
    <n v="-4.1666999999999996"/>
    <x v="0"/>
    <m/>
    <m/>
  </r>
  <r>
    <x v="74"/>
    <x v="2"/>
    <x v="16"/>
    <n v="-8.2667000000000002"/>
    <x v="2"/>
    <m/>
    <m/>
  </r>
  <r>
    <x v="74"/>
    <x v="2"/>
    <x v="11"/>
    <n v="-6.2962999999999996"/>
    <x v="1"/>
    <m/>
    <m/>
  </r>
  <r>
    <x v="75"/>
    <x v="1"/>
    <x v="55"/>
    <n v="1"/>
    <x v="0"/>
    <m/>
    <m/>
  </r>
  <r>
    <x v="75"/>
    <x v="0"/>
    <x v="44"/>
    <n v="-2.8556701030927836"/>
    <x v="0"/>
    <m/>
    <m/>
  </r>
  <r>
    <x v="75"/>
    <x v="0"/>
    <x v="30"/>
    <n v="-4.7619047619047623E-2"/>
    <x v="0"/>
    <m/>
    <m/>
  </r>
  <r>
    <x v="75"/>
    <x v="0"/>
    <x v="14"/>
    <n v="-2.6315789473684212"/>
    <x v="0"/>
    <m/>
    <m/>
  </r>
  <r>
    <x v="75"/>
    <x v="2"/>
    <x v="56"/>
    <n v="-712.49999999999989"/>
    <x v="0"/>
    <m/>
    <m/>
  </r>
  <r>
    <x v="75"/>
    <x v="4"/>
    <x v="23"/>
    <n v="0.92093023255813955"/>
    <x v="0"/>
    <m/>
    <m/>
  </r>
  <r>
    <x v="75"/>
    <x v="0"/>
    <x v="57"/>
    <n v="-0.2857142857142857"/>
    <x v="0"/>
    <m/>
    <m/>
  </r>
  <r>
    <x v="75"/>
    <x v="0"/>
    <x v="58"/>
    <n v="-0.13750000000000001"/>
    <x v="0"/>
    <m/>
    <m/>
  </r>
  <r>
    <x v="75"/>
    <x v="2"/>
    <x v="11"/>
    <n v="-1.392921775898524"/>
    <x v="1"/>
    <m/>
    <m/>
  </r>
  <r>
    <x v="75"/>
    <x v="2"/>
    <x v="12"/>
    <n v="-10.89"/>
    <x v="2"/>
    <m/>
    <m/>
  </r>
  <r>
    <x v="75"/>
    <x v="3"/>
    <x v="24"/>
    <n v="1.2208725853112767"/>
    <x v="0"/>
    <m/>
    <m/>
  </r>
  <r>
    <x v="75"/>
    <x v="0"/>
    <x v="31"/>
    <n v="-1.4800000000000001E-2"/>
    <x v="0"/>
    <m/>
    <m/>
  </r>
  <r>
    <x v="75"/>
    <x v="0"/>
    <x v="59"/>
    <n v="-1.8599999999999998E-2"/>
    <x v="0"/>
    <m/>
    <m/>
  </r>
  <r>
    <x v="75"/>
    <x v="0"/>
    <x v="60"/>
    <n v="-2.0899999999999998E-2"/>
    <x v="0"/>
    <m/>
    <m/>
  </r>
  <r>
    <x v="76"/>
    <x v="1"/>
    <x v="34"/>
    <n v="1"/>
    <x v="0"/>
    <m/>
    <m/>
  </r>
  <r>
    <x v="76"/>
    <x v="0"/>
    <x v="44"/>
    <n v="-1.28"/>
    <x v="0"/>
    <m/>
    <m/>
  </r>
  <r>
    <x v="76"/>
    <x v="0"/>
    <x v="49"/>
    <n v="-0.09"/>
    <x v="0"/>
    <m/>
    <m/>
  </r>
  <r>
    <x v="76"/>
    <x v="0"/>
    <x v="14"/>
    <n v="-3.49"/>
    <x v="0"/>
    <m/>
    <m/>
  </r>
  <r>
    <x v="76"/>
    <x v="0"/>
    <x v="39"/>
    <n v="-0.2"/>
    <x v="0"/>
    <m/>
    <m/>
  </r>
  <r>
    <x v="76"/>
    <x v="0"/>
    <x v="61"/>
    <n v="-0.23809523809523808"/>
    <x v="0"/>
    <m/>
    <s v="proxy for MgCO3, 0.5kg"/>
  </r>
  <r>
    <x v="76"/>
    <x v="0"/>
    <x v="23"/>
    <n v="-0.26"/>
    <x v="0"/>
    <m/>
    <s v="take from air"/>
  </r>
  <r>
    <x v="76"/>
    <x v="0"/>
    <x v="62"/>
    <n v="-0.40200000000000002"/>
    <x v="0"/>
    <m/>
    <n v="0.3"/>
  </r>
  <r>
    <x v="76"/>
    <x v="2"/>
    <x v="11"/>
    <n v="-1.76"/>
    <x v="1"/>
    <m/>
    <m/>
  </r>
  <r>
    <x v="77"/>
    <x v="1"/>
    <x v="63"/>
    <n v="1"/>
    <x v="0"/>
    <m/>
    <m/>
  </r>
  <r>
    <x v="77"/>
    <x v="0"/>
    <x v="34"/>
    <n v="-0.69"/>
    <x v="0"/>
    <m/>
    <m/>
  </r>
  <r>
    <x v="77"/>
    <x v="0"/>
    <x v="51"/>
    <n v="-0.68"/>
    <x v="0"/>
    <m/>
    <m/>
  </r>
  <r>
    <x v="77"/>
    <x v="0"/>
    <x v="14"/>
    <n v="-0.49"/>
    <x v="0"/>
    <m/>
    <m/>
  </r>
  <r>
    <x v="77"/>
    <x v="2"/>
    <x v="56"/>
    <n v="-0.26"/>
    <x v="0"/>
    <m/>
    <m/>
  </r>
  <r>
    <x v="77"/>
    <x v="2"/>
    <x v="12"/>
    <n v="-0.2475"/>
    <x v="2"/>
    <m/>
    <m/>
  </r>
  <r>
    <x v="77"/>
    <x v="2"/>
    <x v="11"/>
    <n v="-7.0000000000000007E-2"/>
    <x v="1"/>
    <m/>
    <m/>
  </r>
  <r>
    <x v="77"/>
    <x v="2"/>
    <x v="12"/>
    <n v="-8.0025000000000013"/>
    <x v="2"/>
    <m/>
    <m/>
  </r>
  <r>
    <x v="78"/>
    <x v="1"/>
    <x v="63"/>
    <n v="1"/>
    <x v="0"/>
    <m/>
    <m/>
  </r>
  <r>
    <x v="78"/>
    <x v="0"/>
    <x v="14"/>
    <n v="-24.6813"/>
    <x v="0"/>
    <m/>
    <m/>
  </r>
  <r>
    <x v="78"/>
    <x v="0"/>
    <x v="23"/>
    <n v="-0.17879999999999999"/>
    <x v="0"/>
    <m/>
    <m/>
  </r>
  <r>
    <x v="78"/>
    <x v="0"/>
    <x v="39"/>
    <n v="-0.22040000000000001"/>
    <x v="0"/>
    <m/>
    <m/>
  </r>
  <r>
    <x v="78"/>
    <x v="0"/>
    <x v="61"/>
    <n v="-0.16376190476190475"/>
    <x v="0"/>
    <m/>
    <s v="proxy for MgCO3, 0.5kg"/>
  </r>
  <r>
    <x v="78"/>
    <x v="0"/>
    <x v="62"/>
    <n v="-0.15647999999999998"/>
    <x v="0"/>
    <m/>
    <n v="0.3"/>
  </r>
  <r>
    <x v="78"/>
    <x v="0"/>
    <x v="64"/>
    <n v="-0.18259999999999998"/>
    <x v="0"/>
    <m/>
    <s v="Na2HPO4 and KH2PO4 and (NH4)2HPO4"/>
  </r>
  <r>
    <x v="78"/>
    <x v="0"/>
    <x v="31"/>
    <n v="-0.108"/>
    <x v="0"/>
    <m/>
    <m/>
  </r>
  <r>
    <x v="78"/>
    <x v="2"/>
    <x v="11"/>
    <n v="-1.3832"/>
    <x v="1"/>
    <m/>
    <m/>
  </r>
  <r>
    <x v="78"/>
    <x v="2"/>
    <x v="56"/>
    <n v="-213.4"/>
    <x v="0"/>
    <m/>
    <m/>
  </r>
  <r>
    <x v="78"/>
    <x v="2"/>
    <x v="12"/>
    <n v="-0.38664999999999999"/>
    <x v="2"/>
    <m/>
    <m/>
  </r>
  <r>
    <x v="78"/>
    <x v="2"/>
    <x v="12"/>
    <n v="-11.904200000000001"/>
    <x v="2"/>
    <m/>
    <m/>
  </r>
  <r>
    <x v="78"/>
    <x v="3"/>
    <x v="24"/>
    <n v="0.91400000000000003"/>
    <x v="0"/>
    <m/>
    <m/>
  </r>
  <r>
    <x v="79"/>
    <x v="1"/>
    <x v="65"/>
    <n v="1"/>
    <x v="0"/>
    <m/>
    <s v="cellulose to glucose conversion rate=77.4%"/>
  </r>
  <r>
    <x v="79"/>
    <x v="0"/>
    <x v="44"/>
    <n v="-0.77400000000000002"/>
    <x v="0"/>
    <m/>
    <m/>
  </r>
  <r>
    <x v="80"/>
    <x v="1"/>
    <x v="66"/>
    <n v="1"/>
    <x v="0"/>
    <m/>
    <s v="assume miscanthus"/>
  </r>
  <r>
    <x v="80"/>
    <x v="2"/>
    <x v="11"/>
    <n v="-0.206818375"/>
    <x v="1"/>
    <m/>
    <m/>
  </r>
  <r>
    <x v="80"/>
    <x v="4"/>
    <x v="12"/>
    <n v="5.2947027664136996"/>
    <x v="2"/>
    <m/>
    <m/>
  </r>
  <r>
    <x v="80"/>
    <x v="0"/>
    <x v="22"/>
    <n v="-0.83889999999999998"/>
    <x v="0"/>
    <m/>
    <m/>
  </r>
  <r>
    <x v="80"/>
    <x v="0"/>
    <x v="14"/>
    <n v="-1.2343"/>
    <x v="0"/>
    <m/>
    <m/>
  </r>
  <r>
    <x v="80"/>
    <x v="3"/>
    <x v="17"/>
    <n v="1.9233117391304322"/>
    <x v="0"/>
    <m/>
    <s v="self calculated"/>
  </r>
  <r>
    <x v="80"/>
    <x v="0"/>
    <x v="1"/>
    <n v="-1.8208695652173901"/>
    <x v="0"/>
    <m/>
    <m/>
  </r>
  <r>
    <x v="81"/>
    <x v="1"/>
    <x v="66"/>
    <n v="1"/>
    <x v="0"/>
    <m/>
    <s v="assume miscanthus"/>
  </r>
  <r>
    <x v="81"/>
    <x v="2"/>
    <x v="11"/>
    <n v="-0.206818375"/>
    <x v="1"/>
    <m/>
    <m/>
  </r>
  <r>
    <x v="81"/>
    <x v="4"/>
    <x v="12"/>
    <n v="5.2947027664136996"/>
    <x v="2"/>
    <m/>
    <m/>
  </r>
  <r>
    <x v="81"/>
    <x v="0"/>
    <x v="22"/>
    <n v="-0.83889999999999998"/>
    <x v="0"/>
    <m/>
    <m/>
  </r>
  <r>
    <x v="81"/>
    <x v="0"/>
    <x v="14"/>
    <n v="-1.2343"/>
    <x v="0"/>
    <m/>
    <m/>
  </r>
  <r>
    <x v="81"/>
    <x v="3"/>
    <x v="19"/>
    <n v="2.1035778260869544"/>
    <x v="0"/>
    <m/>
    <s v="self calculated"/>
  </r>
  <r>
    <x v="81"/>
    <x v="0"/>
    <x v="18"/>
    <n v="-1.8208695652173901"/>
    <x v="0"/>
    <m/>
    <m/>
  </r>
  <r>
    <x v="82"/>
    <x v="1"/>
    <x v="67"/>
    <n v="1"/>
    <x v="0"/>
    <m/>
    <m/>
  </r>
  <r>
    <x v="82"/>
    <x v="0"/>
    <x v="39"/>
    <n v="-0.51300000000000001"/>
    <x v="0"/>
    <m/>
    <m/>
  </r>
  <r>
    <x v="82"/>
    <x v="0"/>
    <x v="68"/>
    <n v="-0.77200000000000002"/>
    <x v="0"/>
    <m/>
    <m/>
  </r>
  <r>
    <x v="82"/>
    <x v="2"/>
    <x v="16"/>
    <n v="-2"/>
    <x v="2"/>
    <m/>
    <m/>
  </r>
  <r>
    <x v="82"/>
    <x v="2"/>
    <x v="11"/>
    <n v="-0.33300000000000002"/>
    <x v="1"/>
    <m/>
    <m/>
  </r>
  <r>
    <x v="83"/>
    <x v="1"/>
    <x v="69"/>
    <n v="1"/>
    <x v="0"/>
    <m/>
    <m/>
  </r>
  <r>
    <x v="83"/>
    <x v="0"/>
    <x v="43"/>
    <n v="-1.9679730000000002"/>
    <x v="0"/>
    <m/>
    <m/>
  </r>
  <r>
    <x v="83"/>
    <x v="2"/>
    <x v="16"/>
    <n v="-11.970027"/>
    <x v="2"/>
    <m/>
    <m/>
  </r>
  <r>
    <x v="83"/>
    <x v="0"/>
    <x v="70"/>
    <n v="-4.335E-2"/>
    <x v="0"/>
    <m/>
    <m/>
  </r>
  <r>
    <x v="83"/>
    <x v="2"/>
    <x v="11"/>
    <n v="-0.84107399999999999"/>
    <x v="1"/>
    <m/>
    <m/>
  </r>
  <r>
    <x v="83"/>
    <x v="2"/>
    <x v="12"/>
    <n v="-22.932249999999996"/>
    <x v="2"/>
    <m/>
    <m/>
  </r>
  <r>
    <x v="83"/>
    <x v="0"/>
    <x v="14"/>
    <n v="-19.21"/>
    <x v="0"/>
    <m/>
    <m/>
  </r>
  <r>
    <x v="83"/>
    <x v="3"/>
    <x v="24"/>
    <n v="0.31990000000000002"/>
    <x v="0"/>
    <m/>
    <m/>
  </r>
  <r>
    <x v="83"/>
    <x v="2"/>
    <x v="16"/>
    <n v="1.9747490400000005"/>
    <x v="2"/>
    <m/>
    <m/>
  </r>
  <r>
    <x v="83"/>
    <x v="4"/>
    <x v="21"/>
    <n v="2.9399999999999999E-2"/>
    <x v="0"/>
    <m/>
    <m/>
  </r>
  <r>
    <x v="83"/>
    <x v="4"/>
    <x v="15"/>
    <n v="2.92E-2"/>
    <x v="0"/>
    <m/>
    <m/>
  </r>
  <r>
    <x v="83"/>
    <x v="4"/>
    <x v="26"/>
    <n v="2.7000000000000001E-3"/>
    <x v="0"/>
    <m/>
    <m/>
  </r>
  <r>
    <x v="84"/>
    <x v="1"/>
    <x v="71"/>
    <n v="1"/>
    <x v="0"/>
    <m/>
    <m/>
  </r>
  <r>
    <x v="84"/>
    <x v="0"/>
    <x v="51"/>
    <n v="-1.2625999999999999"/>
    <x v="0"/>
    <m/>
    <m/>
  </r>
  <r>
    <x v="84"/>
    <x v="2"/>
    <x v="16"/>
    <n v="-0.65834999999999999"/>
    <x v="2"/>
    <m/>
    <m/>
  </r>
  <r>
    <x v="84"/>
    <x v="4"/>
    <x v="11"/>
    <n v="0.1125"/>
    <x v="1"/>
    <m/>
    <m/>
  </r>
  <r>
    <x v="85"/>
    <x v="1"/>
    <x v="72"/>
    <n v="1"/>
    <x v="0"/>
    <m/>
    <m/>
  </r>
  <r>
    <x v="85"/>
    <x v="0"/>
    <x v="65"/>
    <n v="-1.8487911818738518"/>
    <x v="0"/>
    <m/>
    <m/>
  </r>
  <r>
    <x v="85"/>
    <x v="0"/>
    <x v="32"/>
    <n v="-0.12982241273729331"/>
    <x v="0"/>
    <m/>
    <m/>
  </r>
  <r>
    <x v="85"/>
    <x v="0"/>
    <x v="71"/>
    <n v="-3.4905082669932641E-2"/>
    <x v="0"/>
    <m/>
    <m/>
  </r>
  <r>
    <x v="85"/>
    <x v="0"/>
    <x v="35"/>
    <n v="-4.3478260869565216E-2"/>
    <x v="0"/>
    <m/>
    <m/>
  </r>
  <r>
    <x v="85"/>
    <x v="0"/>
    <x v="22"/>
    <n v="-0.88426209430496017"/>
    <x v="0"/>
    <m/>
    <m/>
  </r>
  <r>
    <x v="85"/>
    <x v="2"/>
    <x v="11"/>
    <n v="-0.12093018468869482"/>
    <x v="0"/>
    <m/>
    <m/>
  </r>
  <r>
    <x v="85"/>
    <x v="2"/>
    <x v="16"/>
    <n v="-1.3153087321885275"/>
    <x v="2"/>
    <m/>
    <m/>
  </r>
  <r>
    <x v="85"/>
    <x v="2"/>
    <x v="13"/>
    <n v="-2.33606241026723"/>
    <x v="2"/>
    <m/>
    <m/>
  </r>
  <r>
    <x v="86"/>
    <x v="1"/>
    <x v="73"/>
    <n v="1"/>
    <x v="0"/>
    <m/>
    <m/>
  </r>
  <r>
    <x v="86"/>
    <x v="0"/>
    <x v="21"/>
    <n v="-0.175571"/>
    <x v="0"/>
    <m/>
    <m/>
  </r>
  <r>
    <x v="86"/>
    <x v="0"/>
    <x v="74"/>
    <n v="-0.82442899999999997"/>
    <x v="0"/>
    <m/>
    <m/>
  </r>
  <r>
    <x v="87"/>
    <x v="1"/>
    <x v="75"/>
    <n v="1"/>
    <x v="0"/>
    <m/>
    <m/>
  </r>
  <r>
    <x v="87"/>
    <x v="0"/>
    <x v="21"/>
    <n v="-0.1133"/>
    <x v="0"/>
    <m/>
    <m/>
  </r>
  <r>
    <x v="87"/>
    <x v="0"/>
    <x v="74"/>
    <n v="-0.88670000000000004"/>
    <x v="0"/>
    <m/>
    <m/>
  </r>
  <r>
    <x v="88"/>
    <x v="1"/>
    <x v="76"/>
    <n v="1"/>
    <x v="0"/>
    <m/>
    <m/>
  </r>
  <r>
    <x v="88"/>
    <x v="0"/>
    <x v="21"/>
    <n v="-6.6281999999999994E-2"/>
    <x v="0"/>
    <m/>
    <m/>
  </r>
  <r>
    <x v="88"/>
    <x v="0"/>
    <x v="74"/>
    <n v="-0.93371800000000005"/>
    <x v="0"/>
    <m/>
    <m/>
  </r>
  <r>
    <x v="89"/>
    <x v="1"/>
    <x v="74"/>
    <n v="1"/>
    <x v="0"/>
    <m/>
    <m/>
  </r>
  <r>
    <x v="89"/>
    <x v="0"/>
    <x v="66"/>
    <n v="-1.15818"/>
    <x v="0"/>
    <m/>
    <m/>
  </r>
  <r>
    <x v="89"/>
    <x v="2"/>
    <x v="11"/>
    <n v="-0.55540999999999996"/>
    <x v="1"/>
    <m/>
    <m/>
  </r>
  <r>
    <x v="89"/>
    <x v="2"/>
    <x v="56"/>
    <n v="-41.226280000000003"/>
    <x v="0"/>
    <m/>
    <m/>
  </r>
  <r>
    <x v="89"/>
    <x v="4"/>
    <x v="21"/>
    <n v="0.14197000000000001"/>
    <x v="0"/>
    <m/>
    <m/>
  </r>
  <r>
    <x v="90"/>
    <x v="1"/>
    <x v="65"/>
    <n v="1"/>
    <x v="0"/>
    <m/>
    <m/>
  </r>
  <r>
    <x v="90"/>
    <x v="0"/>
    <x v="1"/>
    <n v="-1.3776748077470806"/>
    <x v="0"/>
    <m/>
    <m/>
  </r>
  <r>
    <x v="90"/>
    <x v="0"/>
    <x v="32"/>
    <n v="-8.2668755340358883E-3"/>
    <x v="0"/>
    <m/>
    <m/>
  </r>
  <r>
    <x v="90"/>
    <x v="0"/>
    <x v="36"/>
    <n v="-2.1559888579387187E-2"/>
    <x v="0"/>
    <m/>
    <m/>
  </r>
  <r>
    <x v="90"/>
    <x v="0"/>
    <x v="14"/>
    <n v="-5.9535281970948448"/>
    <x v="0"/>
    <m/>
    <m/>
  </r>
  <r>
    <x v="90"/>
    <x v="2"/>
    <x v="11"/>
    <n v="0.40033110225007118"/>
    <x v="1"/>
    <m/>
    <m/>
  </r>
  <r>
    <x v="90"/>
    <x v="2"/>
    <x v="13"/>
    <n v="-1.3750569638279693"/>
    <x v="2"/>
    <m/>
    <m/>
  </r>
  <r>
    <x v="90"/>
    <x v="2"/>
    <x v="12"/>
    <n v="-6.2001566505269161E-2"/>
    <x v="2"/>
    <m/>
    <m/>
  </r>
  <r>
    <x v="90"/>
    <x v="3"/>
    <x v="17"/>
    <n v="1.1125183297493586"/>
    <x v="0"/>
    <m/>
    <m/>
  </r>
  <r>
    <x v="91"/>
    <x v="1"/>
    <x v="65"/>
    <n v="1"/>
    <x v="0"/>
    <m/>
    <m/>
  </r>
  <r>
    <x v="91"/>
    <x v="0"/>
    <x v="18"/>
    <n v="-1.3776748077470806"/>
    <x v="0"/>
    <m/>
    <m/>
  </r>
  <r>
    <x v="91"/>
    <x v="0"/>
    <x v="32"/>
    <n v="-8.2668755340358883E-3"/>
    <x v="0"/>
    <m/>
    <m/>
  </r>
  <r>
    <x v="91"/>
    <x v="0"/>
    <x v="36"/>
    <n v="-2.1559888579387187E-2"/>
    <x v="0"/>
    <m/>
    <m/>
  </r>
  <r>
    <x v="91"/>
    <x v="0"/>
    <x v="14"/>
    <n v="-5.9535281970948448"/>
    <x v="0"/>
    <m/>
    <m/>
  </r>
  <r>
    <x v="91"/>
    <x v="2"/>
    <x v="11"/>
    <n v="0.40033110225007118"/>
    <x v="1"/>
    <m/>
    <m/>
  </r>
  <r>
    <x v="91"/>
    <x v="2"/>
    <x v="13"/>
    <n v="-1.3750569638279693"/>
    <x v="2"/>
    <m/>
    <m/>
  </r>
  <r>
    <x v="91"/>
    <x v="2"/>
    <x v="12"/>
    <n v="-6.2001566505269161E-2"/>
    <x v="2"/>
    <m/>
    <m/>
  </r>
  <r>
    <x v="91"/>
    <x v="3"/>
    <x v="19"/>
    <n v="1.2489081357163199"/>
    <x v="0"/>
    <m/>
    <m/>
  </r>
  <r>
    <x v="92"/>
    <x v="1"/>
    <x v="65"/>
    <n v="1"/>
    <x v="0"/>
    <m/>
    <m/>
  </r>
  <r>
    <x v="92"/>
    <x v="0"/>
    <x v="1"/>
    <n v="-1.2082217399999999"/>
    <x v="0"/>
    <m/>
    <m/>
  </r>
  <r>
    <x v="92"/>
    <x v="0"/>
    <x v="36"/>
    <n v="-4.0711082584510058E-3"/>
    <x v="0"/>
    <m/>
    <m/>
  </r>
  <r>
    <x v="92"/>
    <x v="0"/>
    <x v="14"/>
    <n v="-7.6312313543088477"/>
    <x v="0"/>
    <m/>
    <m/>
  </r>
  <r>
    <x v="92"/>
    <x v="0"/>
    <x v="11"/>
    <n v="-0.28745855176070589"/>
    <x v="1"/>
    <m/>
    <m/>
  </r>
  <r>
    <x v="92"/>
    <x v="2"/>
    <x v="13"/>
    <n v="-0.51325124362275898"/>
    <x v="2"/>
    <m/>
    <m/>
  </r>
  <r>
    <x v="92"/>
    <x v="2"/>
    <x v="12"/>
    <n v="-0.59154498"/>
    <x v="2"/>
    <m/>
    <m/>
  </r>
  <r>
    <x v="92"/>
    <x v="2"/>
    <x v="16"/>
    <n v="9.3951075103827062"/>
    <x v="2"/>
    <m/>
    <m/>
  </r>
  <r>
    <x v="92"/>
    <x v="2"/>
    <x v="12"/>
    <n v="-1.50495786"/>
    <x v="2"/>
    <m/>
    <m/>
  </r>
  <r>
    <x v="92"/>
    <x v="3"/>
    <x v="17"/>
    <n v="0.89588201064953787"/>
    <x v="0"/>
    <m/>
    <m/>
  </r>
  <r>
    <x v="93"/>
    <x v="1"/>
    <x v="65"/>
    <n v="1"/>
    <x v="0"/>
    <m/>
    <m/>
  </r>
  <r>
    <x v="93"/>
    <x v="0"/>
    <x v="18"/>
    <n v="-1.2082217399999999"/>
    <x v="0"/>
    <m/>
    <m/>
  </r>
  <r>
    <x v="93"/>
    <x v="0"/>
    <x v="36"/>
    <n v="-4.0711082584510058E-3"/>
    <x v="0"/>
    <m/>
    <m/>
  </r>
  <r>
    <x v="93"/>
    <x v="0"/>
    <x v="14"/>
    <n v="-7.6312313543088477"/>
    <x v="0"/>
    <m/>
    <m/>
  </r>
  <r>
    <x v="93"/>
    <x v="2"/>
    <x v="11"/>
    <n v="-0.28745855176070589"/>
    <x v="1"/>
    <m/>
    <m/>
  </r>
  <r>
    <x v="93"/>
    <x v="2"/>
    <x v="13"/>
    <n v="-0.51325124362275898"/>
    <x v="2"/>
    <m/>
    <m/>
  </r>
  <r>
    <x v="93"/>
    <x v="2"/>
    <x v="12"/>
    <n v="-0.59154498"/>
    <x v="2"/>
    <m/>
    <m/>
  </r>
  <r>
    <x v="93"/>
    <x v="2"/>
    <x v="16"/>
    <n v="9.3951075103827062"/>
    <x v="2"/>
    <m/>
    <m/>
  </r>
  <r>
    <x v="93"/>
    <x v="2"/>
    <x v="12"/>
    <n v="-1.50495786"/>
    <x v="2"/>
    <m/>
    <m/>
  </r>
  <r>
    <x v="93"/>
    <x v="3"/>
    <x v="19"/>
    <n v="1.015495647934503"/>
    <x v="0"/>
    <m/>
    <m/>
  </r>
  <r>
    <x v="94"/>
    <x v="1"/>
    <x v="77"/>
    <n v="1"/>
    <x v="0"/>
    <m/>
    <m/>
  </r>
  <r>
    <x v="94"/>
    <x v="0"/>
    <x v="30"/>
    <n v="-0.26915"/>
    <x v="0"/>
    <m/>
    <m/>
  </r>
  <r>
    <x v="94"/>
    <x v="2"/>
    <x v="11"/>
    <n v="-7.8977000000000006E-3"/>
    <x v="1"/>
    <m/>
    <m/>
  </r>
  <r>
    <x v="94"/>
    <x v="0"/>
    <x v="14"/>
    <n v="-0.41415000000000002"/>
    <x v="0"/>
    <m/>
    <m/>
  </r>
  <r>
    <x v="94"/>
    <x v="3"/>
    <x v="78"/>
    <n v="2E-3"/>
    <x v="0"/>
    <m/>
    <s v="ipcc lowest"/>
  </r>
  <r>
    <x v="95"/>
    <x v="1"/>
    <x v="74"/>
    <n v="1"/>
    <x v="0"/>
    <m/>
    <m/>
  </r>
  <r>
    <x v="95"/>
    <x v="0"/>
    <x v="23"/>
    <n v="-1.6539999999999999"/>
    <x v="0"/>
    <m/>
    <m/>
  </r>
  <r>
    <x v="95"/>
    <x v="0"/>
    <x v="21"/>
    <n v="-7.5190000000000007E-2"/>
    <x v="0"/>
    <m/>
    <m/>
  </r>
  <r>
    <x v="95"/>
    <x v="2"/>
    <x v="14"/>
    <n v="-0.64285999999999999"/>
    <x v="0"/>
    <m/>
    <m/>
  </r>
  <r>
    <x v="95"/>
    <x v="2"/>
    <x v="16"/>
    <n v="-2"/>
    <x v="2"/>
    <m/>
    <m/>
  </r>
  <r>
    <x v="95"/>
    <x v="2"/>
    <x v="11"/>
    <n v="-0.27777777777777779"/>
    <x v="1"/>
    <m/>
    <m/>
  </r>
  <r>
    <x v="96"/>
    <x v="1"/>
    <x v="66"/>
    <n v="1"/>
    <x v="0"/>
    <m/>
    <m/>
  </r>
  <r>
    <x v="96"/>
    <x v="0"/>
    <x v="21"/>
    <n v="-0.124324"/>
    <x v="0"/>
    <m/>
    <m/>
  </r>
  <r>
    <x v="96"/>
    <x v="0"/>
    <x v="74"/>
    <n v="-0.87567600000000001"/>
    <x v="0"/>
    <m/>
    <m/>
  </r>
  <r>
    <x v="97"/>
    <x v="1"/>
    <x v="79"/>
    <n v="1"/>
    <x v="1"/>
    <m/>
    <m/>
  </r>
  <r>
    <x v="97"/>
    <x v="0"/>
    <x v="18"/>
    <n v="-0.49861495844875342"/>
    <x v="0"/>
    <m/>
    <s v="BAT 38%"/>
  </r>
  <r>
    <x v="97"/>
    <x v="0"/>
    <x v="14"/>
    <n v="-7.8700000000000003E-3"/>
    <x v="0"/>
    <m/>
    <s v="ecoinvent"/>
  </r>
  <r>
    <x v="97"/>
    <x v="3"/>
    <x v="19"/>
    <n v="0.95252077562326865"/>
    <x v="0"/>
    <m/>
    <m/>
  </r>
  <r>
    <x v="97"/>
    <x v="3"/>
    <x v="80"/>
    <n v="4.2631578947368415E-4"/>
    <x v="0"/>
    <m/>
    <m/>
  </r>
  <r>
    <x v="97"/>
    <x v="3"/>
    <x v="81"/>
    <n v="2.3115789473684209E-5"/>
    <x v="0"/>
    <m/>
    <m/>
  </r>
  <r>
    <x v="97"/>
    <x v="3"/>
    <x v="82"/>
    <n v="1.828421052631579E-4"/>
    <x v="0"/>
    <m/>
    <m/>
  </r>
  <r>
    <x v="97"/>
    <x v="3"/>
    <x v="83"/>
    <n v="6.2526315789473682E-4"/>
    <x v="0"/>
    <m/>
    <m/>
  </r>
  <r>
    <x v="97"/>
    <x v="3"/>
    <x v="84"/>
    <n v="1.828421052631579E-4"/>
    <x v="0"/>
    <m/>
    <m/>
  </r>
  <r>
    <x v="98"/>
    <x v="1"/>
    <x v="79"/>
    <n v="1"/>
    <x v="1"/>
    <m/>
    <m/>
  </r>
  <r>
    <x v="98"/>
    <x v="0"/>
    <x v="1"/>
    <n v="-0.49861495844875342"/>
    <x v="0"/>
    <m/>
    <m/>
  </r>
  <r>
    <x v="98"/>
    <x v="0"/>
    <x v="14"/>
    <n v="-7.8700000000000003E-3"/>
    <x v="0"/>
    <m/>
    <m/>
  </r>
  <r>
    <x v="98"/>
    <x v="3"/>
    <x v="17"/>
    <n v="0.90315789473684194"/>
    <x v="0"/>
    <m/>
    <m/>
  </r>
  <r>
    <x v="98"/>
    <x v="3"/>
    <x v="80"/>
    <n v="4.2631578947368415E-4"/>
    <x v="0"/>
    <m/>
    <m/>
  </r>
  <r>
    <x v="98"/>
    <x v="3"/>
    <x v="81"/>
    <n v="2.3115789473684209E-5"/>
    <x v="0"/>
    <m/>
    <m/>
  </r>
  <r>
    <x v="98"/>
    <x v="3"/>
    <x v="82"/>
    <n v="1.828421052631579E-4"/>
    <x v="0"/>
    <m/>
    <m/>
  </r>
  <r>
    <x v="98"/>
    <x v="3"/>
    <x v="83"/>
    <n v="6.2526315789473682E-4"/>
    <x v="0"/>
    <m/>
    <m/>
  </r>
  <r>
    <x v="98"/>
    <x v="3"/>
    <x v="84"/>
    <n v="1.828421052631579E-4"/>
    <x v="0"/>
    <m/>
    <m/>
  </r>
  <r>
    <x v="99"/>
    <x v="1"/>
    <x v="11"/>
    <n v="1"/>
    <x v="1"/>
    <m/>
    <m/>
  </r>
  <r>
    <x v="100"/>
    <x v="1"/>
    <x v="11"/>
    <n v="1"/>
    <x v="1"/>
    <m/>
    <m/>
  </r>
  <r>
    <x v="99"/>
    <x v="0"/>
    <x v="79"/>
    <n v="-1"/>
    <x v="1"/>
    <m/>
    <m/>
  </r>
  <r>
    <x v="100"/>
    <x v="0"/>
    <x v="85"/>
    <n v="-1"/>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E619" firstHeaderRow="1" firstDataRow="1" firstDataCol="4"/>
  <pivotFields count="7">
    <pivotField axis="axisRow" compact="0" outline="0" showAll="0" defaultSubtotal="0">
      <items count="101">
        <item x="72"/>
        <item x="0"/>
        <item x="1"/>
        <item x="2"/>
        <item x="3"/>
        <item x="4"/>
        <item x="5"/>
        <item x="6"/>
        <item x="7"/>
        <item x="35"/>
        <item x="36"/>
        <item x="8"/>
        <item x="83"/>
        <item x="95"/>
        <item x="89"/>
        <item x="79"/>
        <item x="90"/>
        <item x="92"/>
        <item x="91"/>
        <item x="93"/>
        <item x="9"/>
        <item x="42"/>
        <item x="99"/>
        <item x="100"/>
        <item x="98"/>
        <item x="97"/>
        <item x="74"/>
        <item x="44"/>
        <item x="45"/>
        <item x="70"/>
        <item x="62"/>
        <item x="50"/>
        <item x="63"/>
        <item x="51"/>
        <item x="48"/>
        <item x="49"/>
        <item x="46"/>
        <item x="47"/>
        <item x="52"/>
        <item x="53"/>
        <item x="71"/>
        <item x="10"/>
        <item x="85"/>
        <item x="56"/>
        <item x="57"/>
        <item x="54"/>
        <item x="66"/>
        <item x="55"/>
        <item x="67"/>
        <item x="11"/>
        <item x="12"/>
        <item x="13"/>
        <item x="14"/>
        <item x="15"/>
        <item x="16"/>
        <item x="17"/>
        <item x="18"/>
        <item x="40"/>
        <item x="41"/>
        <item x="19"/>
        <item x="20"/>
        <item x="21"/>
        <item x="25"/>
        <item x="22"/>
        <item x="23"/>
        <item x="24"/>
        <item x="94"/>
        <item x="26"/>
        <item x="27"/>
        <item x="58"/>
        <item x="68"/>
        <item x="59"/>
        <item x="69"/>
        <item x="28"/>
        <item x="29"/>
        <item x="77"/>
        <item x="78"/>
        <item x="75"/>
        <item x="73"/>
        <item x="30"/>
        <item x="31"/>
        <item x="82"/>
        <item x="32"/>
        <item x="33"/>
        <item x="76"/>
        <item x="38"/>
        <item x="39"/>
        <item x="43"/>
        <item x="80"/>
        <item x="81"/>
        <item x="88"/>
        <item x="87"/>
        <item x="96"/>
        <item x="86"/>
        <item x="84"/>
        <item x="34"/>
        <item x="37"/>
        <item x="64"/>
        <item x="65"/>
        <item x="60"/>
        <item x="61"/>
      </items>
      <extLst>
        <ext xmlns:x14="http://schemas.microsoft.com/office/spreadsheetml/2009/9/main" uri="{2946ED86-A175-432a-8AC1-64E0C546D7DE}">
          <x14:pivotField fillDownLabels="1"/>
        </ext>
      </extLst>
    </pivotField>
    <pivotField axis="axisRow" compact="0" outline="0" showAll="0" defaultSubtotal="0">
      <items count="5">
        <item x="4"/>
        <item x="3"/>
        <item x="1"/>
        <item x="0"/>
        <item x="2"/>
      </items>
      <extLst>
        <ext xmlns:x14="http://schemas.microsoft.com/office/spreadsheetml/2009/9/main" uri="{2946ED86-A175-432a-8AC1-64E0C546D7DE}">
          <x14:pivotField fillDownLabels="1"/>
        </ext>
      </extLst>
    </pivotField>
    <pivotField axis="axisRow" compact="0" outline="0" showAll="0" defaultSubtotal="0">
      <items count="86">
        <item x="68"/>
        <item x="1"/>
        <item x="30"/>
        <item x="31"/>
        <item x="0"/>
        <item x="51"/>
        <item x="9"/>
        <item x="69"/>
        <item x="74"/>
        <item x="65"/>
        <item x="80"/>
        <item x="24"/>
        <item x="19"/>
        <item x="17"/>
        <item x="23"/>
        <item x="13"/>
        <item x="56"/>
        <item x="40"/>
        <item x="11"/>
        <item x="79"/>
        <item x="85"/>
        <item x="36"/>
        <item x="43"/>
        <item x="15"/>
        <item x="72"/>
        <item x="18"/>
        <item x="45"/>
        <item x="44"/>
        <item x="16"/>
        <item x="20"/>
        <item x="62"/>
        <item x="21"/>
        <item x="70"/>
        <item x="37"/>
        <item x="35"/>
        <item x="61"/>
        <item x="60"/>
        <item x="41"/>
        <item x="2"/>
        <item x="10"/>
        <item x="78"/>
        <item x="77"/>
        <item x="25"/>
        <item x="81"/>
        <item x="82"/>
        <item x="46"/>
        <item x="22"/>
        <item x="63"/>
        <item x="55"/>
        <item x="52"/>
        <item x="83"/>
        <item x="59"/>
        <item x="54"/>
        <item x="53"/>
        <item x="26"/>
        <item x="27"/>
        <item x="3"/>
        <item x="50"/>
        <item x="4"/>
        <item x="57"/>
        <item x="67"/>
        <item x="39"/>
        <item x="58"/>
        <item x="64"/>
        <item x="5"/>
        <item x="84"/>
        <item x="6"/>
        <item x="12"/>
        <item x="28"/>
        <item x="34"/>
        <item x="7"/>
        <item x="42"/>
        <item x="38"/>
        <item x="32"/>
        <item x="76"/>
        <item x="75"/>
        <item x="66"/>
        <item x="73"/>
        <item x="71"/>
        <item x="29"/>
        <item x="33"/>
        <item x="14"/>
        <item x="8"/>
        <item x="47"/>
        <item x="48"/>
        <item x="49"/>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0"/>
    <field x="2"/>
    <field x="1"/>
    <field x="4"/>
  </rowFields>
  <rowItems count="616">
    <i>
      <x/>
      <x v="5"/>
      <x v="2"/>
      <x/>
    </i>
    <i r="1">
      <x v="11"/>
      <x v="1"/>
      <x/>
    </i>
    <i r="1">
      <x v="14"/>
      <x/>
      <x/>
    </i>
    <i r="1">
      <x v="18"/>
      <x v="4"/>
      <x v="1"/>
    </i>
    <i r="1">
      <x v="27"/>
      <x v="3"/>
      <x/>
    </i>
    <i r="1">
      <x v="49"/>
      <x v="3"/>
      <x/>
    </i>
    <i r="1">
      <x v="61"/>
      <x v="3"/>
      <x/>
    </i>
    <i r="1">
      <x v="67"/>
      <x v="4"/>
      <x v="2"/>
    </i>
    <i r="1">
      <x v="81"/>
      <x v="3"/>
      <x/>
    </i>
    <i r="1">
      <x v="85"/>
      <x v="3"/>
      <x/>
    </i>
    <i>
      <x v="1"/>
      <x v="1"/>
      <x v="2"/>
      <x/>
    </i>
    <i r="1">
      <x v="4"/>
      <x v="3"/>
      <x/>
    </i>
    <i>
      <x v="2"/>
      <x v="1"/>
      <x v="2"/>
      <x/>
    </i>
    <i r="1">
      <x v="38"/>
      <x v="3"/>
      <x/>
    </i>
    <i>
      <x v="3"/>
      <x v="1"/>
      <x v="2"/>
      <x/>
    </i>
    <i r="1">
      <x v="56"/>
      <x v="3"/>
      <x/>
    </i>
    <i>
      <x v="4"/>
      <x v="1"/>
      <x v="2"/>
      <x/>
    </i>
    <i r="1">
      <x v="58"/>
      <x v="3"/>
      <x/>
    </i>
    <i>
      <x v="5"/>
      <x v="1"/>
      <x v="2"/>
      <x/>
    </i>
    <i r="1">
      <x v="64"/>
      <x v="3"/>
      <x/>
    </i>
    <i>
      <x v="6"/>
      <x v="1"/>
      <x v="2"/>
      <x/>
    </i>
    <i r="1">
      <x v="66"/>
      <x v="3"/>
      <x/>
    </i>
    <i>
      <x v="7"/>
      <x v="1"/>
      <x v="2"/>
      <x/>
    </i>
    <i r="1">
      <x v="70"/>
      <x v="3"/>
      <x/>
    </i>
    <i>
      <x v="8"/>
      <x v="1"/>
      <x v="2"/>
      <x/>
    </i>
    <i r="1">
      <x v="82"/>
      <x v="3"/>
      <x/>
    </i>
    <i>
      <x v="9"/>
      <x v="2"/>
      <x v="2"/>
      <x/>
    </i>
    <i r="1">
      <x v="18"/>
      <x v="4"/>
      <x v="1"/>
    </i>
    <i r="1">
      <x v="31"/>
      <x v="3"/>
      <x/>
    </i>
    <i r="1">
      <x v="42"/>
      <x v="3"/>
      <x/>
    </i>
    <i r="1">
      <x v="67"/>
      <x/>
      <x v="2"/>
    </i>
    <i>
      <x v="10"/>
      <x v="2"/>
      <x v="3"/>
      <x/>
    </i>
    <i r="1">
      <x v="3"/>
      <x v="2"/>
      <x/>
    </i>
    <i r="1">
      <x v="18"/>
      <x v="4"/>
      <x v="1"/>
    </i>
    <i r="1">
      <x v="73"/>
      <x v="3"/>
      <x/>
    </i>
    <i>
      <x v="11"/>
      <x v="6"/>
      <x v="2"/>
      <x/>
    </i>
    <i r="1">
      <x v="15"/>
      <x v="4"/>
      <x v="2"/>
    </i>
    <i r="1">
      <x v="18"/>
      <x v="4"/>
      <x v="1"/>
    </i>
    <i r="1">
      <x v="39"/>
      <x v="3"/>
      <x/>
    </i>
    <i r="1">
      <x v="67"/>
      <x v="4"/>
      <x v="2"/>
    </i>
    <i>
      <x v="12"/>
      <x v="7"/>
      <x v="2"/>
      <x/>
    </i>
    <i r="1">
      <x v="11"/>
      <x v="1"/>
      <x/>
    </i>
    <i r="1">
      <x v="18"/>
      <x v="4"/>
      <x v="1"/>
    </i>
    <i r="1">
      <x v="22"/>
      <x v="3"/>
      <x/>
    </i>
    <i r="1">
      <x v="23"/>
      <x/>
      <x/>
    </i>
    <i r="1">
      <x v="28"/>
      <x v="4"/>
      <x v="2"/>
    </i>
    <i r="1">
      <x v="31"/>
      <x/>
      <x/>
    </i>
    <i r="1">
      <x v="32"/>
      <x v="3"/>
      <x/>
    </i>
    <i r="1">
      <x v="54"/>
      <x/>
      <x/>
    </i>
    <i r="1">
      <x v="67"/>
      <x v="4"/>
      <x v="2"/>
    </i>
    <i r="1">
      <x v="81"/>
      <x v="3"/>
      <x/>
    </i>
    <i>
      <x v="13"/>
      <x v="8"/>
      <x v="2"/>
      <x/>
    </i>
    <i r="1">
      <x v="14"/>
      <x v="3"/>
      <x/>
    </i>
    <i r="1">
      <x v="18"/>
      <x v="4"/>
      <x v="1"/>
    </i>
    <i r="1">
      <x v="28"/>
      <x v="4"/>
      <x v="2"/>
    </i>
    <i r="1">
      <x v="31"/>
      <x v="3"/>
      <x/>
    </i>
    <i r="1">
      <x v="81"/>
      <x v="4"/>
      <x/>
    </i>
    <i>
      <x v="14"/>
      <x v="8"/>
      <x v="2"/>
      <x/>
    </i>
    <i r="1">
      <x v="16"/>
      <x v="4"/>
      <x/>
    </i>
    <i r="1">
      <x v="18"/>
      <x v="4"/>
      <x v="1"/>
    </i>
    <i r="1">
      <x v="31"/>
      <x/>
      <x/>
    </i>
    <i r="1">
      <x v="76"/>
      <x v="3"/>
      <x/>
    </i>
    <i>
      <x v="15"/>
      <x v="9"/>
      <x v="2"/>
      <x/>
    </i>
    <i r="1">
      <x v="27"/>
      <x v="3"/>
      <x/>
    </i>
    <i>
      <x v="16"/>
      <x v="1"/>
      <x v="3"/>
      <x/>
    </i>
    <i r="1">
      <x v="9"/>
      <x v="2"/>
      <x/>
    </i>
    <i r="1">
      <x v="13"/>
      <x v="1"/>
      <x/>
    </i>
    <i r="1">
      <x v="15"/>
      <x v="4"/>
      <x v="2"/>
    </i>
    <i r="1">
      <x v="18"/>
      <x v="4"/>
      <x v="1"/>
    </i>
    <i r="1">
      <x v="21"/>
      <x v="3"/>
      <x/>
    </i>
    <i r="1">
      <x v="67"/>
      <x v="4"/>
      <x v="2"/>
    </i>
    <i r="1">
      <x v="73"/>
      <x v="3"/>
      <x/>
    </i>
    <i r="1">
      <x v="81"/>
      <x v="3"/>
      <x/>
    </i>
    <i>
      <x v="17"/>
      <x v="1"/>
      <x v="3"/>
      <x/>
    </i>
    <i r="1">
      <x v="9"/>
      <x v="2"/>
      <x/>
    </i>
    <i r="1">
      <x v="13"/>
      <x v="1"/>
      <x/>
    </i>
    <i r="1">
      <x v="15"/>
      <x v="4"/>
      <x v="2"/>
    </i>
    <i r="1">
      <x v="18"/>
      <x v="3"/>
      <x v="1"/>
    </i>
    <i r="1">
      <x v="21"/>
      <x v="3"/>
      <x/>
    </i>
    <i r="1">
      <x v="28"/>
      <x v="4"/>
      <x v="2"/>
    </i>
    <i r="1">
      <x v="67"/>
      <x v="4"/>
      <x v="2"/>
    </i>
    <i r="1">
      <x v="81"/>
      <x v="3"/>
      <x/>
    </i>
    <i>
      <x v="18"/>
      <x v="9"/>
      <x v="2"/>
      <x/>
    </i>
    <i r="1">
      <x v="12"/>
      <x v="1"/>
      <x/>
    </i>
    <i r="1">
      <x v="15"/>
      <x v="4"/>
      <x v="2"/>
    </i>
    <i r="1">
      <x v="18"/>
      <x v="4"/>
      <x v="1"/>
    </i>
    <i r="1">
      <x v="21"/>
      <x v="3"/>
      <x/>
    </i>
    <i r="1">
      <x v="25"/>
      <x v="3"/>
      <x/>
    </i>
    <i r="1">
      <x v="67"/>
      <x v="4"/>
      <x v="2"/>
    </i>
    <i r="1">
      <x v="73"/>
      <x v="3"/>
      <x/>
    </i>
    <i r="1">
      <x v="81"/>
      <x v="3"/>
      <x/>
    </i>
    <i>
      <x v="19"/>
      <x v="9"/>
      <x v="2"/>
      <x/>
    </i>
    <i r="1">
      <x v="12"/>
      <x v="1"/>
      <x/>
    </i>
    <i r="1">
      <x v="15"/>
      <x v="4"/>
      <x v="2"/>
    </i>
    <i r="1">
      <x v="18"/>
      <x v="4"/>
      <x v="1"/>
    </i>
    <i r="1">
      <x v="21"/>
      <x v="3"/>
      <x/>
    </i>
    <i r="1">
      <x v="25"/>
      <x v="3"/>
      <x/>
    </i>
    <i r="1">
      <x v="28"/>
      <x v="4"/>
      <x v="2"/>
    </i>
    <i r="1">
      <x v="67"/>
      <x v="4"/>
      <x v="2"/>
    </i>
    <i r="1">
      <x v="81"/>
      <x v="3"/>
      <x/>
    </i>
    <i>
      <x v="20"/>
      <x v="15"/>
      <x v="2"/>
      <x v="2"/>
    </i>
    <i r="1">
      <x v="18"/>
      <x v="4"/>
      <x v="1"/>
    </i>
    <i r="1">
      <x v="81"/>
      <x v="3"/>
      <x/>
    </i>
    <i>
      <x v="21"/>
      <x v="17"/>
      <x v="2"/>
      <x/>
    </i>
    <i r="1">
      <x v="18"/>
      <x v="4"/>
      <x v="1"/>
    </i>
    <i r="1">
      <x v="28"/>
      <x v="4"/>
      <x v="2"/>
    </i>
    <i r="1">
      <x v="37"/>
      <x v="3"/>
      <x/>
    </i>
    <i r="1">
      <x v="72"/>
      <x v="3"/>
      <x/>
    </i>
    <i r="1">
      <x v="81"/>
      <x v="3"/>
      <x/>
    </i>
    <i>
      <x v="22"/>
      <x v="18"/>
      <x v="2"/>
      <x v="1"/>
    </i>
    <i r="1">
      <x v="19"/>
      <x v="3"/>
      <x v="1"/>
    </i>
    <i>
      <x v="23"/>
      <x v="18"/>
      <x v="2"/>
      <x v="1"/>
    </i>
    <i r="1">
      <x v="20"/>
      <x v="3"/>
      <x v="1"/>
    </i>
    <i>
      <x v="24"/>
      <x v="1"/>
      <x v="3"/>
      <x/>
    </i>
    <i r="1">
      <x v="10"/>
      <x v="1"/>
      <x/>
    </i>
    <i r="1">
      <x v="13"/>
      <x v="1"/>
      <x/>
    </i>
    <i r="1">
      <x v="19"/>
      <x v="2"/>
      <x v="1"/>
    </i>
    <i r="1">
      <x v="43"/>
      <x v="1"/>
      <x/>
    </i>
    <i r="1">
      <x v="44"/>
      <x v="1"/>
      <x/>
    </i>
    <i r="1">
      <x v="50"/>
      <x v="1"/>
      <x/>
    </i>
    <i r="1">
      <x v="65"/>
      <x v="1"/>
      <x/>
    </i>
    <i r="1">
      <x v="81"/>
      <x v="3"/>
      <x/>
    </i>
    <i>
      <x v="25"/>
      <x v="10"/>
      <x v="1"/>
      <x/>
    </i>
    <i r="1">
      <x v="12"/>
      <x v="1"/>
      <x/>
    </i>
    <i r="1">
      <x v="19"/>
      <x v="2"/>
      <x v="1"/>
    </i>
    <i r="1">
      <x v="25"/>
      <x v="3"/>
      <x/>
    </i>
    <i r="1">
      <x v="43"/>
      <x v="1"/>
      <x/>
    </i>
    <i r="1">
      <x v="44"/>
      <x v="1"/>
      <x/>
    </i>
    <i r="1">
      <x v="50"/>
      <x v="1"/>
      <x/>
    </i>
    <i r="1">
      <x v="65"/>
      <x v="1"/>
      <x/>
    </i>
    <i r="1">
      <x v="81"/>
      <x v="3"/>
      <x/>
    </i>
    <i>
      <x v="26"/>
      <x v="18"/>
      <x v="4"/>
      <x v="1"/>
    </i>
    <i r="1">
      <x v="21"/>
      <x v="2"/>
      <x/>
    </i>
    <i r="1">
      <x v="28"/>
      <x v="4"/>
      <x v="2"/>
    </i>
    <i r="1">
      <x v="53"/>
      <x v="3"/>
      <x/>
    </i>
    <i>
      <x v="27"/>
      <x v="1"/>
      <x v="3"/>
      <x/>
    </i>
    <i r="1">
      <x v="2"/>
      <x v="3"/>
      <x/>
    </i>
    <i r="1">
      <x v="13"/>
      <x v="1"/>
      <x/>
    </i>
    <i r="1">
      <x v="14"/>
      <x/>
      <x/>
    </i>
    <i r="1">
      <x v="17"/>
      <x v="3"/>
      <x/>
    </i>
    <i r="1">
      <x v="18"/>
      <x/>
      <x v="1"/>
    </i>
    <i r="1">
      <x v="21"/>
      <x v="3"/>
      <x/>
    </i>
    <i r="1">
      <x v="22"/>
      <x v="2"/>
      <x/>
    </i>
    <i r="1">
      <x v="34"/>
      <x v="3"/>
      <x/>
    </i>
    <i r="1">
      <x v="61"/>
      <x v="3"/>
      <x/>
    </i>
    <i r="1">
      <x v="73"/>
      <x v="3"/>
      <x/>
    </i>
    <i r="1">
      <x v="81"/>
      <x v="3"/>
      <x/>
    </i>
    <i>
      <x v="28"/>
      <x v="2"/>
      <x v="3"/>
      <x/>
    </i>
    <i r="1">
      <x v="12"/>
      <x v="1"/>
      <x/>
    </i>
    <i r="1">
      <x v="14"/>
      <x/>
      <x/>
    </i>
    <i r="1">
      <x v="17"/>
      <x v="3"/>
      <x/>
    </i>
    <i r="1">
      <x v="18"/>
      <x/>
      <x v="1"/>
    </i>
    <i r="1">
      <x v="21"/>
      <x v="3"/>
      <x/>
    </i>
    <i r="1">
      <x v="22"/>
      <x v="2"/>
      <x/>
    </i>
    <i r="1">
      <x v="25"/>
      <x v="3"/>
      <x/>
    </i>
    <i r="1">
      <x v="34"/>
      <x v="3"/>
      <x/>
    </i>
    <i r="1">
      <x v="61"/>
      <x v="3"/>
      <x/>
    </i>
    <i r="1">
      <x v="73"/>
      <x v="3"/>
      <x/>
    </i>
    <i r="1">
      <x v="81"/>
      <x v="3"/>
      <x/>
    </i>
    <i>
      <x v="29"/>
      <x v="11"/>
      <x v="1"/>
      <x/>
    </i>
    <i r="1">
      <x v="14"/>
      <x/>
      <x/>
    </i>
    <i r="1">
      <x v="15"/>
      <x v="4"/>
      <x v="2"/>
    </i>
    <i r="1">
      <x v="17"/>
      <x v="3"/>
      <x/>
    </i>
    <i r="1">
      <x v="18"/>
      <x v="4"/>
      <x v="1"/>
    </i>
    <i r="1">
      <x v="22"/>
      <x v="2"/>
      <x/>
    </i>
    <i r="1">
      <x v="27"/>
      <x v="3"/>
      <x/>
    </i>
    <i r="1">
      <x v="67"/>
      <x v="4"/>
      <x v="2"/>
    </i>
    <i r="1">
      <x v="81"/>
      <x v="3"/>
      <x/>
    </i>
    <i r="1">
      <x v="85"/>
      <x v="3"/>
      <x/>
    </i>
    <i>
      <x v="30"/>
      <x v="1"/>
      <x v="3"/>
      <x/>
    </i>
    <i r="1">
      <x v="3"/>
      <x v="3"/>
      <x/>
    </i>
    <i r="1">
      <x v="13"/>
      <x v="1"/>
      <x/>
    </i>
    <i r="1">
      <x v="14"/>
      <x/>
      <x/>
    </i>
    <i r="1">
      <x v="17"/>
      <x v="3"/>
      <x/>
    </i>
    <i r="1">
      <x v="18"/>
      <x/>
      <x v="1"/>
    </i>
    <i r="1">
      <x v="22"/>
      <x v="2"/>
      <x/>
    </i>
    <i r="1">
      <x v="27"/>
      <x v="3"/>
      <x/>
    </i>
    <i r="1">
      <x v="73"/>
      <x v="3"/>
      <x/>
    </i>
    <i r="1">
      <x v="81"/>
      <x v="3"/>
      <x/>
    </i>
    <i>
      <x v="31"/>
      <x v="1"/>
      <x v="3"/>
      <x/>
    </i>
    <i r="1">
      <x v="13"/>
      <x v="1"/>
      <x/>
    </i>
    <i r="1">
      <x v="14"/>
      <x/>
      <x/>
    </i>
    <i r="1">
      <x v="17"/>
      <x v="3"/>
      <x/>
    </i>
    <i r="1">
      <x v="18"/>
      <x/>
      <x v="1"/>
    </i>
    <i r="1">
      <x v="21"/>
      <x v="3"/>
      <x/>
    </i>
    <i r="1">
      <x v="22"/>
      <x v="2"/>
      <x/>
    </i>
    <i r="1">
      <x v="81"/>
      <x v="3"/>
      <x/>
    </i>
    <i>
      <x v="32"/>
      <x v="3"/>
      <x v="3"/>
      <x/>
    </i>
    <i r="1">
      <x v="12"/>
      <x v="1"/>
      <x/>
    </i>
    <i r="1">
      <x v="14"/>
      <x/>
      <x/>
    </i>
    <i r="1">
      <x v="17"/>
      <x v="3"/>
      <x/>
    </i>
    <i r="1">
      <x v="18"/>
      <x/>
      <x v="1"/>
    </i>
    <i r="1">
      <x v="22"/>
      <x v="2"/>
      <x/>
    </i>
    <i r="1">
      <x v="25"/>
      <x v="3"/>
      <x/>
    </i>
    <i r="1">
      <x v="27"/>
      <x v="3"/>
      <x/>
    </i>
    <i r="1">
      <x v="73"/>
      <x v="3"/>
      <x/>
    </i>
    <i r="1">
      <x v="81"/>
      <x v="3"/>
      <x/>
    </i>
    <i>
      <x v="33"/>
      <x v="12"/>
      <x v="1"/>
      <x/>
    </i>
    <i r="1">
      <x v="14"/>
      <x/>
      <x/>
    </i>
    <i r="1">
      <x v="17"/>
      <x v="3"/>
      <x/>
    </i>
    <i r="1">
      <x v="18"/>
      <x/>
      <x v="1"/>
    </i>
    <i r="1">
      <x v="21"/>
      <x v="3"/>
      <x/>
    </i>
    <i r="1">
      <x v="22"/>
      <x v="2"/>
      <x/>
    </i>
    <i r="1">
      <x v="25"/>
      <x v="3"/>
      <x/>
    </i>
    <i r="1">
      <x v="81"/>
      <x v="3"/>
      <x/>
    </i>
    <i>
      <x v="34"/>
      <x v="1"/>
      <x v="3"/>
      <x/>
    </i>
    <i r="1">
      <x v="13"/>
      <x v="1"/>
      <x/>
    </i>
    <i r="1">
      <x v="14"/>
      <x/>
      <x/>
    </i>
    <i r="1">
      <x v="17"/>
      <x v="3"/>
      <x/>
    </i>
    <i r="1">
      <x v="18"/>
      <x/>
      <x v="1"/>
    </i>
    <i r="1">
      <x v="21"/>
      <x v="3"/>
      <x/>
    </i>
    <i r="1">
      <x v="22"/>
      <x v="2"/>
      <x/>
    </i>
    <i r="1">
      <x v="81"/>
      <x v="3"/>
      <x/>
    </i>
    <i>
      <x v="35"/>
      <x v="12"/>
      <x v="1"/>
      <x/>
    </i>
    <i r="1">
      <x v="14"/>
      <x/>
      <x/>
    </i>
    <i r="1">
      <x v="17"/>
      <x v="3"/>
      <x/>
    </i>
    <i r="1">
      <x v="18"/>
      <x/>
      <x v="1"/>
    </i>
    <i r="1">
      <x v="21"/>
      <x v="3"/>
      <x/>
    </i>
    <i r="1">
      <x v="22"/>
      <x v="2"/>
      <x/>
    </i>
    <i r="1">
      <x v="25"/>
      <x v="3"/>
      <x/>
    </i>
    <i r="1">
      <x v="81"/>
      <x v="3"/>
      <x/>
    </i>
    <i>
      <x v="36"/>
      <x v="1"/>
      <x v="3"/>
      <x/>
    </i>
    <i r="1">
      <x v="2"/>
      <x v="3"/>
      <x/>
    </i>
    <i r="1">
      <x v="13"/>
      <x v="1"/>
      <x/>
    </i>
    <i r="1">
      <x v="14"/>
      <x/>
      <x/>
    </i>
    <i r="1">
      <x v="17"/>
      <x v="3"/>
      <x/>
    </i>
    <i r="1">
      <x v="18"/>
      <x v="4"/>
      <x v="1"/>
    </i>
    <i r="1">
      <x v="21"/>
      <x v="3"/>
      <x/>
    </i>
    <i r="1">
      <x v="22"/>
      <x v="2"/>
      <x/>
    </i>
    <i r="1">
      <x v="34"/>
      <x v="3"/>
      <x/>
    </i>
    <i r="1">
      <x v="61"/>
      <x v="3"/>
      <x/>
    </i>
    <i r="1">
      <x v="73"/>
      <x v="3"/>
      <x/>
    </i>
    <i r="1">
      <x v="81"/>
      <x v="3"/>
      <x/>
    </i>
    <i>
      <x v="37"/>
      <x v="2"/>
      <x v="3"/>
      <x/>
    </i>
    <i r="1">
      <x v="12"/>
      <x v="1"/>
      <x/>
    </i>
    <i r="1">
      <x v="14"/>
      <x/>
      <x/>
    </i>
    <i r="1">
      <x v="17"/>
      <x v="3"/>
      <x/>
    </i>
    <i r="1">
      <x v="18"/>
      <x v="4"/>
      <x v="1"/>
    </i>
    <i r="1">
      <x v="21"/>
      <x v="3"/>
      <x/>
    </i>
    <i r="1">
      <x v="22"/>
      <x v="2"/>
      <x/>
    </i>
    <i r="1">
      <x v="25"/>
      <x v="3"/>
      <x/>
    </i>
    <i r="1">
      <x v="34"/>
      <x v="3"/>
      <x/>
    </i>
    <i r="1">
      <x v="61"/>
      <x v="3"/>
      <x/>
    </i>
    <i r="1">
      <x v="73"/>
      <x v="3"/>
      <x/>
    </i>
    <i r="1">
      <x v="81"/>
      <x v="3"/>
      <x/>
    </i>
    <i>
      <x v="38"/>
      <x v="1"/>
      <x v="3"/>
      <x/>
    </i>
    <i r="1">
      <x v="13"/>
      <x v="1"/>
      <x/>
    </i>
    <i r="1">
      <x v="14"/>
      <x/>
      <x/>
    </i>
    <i r="1">
      <x v="17"/>
      <x v="3"/>
      <x/>
    </i>
    <i r="1">
      <x v="18"/>
      <x/>
      <x v="1"/>
    </i>
    <i r="1">
      <x v="21"/>
      <x v="3"/>
      <x/>
    </i>
    <i r="1">
      <x v="22"/>
      <x v="2"/>
      <x/>
    </i>
    <i r="1">
      <x v="81"/>
      <x v="3"/>
      <x/>
    </i>
    <i>
      <x v="39"/>
      <x v="12"/>
      <x v="1"/>
      <x/>
    </i>
    <i r="1">
      <x v="14"/>
      <x/>
      <x/>
    </i>
    <i r="1">
      <x v="17"/>
      <x v="3"/>
      <x/>
    </i>
    <i r="1">
      <x v="18"/>
      <x/>
      <x v="1"/>
    </i>
    <i r="1">
      <x v="21"/>
      <x v="3"/>
      <x/>
    </i>
    <i r="1">
      <x v="22"/>
      <x v="2"/>
      <x/>
    </i>
    <i r="1">
      <x v="25"/>
      <x v="3"/>
      <x/>
    </i>
    <i r="1">
      <x v="81"/>
      <x v="3"/>
      <x/>
    </i>
    <i>
      <x v="40"/>
      <x v="15"/>
      <x v="4"/>
      <x v="2"/>
    </i>
    <i r="1">
      <x v="18"/>
      <x v="4"/>
      <x v="1"/>
    </i>
    <i r="1">
      <x v="22"/>
      <x v="3"/>
      <x/>
    </i>
    <i r="1">
      <x v="23"/>
      <x v="2"/>
      <x/>
    </i>
    <i r="1">
      <x v="28"/>
      <x v="4"/>
      <x v="2"/>
    </i>
    <i r="1">
      <x v="57"/>
      <x v="3"/>
      <x v="2"/>
    </i>
    <i r="1">
      <x v="61"/>
      <x v="3"/>
      <x/>
    </i>
    <i r="1">
      <x v="67"/>
      <x/>
      <x v="2"/>
    </i>
    <i r="1">
      <x v="81"/>
      <x v="3"/>
      <x/>
    </i>
    <i>
      <x v="41"/>
      <x v="18"/>
      <x v="4"/>
      <x v="1"/>
    </i>
    <i r="1">
      <x v="23"/>
      <x v="2"/>
      <x/>
    </i>
    <i r="1">
      <x v="39"/>
      <x v="3"/>
      <x/>
    </i>
    <i r="1">
      <x v="67"/>
      <x v="4"/>
      <x v="2"/>
    </i>
    <i>
      <x v="42"/>
      <x v="9"/>
      <x v="3"/>
      <x/>
    </i>
    <i r="1">
      <x v="15"/>
      <x v="4"/>
      <x v="2"/>
    </i>
    <i r="1">
      <x v="18"/>
      <x v="4"/>
      <x/>
    </i>
    <i r="1">
      <x v="24"/>
      <x v="2"/>
      <x/>
    </i>
    <i r="1">
      <x v="28"/>
      <x v="4"/>
      <x v="2"/>
    </i>
    <i r="1">
      <x v="34"/>
      <x v="3"/>
      <x/>
    </i>
    <i r="1">
      <x v="46"/>
      <x v="3"/>
      <x/>
    </i>
    <i r="1">
      <x v="73"/>
      <x v="3"/>
      <x/>
    </i>
    <i r="1">
      <x v="78"/>
      <x v="3"/>
      <x/>
    </i>
    <i>
      <x v="43"/>
      <x v="1"/>
      <x v="3"/>
      <x/>
    </i>
    <i r="1">
      <x v="13"/>
      <x v="1"/>
      <x/>
    </i>
    <i r="1">
      <x v="15"/>
      <x v="4"/>
      <x v="2"/>
    </i>
    <i r="1">
      <x v="18"/>
      <x/>
      <x v="1"/>
    </i>
    <i r="1">
      <x v="26"/>
      <x v="2"/>
      <x/>
    </i>
    <i r="1">
      <x v="67"/>
      <x v="4"/>
      <x v="2"/>
    </i>
    <i r="1">
      <x v="73"/>
      <x v="3"/>
      <x/>
    </i>
    <i r="1">
      <x v="81"/>
      <x v="3"/>
      <x/>
    </i>
    <i>
      <x v="44"/>
      <x v="12"/>
      <x v="1"/>
      <x/>
    </i>
    <i r="1">
      <x v="15"/>
      <x v="4"/>
      <x v="2"/>
    </i>
    <i r="1">
      <x v="18"/>
      <x/>
      <x v="1"/>
    </i>
    <i r="1">
      <x v="25"/>
      <x v="3"/>
      <x/>
    </i>
    <i r="1">
      <x v="26"/>
      <x v="2"/>
      <x/>
    </i>
    <i r="1">
      <x v="67"/>
      <x v="4"/>
      <x v="2"/>
    </i>
    <i r="1">
      <x v="73"/>
      <x v="3"/>
      <x/>
    </i>
    <i r="1">
      <x v="81"/>
      <x v="3"/>
      <x/>
    </i>
    <i>
      <x v="45"/>
      <x v="1"/>
      <x v="3"/>
      <x/>
    </i>
    <i r="1">
      <x v="13"/>
      <x v="1"/>
      <x/>
    </i>
    <i r="1">
      <x v="15"/>
      <x v="4"/>
      <x v="2"/>
    </i>
    <i r="1">
      <x v="18"/>
      <x/>
      <x v="1"/>
    </i>
    <i r="1">
      <x v="21"/>
      <x v="3"/>
      <x/>
    </i>
    <i r="1">
      <x v="27"/>
      <x v="2"/>
      <x/>
    </i>
    <i r="1">
      <x v="67"/>
      <x v="4"/>
      <x v="2"/>
    </i>
    <i r="1">
      <x v="73"/>
      <x v="3"/>
      <x/>
    </i>
    <i r="1">
      <x v="81"/>
      <x v="3"/>
      <x/>
    </i>
    <i>
      <x v="46"/>
      <x v="1"/>
      <x v="3"/>
      <x/>
    </i>
    <i r="1">
      <x v="13"/>
      <x v="1"/>
      <x/>
    </i>
    <i r="1">
      <x v="15"/>
      <x v="4"/>
      <x v="2"/>
    </i>
    <i r="1">
      <x v="18"/>
      <x v="4"/>
      <x v="1"/>
    </i>
    <i r="1">
      <x v="21"/>
      <x v="3"/>
      <x/>
    </i>
    <i r="1">
      <x v="27"/>
      <x v="2"/>
      <x/>
    </i>
    <i r="1">
      <x v="28"/>
      <x/>
      <x v="2"/>
    </i>
    <i r="1">
      <x v="67"/>
      <x v="4"/>
      <x v="2"/>
    </i>
    <i r="1">
      <x v="81"/>
      <x v="3"/>
      <x/>
    </i>
    <i>
      <x v="47"/>
      <x v="12"/>
      <x v="1"/>
      <x/>
    </i>
    <i r="1">
      <x v="15"/>
      <x v="4"/>
      <x v="2"/>
    </i>
    <i r="1">
      <x v="18"/>
      <x/>
      <x v="1"/>
    </i>
    <i r="1">
      <x v="21"/>
      <x v="3"/>
      <x/>
    </i>
    <i r="1">
      <x v="25"/>
      <x v="3"/>
      <x/>
    </i>
    <i r="1">
      <x v="27"/>
      <x v="2"/>
      <x/>
    </i>
    <i r="1">
      <x v="67"/>
      <x v="4"/>
      <x v="2"/>
    </i>
    <i r="1">
      <x v="73"/>
      <x v="3"/>
      <x/>
    </i>
    <i r="1">
      <x v="81"/>
      <x v="3"/>
      <x/>
    </i>
    <i>
      <x v="48"/>
      <x v="12"/>
      <x v="1"/>
      <x/>
    </i>
    <i r="1">
      <x v="15"/>
      <x v="4"/>
      <x v="2"/>
    </i>
    <i r="1">
      <x v="18"/>
      <x v="4"/>
      <x v="1"/>
    </i>
    <i r="1">
      <x v="21"/>
      <x v="3"/>
      <x/>
    </i>
    <i r="1">
      <x v="25"/>
      <x v="3"/>
      <x/>
    </i>
    <i r="1">
      <x v="27"/>
      <x v="2"/>
      <x/>
    </i>
    <i r="1">
      <x v="28"/>
      <x/>
      <x v="2"/>
    </i>
    <i r="1">
      <x v="67"/>
      <x v="4"/>
      <x v="2"/>
    </i>
    <i r="1">
      <x v="81"/>
      <x v="3"/>
      <x/>
    </i>
    <i>
      <x v="49"/>
      <x v="1"/>
      <x v="3"/>
      <x/>
    </i>
    <i r="1">
      <x v="13"/>
      <x v="1"/>
      <x/>
    </i>
    <i r="1">
      <x v="28"/>
      <x v="2"/>
      <x v="2"/>
    </i>
    <i>
      <x v="50"/>
      <x v="12"/>
      <x v="1"/>
      <x/>
    </i>
    <i r="1">
      <x v="25"/>
      <x v="3"/>
      <x/>
    </i>
    <i r="1">
      <x v="28"/>
      <x v="2"/>
      <x v="2"/>
    </i>
    <i>
      <x v="51"/>
      <x v="1"/>
      <x v="3"/>
      <x/>
    </i>
    <i r="1">
      <x v="13"/>
      <x v="1"/>
      <x/>
    </i>
    <i r="1">
      <x v="29"/>
      <x v="2"/>
      <x v="2"/>
    </i>
    <i>
      <x v="52"/>
      <x v="18"/>
      <x v="4"/>
      <x v="1"/>
    </i>
    <i r="1">
      <x v="29"/>
      <x v="2"/>
      <x v="2"/>
    </i>
    <i>
      <x v="53"/>
      <x v="12"/>
      <x v="1"/>
      <x/>
    </i>
    <i r="1">
      <x v="25"/>
      <x v="3"/>
      <x/>
    </i>
    <i r="1">
      <x v="29"/>
      <x v="2"/>
      <x v="2"/>
    </i>
    <i>
      <x v="54"/>
      <x v="1"/>
      <x v="3"/>
      <x/>
    </i>
    <i r="1">
      <x v="13"/>
      <x v="1"/>
      <x/>
    </i>
    <i r="1">
      <x v="14"/>
      <x/>
      <x/>
    </i>
    <i r="1">
      <x v="18"/>
      <x v="4"/>
      <x v="1"/>
    </i>
    <i r="1">
      <x v="31"/>
      <x v="2"/>
      <x/>
    </i>
    <i r="1">
      <x v="46"/>
      <x v="3"/>
      <x/>
    </i>
    <i r="1">
      <x v="67"/>
      <x v="4"/>
      <x v="2"/>
    </i>
    <i r="1">
      <x v="81"/>
      <x v="3"/>
      <x/>
    </i>
    <i>
      <x v="55"/>
      <x v="12"/>
      <x v="1"/>
      <x/>
    </i>
    <i r="1">
      <x v="14"/>
      <x/>
      <x/>
    </i>
    <i r="1">
      <x v="18"/>
      <x v="4"/>
      <x v="1"/>
    </i>
    <i r="1">
      <x v="25"/>
      <x v="3"/>
      <x/>
    </i>
    <i r="1">
      <x v="31"/>
      <x v="2"/>
      <x/>
    </i>
    <i r="1">
      <x v="46"/>
      <x v="3"/>
      <x/>
    </i>
    <i r="1">
      <x v="67"/>
      <x v="4"/>
      <x v="2"/>
    </i>
    <i r="1">
      <x v="81"/>
      <x v="3"/>
      <x/>
    </i>
    <i>
      <x v="56"/>
      <x v="18"/>
      <x v="4"/>
      <x v="1"/>
    </i>
    <i r="1">
      <x v="31"/>
      <x v="2"/>
      <x/>
    </i>
    <i r="1">
      <x v="81"/>
      <x v="3"/>
      <x/>
    </i>
    <i>
      <x v="57"/>
      <x v="1"/>
      <x v="3"/>
      <x/>
    </i>
    <i r="1">
      <x v="13"/>
      <x v="1"/>
      <x/>
    </i>
    <i r="1">
      <x v="15"/>
      <x v="4"/>
      <x v="2"/>
    </i>
    <i r="1">
      <x v="17"/>
      <x v="3"/>
      <x/>
    </i>
    <i r="1">
      <x v="18"/>
      <x/>
      <x v="1"/>
    </i>
    <i r="1">
      <x v="33"/>
      <x v="2"/>
      <x/>
    </i>
    <i r="1">
      <x v="61"/>
      <x v="3"/>
      <x/>
    </i>
    <i r="1">
      <x v="72"/>
      <x v="3"/>
      <x/>
    </i>
    <i r="1">
      <x v="80"/>
      <x v="3"/>
      <x/>
    </i>
    <i r="1">
      <x v="81"/>
      <x v="3"/>
      <x/>
    </i>
    <i>
      <x v="58"/>
      <x v="12"/>
      <x v="1"/>
      <x/>
    </i>
    <i r="1">
      <x v="15"/>
      <x v="4"/>
      <x v="2"/>
    </i>
    <i r="1">
      <x v="17"/>
      <x v="3"/>
      <x/>
    </i>
    <i r="1">
      <x v="18"/>
      <x/>
      <x v="1"/>
    </i>
    <i r="1">
      <x v="25"/>
      <x v="3"/>
      <x/>
    </i>
    <i r="1">
      <x v="33"/>
      <x v="2"/>
      <x/>
    </i>
    <i r="1">
      <x v="61"/>
      <x v="3"/>
      <x/>
    </i>
    <i r="1">
      <x v="72"/>
      <x v="3"/>
      <x/>
    </i>
    <i r="1">
      <x v="80"/>
      <x v="3"/>
      <x/>
    </i>
    <i r="1">
      <x v="81"/>
      <x v="3"/>
      <x/>
    </i>
    <i>
      <x v="59"/>
      <x v="1"/>
      <x v="3"/>
      <x/>
    </i>
    <i r="1">
      <x v="13"/>
      <x v="1"/>
      <x/>
    </i>
    <i r="1">
      <x v="39"/>
      <x v="2"/>
      <x/>
    </i>
    <i r="1">
      <x v="81"/>
      <x v="3"/>
      <x/>
    </i>
    <i>
      <x v="60"/>
      <x v="1"/>
      <x v="3"/>
      <x/>
    </i>
    <i r="1">
      <x v="13"/>
      <x v="1"/>
      <x/>
    </i>
    <i r="1">
      <x v="14"/>
      <x/>
      <x/>
    </i>
    <i r="1">
      <x v="39"/>
      <x v="2"/>
      <x/>
    </i>
    <i r="1">
      <x v="81"/>
      <x v="3"/>
      <x/>
    </i>
    <i>
      <x v="61"/>
      <x v="1"/>
      <x v="3"/>
      <x/>
    </i>
    <i r="1">
      <x v="13"/>
      <x v="1"/>
      <x/>
    </i>
    <i r="1">
      <x v="18"/>
      <x v="4"/>
      <x v="1"/>
    </i>
    <i r="1">
      <x v="31"/>
      <x v="3"/>
      <x/>
    </i>
    <i r="1">
      <x v="39"/>
      <x v="2"/>
      <x/>
    </i>
    <i r="1">
      <x v="81"/>
      <x v="3"/>
      <x/>
    </i>
    <i>
      <x v="62"/>
      <x v="11"/>
      <x v="1"/>
      <x/>
    </i>
    <i r="1">
      <x v="14"/>
      <x v="3"/>
      <x/>
    </i>
    <i r="1">
      <x v="18"/>
      <x v="4"/>
      <x v="1"/>
    </i>
    <i r="1">
      <x v="31"/>
      <x v="3"/>
      <x/>
    </i>
    <i r="1">
      <x v="39"/>
      <x v="2"/>
      <x/>
    </i>
    <i>
      <x v="63"/>
      <x v="12"/>
      <x v="1"/>
      <x/>
    </i>
    <i r="1">
      <x v="25"/>
      <x v="3"/>
      <x/>
    </i>
    <i r="1">
      <x v="39"/>
      <x v="2"/>
      <x/>
    </i>
    <i r="1">
      <x v="81"/>
      <x v="3"/>
      <x/>
    </i>
    <i>
      <x v="64"/>
      <x v="1"/>
      <x v="3"/>
      <x/>
    </i>
    <i r="1">
      <x v="12"/>
      <x v="1"/>
      <x/>
    </i>
    <i r="1">
      <x v="14"/>
      <x/>
      <x/>
    </i>
    <i r="1">
      <x v="39"/>
      <x v="2"/>
      <x/>
    </i>
    <i r="1">
      <x v="81"/>
      <x v="3"/>
      <x/>
    </i>
    <i>
      <x v="65"/>
      <x v="1"/>
      <x v="3"/>
      <x/>
    </i>
    <i r="1">
      <x v="12"/>
      <x v="1"/>
      <x/>
    </i>
    <i r="1">
      <x v="18"/>
      <x v="4"/>
      <x v="1"/>
    </i>
    <i r="1">
      <x v="31"/>
      <x v="3"/>
      <x/>
    </i>
    <i r="1">
      <x v="39"/>
      <x v="2"/>
      <x/>
    </i>
    <i r="1">
      <x v="81"/>
      <x v="3"/>
      <x/>
    </i>
    <i>
      <x v="66"/>
      <x v="2"/>
      <x v="3"/>
      <x/>
    </i>
    <i r="1">
      <x v="18"/>
      <x v="4"/>
      <x v="1"/>
    </i>
    <i r="1">
      <x v="40"/>
      <x v="1"/>
      <x/>
    </i>
    <i r="1">
      <x v="41"/>
      <x v="2"/>
      <x/>
    </i>
    <i r="1">
      <x v="81"/>
      <x v="3"/>
      <x/>
    </i>
    <i>
      <x v="67"/>
      <x v="18"/>
      <x v="4"/>
      <x v="1"/>
    </i>
    <i r="1">
      <x v="42"/>
      <x v="2"/>
      <x/>
    </i>
    <i>
      <x v="68"/>
      <x v="18"/>
      <x v="4"/>
      <x v="1"/>
    </i>
    <i r="1">
      <x v="42"/>
      <x v="2"/>
      <x/>
    </i>
    <i>
      <x v="69"/>
      <x v="1"/>
      <x v="3"/>
      <x/>
    </i>
    <i r="1">
      <x v="13"/>
      <x v="1"/>
      <x/>
    </i>
    <i r="1">
      <x v="15"/>
      <x v="4"/>
      <x v="2"/>
    </i>
    <i r="1">
      <x v="18"/>
      <x/>
      <x v="1"/>
    </i>
    <i r="1">
      <x v="45"/>
      <x v="2"/>
      <x/>
    </i>
    <i r="1">
      <x v="67"/>
      <x v="4"/>
      <x v="2"/>
    </i>
    <i r="1">
      <x v="73"/>
      <x v="3"/>
      <x/>
    </i>
    <i r="1">
      <x v="81"/>
      <x v="3"/>
      <x/>
    </i>
    <i>
      <x v="70"/>
      <x v="1"/>
      <x v="3"/>
      <x/>
    </i>
    <i r="1">
      <x v="13"/>
      <x v="1"/>
      <x/>
    </i>
    <i r="1">
      <x v="15"/>
      <x v="4"/>
      <x v="2"/>
    </i>
    <i r="1">
      <x v="18"/>
      <x v="4"/>
      <x v="1"/>
    </i>
    <i r="1">
      <x v="28"/>
      <x/>
      <x v="2"/>
    </i>
    <i r="1">
      <x v="45"/>
      <x v="2"/>
      <x/>
    </i>
    <i r="1">
      <x v="67"/>
      <x v="4"/>
      <x v="2"/>
    </i>
    <i r="1">
      <x v="81"/>
      <x v="3"/>
      <x/>
    </i>
    <i>
      <x v="71"/>
      <x v="12"/>
      <x v="1"/>
      <x/>
    </i>
    <i r="1">
      <x v="15"/>
      <x v="4"/>
      <x v="2"/>
    </i>
    <i r="1">
      <x v="18"/>
      <x/>
      <x v="1"/>
    </i>
    <i r="1">
      <x v="25"/>
      <x v="3"/>
      <x/>
    </i>
    <i r="1">
      <x v="45"/>
      <x v="2"/>
      <x/>
    </i>
    <i r="1">
      <x v="67"/>
      <x v="4"/>
      <x v="2"/>
    </i>
    <i r="1">
      <x v="73"/>
      <x v="3"/>
      <x/>
    </i>
    <i r="1">
      <x v="81"/>
      <x v="3"/>
      <x/>
    </i>
    <i>
      <x v="72"/>
      <x v="12"/>
      <x v="1"/>
      <x/>
    </i>
    <i r="1">
      <x v="15"/>
      <x v="4"/>
      <x v="2"/>
    </i>
    <i r="1">
      <x v="18"/>
      <x v="4"/>
      <x v="1"/>
    </i>
    <i r="1">
      <x v="25"/>
      <x v="3"/>
      <x/>
    </i>
    <i r="1">
      <x v="28"/>
      <x/>
      <x v="2"/>
    </i>
    <i r="1">
      <x v="45"/>
      <x v="2"/>
      <x/>
    </i>
    <i r="1">
      <x v="67"/>
      <x v="4"/>
      <x v="2"/>
    </i>
    <i r="1">
      <x v="81"/>
      <x v="3"/>
      <x/>
    </i>
    <i>
      <x v="73"/>
      <x v="18"/>
      <x v="4"/>
      <x v="1"/>
    </i>
    <i r="1">
      <x v="46"/>
      <x v="2"/>
      <x/>
    </i>
    <i>
      <x v="74"/>
      <x v="18"/>
      <x v="4"/>
      <x v="1"/>
    </i>
    <i r="1">
      <x v="46"/>
      <x v="2"/>
      <x/>
    </i>
    <i>
      <x v="75"/>
      <x v="5"/>
      <x v="3"/>
      <x/>
    </i>
    <i r="1">
      <x v="16"/>
      <x v="4"/>
      <x/>
    </i>
    <i r="1">
      <x v="18"/>
      <x v="4"/>
      <x v="1"/>
    </i>
    <i r="1">
      <x v="47"/>
      <x v="2"/>
      <x/>
    </i>
    <i r="1">
      <x v="67"/>
      <x v="4"/>
      <x v="2"/>
    </i>
    <i r="1">
      <x v="69"/>
      <x v="3"/>
      <x/>
    </i>
    <i r="1">
      <x v="81"/>
      <x v="3"/>
      <x/>
    </i>
    <i>
      <x v="76"/>
      <x v="3"/>
      <x v="3"/>
      <x/>
    </i>
    <i r="1">
      <x v="11"/>
      <x v="1"/>
      <x/>
    </i>
    <i r="1">
      <x v="14"/>
      <x v="3"/>
      <x/>
    </i>
    <i r="1">
      <x v="16"/>
      <x v="4"/>
      <x/>
    </i>
    <i r="1">
      <x v="18"/>
      <x v="4"/>
      <x v="1"/>
    </i>
    <i r="1">
      <x v="30"/>
      <x v="3"/>
      <x/>
    </i>
    <i r="1">
      <x v="35"/>
      <x v="3"/>
      <x/>
    </i>
    <i r="1">
      <x v="47"/>
      <x v="2"/>
      <x/>
    </i>
    <i r="1">
      <x v="61"/>
      <x v="3"/>
      <x/>
    </i>
    <i r="1">
      <x v="63"/>
      <x v="3"/>
      <x/>
    </i>
    <i r="1">
      <x v="67"/>
      <x v="4"/>
      <x v="2"/>
    </i>
    <i r="1">
      <x v="81"/>
      <x v="3"/>
      <x/>
    </i>
    <i>
      <x v="77"/>
      <x v="2"/>
      <x v="3"/>
      <x/>
    </i>
    <i r="1">
      <x v="3"/>
      <x v="3"/>
      <x/>
    </i>
    <i r="1">
      <x v="11"/>
      <x v="1"/>
      <x/>
    </i>
    <i r="1">
      <x v="14"/>
      <x/>
      <x/>
    </i>
    <i r="1">
      <x v="16"/>
      <x v="4"/>
      <x/>
    </i>
    <i r="1">
      <x v="18"/>
      <x v="4"/>
      <x v="1"/>
    </i>
    <i r="1">
      <x v="27"/>
      <x v="3"/>
      <x/>
    </i>
    <i r="1">
      <x v="36"/>
      <x v="3"/>
      <x/>
    </i>
    <i r="1">
      <x v="48"/>
      <x v="2"/>
      <x/>
    </i>
    <i r="1">
      <x v="51"/>
      <x v="3"/>
      <x/>
    </i>
    <i r="1">
      <x v="59"/>
      <x v="3"/>
      <x/>
    </i>
    <i r="1">
      <x v="62"/>
      <x v="3"/>
      <x/>
    </i>
    <i r="1">
      <x v="67"/>
      <x v="4"/>
      <x v="2"/>
    </i>
    <i r="1">
      <x v="81"/>
      <x v="3"/>
      <x/>
    </i>
    <i>
      <x v="78"/>
      <x v="18"/>
      <x v="4"/>
      <x v="1"/>
    </i>
    <i r="1">
      <x v="28"/>
      <x v="4"/>
      <x v="2"/>
    </i>
    <i r="1">
      <x v="52"/>
      <x v="3"/>
      <x/>
    </i>
    <i r="1">
      <x v="53"/>
      <x v="2"/>
      <x/>
    </i>
    <i r="1">
      <x v="81"/>
      <x v="3"/>
      <x/>
    </i>
    <i>
      <x v="79"/>
      <x v="18"/>
      <x v="4"/>
      <x v="1"/>
    </i>
    <i r="1">
      <x v="39"/>
      <x v="3"/>
      <x/>
    </i>
    <i r="1">
      <x v="54"/>
      <x v="2"/>
      <x/>
    </i>
    <i r="1">
      <x v="67"/>
      <x v="4"/>
      <x v="2"/>
    </i>
    <i>
      <x v="80"/>
      <x v="15"/>
      <x v="4"/>
      <x v="2"/>
    </i>
    <i r="1">
      <x v="18"/>
      <x v="4"/>
      <x v="1"/>
    </i>
    <i r="1">
      <x v="39"/>
      <x v="3"/>
      <x/>
    </i>
    <i r="1">
      <x v="55"/>
      <x v="2"/>
      <x/>
    </i>
    <i r="1">
      <x v="67"/>
      <x v="4"/>
      <x v="2"/>
    </i>
    <i>
      <x v="81"/>
      <x/>
      <x v="3"/>
      <x/>
    </i>
    <i r="1">
      <x v="18"/>
      <x v="4"/>
      <x v="1"/>
    </i>
    <i r="1">
      <x v="28"/>
      <x v="4"/>
      <x v="2"/>
    </i>
    <i r="1">
      <x v="60"/>
      <x v="2"/>
      <x/>
    </i>
    <i r="1">
      <x v="61"/>
      <x v="3"/>
      <x/>
    </i>
    <i>
      <x v="82"/>
      <x v="18"/>
      <x v="4"/>
      <x v="1"/>
    </i>
    <i r="1">
      <x v="28"/>
      <x v="4"/>
      <x v="2"/>
    </i>
    <i r="1">
      <x v="67"/>
      <x v="2"/>
      <x v="2"/>
    </i>
    <i r="1">
      <x v="81"/>
      <x v="3"/>
      <x/>
    </i>
    <i>
      <x v="83"/>
      <x v="18"/>
      <x v="4"/>
      <x v="1"/>
    </i>
    <i r="1">
      <x v="28"/>
      <x v="4"/>
      <x v="2"/>
    </i>
    <i r="1">
      <x v="68"/>
      <x v="2"/>
      <x v="2"/>
    </i>
    <i r="1">
      <x v="81"/>
      <x v="3"/>
      <x/>
    </i>
    <i>
      <x v="84"/>
      <x v="14"/>
      <x v="3"/>
      <x/>
    </i>
    <i r="1">
      <x v="18"/>
      <x v="4"/>
      <x v="1"/>
    </i>
    <i r="1">
      <x v="27"/>
      <x v="3"/>
      <x/>
    </i>
    <i r="1">
      <x v="30"/>
      <x v="3"/>
      <x/>
    </i>
    <i r="1">
      <x v="35"/>
      <x v="3"/>
      <x/>
    </i>
    <i r="1">
      <x v="61"/>
      <x v="3"/>
      <x/>
    </i>
    <i r="1">
      <x v="69"/>
      <x v="2"/>
      <x/>
    </i>
    <i r="1">
      <x v="81"/>
      <x v="3"/>
      <x/>
    </i>
    <i r="1">
      <x v="85"/>
      <x v="3"/>
      <x/>
    </i>
    <i>
      <x v="85"/>
      <x v="1"/>
      <x v="3"/>
      <x/>
    </i>
    <i r="1">
      <x v="2"/>
      <x v="3"/>
      <x/>
    </i>
    <i r="1">
      <x v="13"/>
      <x v="1"/>
      <x/>
    </i>
    <i r="1">
      <x v="18"/>
      <x/>
      <x v="1"/>
    </i>
    <i r="1">
      <x v="21"/>
      <x v="3"/>
      <x/>
    </i>
    <i r="1">
      <x v="34"/>
      <x v="3"/>
      <x/>
    </i>
    <i r="1">
      <x v="69"/>
      <x v="2"/>
      <x/>
    </i>
    <i r="1">
      <x v="73"/>
      <x v="3"/>
      <x/>
    </i>
    <i r="1">
      <x v="80"/>
      <x v="3"/>
      <x/>
    </i>
    <i r="1">
      <x v="81"/>
      <x v="3"/>
      <x/>
    </i>
    <i>
      <x v="86"/>
      <x v="2"/>
      <x v="3"/>
      <x/>
    </i>
    <i r="1">
      <x v="12"/>
      <x v="1"/>
      <x/>
    </i>
    <i r="1">
      <x v="18"/>
      <x/>
      <x v="1"/>
    </i>
    <i r="1">
      <x v="21"/>
      <x v="3"/>
      <x/>
    </i>
    <i r="1">
      <x v="25"/>
      <x v="3"/>
      <x/>
    </i>
    <i r="1">
      <x v="34"/>
      <x v="3"/>
      <x/>
    </i>
    <i r="1">
      <x v="69"/>
      <x v="2"/>
      <x/>
    </i>
    <i r="1">
      <x v="73"/>
      <x v="3"/>
      <x/>
    </i>
    <i r="1">
      <x v="80"/>
      <x v="3"/>
      <x/>
    </i>
    <i r="1">
      <x v="81"/>
      <x v="3"/>
      <x/>
    </i>
    <i>
      <x v="87"/>
      <x v="18"/>
      <x v="4"/>
      <x v="1"/>
    </i>
    <i r="1">
      <x v="71"/>
      <x v="3"/>
      <x/>
    </i>
    <i r="1">
      <x v="72"/>
      <x v="2"/>
      <x/>
    </i>
    <i>
      <x v="88"/>
      <x v="1"/>
      <x v="3"/>
      <x/>
    </i>
    <i r="1">
      <x v="13"/>
      <x v="1"/>
      <x/>
    </i>
    <i r="1">
      <x v="18"/>
      <x v="4"/>
      <x v="1"/>
    </i>
    <i r="1">
      <x v="46"/>
      <x v="3"/>
      <x/>
    </i>
    <i r="1">
      <x v="67"/>
      <x/>
      <x v="2"/>
    </i>
    <i r="1">
      <x v="76"/>
      <x v="2"/>
      <x/>
    </i>
    <i r="1">
      <x v="81"/>
      <x v="3"/>
      <x/>
    </i>
    <i>
      <x v="89"/>
      <x v="12"/>
      <x v="1"/>
      <x/>
    </i>
    <i r="1">
      <x v="18"/>
      <x v="4"/>
      <x v="1"/>
    </i>
    <i r="1">
      <x v="25"/>
      <x v="3"/>
      <x/>
    </i>
    <i r="1">
      <x v="46"/>
      <x v="3"/>
      <x/>
    </i>
    <i r="1">
      <x v="67"/>
      <x/>
      <x v="2"/>
    </i>
    <i r="1">
      <x v="76"/>
      <x v="2"/>
      <x/>
    </i>
    <i r="1">
      <x v="81"/>
      <x v="3"/>
      <x/>
    </i>
    <i>
      <x v="90"/>
      <x v="8"/>
      <x v="3"/>
      <x/>
    </i>
    <i r="1">
      <x v="31"/>
      <x v="3"/>
      <x/>
    </i>
    <i r="1">
      <x v="74"/>
      <x v="2"/>
      <x/>
    </i>
    <i>
      <x v="91"/>
      <x v="8"/>
      <x v="3"/>
      <x/>
    </i>
    <i r="1">
      <x v="31"/>
      <x v="3"/>
      <x/>
    </i>
    <i r="1">
      <x v="75"/>
      <x v="2"/>
      <x/>
    </i>
    <i>
      <x v="92"/>
      <x v="8"/>
      <x v="3"/>
      <x/>
    </i>
    <i r="1">
      <x v="31"/>
      <x v="3"/>
      <x/>
    </i>
    <i r="1">
      <x v="76"/>
      <x v="2"/>
      <x/>
    </i>
    <i>
      <x v="93"/>
      <x v="8"/>
      <x v="3"/>
      <x/>
    </i>
    <i r="1">
      <x v="31"/>
      <x v="3"/>
      <x/>
    </i>
    <i r="1">
      <x v="77"/>
      <x v="2"/>
      <x/>
    </i>
    <i>
      <x v="94"/>
      <x v="5"/>
      <x v="3"/>
      <x/>
    </i>
    <i r="1">
      <x v="18"/>
      <x/>
      <x v="1"/>
    </i>
    <i r="1">
      <x v="28"/>
      <x v="4"/>
      <x v="2"/>
    </i>
    <i r="1">
      <x v="78"/>
      <x v="2"/>
      <x/>
    </i>
    <i>
      <x v="95"/>
      <x v="15"/>
      <x v="4"/>
      <x v="2"/>
    </i>
    <i r="1">
      <x v="18"/>
      <x v="4"/>
      <x v="1"/>
    </i>
    <i r="1">
      <x v="39"/>
      <x v="3"/>
      <x/>
    </i>
    <i r="1">
      <x v="67"/>
      <x v="4"/>
      <x v="2"/>
    </i>
    <i r="1">
      <x v="79"/>
      <x v="2"/>
      <x/>
    </i>
    <i>
      <x v="96"/>
      <x v="2"/>
      <x v="3"/>
      <x/>
    </i>
    <i r="1">
      <x v="39"/>
      <x v="3"/>
      <x/>
    </i>
    <i r="1">
      <x v="80"/>
      <x v="2"/>
      <x/>
    </i>
    <i>
      <x v="97"/>
      <x v="1"/>
      <x v="3"/>
      <x/>
    </i>
    <i r="1">
      <x v="84"/>
      <x v="2"/>
      <x/>
    </i>
    <i>
      <x v="98"/>
      <x v="25"/>
      <x v="3"/>
      <x/>
    </i>
    <i r="1">
      <x v="84"/>
      <x v="2"/>
      <x/>
    </i>
    <i>
      <x v="99"/>
      <x v="1"/>
      <x v="3"/>
      <x/>
    </i>
    <i r="1">
      <x v="13"/>
      <x v="1"/>
      <x/>
    </i>
    <i r="1">
      <x v="18"/>
      <x/>
      <x v="1"/>
    </i>
    <i r="1">
      <x v="34"/>
      <x v="3"/>
      <x/>
    </i>
    <i r="1">
      <x v="73"/>
      <x v="3"/>
      <x/>
    </i>
    <i r="1">
      <x v="81"/>
      <x v="3"/>
      <x/>
    </i>
    <i r="1">
      <x v="83"/>
      <x v="2"/>
      <x/>
    </i>
    <i>
      <x v="100"/>
      <x v="12"/>
      <x v="1"/>
      <x/>
    </i>
    <i r="1">
      <x v="18"/>
      <x/>
      <x v="1"/>
    </i>
    <i r="1">
      <x v="25"/>
      <x v="3"/>
      <x/>
    </i>
    <i r="1">
      <x v="34"/>
      <x v="3"/>
      <x/>
    </i>
    <i r="1">
      <x v="73"/>
      <x v="3"/>
      <x/>
    </i>
    <i r="1">
      <x v="81"/>
      <x v="3"/>
      <x/>
    </i>
    <i r="1">
      <x v="83"/>
      <x v="2"/>
      <x/>
    </i>
  </rowItems>
  <colItems count="1">
    <i/>
  </colItems>
  <dataFields count="1">
    <dataField name="Sum of value" fld="3" baseField="2" baseItem="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ables/table1.xml><?xml version="1.0" encoding="utf-8"?>
<table xmlns="http://schemas.openxmlformats.org/spreadsheetml/2006/main" id="2" name="Table2" displayName="Table2" ref="A1:F118" totalsRowShown="0">
  <autoFilter ref="A1:F118">
    <filterColumn colId="2">
      <filters>
        <filter val="emission"/>
      </filters>
    </filterColumn>
  </autoFilter>
  <sortState ref="A2:F110">
    <sortCondition ref="A1:A110"/>
  </sortState>
  <tableColumns count="6">
    <tableColumn id="1" name="product_name" dataDxfId="23"/>
    <tableColumn id="2" name="unit"/>
    <tableColumn id="5" name="product_type"/>
    <tableColumn id="3" name="include"/>
    <tableColumn id="4" name="raw_material_type"/>
    <tableColumn id="6" name="carbon_content"/>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N109" totalsRowShown="0" dataDxfId="22">
  <autoFilter ref="A1:N109"/>
  <sortState ref="A2:N103">
    <sortCondition ref="A1:A103"/>
  </sortState>
  <tableColumns count="14">
    <tableColumn id="1" name="product_process" dataDxfId="21"/>
    <tableColumn id="2" name="product_name" dataDxfId="20"/>
    <tableColumn id="5" name="process" dataDxfId="19"/>
    <tableColumn id="6" name="ratio" dataDxfId="18"/>
    <tableColumn id="3" name="TRL" dataDxfId="17"/>
    <tableColumn id="4" name="Data source" dataDxfId="16"/>
    <tableColumn id="7" name="include" dataDxfId="15"/>
    <tableColumn id="8" name="note" dataDxfId="14"/>
    <tableColumn id="9" name="co2_route" dataDxfId="13"/>
    <tableColumn id="10" name="agricultural_residue_route" dataDxfId="12"/>
    <tableColumn id="12" name="forest_residue_route" dataDxfId="11"/>
    <tableColumn id="11" name="fossil_route" dataDxfId="10"/>
    <tableColumn id="14" name="chemical_recycling_route" dataDxfId="9"/>
    <tableColumn id="13" name="all" dataDxfId="8"/>
  </tableColumns>
  <tableStyleInfo name="TableStyleMedium2" showFirstColumn="0" showLastColumn="0" showRowStripes="1" showColumnStripes="0"/>
</table>
</file>

<file path=xl/tables/table3.xml><?xml version="1.0" encoding="utf-8"?>
<table xmlns="http://schemas.openxmlformats.org/spreadsheetml/2006/main" id="6" name="Table6" displayName="Table6" ref="A1:E680" totalsRowShown="0">
  <autoFilter ref="A1:E680">
    <filterColumn colId="1">
      <filters>
        <filter val="nox_emission_energy"/>
        <filter val="pm25_emission_energy"/>
        <filter val="refrigerant_energy"/>
        <filter val="sox_emission_energy"/>
      </filters>
    </filterColumn>
  </autoFilter>
  <sortState ref="A115:E659">
    <sortCondition ref="A1:A676"/>
  </sortState>
  <tableColumns count="5">
    <tableColumn id="1" name="process"/>
    <tableColumn id="2" name="product_name"/>
    <tableColumn id="3" name="type"/>
    <tableColumn id="4" name="unit"/>
    <tableColumn id="5" name="value"/>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A1:J105" totalsRowShown="0">
  <autoFilter ref="A1:J105">
    <filterColumn colId="9">
      <filters>
        <filter val="yes"/>
      </filters>
    </filterColumn>
  </autoFilter>
  <sortState ref="A2:J107">
    <sortCondition ref="D1:D107"/>
  </sortState>
  <tableColumns count="10">
    <tableColumn id="1" name="product_name"/>
    <tableColumn id="2" name="technology"/>
    <tableColumn id="3" name="pollutant"/>
    <tableColumn id="4" name="unit"/>
    <tableColumn id="5" name="value"/>
    <tableColumn id="6" name="value_lower"/>
    <tableColumn id="7" name="value_upper"/>
    <tableColumn id="8" name="source"/>
    <tableColumn id="9" name="link"/>
    <tableColumn id="10" name="include"/>
  </tableColumns>
  <tableStyleInfo name="TableStyleMedium2" showFirstColumn="0" showLastColumn="0" showRowStripes="1" showColumnStripes="0"/>
</table>
</file>

<file path=xl/tables/table5.xml><?xml version="1.0" encoding="utf-8"?>
<table xmlns="http://schemas.openxmlformats.org/spreadsheetml/2006/main" id="4" name="Table4" displayName="Table4" ref="A1:U100" totalsRowShown="0">
  <autoFilter ref="A1:U100">
    <filterColumn colId="3">
      <filters>
        <filter val="no"/>
      </filters>
    </filterColumn>
    <filterColumn colId="4">
      <filters>
        <filter val="yes"/>
      </filters>
    </filterColumn>
  </autoFilter>
  <sortState ref="A2:T100">
    <sortCondition ref="A1:A100"/>
  </sortState>
  <tableColumns count="21">
    <tableColumn id="1" name="product"/>
    <tableColumn id="2" name="process"/>
    <tableColumn id="3" name="dominant"/>
    <tableColumn id="4" name="include"/>
    <tableColumn id="20" name="include_o"/>
    <tableColumn id="13" name="Comment CO"/>
    <tableColumn id="14" name="Column1"/>
    <tableColumn id="5" name="number_of_data"/>
    <tableColumn id="6" name="note_process"/>
    <tableColumn id="7" name="reference"/>
    <tableColumn id="8" name="co-products"/>
    <tableColumn id="9" name="note_coproduction"/>
    <tableColumn id="10" name="process_ghg_emission"/>
    <tableColumn id="11" name="process_ghg_emission_amount"/>
    <tableColumn id="12" name="process_ghg_emission_reference"/>
    <tableColumn id="15" name="co2_route"/>
    <tableColumn id="16" name="agricultural_residue_route"/>
    <tableColumn id="17" name="forest_residue_route"/>
    <tableColumn id="18" name="fossil_route"/>
    <tableColumn id="21" name="chemical_recycling_route"/>
    <tableColumn id="19" name="all"/>
  </tableColumns>
  <tableStyleInfo name="TableStyleMedium2" showFirstColumn="0" showLastColumn="0" showRowStripes="1" showColumnStripes="0"/>
</table>
</file>

<file path=xl/tables/table6.xml><?xml version="1.0" encoding="utf-8"?>
<table xmlns="http://schemas.openxmlformats.org/spreadsheetml/2006/main" id="1" name="Table1" displayName="Table1" ref="A1:G627" totalsRowShown="0" dataDxfId="7">
  <autoFilter ref="A1:G627"/>
  <sortState ref="A2:F196">
    <sortCondition ref="A1:A196"/>
  </sortState>
  <tableColumns count="7">
    <tableColumn id="1" name="process" dataDxfId="6"/>
    <tableColumn id="8" name="type" dataDxfId="5"/>
    <tableColumn id="2" name="product_name" dataDxfId="4"/>
    <tableColumn id="3" name="value" dataDxfId="3"/>
    <tableColumn id="4" name="unit" dataDxfId="2"/>
    <tableColumn id="5" name="checked" dataDxfId="1"/>
    <tableColumn id="6" name="no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onlinelibrary.wiley.com/doi/10.1111/jiec.12583" TargetMode="External"/><Relationship Id="rId7" Type="http://schemas.openxmlformats.org/officeDocument/2006/relationships/printerSettings" Target="../printerSettings/printerSettings2.bin"/><Relationship Id="rId2" Type="http://schemas.openxmlformats.org/officeDocument/2006/relationships/hyperlink" Target="https://doi.org/10.1016/j.rser.2021.112059" TargetMode="External"/><Relationship Id="rId1" Type="http://schemas.openxmlformats.org/officeDocument/2006/relationships/hyperlink" Target="https://doi.org/10.1016/j.biortech.2015.11.008" TargetMode="External"/><Relationship Id="rId6" Type="http://schemas.openxmlformats.org/officeDocument/2006/relationships/hyperlink" Target="https://doi.org/10.1016/j.jclepro.2021.129707" TargetMode="External"/><Relationship Id="rId5" Type="http://schemas.openxmlformats.org/officeDocument/2006/relationships/hyperlink" Target="https://www.ieabioenergy.com/wp-content/uploads/2022/02/Role-of-biomass-in-industrial-heat.pdf" TargetMode="External"/><Relationship Id="rId4" Type="http://schemas.openxmlformats.org/officeDocument/2006/relationships/hyperlink" Target="https://doi.org/10.1016/j.scitotenv.2021.150594"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s://www.eea.europa.eu/publications/emep-eea-guidebook-2023/part-b-sectoral-guidance-chapters/2-industrial-processes-and-product-use/2-b-chemical-industry/2-b-chemical-industry-2023/view" TargetMode="External"/><Relationship Id="rId7" Type="http://schemas.openxmlformats.org/officeDocument/2006/relationships/hyperlink" Target="https://www.eea.europa.eu/publications/emep-eea-guidebook-2023/part-b-sectoral-guidance-chapters/1-energy/1-a-combustion/1-a-1-energy-industries-2023/view" TargetMode="External"/><Relationship Id="rId2" Type="http://schemas.openxmlformats.org/officeDocument/2006/relationships/hyperlink" Target="https://www.eea.europa.eu/publications/emep-eea-guidebook-2023/part-b-sectoral-guidance-chapters/1-energy/1-a-combustion/1-a-1-energy-industries-2023/view" TargetMode="External"/><Relationship Id="rId1" Type="http://schemas.openxmlformats.org/officeDocument/2006/relationships/hyperlink" Target="https://www.eea.europa.eu/publications/emep-eea-guidebook-2023/part-b-sectoral-guidance-chapters/1-energy/1-a-combustion/1-a-1-energy-industries-2023/view" TargetMode="External"/><Relationship Id="rId6" Type="http://schemas.openxmlformats.org/officeDocument/2006/relationships/hyperlink" Target="https://www.eea.europa.eu/publications/emep-eea-guidebook-2023/part-b-sectoral-guidance-chapters/2-industrial-processes-and-product-use/2-b-chemical-industry/2-b-chemical-industry-2023/view" TargetMode="External"/><Relationship Id="rId5" Type="http://schemas.openxmlformats.org/officeDocument/2006/relationships/hyperlink" Target="https://www.eea.europa.eu/publications/emep-eea-guidebook-2023/part-b-sectoral-guidance-chapters/1-energy/1-a-combustion/1-a-1-energy-industries-2023/view" TargetMode="External"/><Relationship Id="rId4" Type="http://schemas.openxmlformats.org/officeDocument/2006/relationships/hyperlink" Target="https://www.eea.europa.eu/publications/emep-eea-guidebook-2023/part-b-sectoral-guidance-chapters/2-industrial-processes-and-product-use/2-b-chemical-industry/2-b-chemical-industry-2023/view"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doi.org/10.1007/s11367-010-0162-9" TargetMode="Externa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8" Type="http://schemas.openxmlformats.org/officeDocument/2006/relationships/hyperlink" Target="https://doi.org/10.1002/14356007.a10_117" TargetMode="External"/><Relationship Id="rId3" Type="http://schemas.openxmlformats.org/officeDocument/2006/relationships/hyperlink" Target="https://doi.org/10.1002/14356007.a10_035.pub2" TargetMode="External"/><Relationship Id="rId7" Type="http://schemas.openxmlformats.org/officeDocument/2006/relationships/hyperlink" Target="https://doi.org/10.1002/14356007.a10_101" TargetMode="External"/><Relationship Id="rId2" Type="http://schemas.openxmlformats.org/officeDocument/2006/relationships/hyperlink" Target="https://doi.org/10.1002/14356007.a10_035.pub2" TargetMode="External"/><Relationship Id="rId1" Type="http://schemas.openxmlformats.org/officeDocument/2006/relationships/hyperlink" Target="https://doi.org/10.1002/14356007.a01_045.pub3" TargetMode="External"/><Relationship Id="rId6" Type="http://schemas.openxmlformats.org/officeDocument/2006/relationships/hyperlink" Target="https://doi.org/10.1002/14356007.a01_045.pub3" TargetMode="External"/><Relationship Id="rId5" Type="http://schemas.openxmlformats.org/officeDocument/2006/relationships/hyperlink" Target="https://doi.org/10.1002/14356007.a21_665.pub3" TargetMode="External"/><Relationship Id="rId10" Type="http://schemas.openxmlformats.org/officeDocument/2006/relationships/table" Target="../tables/table5.xml"/><Relationship Id="rId4" Type="http://schemas.openxmlformats.org/officeDocument/2006/relationships/hyperlink" Target="https://doi.org/10.1002/14356007.a11_619.pub2" TargetMode="External"/><Relationship Id="rId9"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8"/>
  <sheetViews>
    <sheetView workbookViewId="0">
      <selection activeCell="E132" sqref="E132"/>
    </sheetView>
  </sheetViews>
  <sheetFormatPr defaultRowHeight="15" x14ac:dyDescent="0.25"/>
  <cols>
    <col min="1" max="1" width="31.140625" customWidth="1"/>
    <col min="3" max="3" width="14.28515625" customWidth="1"/>
  </cols>
  <sheetData>
    <row r="1" spans="1:6" x14ac:dyDescent="0.25">
      <c r="A1" t="s">
        <v>54</v>
      </c>
      <c r="B1" t="s">
        <v>33</v>
      </c>
      <c r="C1" t="s">
        <v>55</v>
      </c>
      <c r="D1" t="s">
        <v>180</v>
      </c>
      <c r="E1" t="s">
        <v>241</v>
      </c>
      <c r="F1" t="s">
        <v>516</v>
      </c>
    </row>
    <row r="2" spans="1:6" hidden="1" x14ac:dyDescent="0.25">
      <c r="A2" s="4" t="s">
        <v>208</v>
      </c>
      <c r="B2" t="s">
        <v>14</v>
      </c>
      <c r="C2" t="s">
        <v>58</v>
      </c>
      <c r="D2" t="s">
        <v>78</v>
      </c>
      <c r="F2">
        <v>0.4</v>
      </c>
    </row>
    <row r="3" spans="1:6" hidden="1" x14ac:dyDescent="0.25">
      <c r="A3" t="s">
        <v>11</v>
      </c>
      <c r="B3" t="s">
        <v>14</v>
      </c>
      <c r="C3" t="s">
        <v>58</v>
      </c>
      <c r="D3" t="s">
        <v>78</v>
      </c>
      <c r="F3">
        <v>0.49399999999999999</v>
      </c>
    </row>
    <row r="4" spans="1:6" hidden="1" x14ac:dyDescent="0.25">
      <c r="A4" s="1" t="s">
        <v>91</v>
      </c>
      <c r="B4" t="s">
        <v>14</v>
      </c>
      <c r="C4" t="s">
        <v>58</v>
      </c>
      <c r="D4" t="s">
        <v>78</v>
      </c>
      <c r="F4">
        <v>0</v>
      </c>
    </row>
    <row r="5" spans="1:6" hidden="1" x14ac:dyDescent="0.25">
      <c r="A5" s="1" t="s">
        <v>101</v>
      </c>
      <c r="B5" t="s">
        <v>14</v>
      </c>
      <c r="C5" t="s">
        <v>58</v>
      </c>
      <c r="D5" t="s">
        <v>78</v>
      </c>
      <c r="F5">
        <v>0</v>
      </c>
    </row>
    <row r="6" spans="1:6" hidden="1" x14ac:dyDescent="0.25">
      <c r="A6" t="s">
        <v>2</v>
      </c>
      <c r="B6" t="s">
        <v>14</v>
      </c>
      <c r="C6" t="s">
        <v>56</v>
      </c>
      <c r="D6" t="s">
        <v>78</v>
      </c>
      <c r="E6" t="s">
        <v>242</v>
      </c>
      <c r="F6">
        <v>0.49399999999999999</v>
      </c>
    </row>
    <row r="7" spans="1:6" hidden="1" x14ac:dyDescent="0.25">
      <c r="A7" s="4" t="s">
        <v>493</v>
      </c>
      <c r="B7" t="s">
        <v>14</v>
      </c>
      <c r="C7" t="s">
        <v>58</v>
      </c>
      <c r="D7" t="s">
        <v>78</v>
      </c>
      <c r="F7">
        <v>0.5333</v>
      </c>
    </row>
    <row r="8" spans="1:6" hidden="1" x14ac:dyDescent="0.25">
      <c r="A8" t="s">
        <v>68</v>
      </c>
      <c r="B8" t="s">
        <v>14</v>
      </c>
      <c r="C8" t="s">
        <v>58</v>
      </c>
      <c r="D8" t="s">
        <v>78</v>
      </c>
      <c r="F8">
        <f>6*12/(6*12+6)</f>
        <v>0.92307692307692313</v>
      </c>
    </row>
    <row r="9" spans="1:6" hidden="1" x14ac:dyDescent="0.25">
      <c r="A9" s="4" t="s">
        <v>220</v>
      </c>
      <c r="B9" t="s">
        <v>14</v>
      </c>
      <c r="C9" t="s">
        <v>58</v>
      </c>
      <c r="D9" t="s">
        <v>78</v>
      </c>
      <c r="F9">
        <v>0.88900000000000001</v>
      </c>
    </row>
    <row r="10" spans="1:6" hidden="1" x14ac:dyDescent="0.25">
      <c r="A10" s="4" t="s">
        <v>307</v>
      </c>
      <c r="B10" t="s">
        <v>14</v>
      </c>
      <c r="C10" t="s">
        <v>58</v>
      </c>
      <c r="D10" t="s">
        <v>224</v>
      </c>
      <c r="F10">
        <v>0.5</v>
      </c>
    </row>
    <row r="11" spans="1:6" hidden="1" x14ac:dyDescent="0.25">
      <c r="A11" s="4" t="s">
        <v>207</v>
      </c>
      <c r="B11" t="s">
        <v>14</v>
      </c>
      <c r="C11" t="s">
        <v>58</v>
      </c>
      <c r="D11" t="s">
        <v>78</v>
      </c>
      <c r="F11">
        <f>12/28</f>
        <v>0.42857142857142855</v>
      </c>
    </row>
    <row r="12" spans="1:6" hidden="1" x14ac:dyDescent="0.25">
      <c r="A12" s="4" t="s">
        <v>198</v>
      </c>
      <c r="B12" t="s">
        <v>14</v>
      </c>
      <c r="C12" t="s">
        <v>58</v>
      </c>
      <c r="D12" t="s">
        <v>78</v>
      </c>
      <c r="F12">
        <v>0.44400000000000001</v>
      </c>
    </row>
    <row r="13" spans="1:6" x14ac:dyDescent="0.25">
      <c r="A13" s="17" t="s">
        <v>717</v>
      </c>
      <c r="B13" t="s">
        <v>14</v>
      </c>
      <c r="C13" t="s">
        <v>57</v>
      </c>
      <c r="D13" t="s">
        <v>78</v>
      </c>
      <c r="F13">
        <v>0.75</v>
      </c>
    </row>
    <row r="14" spans="1:6" hidden="1" x14ac:dyDescent="0.25">
      <c r="A14" s="12" t="s">
        <v>212</v>
      </c>
      <c r="B14" t="s">
        <v>14</v>
      </c>
      <c r="C14" t="s">
        <v>56</v>
      </c>
      <c r="D14" t="s">
        <v>78</v>
      </c>
      <c r="E14" t="s">
        <v>244</v>
      </c>
      <c r="F14">
        <v>0</v>
      </c>
    </row>
    <row r="15" spans="1:6" x14ac:dyDescent="0.25">
      <c r="A15" s="17" t="s">
        <v>711</v>
      </c>
      <c r="B15" t="s">
        <v>14</v>
      </c>
      <c r="C15" t="s">
        <v>57</v>
      </c>
      <c r="D15" t="s">
        <v>78</v>
      </c>
      <c r="F15">
        <v>0.42799999999999999</v>
      </c>
    </row>
    <row r="16" spans="1:6" x14ac:dyDescent="0.25">
      <c r="A16" t="s">
        <v>612</v>
      </c>
      <c r="B16" t="s">
        <v>14</v>
      </c>
      <c r="C16" t="s">
        <v>57</v>
      </c>
      <c r="D16" t="s">
        <v>78</v>
      </c>
      <c r="F16">
        <f t="shared" ref="F16:F23" si="0">12/44</f>
        <v>0.27272727272727271</v>
      </c>
    </row>
    <row r="17" spans="1:6" x14ac:dyDescent="0.25">
      <c r="A17" t="s">
        <v>32</v>
      </c>
      <c r="B17" t="s">
        <v>14</v>
      </c>
      <c r="C17" t="s">
        <v>57</v>
      </c>
      <c r="D17" t="s">
        <v>78</v>
      </c>
      <c r="F17">
        <f t="shared" si="0"/>
        <v>0.27272727272727271</v>
      </c>
    </row>
    <row r="18" spans="1:6" x14ac:dyDescent="0.25">
      <c r="A18" t="s">
        <v>31</v>
      </c>
      <c r="B18" t="s">
        <v>14</v>
      </c>
      <c r="C18" t="s">
        <v>57</v>
      </c>
      <c r="D18" t="s">
        <v>78</v>
      </c>
      <c r="F18">
        <f t="shared" si="0"/>
        <v>0.27272727272727271</v>
      </c>
    </row>
    <row r="19" spans="1:6" x14ac:dyDescent="0.25">
      <c r="A19" t="s">
        <v>30</v>
      </c>
      <c r="B19" t="s">
        <v>14</v>
      </c>
      <c r="C19" t="s">
        <v>57</v>
      </c>
      <c r="D19" t="s">
        <v>78</v>
      </c>
      <c r="F19">
        <f t="shared" si="0"/>
        <v>0.27272727272727271</v>
      </c>
    </row>
    <row r="20" spans="1:6" hidden="1" x14ac:dyDescent="0.25">
      <c r="A20" s="1" t="s">
        <v>613</v>
      </c>
      <c r="B20" t="s">
        <v>14</v>
      </c>
      <c r="C20" t="s">
        <v>56</v>
      </c>
      <c r="D20" t="s">
        <v>78</v>
      </c>
      <c r="E20" t="s">
        <v>242</v>
      </c>
      <c r="F20">
        <f t="shared" si="0"/>
        <v>0.27272727272727271</v>
      </c>
    </row>
    <row r="21" spans="1:6" hidden="1" x14ac:dyDescent="0.25">
      <c r="A21" s="29" t="s">
        <v>723</v>
      </c>
      <c r="B21" t="s">
        <v>14</v>
      </c>
      <c r="C21" t="s">
        <v>56</v>
      </c>
      <c r="D21" t="s">
        <v>78</v>
      </c>
      <c r="E21" t="s">
        <v>242</v>
      </c>
      <c r="F21">
        <f t="shared" si="0"/>
        <v>0.27272727272727271</v>
      </c>
    </row>
    <row r="22" spans="1:6" hidden="1" x14ac:dyDescent="0.25">
      <c r="A22" s="29" t="s">
        <v>724</v>
      </c>
      <c r="B22" t="s">
        <v>14</v>
      </c>
      <c r="C22" t="s">
        <v>56</v>
      </c>
      <c r="D22" t="s">
        <v>78</v>
      </c>
      <c r="E22" t="s">
        <v>242</v>
      </c>
      <c r="F22">
        <f t="shared" si="0"/>
        <v>0.27272727272727271</v>
      </c>
    </row>
    <row r="23" spans="1:6" hidden="1" x14ac:dyDescent="0.25">
      <c r="A23" s="29" t="s">
        <v>725</v>
      </c>
      <c r="B23" t="s">
        <v>14</v>
      </c>
      <c r="C23" t="s">
        <v>56</v>
      </c>
      <c r="D23" t="s">
        <v>78</v>
      </c>
      <c r="E23" t="s">
        <v>242</v>
      </c>
      <c r="F23">
        <f t="shared" si="0"/>
        <v>0.27272727272727271</v>
      </c>
    </row>
    <row r="24" spans="1:6" hidden="1" x14ac:dyDescent="0.25">
      <c r="A24" t="s">
        <v>65</v>
      </c>
      <c r="B24" t="s">
        <v>25</v>
      </c>
      <c r="C24" t="s">
        <v>58</v>
      </c>
      <c r="D24" t="s">
        <v>78</v>
      </c>
      <c r="F24">
        <v>0</v>
      </c>
    </row>
    <row r="25" spans="1:6" hidden="1" x14ac:dyDescent="0.25">
      <c r="A25" s="1" t="s">
        <v>76</v>
      </c>
      <c r="B25" t="s">
        <v>14</v>
      </c>
      <c r="C25" t="s">
        <v>56</v>
      </c>
      <c r="D25" t="s">
        <v>224</v>
      </c>
      <c r="E25" t="s">
        <v>243</v>
      </c>
      <c r="F25">
        <v>0</v>
      </c>
    </row>
    <row r="26" spans="1:6" hidden="1" x14ac:dyDescent="0.25">
      <c r="A26" s="4" t="s">
        <v>117</v>
      </c>
      <c r="B26" t="s">
        <v>14</v>
      </c>
      <c r="C26" t="s">
        <v>58</v>
      </c>
      <c r="D26" t="s">
        <v>78</v>
      </c>
      <c r="F26">
        <v>0.3896</v>
      </c>
    </row>
    <row r="27" spans="1:6" hidden="1" x14ac:dyDescent="0.25">
      <c r="A27" s="17" t="s">
        <v>0</v>
      </c>
      <c r="B27" t="s">
        <v>15</v>
      </c>
      <c r="C27" t="s">
        <v>58</v>
      </c>
      <c r="D27" t="s">
        <v>78</v>
      </c>
      <c r="E27" t="s">
        <v>243</v>
      </c>
      <c r="F27">
        <v>0</v>
      </c>
    </row>
    <row r="28" spans="1:6" hidden="1" x14ac:dyDescent="0.25">
      <c r="A28" s="4" t="s">
        <v>720</v>
      </c>
      <c r="B28" t="s">
        <v>15</v>
      </c>
      <c r="C28" t="s">
        <v>58</v>
      </c>
      <c r="D28" t="s">
        <v>78</v>
      </c>
      <c r="E28" t="s">
        <v>243</v>
      </c>
      <c r="F28">
        <v>0</v>
      </c>
    </row>
    <row r="29" spans="1:6" hidden="1" x14ac:dyDescent="0.25">
      <c r="A29" s="4" t="s">
        <v>719</v>
      </c>
      <c r="B29" t="s">
        <v>15</v>
      </c>
      <c r="C29" t="s">
        <v>58</v>
      </c>
      <c r="D29" t="s">
        <v>78</v>
      </c>
      <c r="E29" t="s">
        <v>243</v>
      </c>
      <c r="F29">
        <v>0</v>
      </c>
    </row>
    <row r="30" spans="1:6" hidden="1" x14ac:dyDescent="0.25">
      <c r="A30" t="s">
        <v>703</v>
      </c>
      <c r="B30" t="s">
        <v>15</v>
      </c>
      <c r="C30" t="s">
        <v>56</v>
      </c>
      <c r="D30" t="s">
        <v>78</v>
      </c>
      <c r="E30" t="s">
        <v>243</v>
      </c>
      <c r="F30">
        <v>0</v>
      </c>
    </row>
    <row r="31" spans="1:6" hidden="1" x14ac:dyDescent="0.25">
      <c r="A31" s="1" t="s">
        <v>80</v>
      </c>
      <c r="B31" t="s">
        <v>14</v>
      </c>
      <c r="C31" t="s">
        <v>58</v>
      </c>
      <c r="D31" t="s">
        <v>78</v>
      </c>
      <c r="E31" t="s">
        <v>243</v>
      </c>
      <c r="F31">
        <v>0.53</v>
      </c>
    </row>
    <row r="32" spans="1:6" hidden="1" x14ac:dyDescent="0.25">
      <c r="A32" s="7" t="s">
        <v>112</v>
      </c>
      <c r="B32" t="s">
        <v>14</v>
      </c>
      <c r="C32" t="s">
        <v>58</v>
      </c>
      <c r="D32" t="s">
        <v>78</v>
      </c>
      <c r="F32">
        <v>0.52170000000000005</v>
      </c>
    </row>
    <row r="33" spans="1:6" hidden="1" x14ac:dyDescent="0.25">
      <c r="A33" t="s">
        <v>44</v>
      </c>
      <c r="B33" t="s">
        <v>14</v>
      </c>
      <c r="C33" t="s">
        <v>58</v>
      </c>
      <c r="D33" t="s">
        <v>78</v>
      </c>
      <c r="F33">
        <v>0.85714000000000001</v>
      </c>
    </row>
    <row r="34" spans="1:6" hidden="1" x14ac:dyDescent="0.25">
      <c r="A34" s="13" t="s">
        <v>495</v>
      </c>
      <c r="B34" t="s">
        <v>14</v>
      </c>
      <c r="C34" t="s">
        <v>58</v>
      </c>
      <c r="D34" t="s">
        <v>78</v>
      </c>
      <c r="F34">
        <v>0.46150000000000002</v>
      </c>
    </row>
    <row r="35" spans="1:6" hidden="1" x14ac:dyDescent="0.25">
      <c r="A35" t="s">
        <v>1</v>
      </c>
      <c r="B35" t="s">
        <v>14</v>
      </c>
      <c r="C35" t="s">
        <v>56</v>
      </c>
      <c r="D35" t="s">
        <v>78</v>
      </c>
      <c r="E35" t="s">
        <v>242</v>
      </c>
      <c r="F35">
        <v>0.52100000000000002</v>
      </c>
    </row>
    <row r="36" spans="1:6" hidden="1" x14ac:dyDescent="0.25">
      <c r="A36" s="1" t="s">
        <v>603</v>
      </c>
      <c r="B36" t="s">
        <v>14</v>
      </c>
      <c r="C36" t="s">
        <v>58</v>
      </c>
      <c r="D36" t="s">
        <v>224</v>
      </c>
      <c r="F36">
        <v>0.625</v>
      </c>
    </row>
    <row r="37" spans="1:6" hidden="1" x14ac:dyDescent="0.25">
      <c r="A37" s="1" t="s">
        <v>79</v>
      </c>
      <c r="B37" t="s">
        <v>14</v>
      </c>
      <c r="C37" t="s">
        <v>58</v>
      </c>
      <c r="D37" t="s">
        <v>78</v>
      </c>
      <c r="F37">
        <v>0.4</v>
      </c>
    </row>
    <row r="38" spans="1:6" hidden="1" x14ac:dyDescent="0.25">
      <c r="A38" s="10" t="s">
        <v>502</v>
      </c>
      <c r="B38" s="14" t="s">
        <v>14</v>
      </c>
      <c r="C38" s="14" t="s">
        <v>56</v>
      </c>
      <c r="D38" t="s">
        <v>78</v>
      </c>
      <c r="E38" t="s">
        <v>245</v>
      </c>
      <c r="F38">
        <v>0.39</v>
      </c>
    </row>
    <row r="39" spans="1:6" hidden="1" x14ac:dyDescent="0.25">
      <c r="A39" s="13" t="s">
        <v>347</v>
      </c>
      <c r="B39" t="s">
        <v>14</v>
      </c>
      <c r="C39" t="s">
        <v>58</v>
      </c>
      <c r="D39" t="s">
        <v>78</v>
      </c>
      <c r="F39">
        <v>0.92300000000000004</v>
      </c>
    </row>
    <row r="40" spans="1:6" hidden="1" x14ac:dyDescent="0.25">
      <c r="A40" s="2" t="s">
        <v>351</v>
      </c>
      <c r="B40" t="s">
        <v>14</v>
      </c>
      <c r="C40" t="s">
        <v>58</v>
      </c>
      <c r="D40" t="s">
        <v>78</v>
      </c>
      <c r="F40">
        <v>0.85714000000000001</v>
      </c>
    </row>
    <row r="41" spans="1:6" hidden="1" x14ac:dyDescent="0.25">
      <c r="A41" t="s">
        <v>53</v>
      </c>
      <c r="B41" t="s">
        <v>25</v>
      </c>
      <c r="C41" t="s">
        <v>58</v>
      </c>
      <c r="D41" t="s">
        <v>78</v>
      </c>
      <c r="F41">
        <v>0</v>
      </c>
    </row>
    <row r="42" spans="1:6" hidden="1" x14ac:dyDescent="0.25">
      <c r="A42" t="s">
        <v>52</v>
      </c>
      <c r="B42" t="s">
        <v>25</v>
      </c>
      <c r="C42" t="s">
        <v>58</v>
      </c>
      <c r="D42" t="s">
        <v>224</v>
      </c>
      <c r="F42">
        <v>0</v>
      </c>
    </row>
    <row r="43" spans="1:6" hidden="1" x14ac:dyDescent="0.25">
      <c r="A43" s="13" t="s">
        <v>357</v>
      </c>
      <c r="B43" t="s">
        <v>14</v>
      </c>
      <c r="C43" t="s">
        <v>58</v>
      </c>
      <c r="D43" t="s">
        <v>78</v>
      </c>
      <c r="F43">
        <v>0.92300000000000004</v>
      </c>
    </row>
    <row r="44" spans="1:6" hidden="1" x14ac:dyDescent="0.25">
      <c r="A44" s="4" t="s">
        <v>189</v>
      </c>
      <c r="B44" t="s">
        <v>14</v>
      </c>
      <c r="C44" t="s">
        <v>56</v>
      </c>
      <c r="D44" t="s">
        <v>78</v>
      </c>
      <c r="E44" t="s">
        <v>244</v>
      </c>
      <c r="F44">
        <v>0</v>
      </c>
    </row>
    <row r="45" spans="1:6" hidden="1" x14ac:dyDescent="0.25">
      <c r="A45" s="5" t="s">
        <v>34</v>
      </c>
      <c r="B45" t="s">
        <v>14</v>
      </c>
      <c r="C45" t="s">
        <v>58</v>
      </c>
      <c r="D45" t="s">
        <v>78</v>
      </c>
      <c r="F45">
        <v>0</v>
      </c>
    </row>
    <row r="46" spans="1:6" hidden="1" x14ac:dyDescent="0.25">
      <c r="A46" s="4" t="s">
        <v>219</v>
      </c>
      <c r="B46" t="s">
        <v>14</v>
      </c>
      <c r="C46" t="s">
        <v>58</v>
      </c>
      <c r="D46" t="s">
        <v>78</v>
      </c>
      <c r="F46">
        <v>0</v>
      </c>
    </row>
    <row r="47" spans="1:6" hidden="1" x14ac:dyDescent="0.25">
      <c r="A47" s="1" t="s">
        <v>182</v>
      </c>
      <c r="B47" t="s">
        <v>14</v>
      </c>
      <c r="C47" t="s">
        <v>58</v>
      </c>
      <c r="D47" t="s">
        <v>78</v>
      </c>
      <c r="F47">
        <v>0.4</v>
      </c>
    </row>
    <row r="48" spans="1:6" hidden="1" x14ac:dyDescent="0.25">
      <c r="A48" s="7" t="s">
        <v>363</v>
      </c>
      <c r="B48" t="s">
        <v>14</v>
      </c>
      <c r="C48" t="s">
        <v>58</v>
      </c>
      <c r="D48" t="s">
        <v>78</v>
      </c>
      <c r="F48">
        <v>0.85714000000000001</v>
      </c>
    </row>
    <row r="49" spans="1:6" hidden="1" x14ac:dyDescent="0.25">
      <c r="A49" s="4" t="s">
        <v>107</v>
      </c>
      <c r="B49" t="s">
        <v>14</v>
      </c>
      <c r="C49" t="s">
        <v>56</v>
      </c>
      <c r="D49" t="s">
        <v>78</v>
      </c>
      <c r="E49" t="s">
        <v>244</v>
      </c>
      <c r="F49">
        <v>0</v>
      </c>
    </row>
    <row r="50" spans="1:6" hidden="1" x14ac:dyDescent="0.25">
      <c r="A50" s="7" t="s">
        <v>366</v>
      </c>
      <c r="B50" t="s">
        <v>14</v>
      </c>
      <c r="C50" t="s">
        <v>58</v>
      </c>
      <c r="D50" t="s">
        <v>78</v>
      </c>
      <c r="F50">
        <v>0.85714000000000001</v>
      </c>
    </row>
    <row r="51" spans="1:6" hidden="1" x14ac:dyDescent="0.25">
      <c r="A51" s="1" t="s">
        <v>187</v>
      </c>
      <c r="B51" t="s">
        <v>14</v>
      </c>
      <c r="C51" t="s">
        <v>56</v>
      </c>
      <c r="D51" t="s">
        <v>78</v>
      </c>
      <c r="E51" t="s">
        <v>244</v>
      </c>
      <c r="F51">
        <v>0</v>
      </c>
    </row>
    <row r="52" spans="1:6" hidden="1" x14ac:dyDescent="0.25">
      <c r="A52" s="4" t="s">
        <v>185</v>
      </c>
      <c r="B52" t="s">
        <v>14</v>
      </c>
      <c r="C52" t="s">
        <v>56</v>
      </c>
      <c r="D52" t="s">
        <v>78</v>
      </c>
      <c r="E52" t="s">
        <v>244</v>
      </c>
      <c r="F52">
        <v>0</v>
      </c>
    </row>
    <row r="53" spans="1:6" hidden="1" x14ac:dyDescent="0.25">
      <c r="A53" s="7" t="s">
        <v>118</v>
      </c>
      <c r="B53" t="s">
        <v>14</v>
      </c>
      <c r="C53" t="s">
        <v>56</v>
      </c>
      <c r="D53" t="s">
        <v>78</v>
      </c>
      <c r="E53" t="s">
        <v>245</v>
      </c>
      <c r="F53">
        <v>0.39</v>
      </c>
    </row>
    <row r="54" spans="1:6" hidden="1" x14ac:dyDescent="0.25">
      <c r="A54" t="s">
        <v>3</v>
      </c>
      <c r="B54" t="s">
        <v>14</v>
      </c>
      <c r="C54" t="s">
        <v>56</v>
      </c>
      <c r="D54" t="s">
        <v>78</v>
      </c>
      <c r="E54" t="s">
        <v>242</v>
      </c>
      <c r="F54">
        <v>0.49399999999999999</v>
      </c>
    </row>
    <row r="55" spans="1:6" hidden="1" x14ac:dyDescent="0.25">
      <c r="A55" t="s">
        <v>36</v>
      </c>
      <c r="B55" t="s">
        <v>14</v>
      </c>
      <c r="C55" t="s">
        <v>58</v>
      </c>
      <c r="D55" t="s">
        <v>78</v>
      </c>
      <c r="F55">
        <v>0.375</v>
      </c>
    </row>
    <row r="56" spans="1:6" x14ac:dyDescent="0.25">
      <c r="A56" s="17" t="s">
        <v>595</v>
      </c>
      <c r="B56" t="s">
        <v>14</v>
      </c>
      <c r="C56" t="s">
        <v>57</v>
      </c>
      <c r="D56" t="s">
        <v>78</v>
      </c>
      <c r="F56">
        <v>0</v>
      </c>
    </row>
    <row r="57" spans="1:6" x14ac:dyDescent="0.25">
      <c r="A57" s="17" t="s">
        <v>716</v>
      </c>
      <c r="B57" t="s">
        <v>14</v>
      </c>
      <c r="C57" t="s">
        <v>57</v>
      </c>
      <c r="D57" t="s">
        <v>78</v>
      </c>
      <c r="F57">
        <v>0</v>
      </c>
    </row>
    <row r="58" spans="1:6" hidden="1" x14ac:dyDescent="0.25">
      <c r="A58" s="13" t="s">
        <v>225</v>
      </c>
      <c r="B58" t="s">
        <v>14</v>
      </c>
      <c r="C58" t="s">
        <v>58</v>
      </c>
      <c r="D58" t="s">
        <v>78</v>
      </c>
      <c r="E58" t="s">
        <v>244</v>
      </c>
      <c r="F58">
        <v>0</v>
      </c>
    </row>
    <row r="59" spans="1:6" hidden="1" x14ac:dyDescent="0.25">
      <c r="A59" s="1" t="s">
        <v>86</v>
      </c>
      <c r="B59" t="s">
        <v>14</v>
      </c>
      <c r="C59" t="s">
        <v>58</v>
      </c>
      <c r="D59" t="s">
        <v>78</v>
      </c>
      <c r="F59">
        <v>0</v>
      </c>
    </row>
    <row r="60" spans="1:6" x14ac:dyDescent="0.25">
      <c r="A60" s="31" t="s">
        <v>712</v>
      </c>
      <c r="B60" t="s">
        <v>14</v>
      </c>
      <c r="C60" t="s">
        <v>57</v>
      </c>
      <c r="D60" t="s">
        <v>78</v>
      </c>
      <c r="F60">
        <v>0</v>
      </c>
    </row>
    <row r="61" spans="1:6" x14ac:dyDescent="0.25">
      <c r="A61" s="17" t="s">
        <v>713</v>
      </c>
      <c r="B61" t="s">
        <v>14</v>
      </c>
      <c r="C61" t="s">
        <v>57</v>
      </c>
      <c r="D61" t="s">
        <v>78</v>
      </c>
      <c r="F61">
        <v>0</v>
      </c>
    </row>
    <row r="62" spans="1:6" hidden="1" x14ac:dyDescent="0.25">
      <c r="A62" t="s">
        <v>604</v>
      </c>
      <c r="B62" t="s">
        <v>14</v>
      </c>
      <c r="C62" t="s">
        <v>58</v>
      </c>
      <c r="D62" t="s">
        <v>224</v>
      </c>
      <c r="F62">
        <v>0.64285999999999999</v>
      </c>
    </row>
    <row r="63" spans="1:6" hidden="1" x14ac:dyDescent="0.25">
      <c r="A63" s="1" t="s">
        <v>85</v>
      </c>
      <c r="B63" t="s">
        <v>14</v>
      </c>
      <c r="C63" t="s">
        <v>58</v>
      </c>
      <c r="D63" t="s">
        <v>78</v>
      </c>
      <c r="F63">
        <v>0</v>
      </c>
    </row>
    <row r="64" spans="1:6" hidden="1" x14ac:dyDescent="0.25">
      <c r="A64" s="4" t="s">
        <v>487</v>
      </c>
      <c r="B64" t="s">
        <v>14</v>
      </c>
      <c r="C64" t="s">
        <v>58</v>
      </c>
      <c r="D64" t="s">
        <v>78</v>
      </c>
      <c r="F64">
        <v>0.63300000000000001</v>
      </c>
    </row>
    <row r="65" spans="1:6" hidden="1" x14ac:dyDescent="0.25">
      <c r="A65" s="4" t="s">
        <v>494</v>
      </c>
      <c r="B65" t="s">
        <v>14</v>
      </c>
      <c r="C65" t="s">
        <v>58</v>
      </c>
      <c r="D65" t="s">
        <v>78</v>
      </c>
      <c r="F65">
        <f>(8*12)/(8*12+12+4*16)</f>
        <v>0.55813953488372092</v>
      </c>
    </row>
    <row r="66" spans="1:6" hidden="1" x14ac:dyDescent="0.25">
      <c r="A66" s="30" t="s">
        <v>371</v>
      </c>
      <c r="B66" t="s">
        <v>14</v>
      </c>
      <c r="C66" t="s">
        <v>58</v>
      </c>
      <c r="D66" t="s">
        <v>78</v>
      </c>
      <c r="F66">
        <f>8*12/(8*12+6+5*16)</f>
        <v>0.52747252747252749</v>
      </c>
    </row>
    <row r="67" spans="1:6" hidden="1" x14ac:dyDescent="0.25">
      <c r="A67" s="4" t="s">
        <v>372</v>
      </c>
      <c r="B67" t="s">
        <v>14</v>
      </c>
      <c r="C67" t="s">
        <v>58</v>
      </c>
      <c r="D67" t="s">
        <v>78</v>
      </c>
      <c r="F67">
        <v>0.63</v>
      </c>
    </row>
    <row r="68" spans="1:6" hidden="1" x14ac:dyDescent="0.25">
      <c r="A68" s="4" t="s">
        <v>491</v>
      </c>
      <c r="B68" t="s">
        <v>14</v>
      </c>
      <c r="C68" t="s">
        <v>58</v>
      </c>
      <c r="D68" t="s">
        <v>78</v>
      </c>
      <c r="F68">
        <f>4*12/(48+6+32)</f>
        <v>0.55813953488372092</v>
      </c>
    </row>
    <row r="69" spans="1:6" hidden="1" x14ac:dyDescent="0.25">
      <c r="A69" s="7" t="s">
        <v>173</v>
      </c>
      <c r="B69" t="s">
        <v>14</v>
      </c>
      <c r="C69" t="s">
        <v>56</v>
      </c>
      <c r="D69" t="s">
        <v>78</v>
      </c>
      <c r="E69" t="s">
        <v>244</v>
      </c>
      <c r="F69">
        <v>0</v>
      </c>
    </row>
    <row r="70" spans="1:6" hidden="1" x14ac:dyDescent="0.25">
      <c r="A70" s="7" t="s">
        <v>403</v>
      </c>
      <c r="B70" t="s">
        <v>14</v>
      </c>
      <c r="C70" t="s">
        <v>58</v>
      </c>
      <c r="D70" t="s">
        <v>78</v>
      </c>
      <c r="F70">
        <f>3*12/(36+4+32)</f>
        <v>0.5</v>
      </c>
    </row>
    <row r="71" spans="1:6" x14ac:dyDescent="0.25">
      <c r="A71" s="4" t="s">
        <v>714</v>
      </c>
      <c r="B71" t="s">
        <v>14</v>
      </c>
      <c r="C71" t="s">
        <v>57</v>
      </c>
      <c r="D71" t="s">
        <v>78</v>
      </c>
      <c r="F71">
        <v>0</v>
      </c>
    </row>
    <row r="72" spans="1:6" hidden="1" x14ac:dyDescent="0.25">
      <c r="A72" s="4" t="s">
        <v>184</v>
      </c>
      <c r="B72" t="s">
        <v>14</v>
      </c>
      <c r="C72" t="s">
        <v>56</v>
      </c>
      <c r="D72" t="s">
        <v>78</v>
      </c>
      <c r="E72" t="s">
        <v>244</v>
      </c>
      <c r="F72">
        <v>0</v>
      </c>
    </row>
    <row r="73" spans="1:6" hidden="1" x14ac:dyDescent="0.25">
      <c r="A73" s="7" t="s">
        <v>176</v>
      </c>
      <c r="B73" t="s">
        <v>14</v>
      </c>
      <c r="C73" t="s">
        <v>56</v>
      </c>
      <c r="D73" t="s">
        <v>78</v>
      </c>
      <c r="E73" t="s">
        <v>245</v>
      </c>
      <c r="F73">
        <v>0.39</v>
      </c>
    </row>
    <row r="74" spans="1:6" hidden="1" x14ac:dyDescent="0.25">
      <c r="A74" s="7" t="s">
        <v>177</v>
      </c>
      <c r="B74" t="s">
        <v>14</v>
      </c>
      <c r="C74" t="s">
        <v>58</v>
      </c>
      <c r="D74" t="s">
        <v>78</v>
      </c>
      <c r="F74">
        <f>6*12/(6*12+10+5*16)</f>
        <v>0.44444444444444442</v>
      </c>
    </row>
    <row r="75" spans="1:6" hidden="1" x14ac:dyDescent="0.25">
      <c r="A75" s="4" t="s">
        <v>407</v>
      </c>
      <c r="B75" t="s">
        <v>14</v>
      </c>
      <c r="C75" t="s">
        <v>58</v>
      </c>
      <c r="D75" t="s">
        <v>78</v>
      </c>
      <c r="F75">
        <v>0.85714000000000001</v>
      </c>
    </row>
    <row r="76" spans="1:6" hidden="1" x14ac:dyDescent="0.25">
      <c r="A76" t="s">
        <v>46</v>
      </c>
      <c r="B76" t="s">
        <v>14</v>
      </c>
      <c r="C76" t="s">
        <v>58</v>
      </c>
      <c r="D76" t="s">
        <v>78</v>
      </c>
      <c r="F76">
        <v>0.85714000000000001</v>
      </c>
    </row>
    <row r="77" spans="1:6" hidden="1" x14ac:dyDescent="0.25">
      <c r="A77" s="13" t="s">
        <v>433</v>
      </c>
      <c r="B77" t="s">
        <v>14</v>
      </c>
      <c r="C77" t="s">
        <v>58</v>
      </c>
      <c r="D77" t="s">
        <v>78</v>
      </c>
      <c r="F77">
        <v>0.61</v>
      </c>
    </row>
    <row r="78" spans="1:6" hidden="1" x14ac:dyDescent="0.25">
      <c r="A78" s="4" t="s">
        <v>435</v>
      </c>
      <c r="B78" t="s">
        <v>14</v>
      </c>
      <c r="C78" t="s">
        <v>58</v>
      </c>
      <c r="D78" t="s">
        <v>78</v>
      </c>
      <c r="F78">
        <v>0.63</v>
      </c>
    </row>
    <row r="79" spans="1:6" hidden="1" x14ac:dyDescent="0.25">
      <c r="A79" s="4" t="s">
        <v>436</v>
      </c>
      <c r="B79" t="s">
        <v>14</v>
      </c>
      <c r="C79" t="s">
        <v>58</v>
      </c>
      <c r="D79" t="s">
        <v>78</v>
      </c>
      <c r="F79">
        <v>0.38</v>
      </c>
    </row>
    <row r="80" spans="1:6" hidden="1" x14ac:dyDescent="0.25">
      <c r="A80" s="6" t="s">
        <v>73</v>
      </c>
      <c r="B80" t="s">
        <v>14</v>
      </c>
      <c r="C80" t="s">
        <v>58</v>
      </c>
      <c r="D80" t="s">
        <v>78</v>
      </c>
      <c r="F80">
        <f>8*12/106</f>
        <v>0.90566037735849059</v>
      </c>
    </row>
    <row r="81" spans="1:6" hidden="1" x14ac:dyDescent="0.25">
      <c r="A81" t="s">
        <v>4</v>
      </c>
      <c r="B81" t="s">
        <v>14</v>
      </c>
      <c r="C81" t="s">
        <v>56</v>
      </c>
      <c r="D81" t="s">
        <v>78</v>
      </c>
      <c r="E81" t="s">
        <v>242</v>
      </c>
      <c r="F81">
        <v>0.49399999999999999</v>
      </c>
    </row>
    <row r="82" spans="1:6" hidden="1" x14ac:dyDescent="0.25">
      <c r="A82" s="10" t="s">
        <v>169</v>
      </c>
      <c r="B82" t="s">
        <v>25</v>
      </c>
      <c r="C82" t="s">
        <v>56</v>
      </c>
      <c r="D82" t="s">
        <v>78</v>
      </c>
      <c r="E82" t="s">
        <v>243</v>
      </c>
      <c r="F82">
        <v>0</v>
      </c>
    </row>
    <row r="83" spans="1:6" hidden="1" x14ac:dyDescent="0.25">
      <c r="A83" t="s">
        <v>5</v>
      </c>
      <c r="B83" t="s">
        <v>14</v>
      </c>
      <c r="C83" t="s">
        <v>56</v>
      </c>
      <c r="D83" t="s">
        <v>78</v>
      </c>
      <c r="E83" t="s">
        <v>242</v>
      </c>
      <c r="F83">
        <v>0.49399999999999999</v>
      </c>
    </row>
    <row r="84" spans="1:6" hidden="1" x14ac:dyDescent="0.25">
      <c r="A84" s="4" t="s">
        <v>492</v>
      </c>
      <c r="B84" t="s">
        <v>14</v>
      </c>
      <c r="C84" t="s">
        <v>56</v>
      </c>
      <c r="D84" t="s">
        <v>78</v>
      </c>
      <c r="E84" t="s">
        <v>245</v>
      </c>
      <c r="F84">
        <v>0.5</v>
      </c>
    </row>
    <row r="85" spans="1:6" hidden="1" x14ac:dyDescent="0.25">
      <c r="A85" s="4" t="s">
        <v>209</v>
      </c>
      <c r="B85" t="s">
        <v>14</v>
      </c>
      <c r="C85" t="s">
        <v>58</v>
      </c>
      <c r="D85" t="s">
        <v>224</v>
      </c>
      <c r="F85">
        <f>2*12/82</f>
        <v>0.29268292682926828</v>
      </c>
    </row>
    <row r="86" spans="1:6" hidden="1" x14ac:dyDescent="0.25">
      <c r="A86" s="1" t="s">
        <v>115</v>
      </c>
      <c r="B86" t="s">
        <v>14</v>
      </c>
      <c r="C86" t="s">
        <v>56</v>
      </c>
      <c r="D86" t="s">
        <v>78</v>
      </c>
      <c r="E86" t="s">
        <v>244</v>
      </c>
      <c r="F86">
        <v>0</v>
      </c>
    </row>
    <row r="87" spans="1:6" hidden="1" x14ac:dyDescent="0.25">
      <c r="A87" s="4" t="s">
        <v>183</v>
      </c>
      <c r="B87" t="s">
        <v>14</v>
      </c>
      <c r="C87" t="s">
        <v>56</v>
      </c>
      <c r="D87" t="s">
        <v>78</v>
      </c>
      <c r="E87" t="s">
        <v>244</v>
      </c>
      <c r="F87">
        <v>0</v>
      </c>
    </row>
    <row r="88" spans="1:6" hidden="1" x14ac:dyDescent="0.25">
      <c r="A88" s="4" t="s">
        <v>196</v>
      </c>
      <c r="B88" t="s">
        <v>14</v>
      </c>
      <c r="C88" t="s">
        <v>56</v>
      </c>
      <c r="D88" t="s">
        <v>78</v>
      </c>
      <c r="E88" t="s">
        <v>244</v>
      </c>
      <c r="F88">
        <v>0</v>
      </c>
    </row>
    <row r="89" spans="1:6" hidden="1" x14ac:dyDescent="0.25">
      <c r="A89" t="s">
        <v>6</v>
      </c>
      <c r="B89" t="s">
        <v>14</v>
      </c>
      <c r="C89" t="s">
        <v>56</v>
      </c>
      <c r="D89" t="s">
        <v>78</v>
      </c>
      <c r="E89" t="s">
        <v>242</v>
      </c>
      <c r="F89">
        <v>0.49399999999999999</v>
      </c>
    </row>
    <row r="90" spans="1:6" x14ac:dyDescent="0.25">
      <c r="A90" s="17" t="s">
        <v>715</v>
      </c>
      <c r="B90" t="s">
        <v>14</v>
      </c>
      <c r="C90" t="s">
        <v>57</v>
      </c>
      <c r="D90" t="s">
        <v>78</v>
      </c>
      <c r="F90">
        <v>0</v>
      </c>
    </row>
    <row r="91" spans="1:6" hidden="1" x14ac:dyDescent="0.25">
      <c r="A91" t="s">
        <v>7</v>
      </c>
      <c r="B91" t="s">
        <v>14</v>
      </c>
      <c r="C91" t="s">
        <v>56</v>
      </c>
      <c r="D91" t="s">
        <v>78</v>
      </c>
      <c r="E91" t="s">
        <v>242</v>
      </c>
      <c r="F91">
        <v>0.49399999999999999</v>
      </c>
    </row>
    <row r="92" spans="1:6" hidden="1" x14ac:dyDescent="0.25">
      <c r="A92" t="s">
        <v>48</v>
      </c>
      <c r="B92" t="s">
        <v>25</v>
      </c>
      <c r="C92" t="s">
        <v>58</v>
      </c>
      <c r="D92" t="s">
        <v>78</v>
      </c>
      <c r="F92">
        <v>0</v>
      </c>
    </row>
    <row r="93" spans="1:6" hidden="1" x14ac:dyDescent="0.25">
      <c r="A93" t="s">
        <v>47</v>
      </c>
      <c r="B93" t="s">
        <v>25</v>
      </c>
      <c r="C93" t="s">
        <v>58</v>
      </c>
      <c r="D93" t="s">
        <v>224</v>
      </c>
      <c r="F93">
        <v>0</v>
      </c>
    </row>
    <row r="94" spans="1:6" hidden="1" x14ac:dyDescent="0.25">
      <c r="A94" s="4" t="s">
        <v>192</v>
      </c>
      <c r="B94" t="s">
        <v>14</v>
      </c>
      <c r="C94" t="s">
        <v>58</v>
      </c>
      <c r="D94" t="s">
        <v>78</v>
      </c>
      <c r="F94">
        <v>0.40677999999999997</v>
      </c>
    </row>
    <row r="95" spans="1:6" hidden="1" x14ac:dyDescent="0.25">
      <c r="A95" t="s">
        <v>8</v>
      </c>
      <c r="B95" t="s">
        <v>14</v>
      </c>
      <c r="C95" t="s">
        <v>56</v>
      </c>
      <c r="D95" t="s">
        <v>78</v>
      </c>
      <c r="E95" t="s">
        <v>242</v>
      </c>
      <c r="F95">
        <v>0.49399999999999999</v>
      </c>
    </row>
    <row r="96" spans="1:6" hidden="1" x14ac:dyDescent="0.25">
      <c r="A96" s="4" t="s">
        <v>100</v>
      </c>
      <c r="B96" t="s">
        <v>14</v>
      </c>
      <c r="C96" t="s">
        <v>56</v>
      </c>
      <c r="D96" t="s">
        <v>78</v>
      </c>
      <c r="E96" t="s">
        <v>244</v>
      </c>
      <c r="F96">
        <v>0</v>
      </c>
    </row>
    <row r="97" spans="1:6" hidden="1" x14ac:dyDescent="0.25">
      <c r="A97" s="4" t="s">
        <v>113</v>
      </c>
      <c r="B97" t="s">
        <v>14</v>
      </c>
      <c r="C97" t="s">
        <v>58</v>
      </c>
      <c r="D97" t="s">
        <v>78</v>
      </c>
      <c r="F97">
        <v>0</v>
      </c>
    </row>
    <row r="98" spans="1:6" hidden="1" x14ac:dyDescent="0.25">
      <c r="A98" s="1" t="s">
        <v>81</v>
      </c>
      <c r="B98" t="s">
        <v>14</v>
      </c>
      <c r="C98" t="s">
        <v>56</v>
      </c>
      <c r="D98" t="s">
        <v>78</v>
      </c>
      <c r="E98" t="s">
        <v>244</v>
      </c>
      <c r="F98">
        <v>0</v>
      </c>
    </row>
    <row r="99" spans="1:6" hidden="1" x14ac:dyDescent="0.25">
      <c r="A99" s="17" t="s">
        <v>503</v>
      </c>
      <c r="B99" t="s">
        <v>14</v>
      </c>
      <c r="C99" t="s">
        <v>58</v>
      </c>
      <c r="D99" t="s">
        <v>78</v>
      </c>
      <c r="F99">
        <f>0.933718*0.428</f>
        <v>0.39963130400000002</v>
      </c>
    </row>
    <row r="100" spans="1:6" hidden="1" x14ac:dyDescent="0.25">
      <c r="A100" s="19" t="s">
        <v>472</v>
      </c>
      <c r="B100" t="s">
        <v>14</v>
      </c>
      <c r="C100" t="s">
        <v>58</v>
      </c>
      <c r="D100" t="s">
        <v>78</v>
      </c>
      <c r="F100">
        <f>0.885029*0.428</f>
        <v>0.37879241199999997</v>
      </c>
    </row>
    <row r="101" spans="1:6" hidden="1" x14ac:dyDescent="0.25">
      <c r="A101" s="2" t="s">
        <v>470</v>
      </c>
      <c r="B101" t="s">
        <v>14</v>
      </c>
      <c r="C101" t="s">
        <v>58</v>
      </c>
      <c r="D101" t="s">
        <v>78</v>
      </c>
      <c r="F101">
        <f>0.875676*0.428</f>
        <v>0.37478932799999998</v>
      </c>
    </row>
    <row r="102" spans="1:6" hidden="1" x14ac:dyDescent="0.25">
      <c r="A102" s="17" t="s">
        <v>471</v>
      </c>
      <c r="B102" t="s">
        <v>14</v>
      </c>
      <c r="C102" t="s">
        <v>58</v>
      </c>
      <c r="D102" t="s">
        <v>78</v>
      </c>
      <c r="F102">
        <f>0.824429*0.428</f>
        <v>0.35285561199999999</v>
      </c>
    </row>
    <row r="103" spans="1:6" hidden="1" x14ac:dyDescent="0.25">
      <c r="A103" s="13" t="s">
        <v>236</v>
      </c>
      <c r="B103" t="s">
        <v>14</v>
      </c>
      <c r="C103" t="s">
        <v>58</v>
      </c>
      <c r="D103" t="s">
        <v>78</v>
      </c>
      <c r="F103">
        <v>0.58823999999999999</v>
      </c>
    </row>
    <row r="104" spans="1:6" hidden="1" x14ac:dyDescent="0.25">
      <c r="A104" t="s">
        <v>71</v>
      </c>
      <c r="B104" t="s">
        <v>14</v>
      </c>
      <c r="C104" t="s">
        <v>58</v>
      </c>
      <c r="D104" t="s">
        <v>78</v>
      </c>
      <c r="F104">
        <v>0.91303999999999996</v>
      </c>
    </row>
    <row r="105" spans="1:6" hidden="1" x14ac:dyDescent="0.25">
      <c r="A105" s="4" t="s">
        <v>102</v>
      </c>
      <c r="B105" t="s">
        <v>14</v>
      </c>
      <c r="C105" t="s">
        <v>58</v>
      </c>
      <c r="D105" t="s">
        <v>78</v>
      </c>
      <c r="F105">
        <f>3*12/59</f>
        <v>0.61016949152542377</v>
      </c>
    </row>
    <row r="106" spans="1:6" hidden="1" x14ac:dyDescent="0.25">
      <c r="A106" t="s">
        <v>10</v>
      </c>
      <c r="B106" t="s">
        <v>14</v>
      </c>
      <c r="C106" t="s">
        <v>56</v>
      </c>
      <c r="D106" t="s">
        <v>78</v>
      </c>
      <c r="E106" t="s">
        <v>243</v>
      </c>
      <c r="F106">
        <v>0</v>
      </c>
    </row>
    <row r="107" spans="1:6" hidden="1" x14ac:dyDescent="0.25">
      <c r="A107" t="s">
        <v>9</v>
      </c>
      <c r="B107" t="s">
        <v>14</v>
      </c>
      <c r="C107" t="s">
        <v>56</v>
      </c>
      <c r="D107" t="s">
        <v>78</v>
      </c>
      <c r="E107" t="s">
        <v>242</v>
      </c>
      <c r="F107">
        <v>0.49399999999999999</v>
      </c>
    </row>
    <row r="108" spans="1:6" hidden="1" x14ac:dyDescent="0.25">
      <c r="A108" s="1" t="s">
        <v>602</v>
      </c>
      <c r="B108" t="s">
        <v>14</v>
      </c>
      <c r="C108" t="s">
        <v>58</v>
      </c>
      <c r="D108" t="s">
        <v>224</v>
      </c>
      <c r="F108">
        <v>0.4</v>
      </c>
    </row>
    <row r="109" spans="1:6" hidden="1" x14ac:dyDescent="0.25">
      <c r="A109" s="7" t="s">
        <v>158</v>
      </c>
      <c r="B109" t="s">
        <v>14</v>
      </c>
      <c r="C109" t="s">
        <v>58</v>
      </c>
      <c r="D109" t="s">
        <v>224</v>
      </c>
      <c r="F109">
        <v>0.4</v>
      </c>
    </row>
    <row r="110" spans="1:6" hidden="1" x14ac:dyDescent="0.25">
      <c r="A110" s="7" t="s">
        <v>121</v>
      </c>
      <c r="B110" t="s">
        <v>14</v>
      </c>
      <c r="C110" t="s">
        <v>56</v>
      </c>
      <c r="D110" t="s">
        <v>78</v>
      </c>
      <c r="E110" t="s">
        <v>245</v>
      </c>
      <c r="F110">
        <f>(0.5*0.53+0.44*0.32)/(0.5+0.32)</f>
        <v>0.4948780487804878</v>
      </c>
    </row>
    <row r="111" spans="1:6" x14ac:dyDescent="0.25">
      <c r="A111" s="38" t="s">
        <v>753</v>
      </c>
      <c r="B111" t="s">
        <v>14</v>
      </c>
      <c r="C111" t="s">
        <v>57</v>
      </c>
      <c r="D111" t="s">
        <v>224</v>
      </c>
      <c r="F111">
        <v>0</v>
      </c>
    </row>
    <row r="112" spans="1:6" x14ac:dyDescent="0.25">
      <c r="A112" s="38" t="s">
        <v>748</v>
      </c>
      <c r="B112" t="s">
        <v>14</v>
      </c>
      <c r="C112" t="s">
        <v>57</v>
      </c>
      <c r="D112" t="s">
        <v>224</v>
      </c>
      <c r="F112">
        <v>0</v>
      </c>
    </row>
    <row r="113" spans="1:6" x14ac:dyDescent="0.25">
      <c r="A113" s="38" t="s">
        <v>750</v>
      </c>
      <c r="B113" t="s">
        <v>14</v>
      </c>
      <c r="C113" t="s">
        <v>57</v>
      </c>
      <c r="D113" t="s">
        <v>224</v>
      </c>
      <c r="F113">
        <v>0</v>
      </c>
    </row>
    <row r="114" spans="1:6" x14ac:dyDescent="0.25">
      <c r="A114" s="38" t="s">
        <v>751</v>
      </c>
      <c r="B114" t="s">
        <v>14</v>
      </c>
      <c r="C114" t="s">
        <v>57</v>
      </c>
      <c r="D114" t="s">
        <v>224</v>
      </c>
      <c r="F114">
        <v>0</v>
      </c>
    </row>
    <row r="115" spans="1:6" x14ac:dyDescent="0.25">
      <c r="A115" s="38" t="s">
        <v>754</v>
      </c>
      <c r="B115" t="s">
        <v>14</v>
      </c>
      <c r="C115" t="s">
        <v>57</v>
      </c>
      <c r="D115" t="s">
        <v>224</v>
      </c>
      <c r="F115">
        <v>0</v>
      </c>
    </row>
    <row r="116" spans="1:6" x14ac:dyDescent="0.25">
      <c r="A116" s="38" t="s">
        <v>755</v>
      </c>
      <c r="B116" t="s">
        <v>14</v>
      </c>
      <c r="C116" t="s">
        <v>57</v>
      </c>
      <c r="D116" t="s">
        <v>224</v>
      </c>
      <c r="F116">
        <v>0</v>
      </c>
    </row>
    <row r="117" spans="1:6" x14ac:dyDescent="0.25">
      <c r="A117" s="38" t="s">
        <v>756</v>
      </c>
      <c r="B117" t="s">
        <v>14</v>
      </c>
      <c r="C117" t="s">
        <v>57</v>
      </c>
      <c r="D117" t="s">
        <v>224</v>
      </c>
      <c r="F117">
        <v>0</v>
      </c>
    </row>
    <row r="118" spans="1:6" x14ac:dyDescent="0.25">
      <c r="A118" s="38" t="s">
        <v>757</v>
      </c>
      <c r="B118" t="s">
        <v>14</v>
      </c>
      <c r="C118" t="s">
        <v>57</v>
      </c>
      <c r="D118" t="s">
        <v>224</v>
      </c>
      <c r="F118">
        <v>0</v>
      </c>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9"/>
  <sheetViews>
    <sheetView zoomScaleNormal="100" workbookViewId="0">
      <selection activeCell="A19" sqref="A19"/>
    </sheetView>
  </sheetViews>
  <sheetFormatPr defaultRowHeight="15" x14ac:dyDescent="0.25"/>
  <cols>
    <col min="1" max="1" width="95.85546875" customWidth="1"/>
    <col min="2" max="4" width="20.28515625" customWidth="1"/>
    <col min="6" max="6" width="12.7109375" customWidth="1"/>
  </cols>
  <sheetData>
    <row r="1" spans="1:14" x14ac:dyDescent="0.25">
      <c r="A1" s="5" t="s">
        <v>148</v>
      </c>
      <c r="B1" s="5" t="s">
        <v>54</v>
      </c>
      <c r="C1" s="5" t="s">
        <v>12</v>
      </c>
      <c r="D1" s="5" t="s">
        <v>149</v>
      </c>
      <c r="E1" s="5" t="s">
        <v>60</v>
      </c>
      <c r="F1" s="5" t="s">
        <v>63</v>
      </c>
      <c r="G1" t="s">
        <v>180</v>
      </c>
      <c r="H1" t="s">
        <v>84</v>
      </c>
      <c r="I1" t="s">
        <v>597</v>
      </c>
      <c r="J1" t="s">
        <v>599</v>
      </c>
      <c r="K1" t="s">
        <v>600</v>
      </c>
      <c r="L1" t="s">
        <v>598</v>
      </c>
      <c r="M1" t="s">
        <v>736</v>
      </c>
      <c r="N1" t="s">
        <v>601</v>
      </c>
    </row>
    <row r="2" spans="1:14" x14ac:dyDescent="0.25">
      <c r="A2" s="2" t="s">
        <v>607</v>
      </c>
      <c r="B2" s="4" t="s">
        <v>493</v>
      </c>
      <c r="C2" s="2"/>
      <c r="D2" s="2"/>
      <c r="E2" s="2" t="s">
        <v>61</v>
      </c>
      <c r="F2" s="2" t="s">
        <v>172</v>
      </c>
      <c r="G2" s="2" t="s">
        <v>78</v>
      </c>
      <c r="H2" s="2"/>
      <c r="I2" s="2"/>
      <c r="J2" s="2" t="s">
        <v>78</v>
      </c>
      <c r="K2" s="2" t="s">
        <v>78</v>
      </c>
      <c r="L2" s="2"/>
      <c r="M2" s="2"/>
      <c r="N2" s="2"/>
    </row>
    <row r="3" spans="1:14" x14ac:dyDescent="0.25">
      <c r="A3" s="3" t="s">
        <v>16</v>
      </c>
      <c r="B3" s="3" t="s">
        <v>11</v>
      </c>
      <c r="C3" s="3"/>
      <c r="D3" s="3"/>
      <c r="E3" s="3" t="s">
        <v>62</v>
      </c>
      <c r="F3" s="3" t="s">
        <v>248</v>
      </c>
      <c r="G3" s="2" t="s">
        <v>78</v>
      </c>
      <c r="H3" s="2"/>
      <c r="I3" s="2"/>
      <c r="J3" s="2"/>
      <c r="K3" s="2"/>
      <c r="L3" s="2"/>
      <c r="M3" s="2"/>
      <c r="N3" s="2" t="s">
        <v>78</v>
      </c>
    </row>
    <row r="4" spans="1:14" x14ac:dyDescent="0.25">
      <c r="A4" s="3" t="s">
        <v>17</v>
      </c>
      <c r="B4" s="3" t="s">
        <v>11</v>
      </c>
      <c r="C4" s="3"/>
      <c r="D4" s="3"/>
      <c r="E4" s="3" t="s">
        <v>62</v>
      </c>
      <c r="F4" s="3" t="s">
        <v>248</v>
      </c>
      <c r="G4" s="2" t="s">
        <v>78</v>
      </c>
      <c r="H4" s="2"/>
      <c r="I4" s="2"/>
      <c r="J4" s="2"/>
      <c r="K4" s="2"/>
      <c r="L4" s="2"/>
      <c r="M4" s="2"/>
      <c r="N4" s="2" t="s">
        <v>78</v>
      </c>
    </row>
    <row r="5" spans="1:14" x14ac:dyDescent="0.25">
      <c r="A5" s="3" t="s">
        <v>18</v>
      </c>
      <c r="B5" s="3" t="s">
        <v>11</v>
      </c>
      <c r="C5" s="3"/>
      <c r="D5" s="3"/>
      <c r="E5" s="3" t="s">
        <v>62</v>
      </c>
      <c r="F5" s="3" t="s">
        <v>248</v>
      </c>
      <c r="G5" s="2" t="s">
        <v>78</v>
      </c>
      <c r="H5" s="2"/>
      <c r="I5" s="2"/>
      <c r="J5" s="2"/>
      <c r="K5" s="2"/>
      <c r="L5" s="2"/>
      <c r="M5" s="2"/>
      <c r="N5" s="2" t="s">
        <v>78</v>
      </c>
    </row>
    <row r="6" spans="1:14" x14ac:dyDescent="0.25">
      <c r="A6" s="3" t="s">
        <v>19</v>
      </c>
      <c r="B6" s="3" t="s">
        <v>11</v>
      </c>
      <c r="C6" s="3"/>
      <c r="D6" s="3"/>
      <c r="E6" s="3" t="s">
        <v>62</v>
      </c>
      <c r="F6" s="3" t="s">
        <v>248</v>
      </c>
      <c r="G6" s="2" t="s">
        <v>78</v>
      </c>
      <c r="H6" s="2"/>
      <c r="I6" s="2"/>
      <c r="J6" s="2"/>
      <c r="K6" s="2"/>
      <c r="L6" s="2"/>
      <c r="M6" s="2"/>
      <c r="N6" s="2" t="s">
        <v>78</v>
      </c>
    </row>
    <row r="7" spans="1:14" x14ac:dyDescent="0.25">
      <c r="A7" s="3" t="s">
        <v>20</v>
      </c>
      <c r="B7" s="3" t="s">
        <v>11</v>
      </c>
      <c r="C7" s="3"/>
      <c r="D7" s="3"/>
      <c r="E7" s="3" t="s">
        <v>62</v>
      </c>
      <c r="F7" s="3" t="s">
        <v>248</v>
      </c>
      <c r="G7" s="2" t="s">
        <v>78</v>
      </c>
      <c r="H7" s="2"/>
      <c r="I7" s="2"/>
      <c r="J7" s="2"/>
      <c r="K7" s="2"/>
      <c r="L7" s="2"/>
      <c r="M7" s="2"/>
      <c r="N7" s="2" t="s">
        <v>78</v>
      </c>
    </row>
    <row r="8" spans="1:14" x14ac:dyDescent="0.25">
      <c r="A8" s="3" t="s">
        <v>21</v>
      </c>
      <c r="B8" s="3" t="s">
        <v>11</v>
      </c>
      <c r="C8" s="3"/>
      <c r="D8" s="3"/>
      <c r="E8" s="3" t="s">
        <v>62</v>
      </c>
      <c r="F8" s="3" t="s">
        <v>248</v>
      </c>
      <c r="G8" s="2" t="s">
        <v>78</v>
      </c>
      <c r="H8" s="2"/>
      <c r="I8" s="2"/>
      <c r="J8" s="2"/>
      <c r="K8" s="2"/>
      <c r="L8" s="2"/>
      <c r="M8" s="2"/>
      <c r="N8" s="2" t="s">
        <v>78</v>
      </c>
    </row>
    <row r="9" spans="1:14" x14ac:dyDescent="0.25">
      <c r="A9" s="3" t="s">
        <v>22</v>
      </c>
      <c r="B9" s="3" t="s">
        <v>11</v>
      </c>
      <c r="C9" s="3"/>
      <c r="D9" s="3"/>
      <c r="E9" s="3" t="s">
        <v>62</v>
      </c>
      <c r="F9" s="3" t="s">
        <v>248</v>
      </c>
      <c r="G9" s="2" t="s">
        <v>78</v>
      </c>
      <c r="H9" s="2"/>
      <c r="I9" s="2"/>
      <c r="J9" s="2"/>
      <c r="K9" s="2"/>
      <c r="L9" s="2"/>
      <c r="M9" s="2"/>
      <c r="N9" s="2" t="s">
        <v>78</v>
      </c>
    </row>
    <row r="10" spans="1:14" x14ac:dyDescent="0.25">
      <c r="A10" s="3" t="s">
        <v>23</v>
      </c>
      <c r="B10" s="3" t="s">
        <v>11</v>
      </c>
      <c r="C10" s="3"/>
      <c r="D10" s="3"/>
      <c r="E10" s="3" t="s">
        <v>62</v>
      </c>
      <c r="F10" s="3" t="s">
        <v>248</v>
      </c>
      <c r="G10" s="2" t="s">
        <v>78</v>
      </c>
      <c r="H10" s="2"/>
      <c r="I10" s="2"/>
      <c r="J10" s="2"/>
      <c r="K10" s="2"/>
      <c r="L10" s="2"/>
      <c r="M10" s="2"/>
      <c r="N10" s="2" t="s">
        <v>78</v>
      </c>
    </row>
    <row r="11" spans="1:14" x14ac:dyDescent="0.25">
      <c r="A11" s="3" t="s">
        <v>98</v>
      </c>
      <c r="B11" s="1" t="s">
        <v>91</v>
      </c>
      <c r="C11" s="1"/>
      <c r="D11" s="1"/>
      <c r="E11" s="3" t="s">
        <v>61</v>
      </c>
      <c r="F11" s="3" t="s">
        <v>70</v>
      </c>
      <c r="G11" s="2" t="s">
        <v>78</v>
      </c>
      <c r="H11" s="2"/>
      <c r="I11" s="2"/>
      <c r="J11" s="2"/>
      <c r="K11" s="2"/>
      <c r="L11" s="2"/>
      <c r="M11" s="2"/>
      <c r="N11" s="2" t="s">
        <v>78</v>
      </c>
    </row>
    <row r="12" spans="1:14" x14ac:dyDescent="0.25">
      <c r="A12" s="1" t="s">
        <v>139</v>
      </c>
      <c r="B12" s="1" t="s">
        <v>101</v>
      </c>
      <c r="C12" s="1"/>
      <c r="D12" s="1"/>
      <c r="E12" s="3" t="s">
        <v>62</v>
      </c>
      <c r="F12" s="3" t="s">
        <v>742</v>
      </c>
      <c r="G12" s="2" t="s">
        <v>78</v>
      </c>
      <c r="H12" s="2"/>
      <c r="I12" s="2"/>
      <c r="J12" s="2"/>
      <c r="K12" s="2"/>
      <c r="L12" s="2"/>
      <c r="M12" s="2"/>
      <c r="N12" s="2" t="s">
        <v>78</v>
      </c>
    </row>
    <row r="13" spans="1:14" x14ac:dyDescent="0.25">
      <c r="A13" s="3" t="s">
        <v>67</v>
      </c>
      <c r="B13" s="3" t="s">
        <v>68</v>
      </c>
      <c r="C13" s="3" t="s">
        <v>151</v>
      </c>
      <c r="D13" s="3"/>
      <c r="E13" s="3" t="s">
        <v>69</v>
      </c>
      <c r="F13" s="3" t="s">
        <v>70</v>
      </c>
      <c r="G13" s="2" t="s">
        <v>78</v>
      </c>
      <c r="H13" s="2"/>
      <c r="I13" s="2" t="s">
        <v>78</v>
      </c>
      <c r="J13" s="2" t="s">
        <v>78</v>
      </c>
      <c r="K13" s="2" t="s">
        <v>78</v>
      </c>
      <c r="L13" s="2" t="s">
        <v>78</v>
      </c>
      <c r="M13" s="2" t="s">
        <v>78</v>
      </c>
      <c r="N13" s="2"/>
    </row>
    <row r="14" spans="1:14" x14ac:dyDescent="0.25">
      <c r="A14" s="4" t="s">
        <v>605</v>
      </c>
      <c r="B14" s="4" t="s">
        <v>220</v>
      </c>
      <c r="C14" s="2"/>
      <c r="D14" s="2"/>
      <c r="E14" s="2" t="s">
        <v>61</v>
      </c>
      <c r="F14" s="2" t="s">
        <v>221</v>
      </c>
      <c r="G14" s="2" t="s">
        <v>78</v>
      </c>
      <c r="H14" s="2"/>
      <c r="I14" s="2"/>
      <c r="J14" s="2" t="s">
        <v>78</v>
      </c>
      <c r="K14" s="2" t="s">
        <v>78</v>
      </c>
      <c r="L14" s="2"/>
      <c r="M14" s="2"/>
      <c r="N14" s="2"/>
    </row>
    <row r="15" spans="1:14" x14ac:dyDescent="0.25">
      <c r="A15" s="2" t="s">
        <v>614</v>
      </c>
      <c r="B15" s="2" t="s">
        <v>207</v>
      </c>
      <c r="C15" s="2"/>
      <c r="D15" s="2"/>
      <c r="E15" s="2" t="s">
        <v>89</v>
      </c>
      <c r="F15" s="2" t="s">
        <v>70</v>
      </c>
      <c r="G15" s="2" t="s">
        <v>78</v>
      </c>
      <c r="H15" s="2"/>
      <c r="I15" s="2" t="s">
        <v>78</v>
      </c>
      <c r="J15" s="2"/>
      <c r="K15" s="2"/>
      <c r="L15" s="2"/>
      <c r="M15" s="2" t="s">
        <v>78</v>
      </c>
      <c r="N15" s="2"/>
    </row>
    <row r="16" spans="1:14" x14ac:dyDescent="0.25">
      <c r="A16" s="2" t="s">
        <v>506</v>
      </c>
      <c r="B16" s="2" t="s">
        <v>207</v>
      </c>
      <c r="C16" s="2"/>
      <c r="D16" s="2"/>
      <c r="E16" s="2" t="s">
        <v>62</v>
      </c>
      <c r="F16" s="2" t="s">
        <v>507</v>
      </c>
      <c r="G16" s="2" t="s">
        <v>78</v>
      </c>
      <c r="H16" s="2"/>
      <c r="I16" s="2"/>
      <c r="J16" s="2" t="s">
        <v>78</v>
      </c>
      <c r="K16" s="2" t="s">
        <v>78</v>
      </c>
      <c r="L16" s="2"/>
      <c r="M16" s="2"/>
      <c r="N16" s="2"/>
    </row>
    <row r="17" spans="1:14" x14ac:dyDescent="0.25">
      <c r="A17" s="2" t="s">
        <v>199</v>
      </c>
      <c r="B17" s="2" t="s">
        <v>198</v>
      </c>
      <c r="C17" s="2"/>
      <c r="D17" s="2"/>
      <c r="E17" s="2" t="s">
        <v>62</v>
      </c>
      <c r="F17" s="2" t="s">
        <v>167</v>
      </c>
      <c r="G17" s="2" t="s">
        <v>224</v>
      </c>
      <c r="H17" s="2"/>
      <c r="I17" s="2"/>
      <c r="J17" s="2" t="s">
        <v>78</v>
      </c>
      <c r="K17" s="2" t="s">
        <v>78</v>
      </c>
      <c r="L17" s="2"/>
      <c r="M17" s="2"/>
      <c r="N17" s="2"/>
    </row>
    <row r="18" spans="1:14" x14ac:dyDescent="0.25">
      <c r="A18" s="3" t="s">
        <v>511</v>
      </c>
      <c r="B18" s="3" t="s">
        <v>198</v>
      </c>
      <c r="C18" s="3"/>
      <c r="D18" s="2"/>
      <c r="E18" s="2"/>
      <c r="F18" s="2" t="s">
        <v>167</v>
      </c>
      <c r="G18" s="2" t="s">
        <v>224</v>
      </c>
      <c r="H18" s="2" t="s">
        <v>512</v>
      </c>
      <c r="I18" s="2"/>
      <c r="J18" s="2" t="s">
        <v>78</v>
      </c>
      <c r="K18" s="2"/>
      <c r="L18" s="2"/>
      <c r="M18" s="2"/>
      <c r="N18" s="2"/>
    </row>
    <row r="19" spans="1:14" x14ac:dyDescent="0.25">
      <c r="A19" s="2" t="s">
        <v>513</v>
      </c>
      <c r="B19" s="3" t="s">
        <v>198</v>
      </c>
      <c r="C19" s="2"/>
      <c r="D19" s="2"/>
      <c r="E19" s="2"/>
      <c r="F19" s="2" t="s">
        <v>167</v>
      </c>
      <c r="G19" s="2" t="s">
        <v>78</v>
      </c>
      <c r="H19" s="2" t="s">
        <v>512</v>
      </c>
      <c r="I19" s="2"/>
      <c r="J19" s="2" t="s">
        <v>78</v>
      </c>
      <c r="K19" s="2"/>
      <c r="L19" s="2"/>
      <c r="M19" s="2"/>
      <c r="N19" s="2"/>
    </row>
    <row r="20" spans="1:14" x14ac:dyDescent="0.25">
      <c r="A20" s="3" t="s">
        <v>514</v>
      </c>
      <c r="B20" s="3" t="s">
        <v>198</v>
      </c>
      <c r="C20" s="3"/>
      <c r="D20" s="2"/>
      <c r="E20" s="2"/>
      <c r="F20" s="2" t="s">
        <v>167</v>
      </c>
      <c r="G20" s="2" t="s">
        <v>224</v>
      </c>
      <c r="H20" s="2" t="s">
        <v>512</v>
      </c>
      <c r="I20" s="2"/>
      <c r="J20" s="2"/>
      <c r="K20" s="2" t="s">
        <v>78</v>
      </c>
      <c r="L20" s="2"/>
      <c r="M20" s="2"/>
      <c r="N20" s="2"/>
    </row>
    <row r="21" spans="1:14" x14ac:dyDescent="0.25">
      <c r="A21" s="2" t="s">
        <v>515</v>
      </c>
      <c r="B21" s="3" t="s">
        <v>198</v>
      </c>
      <c r="C21" s="2"/>
      <c r="D21" s="2"/>
      <c r="E21" s="2"/>
      <c r="F21" s="2" t="s">
        <v>167</v>
      </c>
      <c r="G21" s="2" t="s">
        <v>78</v>
      </c>
      <c r="H21" s="2" t="s">
        <v>512</v>
      </c>
      <c r="I21" s="2"/>
      <c r="J21" s="2"/>
      <c r="K21" s="2" t="s">
        <v>78</v>
      </c>
      <c r="L21" s="2"/>
      <c r="M21" s="2"/>
      <c r="N21" s="2"/>
    </row>
    <row r="22" spans="1:14" x14ac:dyDescent="0.25">
      <c r="A22" s="3" t="s">
        <v>64</v>
      </c>
      <c r="B22" s="3" t="s">
        <v>65</v>
      </c>
      <c r="C22" s="3"/>
      <c r="D22" s="3"/>
      <c r="E22" s="3" t="s">
        <v>62</v>
      </c>
      <c r="F22" s="3" t="s">
        <v>66</v>
      </c>
      <c r="G22" s="2" t="s">
        <v>78</v>
      </c>
      <c r="H22" s="2"/>
      <c r="I22" s="2"/>
      <c r="J22" s="2"/>
      <c r="K22" s="2"/>
      <c r="L22" s="2"/>
      <c r="M22" s="2"/>
      <c r="N22" s="2" t="s">
        <v>78</v>
      </c>
    </row>
    <row r="23" spans="1:14" x14ac:dyDescent="0.25">
      <c r="A23" s="3" t="s">
        <v>120</v>
      </c>
      <c r="B23" s="1" t="s">
        <v>117</v>
      </c>
      <c r="C23" s="1"/>
      <c r="D23" s="1"/>
      <c r="E23" s="3" t="s">
        <v>62</v>
      </c>
      <c r="F23" s="3" t="s">
        <v>119</v>
      </c>
      <c r="G23" s="2" t="s">
        <v>78</v>
      </c>
      <c r="H23" s="2"/>
      <c r="I23" s="2"/>
      <c r="J23" s="2"/>
      <c r="K23" s="2"/>
      <c r="L23" s="2"/>
      <c r="M23" s="2"/>
      <c r="N23" s="2" t="s">
        <v>78</v>
      </c>
    </row>
    <row r="24" spans="1:14" x14ac:dyDescent="0.25">
      <c r="A24" s="2" t="s">
        <v>722</v>
      </c>
      <c r="B24" s="2" t="s">
        <v>0</v>
      </c>
      <c r="C24" s="2"/>
      <c r="D24" s="2"/>
      <c r="E24" s="2" t="s">
        <v>62</v>
      </c>
      <c r="F24" s="2" t="s">
        <v>248</v>
      </c>
      <c r="G24" s="2" t="s">
        <v>78</v>
      </c>
      <c r="H24" s="2"/>
      <c r="I24" s="2"/>
      <c r="J24" s="2"/>
      <c r="K24" s="2"/>
      <c r="L24" s="2"/>
      <c r="M24" s="2"/>
      <c r="N24" s="2" t="s">
        <v>78</v>
      </c>
    </row>
    <row r="25" spans="1:14" x14ac:dyDescent="0.25">
      <c r="A25" s="2" t="s">
        <v>721</v>
      </c>
      <c r="B25" s="2" t="s">
        <v>0</v>
      </c>
      <c r="C25" s="2"/>
      <c r="D25" s="2"/>
      <c r="E25" s="2" t="s">
        <v>62</v>
      </c>
      <c r="F25" s="2" t="s">
        <v>248</v>
      </c>
      <c r="G25" s="2" t="s">
        <v>78</v>
      </c>
      <c r="H25" s="2"/>
      <c r="I25" s="2"/>
      <c r="J25" s="2"/>
      <c r="K25" s="2"/>
      <c r="L25" s="2"/>
      <c r="M25" s="2"/>
      <c r="N25" s="2" t="s">
        <v>78</v>
      </c>
    </row>
    <row r="26" spans="1:14" x14ac:dyDescent="0.25">
      <c r="A26" s="2" t="s">
        <v>710</v>
      </c>
      <c r="B26" s="2" t="s">
        <v>0</v>
      </c>
      <c r="C26" s="2"/>
      <c r="D26" s="2"/>
      <c r="E26" s="2" t="s">
        <v>62</v>
      </c>
      <c r="F26" s="2" t="s">
        <v>248</v>
      </c>
      <c r="G26" s="2" t="s">
        <v>78</v>
      </c>
      <c r="H26" s="2"/>
      <c r="I26" s="2"/>
      <c r="J26" s="2"/>
      <c r="K26" s="2"/>
      <c r="L26" s="2"/>
      <c r="M26" s="2"/>
      <c r="N26" s="2" t="s">
        <v>78</v>
      </c>
    </row>
    <row r="27" spans="1:14" x14ac:dyDescent="0.25">
      <c r="A27" s="17" t="s">
        <v>708</v>
      </c>
      <c r="B27" s="4" t="s">
        <v>719</v>
      </c>
      <c r="C27" s="2"/>
      <c r="D27" s="2"/>
      <c r="E27" s="2" t="s">
        <v>61</v>
      </c>
      <c r="F27" s="2" t="s">
        <v>705</v>
      </c>
      <c r="G27" s="2" t="s">
        <v>78</v>
      </c>
      <c r="H27" s="2"/>
      <c r="I27" s="2"/>
      <c r="J27" s="2"/>
      <c r="K27" s="2"/>
      <c r="L27" s="2"/>
      <c r="M27" s="2"/>
      <c r="N27" s="2" t="s">
        <v>78</v>
      </c>
    </row>
    <row r="28" spans="1:14" x14ac:dyDescent="0.25">
      <c r="A28" s="17" t="s">
        <v>707</v>
      </c>
      <c r="B28" s="4" t="s">
        <v>720</v>
      </c>
      <c r="C28" s="2"/>
      <c r="D28" s="2"/>
      <c r="E28" s="2" t="s">
        <v>61</v>
      </c>
      <c r="F28" s="2" t="s">
        <v>705</v>
      </c>
      <c r="G28" s="2" t="s">
        <v>78</v>
      </c>
      <c r="H28" s="2"/>
      <c r="I28" s="2"/>
      <c r="J28" s="2"/>
      <c r="K28" s="2"/>
      <c r="L28" s="2"/>
      <c r="M28" s="2"/>
      <c r="N28" s="2" t="s">
        <v>78</v>
      </c>
    </row>
    <row r="29" spans="1:14" x14ac:dyDescent="0.25">
      <c r="A29" s="2" t="s">
        <v>178</v>
      </c>
      <c r="B29" s="2" t="s">
        <v>80</v>
      </c>
      <c r="C29" s="2"/>
      <c r="D29" s="2"/>
      <c r="E29" s="2" t="s">
        <v>62</v>
      </c>
      <c r="F29" s="3" t="s">
        <v>742</v>
      </c>
      <c r="G29" s="2" t="s">
        <v>78</v>
      </c>
      <c r="H29" s="2"/>
      <c r="I29" s="2"/>
      <c r="J29" s="2"/>
      <c r="K29" s="2"/>
      <c r="L29" s="2"/>
      <c r="M29" s="2"/>
      <c r="N29" s="2" t="s">
        <v>78</v>
      </c>
    </row>
    <row r="30" spans="1:14" x14ac:dyDescent="0.25">
      <c r="A30" s="3" t="s">
        <v>122</v>
      </c>
      <c r="B30" s="3" t="s">
        <v>112</v>
      </c>
      <c r="C30" s="3"/>
      <c r="D30" s="3"/>
      <c r="E30" s="3" t="s">
        <v>61</v>
      </c>
      <c r="F30" s="3" t="s">
        <v>147</v>
      </c>
      <c r="G30" s="2" t="s">
        <v>224</v>
      </c>
      <c r="H30" s="2"/>
      <c r="I30" s="2"/>
      <c r="J30" s="2" t="s">
        <v>78</v>
      </c>
      <c r="K30" s="2"/>
      <c r="L30" s="2"/>
      <c r="M30" s="2"/>
      <c r="N30" s="2"/>
    </row>
    <row r="31" spans="1:14" x14ac:dyDescent="0.25">
      <c r="A31" s="3" t="s">
        <v>123</v>
      </c>
      <c r="B31" s="3" t="s">
        <v>112</v>
      </c>
      <c r="C31" s="3"/>
      <c r="D31" s="3"/>
      <c r="E31" s="3" t="s">
        <v>61</v>
      </c>
      <c r="F31" s="3" t="s">
        <v>147</v>
      </c>
      <c r="G31" s="2" t="s">
        <v>224</v>
      </c>
      <c r="H31" s="2"/>
      <c r="I31" s="2"/>
      <c r="J31" s="2"/>
      <c r="K31" s="2" t="s">
        <v>78</v>
      </c>
      <c r="L31" s="2"/>
      <c r="M31" s="2"/>
      <c r="N31" s="2"/>
    </row>
    <row r="32" spans="1:14" x14ac:dyDescent="0.25">
      <c r="A32" s="2" t="s">
        <v>606</v>
      </c>
      <c r="B32" s="3" t="s">
        <v>112</v>
      </c>
      <c r="C32" s="2"/>
      <c r="D32" s="2"/>
      <c r="E32" s="2" t="s">
        <v>62</v>
      </c>
      <c r="F32" s="2" t="s">
        <v>167</v>
      </c>
      <c r="G32" s="2" t="s">
        <v>224</v>
      </c>
      <c r="H32" s="2"/>
      <c r="I32" s="2"/>
      <c r="J32" s="2" t="s">
        <v>78</v>
      </c>
      <c r="K32" s="2" t="s">
        <v>78</v>
      </c>
      <c r="L32" s="2"/>
      <c r="M32" s="2"/>
      <c r="N32" s="2"/>
    </row>
    <row r="33" spans="1:14" x14ac:dyDescent="0.25">
      <c r="A33" s="2" t="s">
        <v>156</v>
      </c>
      <c r="B33" s="2" t="s">
        <v>112</v>
      </c>
      <c r="C33" s="2" t="s">
        <v>154</v>
      </c>
      <c r="D33" s="2">
        <v>1</v>
      </c>
      <c r="E33" s="3" t="s">
        <v>61</v>
      </c>
      <c r="F33" s="2" t="s">
        <v>146</v>
      </c>
      <c r="G33" s="2" t="s">
        <v>78</v>
      </c>
      <c r="H33" s="2"/>
      <c r="I33" s="2"/>
      <c r="J33" s="2" t="s">
        <v>78</v>
      </c>
      <c r="K33" s="2"/>
      <c r="L33" s="2"/>
      <c r="M33" s="2"/>
      <c r="N33" s="2"/>
    </row>
    <row r="34" spans="1:14" x14ac:dyDescent="0.25">
      <c r="A34" s="3" t="s">
        <v>128</v>
      </c>
      <c r="B34" s="3" t="s">
        <v>112</v>
      </c>
      <c r="C34" s="3"/>
      <c r="D34" s="3"/>
      <c r="E34" s="3" t="s">
        <v>61</v>
      </c>
      <c r="F34" s="3" t="s">
        <v>147</v>
      </c>
      <c r="G34" s="2" t="s">
        <v>224</v>
      </c>
      <c r="H34" s="2"/>
      <c r="I34" s="2"/>
      <c r="J34" s="2" t="s">
        <v>78</v>
      </c>
      <c r="K34" s="2"/>
      <c r="L34" s="2"/>
      <c r="M34" s="2"/>
      <c r="N34" s="2"/>
    </row>
    <row r="35" spans="1:14" x14ac:dyDescent="0.25">
      <c r="A35" s="2" t="s">
        <v>157</v>
      </c>
      <c r="B35" s="2" t="s">
        <v>112</v>
      </c>
      <c r="C35" s="2" t="s">
        <v>155</v>
      </c>
      <c r="D35" s="3">
        <v>1</v>
      </c>
      <c r="E35" s="3" t="s">
        <v>61</v>
      </c>
      <c r="F35" s="9" t="s">
        <v>146</v>
      </c>
      <c r="G35" s="2" t="s">
        <v>78</v>
      </c>
      <c r="H35" s="2"/>
      <c r="I35" s="2"/>
      <c r="J35" s="2"/>
      <c r="K35" s="2" t="s">
        <v>78</v>
      </c>
      <c r="L35" s="2"/>
      <c r="M35" s="2"/>
      <c r="N35" s="2"/>
    </row>
    <row r="36" spans="1:14" x14ac:dyDescent="0.25">
      <c r="A36" s="3" t="s">
        <v>129</v>
      </c>
      <c r="B36" s="3" t="s">
        <v>112</v>
      </c>
      <c r="C36" s="3"/>
      <c r="D36" s="3"/>
      <c r="E36" s="3" t="s">
        <v>61</v>
      </c>
      <c r="F36" s="3" t="s">
        <v>147</v>
      </c>
      <c r="G36" s="2" t="s">
        <v>224</v>
      </c>
      <c r="H36" s="2"/>
      <c r="I36" s="2"/>
      <c r="J36" s="2"/>
      <c r="K36" s="2" t="s">
        <v>78</v>
      </c>
      <c r="L36" s="2"/>
      <c r="M36" s="2"/>
      <c r="N36" s="2"/>
    </row>
    <row r="37" spans="1:14" x14ac:dyDescent="0.25">
      <c r="A37" s="3" t="s">
        <v>126</v>
      </c>
      <c r="B37" s="3" t="s">
        <v>112</v>
      </c>
      <c r="C37" s="3"/>
      <c r="D37" s="3"/>
      <c r="E37" s="3" t="s">
        <v>61</v>
      </c>
      <c r="F37" s="3" t="s">
        <v>147</v>
      </c>
      <c r="G37" s="2" t="s">
        <v>224</v>
      </c>
      <c r="H37" s="2"/>
      <c r="I37" s="2"/>
      <c r="J37" s="2" t="s">
        <v>78</v>
      </c>
      <c r="K37" s="2"/>
      <c r="L37" s="2"/>
      <c r="M37" s="2"/>
      <c r="N37" s="2"/>
    </row>
    <row r="38" spans="1:14" x14ac:dyDescent="0.25">
      <c r="A38" s="3" t="s">
        <v>127</v>
      </c>
      <c r="B38" s="3" t="s">
        <v>112</v>
      </c>
      <c r="C38" s="3"/>
      <c r="D38" s="3"/>
      <c r="E38" s="3" t="s">
        <v>61</v>
      </c>
      <c r="F38" s="3" t="s">
        <v>147</v>
      </c>
      <c r="G38" s="2" t="s">
        <v>224</v>
      </c>
      <c r="H38" s="2"/>
      <c r="I38" s="2"/>
      <c r="J38" s="2"/>
      <c r="K38" s="2" t="s">
        <v>78</v>
      </c>
      <c r="L38" s="2"/>
      <c r="M38" s="2"/>
      <c r="N38" s="2"/>
    </row>
    <row r="39" spans="1:14" x14ac:dyDescent="0.25">
      <c r="A39" s="3" t="s">
        <v>124</v>
      </c>
      <c r="B39" s="3" t="s">
        <v>112</v>
      </c>
      <c r="C39" s="3"/>
      <c r="D39" s="3"/>
      <c r="E39" s="3" t="s">
        <v>61</v>
      </c>
      <c r="F39" s="3" t="s">
        <v>147</v>
      </c>
      <c r="G39" s="2" t="s">
        <v>224</v>
      </c>
      <c r="H39" s="2"/>
      <c r="I39" s="2"/>
      <c r="J39" s="2" t="s">
        <v>78</v>
      </c>
      <c r="K39" s="2"/>
      <c r="L39" s="2"/>
      <c r="M39" s="2"/>
      <c r="N39" s="2"/>
    </row>
    <row r="40" spans="1:14" x14ac:dyDescent="0.25">
      <c r="A40" s="3" t="s">
        <v>125</v>
      </c>
      <c r="B40" s="3" t="s">
        <v>112</v>
      </c>
      <c r="C40" s="3"/>
      <c r="D40" s="3"/>
      <c r="E40" s="3" t="s">
        <v>61</v>
      </c>
      <c r="F40" s="3" t="s">
        <v>147</v>
      </c>
      <c r="G40" s="2" t="s">
        <v>224</v>
      </c>
      <c r="H40" s="2"/>
      <c r="I40" s="2"/>
      <c r="J40" s="2"/>
      <c r="K40" s="2" t="s">
        <v>78</v>
      </c>
      <c r="L40" s="2"/>
      <c r="M40" s="2"/>
      <c r="N40" s="2"/>
    </row>
    <row r="41" spans="1:14" x14ac:dyDescent="0.25">
      <c r="A41" s="3" t="s">
        <v>130</v>
      </c>
      <c r="B41" s="3" t="s">
        <v>112</v>
      </c>
      <c r="C41" s="3"/>
      <c r="D41" s="3"/>
      <c r="E41" s="3" t="s">
        <v>61</v>
      </c>
      <c r="F41" s="3" t="s">
        <v>147</v>
      </c>
      <c r="G41" s="2" t="s">
        <v>224</v>
      </c>
      <c r="H41" s="2"/>
      <c r="I41" s="2"/>
      <c r="J41" s="2" t="s">
        <v>78</v>
      </c>
      <c r="K41" s="2"/>
      <c r="L41" s="2"/>
      <c r="M41" s="2"/>
      <c r="N41" s="2"/>
    </row>
    <row r="42" spans="1:14" x14ac:dyDescent="0.25">
      <c r="A42" s="3" t="s">
        <v>131</v>
      </c>
      <c r="B42" s="3" t="s">
        <v>112</v>
      </c>
      <c r="C42" s="3"/>
      <c r="D42" s="3"/>
      <c r="E42" s="3" t="s">
        <v>61</v>
      </c>
      <c r="F42" s="3" t="s">
        <v>147</v>
      </c>
      <c r="G42" s="2" t="s">
        <v>224</v>
      </c>
      <c r="H42" s="2"/>
      <c r="I42" s="2"/>
      <c r="J42" s="2"/>
      <c r="K42" s="2" t="s">
        <v>78</v>
      </c>
      <c r="L42" s="2"/>
      <c r="M42" s="2"/>
      <c r="N42" s="2"/>
    </row>
    <row r="43" spans="1:14" x14ac:dyDescent="0.25">
      <c r="A43" s="2" t="s">
        <v>171</v>
      </c>
      <c r="B43" s="2" t="s">
        <v>44</v>
      </c>
      <c r="C43" s="2"/>
      <c r="D43" s="2"/>
      <c r="E43" s="2" t="s">
        <v>62</v>
      </c>
      <c r="F43" s="2" t="s">
        <v>167</v>
      </c>
      <c r="G43" s="2" t="s">
        <v>224</v>
      </c>
      <c r="H43" s="2"/>
      <c r="I43" s="2"/>
      <c r="J43" s="2" t="s">
        <v>78</v>
      </c>
      <c r="K43" s="2" t="s">
        <v>78</v>
      </c>
      <c r="L43" s="2"/>
      <c r="M43" s="2"/>
      <c r="N43" s="2"/>
    </row>
    <row r="44" spans="1:14" x14ac:dyDescent="0.25">
      <c r="A44" s="3" t="s">
        <v>43</v>
      </c>
      <c r="B44" s="3" t="s">
        <v>44</v>
      </c>
      <c r="C44" s="3" t="s">
        <v>150</v>
      </c>
      <c r="D44" s="3"/>
      <c r="E44" s="3" t="s">
        <v>62</v>
      </c>
      <c r="F44" s="32" t="s">
        <v>240</v>
      </c>
      <c r="G44" s="2" t="s">
        <v>78</v>
      </c>
      <c r="H44" s="2"/>
      <c r="I44" s="2" t="s">
        <v>78</v>
      </c>
      <c r="J44" s="2" t="s">
        <v>78</v>
      </c>
      <c r="K44" s="2" t="s">
        <v>78</v>
      </c>
      <c r="L44" s="2" t="s">
        <v>78</v>
      </c>
      <c r="M44" s="2" t="s">
        <v>78</v>
      </c>
      <c r="N44" s="2"/>
    </row>
    <row r="45" spans="1:14" x14ac:dyDescent="0.25">
      <c r="A45" s="4" t="s">
        <v>726</v>
      </c>
      <c r="B45" s="13" t="s">
        <v>495</v>
      </c>
      <c r="C45" s="2"/>
      <c r="D45" s="2"/>
      <c r="E45" s="2" t="s">
        <v>61</v>
      </c>
      <c r="F45" s="15" t="s">
        <v>239</v>
      </c>
      <c r="G45" s="2" t="s">
        <v>78</v>
      </c>
      <c r="H45" s="2"/>
      <c r="I45" s="2"/>
      <c r="J45" s="2" t="s">
        <v>78</v>
      </c>
      <c r="K45" s="2" t="s">
        <v>78</v>
      </c>
      <c r="L45" s="2"/>
      <c r="M45" s="2"/>
      <c r="N45" s="2"/>
    </row>
    <row r="46" spans="1:14" x14ac:dyDescent="0.25">
      <c r="A46" s="3" t="s">
        <v>135</v>
      </c>
      <c r="B46" s="3" t="s">
        <v>603</v>
      </c>
      <c r="C46" s="3" t="s">
        <v>152</v>
      </c>
      <c r="D46" s="3">
        <v>3.2758000000000002E-2</v>
      </c>
      <c r="E46" s="3" t="s">
        <v>61</v>
      </c>
      <c r="F46" s="3" t="s">
        <v>82</v>
      </c>
      <c r="G46" s="2" t="s">
        <v>224</v>
      </c>
      <c r="H46" s="2"/>
      <c r="I46" s="2"/>
      <c r="J46" s="2" t="s">
        <v>78</v>
      </c>
      <c r="K46" s="2"/>
      <c r="L46" s="2"/>
      <c r="M46" s="2"/>
      <c r="N46" s="2"/>
    </row>
    <row r="47" spans="1:14" x14ac:dyDescent="0.25">
      <c r="A47" s="3" t="s">
        <v>136</v>
      </c>
      <c r="B47" s="3" t="s">
        <v>603</v>
      </c>
      <c r="C47" s="3" t="s">
        <v>153</v>
      </c>
      <c r="D47" s="3">
        <v>3.2758000000000002E-2</v>
      </c>
      <c r="E47" s="3" t="s">
        <v>61</v>
      </c>
      <c r="F47" s="3" t="s">
        <v>82</v>
      </c>
      <c r="G47" s="2" t="s">
        <v>224</v>
      </c>
      <c r="H47" s="2"/>
      <c r="I47" s="2"/>
      <c r="J47" s="2"/>
      <c r="K47" s="2" t="s">
        <v>78</v>
      </c>
      <c r="L47" s="2"/>
      <c r="M47" s="2"/>
      <c r="N47" s="2"/>
    </row>
    <row r="48" spans="1:14" x14ac:dyDescent="0.25">
      <c r="A48" s="3" t="s">
        <v>133</v>
      </c>
      <c r="B48" s="3" t="s">
        <v>79</v>
      </c>
      <c r="C48" s="3" t="s">
        <v>152</v>
      </c>
      <c r="D48" s="3">
        <v>1</v>
      </c>
      <c r="E48" s="3" t="s">
        <v>61</v>
      </c>
      <c r="F48" s="3" t="s">
        <v>82</v>
      </c>
      <c r="G48" s="2" t="s">
        <v>224</v>
      </c>
      <c r="H48" s="2"/>
      <c r="I48" s="2"/>
      <c r="J48" s="2" t="s">
        <v>78</v>
      </c>
      <c r="K48" s="2"/>
      <c r="L48" s="2"/>
      <c r="M48" s="2"/>
      <c r="N48" s="2"/>
    </row>
    <row r="49" spans="1:14" x14ac:dyDescent="0.25">
      <c r="A49" s="2" t="s">
        <v>161</v>
      </c>
      <c r="B49" s="3" t="s">
        <v>79</v>
      </c>
      <c r="C49" s="2" t="s">
        <v>163</v>
      </c>
      <c r="D49" s="2">
        <v>1</v>
      </c>
      <c r="E49" s="3" t="s">
        <v>61</v>
      </c>
      <c r="F49" s="9" t="s">
        <v>167</v>
      </c>
      <c r="G49" s="2" t="s">
        <v>78</v>
      </c>
      <c r="H49" s="2"/>
      <c r="I49" s="2"/>
      <c r="J49" s="2" t="s">
        <v>78</v>
      </c>
      <c r="K49" s="2"/>
      <c r="L49" s="2"/>
      <c r="M49" s="2"/>
      <c r="N49" s="2"/>
    </row>
    <row r="50" spans="1:14" x14ac:dyDescent="0.25">
      <c r="A50" s="3" t="s">
        <v>134</v>
      </c>
      <c r="B50" s="3" t="s">
        <v>79</v>
      </c>
      <c r="C50" s="3" t="s">
        <v>153</v>
      </c>
      <c r="D50" s="3">
        <v>1</v>
      </c>
      <c r="E50" s="3" t="s">
        <v>61</v>
      </c>
      <c r="F50" s="3" t="s">
        <v>82</v>
      </c>
      <c r="G50" s="2" t="s">
        <v>224</v>
      </c>
      <c r="H50" s="2"/>
      <c r="I50" s="2"/>
      <c r="J50" s="2"/>
      <c r="K50" s="2" t="s">
        <v>78</v>
      </c>
      <c r="L50" s="2"/>
      <c r="M50" s="2"/>
      <c r="N50" s="2"/>
    </row>
    <row r="51" spans="1:14" x14ac:dyDescent="0.25">
      <c r="A51" s="2" t="s">
        <v>164</v>
      </c>
      <c r="B51" s="3" t="s">
        <v>79</v>
      </c>
      <c r="C51" s="2" t="s">
        <v>166</v>
      </c>
      <c r="D51" s="2">
        <v>1</v>
      </c>
      <c r="E51" s="3" t="s">
        <v>61</v>
      </c>
      <c r="F51" s="2" t="s">
        <v>167</v>
      </c>
      <c r="G51" s="2" t="s">
        <v>78</v>
      </c>
      <c r="H51" s="2"/>
      <c r="I51" s="2"/>
      <c r="J51" s="2"/>
      <c r="K51" s="2" t="s">
        <v>78</v>
      </c>
      <c r="L51" s="2"/>
      <c r="M51" s="2"/>
      <c r="N51" s="2"/>
    </row>
    <row r="52" spans="1:14" x14ac:dyDescent="0.25">
      <c r="A52" s="3" t="s">
        <v>26</v>
      </c>
      <c r="B52" s="3" t="s">
        <v>53</v>
      </c>
      <c r="C52" s="3"/>
      <c r="D52" s="3"/>
      <c r="E52" s="3" t="s">
        <v>62</v>
      </c>
      <c r="F52" s="32" t="s">
        <v>246</v>
      </c>
      <c r="G52" s="2" t="s">
        <v>78</v>
      </c>
      <c r="H52" s="2"/>
      <c r="I52" s="2"/>
      <c r="J52" s="2"/>
      <c r="K52" s="2"/>
      <c r="L52" s="2"/>
      <c r="M52" s="2"/>
      <c r="N52" s="2" t="s">
        <v>78</v>
      </c>
    </row>
    <row r="53" spans="1:14" x14ac:dyDescent="0.25">
      <c r="A53" s="3" t="s">
        <v>28</v>
      </c>
      <c r="B53" s="3" t="s">
        <v>53</v>
      </c>
      <c r="C53" s="3"/>
      <c r="D53" s="3"/>
      <c r="E53" s="3" t="s">
        <v>62</v>
      </c>
      <c r="F53" s="3" t="s">
        <v>246</v>
      </c>
      <c r="G53" s="2" t="s">
        <v>78</v>
      </c>
      <c r="H53" s="2"/>
      <c r="I53" s="2"/>
      <c r="J53" s="2"/>
      <c r="K53" s="2"/>
      <c r="L53" s="2"/>
      <c r="M53" s="2"/>
      <c r="N53" s="2" t="s">
        <v>78</v>
      </c>
    </row>
    <row r="54" spans="1:14" x14ac:dyDescent="0.25">
      <c r="A54" s="3" t="s">
        <v>27</v>
      </c>
      <c r="B54" s="3" t="s">
        <v>52</v>
      </c>
      <c r="C54" s="3"/>
      <c r="D54" s="3"/>
      <c r="E54" s="3" t="s">
        <v>62</v>
      </c>
      <c r="F54" s="3" t="s">
        <v>246</v>
      </c>
      <c r="G54" s="2" t="s">
        <v>224</v>
      </c>
      <c r="H54" s="2"/>
      <c r="I54" s="2"/>
      <c r="J54" s="2"/>
      <c r="K54" s="2"/>
      <c r="L54" s="2"/>
      <c r="M54" s="2"/>
      <c r="N54" s="2"/>
    </row>
    <row r="55" spans="1:14" x14ac:dyDescent="0.25">
      <c r="A55" s="3" t="s">
        <v>24</v>
      </c>
      <c r="B55" s="3" t="s">
        <v>52</v>
      </c>
      <c r="C55" s="3"/>
      <c r="D55" s="3"/>
      <c r="E55" s="3" t="s">
        <v>61</v>
      </c>
      <c r="F55" s="3"/>
      <c r="G55" s="2" t="s">
        <v>224</v>
      </c>
      <c r="H55" s="2"/>
      <c r="I55" s="2"/>
      <c r="J55" s="2"/>
      <c r="K55" s="2"/>
      <c r="L55" s="2"/>
      <c r="M55" s="2"/>
      <c r="N55" s="2"/>
    </row>
    <row r="56" spans="1:14" x14ac:dyDescent="0.25">
      <c r="A56" s="3" t="s">
        <v>29</v>
      </c>
      <c r="B56" s="3" t="s">
        <v>52</v>
      </c>
      <c r="C56" s="3"/>
      <c r="D56" s="3"/>
      <c r="E56" s="3" t="s">
        <v>62</v>
      </c>
      <c r="F56" s="3" t="s">
        <v>246</v>
      </c>
      <c r="G56" s="2" t="s">
        <v>224</v>
      </c>
      <c r="H56" s="2"/>
      <c r="I56" s="2"/>
      <c r="J56" s="2"/>
      <c r="K56" s="2"/>
      <c r="L56" s="2"/>
      <c r="M56" s="2"/>
      <c r="N56" s="2"/>
    </row>
    <row r="57" spans="1:14" x14ac:dyDescent="0.25">
      <c r="A57" s="1" t="s">
        <v>95</v>
      </c>
      <c r="B57" s="1" t="s">
        <v>34</v>
      </c>
      <c r="C57" s="1"/>
      <c r="D57" s="1"/>
      <c r="E57" s="3" t="s">
        <v>61</v>
      </c>
      <c r="F57" s="3" t="s">
        <v>70</v>
      </c>
      <c r="G57" s="2" t="s">
        <v>224</v>
      </c>
      <c r="H57" s="2"/>
      <c r="I57" s="2"/>
      <c r="J57" s="2" t="s">
        <v>78</v>
      </c>
      <c r="K57" s="2"/>
      <c r="L57" s="2"/>
      <c r="M57" s="2"/>
      <c r="N57" s="2"/>
    </row>
    <row r="58" spans="1:14" x14ac:dyDescent="0.25">
      <c r="A58" s="1" t="s">
        <v>96</v>
      </c>
      <c r="B58" s="1" t="s">
        <v>34</v>
      </c>
      <c r="C58" s="1"/>
      <c r="D58" s="1"/>
      <c r="E58" s="3" t="s">
        <v>61</v>
      </c>
      <c r="F58" s="3" t="s">
        <v>70</v>
      </c>
      <c r="G58" s="2" t="s">
        <v>224</v>
      </c>
      <c r="H58" s="2"/>
      <c r="I58" s="2"/>
      <c r="J58" s="2"/>
      <c r="K58" s="2" t="s">
        <v>78</v>
      </c>
      <c r="L58" s="2"/>
      <c r="M58" s="2"/>
      <c r="N58" s="2"/>
    </row>
    <row r="59" spans="1:14" x14ac:dyDescent="0.25">
      <c r="A59" s="3" t="s">
        <v>35</v>
      </c>
      <c r="B59" s="3" t="s">
        <v>34</v>
      </c>
      <c r="C59" s="3"/>
      <c r="D59" s="3"/>
      <c r="E59" s="3" t="s">
        <v>61</v>
      </c>
      <c r="F59" s="3" t="s">
        <v>247</v>
      </c>
      <c r="G59" s="2" t="s">
        <v>78</v>
      </c>
      <c r="H59" s="2"/>
      <c r="I59" s="2"/>
      <c r="J59" s="2"/>
      <c r="K59" s="2"/>
      <c r="L59" s="2"/>
      <c r="M59" s="2"/>
      <c r="N59" s="2" t="s">
        <v>78</v>
      </c>
    </row>
    <row r="60" spans="1:14" x14ac:dyDescent="0.25">
      <c r="A60" s="3" t="s">
        <v>109</v>
      </c>
      <c r="B60" s="1" t="s">
        <v>182</v>
      </c>
      <c r="C60" s="1"/>
      <c r="D60" s="1"/>
      <c r="E60" s="3" t="s">
        <v>61</v>
      </c>
      <c r="F60" s="3" t="s">
        <v>110</v>
      </c>
      <c r="G60" s="2" t="s">
        <v>78</v>
      </c>
      <c r="H60" s="2"/>
      <c r="I60" s="2"/>
      <c r="J60" s="2" t="s">
        <v>78</v>
      </c>
      <c r="K60" s="2"/>
      <c r="L60" s="2"/>
      <c r="M60" s="2"/>
      <c r="N60" s="2"/>
    </row>
    <row r="61" spans="1:14" x14ac:dyDescent="0.25">
      <c r="A61" s="3" t="s">
        <v>111</v>
      </c>
      <c r="B61" s="1" t="s">
        <v>182</v>
      </c>
      <c r="C61" s="1"/>
      <c r="D61" s="1"/>
      <c r="E61" s="3" t="s">
        <v>61</v>
      </c>
      <c r="F61" s="3" t="s">
        <v>110</v>
      </c>
      <c r="G61" s="2" t="s">
        <v>78</v>
      </c>
      <c r="H61" s="2"/>
      <c r="I61" s="2"/>
      <c r="J61" s="2"/>
      <c r="K61" s="2" t="s">
        <v>78</v>
      </c>
      <c r="L61" s="2"/>
      <c r="M61" s="2"/>
      <c r="N61" s="2"/>
    </row>
    <row r="62" spans="1:14" x14ac:dyDescent="0.25">
      <c r="A62" s="3" t="s">
        <v>37</v>
      </c>
      <c r="B62" s="3" t="s">
        <v>36</v>
      </c>
      <c r="C62" s="3"/>
      <c r="D62" s="3"/>
      <c r="E62" s="3" t="s">
        <v>61</v>
      </c>
      <c r="F62" s="3"/>
      <c r="G62" s="2" t="s">
        <v>224</v>
      </c>
      <c r="H62" s="2"/>
      <c r="I62" s="2"/>
      <c r="J62" s="2" t="s">
        <v>78</v>
      </c>
      <c r="K62" s="2"/>
      <c r="L62" s="2"/>
      <c r="M62" s="2"/>
      <c r="N62" s="2"/>
    </row>
    <row r="63" spans="1:14" x14ac:dyDescent="0.25">
      <c r="A63" s="3" t="s">
        <v>39</v>
      </c>
      <c r="B63" s="3" t="s">
        <v>36</v>
      </c>
      <c r="C63" s="3"/>
      <c r="D63" s="3"/>
      <c r="E63" s="3" t="s">
        <v>61</v>
      </c>
      <c r="F63" s="3"/>
      <c r="G63" s="2" t="s">
        <v>224</v>
      </c>
      <c r="H63" s="2"/>
      <c r="I63" s="2"/>
      <c r="J63" s="2" t="s">
        <v>78</v>
      </c>
      <c r="K63" s="2"/>
      <c r="L63" s="2"/>
      <c r="M63" s="2"/>
      <c r="N63" s="2"/>
    </row>
    <row r="64" spans="1:14" x14ac:dyDescent="0.25">
      <c r="A64" s="3" t="s">
        <v>41</v>
      </c>
      <c r="B64" s="3" t="s">
        <v>36</v>
      </c>
      <c r="C64" s="3"/>
      <c r="D64" s="3"/>
      <c r="E64" s="3" t="s">
        <v>61</v>
      </c>
      <c r="F64" s="3"/>
      <c r="G64" s="2" t="s">
        <v>224</v>
      </c>
      <c r="H64" s="2"/>
      <c r="I64" s="2"/>
      <c r="J64" s="2" t="s">
        <v>78</v>
      </c>
      <c r="K64" s="2"/>
      <c r="L64" s="2"/>
      <c r="M64" s="2"/>
      <c r="N64" s="2"/>
    </row>
    <row r="65" spans="1:14" x14ac:dyDescent="0.25">
      <c r="A65" s="23" t="s">
        <v>611</v>
      </c>
      <c r="B65" s="3" t="s">
        <v>36</v>
      </c>
      <c r="C65" s="3"/>
      <c r="D65" s="3"/>
      <c r="E65" s="3" t="s">
        <v>61</v>
      </c>
      <c r="F65" s="3"/>
      <c r="G65" s="2" t="s">
        <v>78</v>
      </c>
      <c r="H65" s="2"/>
      <c r="I65" s="2" t="s">
        <v>78</v>
      </c>
      <c r="J65" s="2" t="s">
        <v>78</v>
      </c>
      <c r="K65" s="2" t="s">
        <v>78</v>
      </c>
      <c r="L65" s="2"/>
      <c r="M65" s="2" t="s">
        <v>78</v>
      </c>
      <c r="N65" s="2"/>
    </row>
    <row r="66" spans="1:14" x14ac:dyDescent="0.25">
      <c r="A66" s="3" t="s">
        <v>38</v>
      </c>
      <c r="B66" s="3" t="s">
        <v>36</v>
      </c>
      <c r="C66" s="3"/>
      <c r="D66" s="3"/>
      <c r="E66" s="3" t="s">
        <v>61</v>
      </c>
      <c r="F66" s="3"/>
      <c r="G66" s="2" t="s">
        <v>224</v>
      </c>
      <c r="H66" s="2"/>
      <c r="I66" s="2"/>
      <c r="J66" s="2"/>
      <c r="K66" s="2" t="s">
        <v>78</v>
      </c>
      <c r="L66" s="2"/>
      <c r="M66" s="2"/>
      <c r="N66" s="2"/>
    </row>
    <row r="67" spans="1:14" x14ac:dyDescent="0.25">
      <c r="A67" s="3" t="s">
        <v>40</v>
      </c>
      <c r="B67" s="3" t="s">
        <v>36</v>
      </c>
      <c r="C67" s="3"/>
      <c r="D67" s="3"/>
      <c r="E67" s="3" t="s">
        <v>61</v>
      </c>
      <c r="F67" s="3"/>
      <c r="G67" s="2" t="s">
        <v>224</v>
      </c>
      <c r="H67" s="2"/>
      <c r="I67" s="2"/>
      <c r="J67" s="2"/>
      <c r="K67" s="2" t="s">
        <v>78</v>
      </c>
      <c r="L67" s="2"/>
      <c r="M67" s="2"/>
      <c r="N67" s="2"/>
    </row>
    <row r="68" spans="1:14" x14ac:dyDescent="0.25">
      <c r="A68" s="3" t="s">
        <v>42</v>
      </c>
      <c r="B68" s="3" t="s">
        <v>36</v>
      </c>
      <c r="C68" s="3"/>
      <c r="D68" s="3"/>
      <c r="E68" s="3" t="s">
        <v>61</v>
      </c>
      <c r="F68" s="3"/>
      <c r="G68" s="2" t="s">
        <v>224</v>
      </c>
      <c r="H68" s="2"/>
      <c r="I68" s="2"/>
      <c r="J68" s="2"/>
      <c r="K68" s="2" t="s">
        <v>78</v>
      </c>
      <c r="L68" s="2"/>
      <c r="M68" s="2"/>
      <c r="N68" s="2"/>
    </row>
    <row r="69" spans="1:14" x14ac:dyDescent="0.25">
      <c r="A69" s="4" t="s">
        <v>594</v>
      </c>
      <c r="B69" s="2" t="s">
        <v>225</v>
      </c>
      <c r="C69" s="2"/>
      <c r="D69" s="2"/>
      <c r="E69" s="2" t="s">
        <v>62</v>
      </c>
      <c r="F69" s="3" t="s">
        <v>742</v>
      </c>
      <c r="G69" s="2" t="s">
        <v>78</v>
      </c>
      <c r="H69" s="2"/>
      <c r="I69" s="2"/>
      <c r="J69" s="2"/>
      <c r="K69" s="2"/>
      <c r="L69" s="2"/>
      <c r="M69" s="2"/>
      <c r="N69" s="2" t="s">
        <v>78</v>
      </c>
    </row>
    <row r="70" spans="1:14" x14ac:dyDescent="0.25">
      <c r="A70" s="3" t="s">
        <v>87</v>
      </c>
      <c r="B70" s="1" t="s">
        <v>86</v>
      </c>
      <c r="C70" s="1"/>
      <c r="D70" s="1"/>
      <c r="E70" s="3" t="s">
        <v>62</v>
      </c>
      <c r="F70" s="3" t="s">
        <v>88</v>
      </c>
      <c r="G70" s="2" t="s">
        <v>224</v>
      </c>
      <c r="H70" s="2"/>
      <c r="I70" s="2"/>
      <c r="J70" s="2"/>
      <c r="K70" s="2"/>
      <c r="L70" s="2"/>
      <c r="M70" s="2"/>
      <c r="N70" s="2" t="s">
        <v>78</v>
      </c>
    </row>
    <row r="71" spans="1:14" x14ac:dyDescent="0.25">
      <c r="A71" s="3" t="s">
        <v>90</v>
      </c>
      <c r="B71" s="1" t="s">
        <v>86</v>
      </c>
      <c r="C71" s="1"/>
      <c r="D71" s="1"/>
      <c r="E71" s="3" t="s">
        <v>89</v>
      </c>
      <c r="F71" s="3" t="s">
        <v>88</v>
      </c>
      <c r="G71" s="2" t="s">
        <v>78</v>
      </c>
      <c r="H71" s="2"/>
      <c r="I71" s="2"/>
      <c r="J71" s="2"/>
      <c r="K71" s="2"/>
      <c r="L71" s="2"/>
      <c r="M71" s="2"/>
      <c r="N71" s="2" t="s">
        <v>78</v>
      </c>
    </row>
    <row r="72" spans="1:14" x14ac:dyDescent="0.25">
      <c r="A72" s="3" t="s">
        <v>137</v>
      </c>
      <c r="B72" s="3" t="s">
        <v>604</v>
      </c>
      <c r="C72" s="3" t="s">
        <v>152</v>
      </c>
      <c r="D72" s="3">
        <v>0.53203299999999998</v>
      </c>
      <c r="E72" s="3" t="s">
        <v>61</v>
      </c>
      <c r="F72" s="3" t="s">
        <v>82</v>
      </c>
      <c r="G72" s="2" t="s">
        <v>224</v>
      </c>
      <c r="H72" s="2"/>
      <c r="I72" s="2"/>
      <c r="J72" s="2" t="s">
        <v>78</v>
      </c>
      <c r="K72" s="2"/>
      <c r="L72" s="2"/>
      <c r="M72" s="2"/>
      <c r="N72" s="2"/>
    </row>
    <row r="73" spans="1:14" x14ac:dyDescent="0.25">
      <c r="A73" s="3" t="s">
        <v>162</v>
      </c>
      <c r="B73" s="3" t="s">
        <v>604</v>
      </c>
      <c r="C73" s="2" t="s">
        <v>163</v>
      </c>
      <c r="D73">
        <v>0.29596657633243001</v>
      </c>
      <c r="E73" s="3" t="s">
        <v>61</v>
      </c>
      <c r="F73" s="2" t="s">
        <v>167</v>
      </c>
      <c r="G73" s="2" t="s">
        <v>224</v>
      </c>
      <c r="H73" s="2"/>
      <c r="I73" s="2"/>
      <c r="J73" s="2" t="s">
        <v>78</v>
      </c>
      <c r="K73" s="2"/>
      <c r="L73" s="2"/>
      <c r="M73" s="2"/>
      <c r="N73" s="2"/>
    </row>
    <row r="74" spans="1:14" x14ac:dyDescent="0.25">
      <c r="A74" s="3" t="s">
        <v>138</v>
      </c>
      <c r="B74" s="3" t="s">
        <v>604</v>
      </c>
      <c r="C74" s="3" t="s">
        <v>153</v>
      </c>
      <c r="D74" s="3">
        <v>0.53203299999999998</v>
      </c>
      <c r="E74" s="3" t="s">
        <v>61</v>
      </c>
      <c r="F74" s="3" t="s">
        <v>82</v>
      </c>
      <c r="G74" s="2" t="s">
        <v>224</v>
      </c>
      <c r="H74" s="2"/>
      <c r="I74" s="2"/>
      <c r="J74" s="2"/>
      <c r="K74" s="2" t="s">
        <v>78</v>
      </c>
      <c r="L74" s="2"/>
      <c r="M74" s="2"/>
      <c r="N74" s="2"/>
    </row>
    <row r="75" spans="1:14" x14ac:dyDescent="0.25">
      <c r="A75" s="3" t="s">
        <v>165</v>
      </c>
      <c r="B75" s="3" t="s">
        <v>604</v>
      </c>
      <c r="C75" s="2" t="s">
        <v>166</v>
      </c>
      <c r="D75">
        <v>0.29596657633243001</v>
      </c>
      <c r="E75" s="3" t="s">
        <v>61</v>
      </c>
      <c r="F75" s="2" t="s">
        <v>167</v>
      </c>
      <c r="G75" s="2" t="s">
        <v>224</v>
      </c>
      <c r="H75" s="2"/>
      <c r="I75" s="2"/>
      <c r="J75" s="2"/>
      <c r="K75" s="2" t="s">
        <v>78</v>
      </c>
      <c r="L75" s="2"/>
      <c r="M75" s="2"/>
      <c r="N75" s="2"/>
    </row>
    <row r="76" spans="1:14" x14ac:dyDescent="0.25">
      <c r="A76" s="3" t="s">
        <v>140</v>
      </c>
      <c r="B76" s="1" t="s">
        <v>85</v>
      </c>
      <c r="C76" s="1"/>
      <c r="D76" s="1"/>
      <c r="E76" s="3" t="s">
        <v>62</v>
      </c>
      <c r="F76" s="3" t="s">
        <v>88</v>
      </c>
      <c r="G76" s="2" t="s">
        <v>224</v>
      </c>
      <c r="H76" s="2"/>
      <c r="I76" s="2"/>
      <c r="J76" s="2"/>
      <c r="K76" s="2"/>
      <c r="L76" s="2"/>
      <c r="M76" s="2"/>
      <c r="N76" s="2" t="s">
        <v>78</v>
      </c>
    </row>
    <row r="77" spans="1:14" x14ac:dyDescent="0.25">
      <c r="A77" s="3" t="s">
        <v>141</v>
      </c>
      <c r="B77" s="1" t="s">
        <v>85</v>
      </c>
      <c r="C77" s="1"/>
      <c r="D77" s="1"/>
      <c r="E77" s="3" t="s">
        <v>89</v>
      </c>
      <c r="F77" s="3" t="s">
        <v>88</v>
      </c>
      <c r="G77" s="2" t="s">
        <v>78</v>
      </c>
      <c r="H77" s="2"/>
      <c r="I77" s="2"/>
      <c r="J77" s="2"/>
      <c r="K77" s="2"/>
      <c r="L77" s="2"/>
      <c r="M77" s="2"/>
      <c r="N77" s="2" t="s">
        <v>78</v>
      </c>
    </row>
    <row r="78" spans="1:14" x14ac:dyDescent="0.25">
      <c r="A78" s="2" t="s">
        <v>727</v>
      </c>
      <c r="B78" s="2" t="s">
        <v>494</v>
      </c>
      <c r="C78" s="2"/>
      <c r="D78" s="2"/>
      <c r="E78" s="2" t="s">
        <v>61</v>
      </c>
      <c r="F78" s="2" t="s">
        <v>172</v>
      </c>
      <c r="G78" s="2" t="s">
        <v>78</v>
      </c>
      <c r="H78" s="2"/>
      <c r="I78" s="2"/>
      <c r="J78" s="2" t="s">
        <v>78</v>
      </c>
      <c r="K78" s="2" t="s">
        <v>78</v>
      </c>
      <c r="L78" s="2"/>
      <c r="M78" s="2"/>
      <c r="N78" s="2"/>
    </row>
    <row r="79" spans="1:14" x14ac:dyDescent="0.25">
      <c r="A79" s="2" t="s">
        <v>728</v>
      </c>
      <c r="B79" s="2" t="s">
        <v>494</v>
      </c>
      <c r="C79" s="2"/>
      <c r="D79" s="2"/>
      <c r="E79" s="2" t="s">
        <v>195</v>
      </c>
      <c r="F79" s="9" t="s">
        <v>194</v>
      </c>
      <c r="G79" s="2" t="s">
        <v>224</v>
      </c>
      <c r="H79" s="2"/>
      <c r="I79" s="2"/>
      <c r="J79" s="2" t="s">
        <v>78</v>
      </c>
      <c r="K79" s="2" t="s">
        <v>78</v>
      </c>
      <c r="L79" s="2"/>
      <c r="M79" s="2"/>
      <c r="N79" s="2"/>
    </row>
    <row r="80" spans="1:14" x14ac:dyDescent="0.25">
      <c r="A80" s="4" t="s">
        <v>729</v>
      </c>
      <c r="B80" s="2" t="s">
        <v>491</v>
      </c>
      <c r="C80" s="2"/>
      <c r="D80" s="2"/>
      <c r="E80" s="2" t="s">
        <v>61</v>
      </c>
      <c r="F80" s="2" t="s">
        <v>186</v>
      </c>
      <c r="G80" s="2" t="s">
        <v>78</v>
      </c>
      <c r="H80" s="2"/>
      <c r="I80" s="2"/>
      <c r="J80" s="2" t="s">
        <v>78</v>
      </c>
      <c r="K80" s="2" t="s">
        <v>78</v>
      </c>
      <c r="L80" s="2"/>
      <c r="M80" s="2"/>
      <c r="N80" s="2"/>
    </row>
    <row r="81" spans="1:14" x14ac:dyDescent="0.25">
      <c r="A81" s="7" t="s">
        <v>179</v>
      </c>
      <c r="B81" s="7" t="s">
        <v>177</v>
      </c>
      <c r="C81" s="2"/>
      <c r="D81" s="2"/>
      <c r="E81" s="2" t="s">
        <v>62</v>
      </c>
      <c r="F81" s="3" t="s">
        <v>742</v>
      </c>
      <c r="G81" s="2" t="s">
        <v>78</v>
      </c>
      <c r="H81" s="2"/>
      <c r="I81" s="2"/>
      <c r="J81" s="2"/>
      <c r="K81" s="2"/>
      <c r="L81" s="2"/>
      <c r="M81" s="2"/>
      <c r="N81" s="2" t="s">
        <v>78</v>
      </c>
    </row>
    <row r="82" spans="1:14" x14ac:dyDescent="0.25">
      <c r="A82" s="3" t="s">
        <v>45</v>
      </c>
      <c r="B82" s="3" t="s">
        <v>46</v>
      </c>
      <c r="C82" s="3" t="s">
        <v>150</v>
      </c>
      <c r="D82" s="3"/>
      <c r="E82" s="3" t="s">
        <v>62</v>
      </c>
      <c r="F82" s="3" t="s">
        <v>240</v>
      </c>
      <c r="G82" s="2" t="s">
        <v>78</v>
      </c>
      <c r="H82" s="2"/>
      <c r="I82" s="2" t="s">
        <v>78</v>
      </c>
      <c r="J82" s="2" t="s">
        <v>78</v>
      </c>
      <c r="K82" s="2" t="s">
        <v>78</v>
      </c>
      <c r="L82" s="2" t="s">
        <v>78</v>
      </c>
      <c r="M82" s="2" t="s">
        <v>78</v>
      </c>
      <c r="N82" s="2"/>
    </row>
    <row r="83" spans="1:14" x14ac:dyDescent="0.25">
      <c r="A83" s="1" t="s">
        <v>75</v>
      </c>
      <c r="B83" s="1" t="s">
        <v>73</v>
      </c>
      <c r="C83" s="3" t="s">
        <v>151</v>
      </c>
      <c r="D83" s="1"/>
      <c r="E83" s="3" t="s">
        <v>69</v>
      </c>
      <c r="F83" s="3" t="s">
        <v>70</v>
      </c>
      <c r="G83" s="2" t="s">
        <v>78</v>
      </c>
      <c r="H83" s="2"/>
      <c r="I83" s="2" t="s">
        <v>78</v>
      </c>
      <c r="J83" s="2" t="s">
        <v>78</v>
      </c>
      <c r="K83" s="2" t="s">
        <v>78</v>
      </c>
      <c r="L83" s="2" t="s">
        <v>78</v>
      </c>
      <c r="M83" s="2" t="s">
        <v>78</v>
      </c>
      <c r="N83" s="2"/>
    </row>
    <row r="84" spans="1:14" x14ac:dyDescent="0.25">
      <c r="A84" s="4" t="s">
        <v>210</v>
      </c>
      <c r="B84" s="4" t="s">
        <v>209</v>
      </c>
      <c r="C84" s="2"/>
      <c r="D84" s="2"/>
      <c r="E84" s="2" t="s">
        <v>62</v>
      </c>
      <c r="F84" s="3" t="s">
        <v>211</v>
      </c>
      <c r="G84" s="2" t="s">
        <v>224</v>
      </c>
      <c r="H84" s="2"/>
      <c r="I84" s="2" t="s">
        <v>78</v>
      </c>
      <c r="J84" s="2" t="s">
        <v>78</v>
      </c>
      <c r="K84" s="2" t="s">
        <v>78</v>
      </c>
      <c r="L84" s="2" t="s">
        <v>78</v>
      </c>
      <c r="M84" s="2" t="s">
        <v>78</v>
      </c>
      <c r="N84" s="2"/>
    </row>
    <row r="85" spans="1:14" x14ac:dyDescent="0.25">
      <c r="A85" s="3" t="s">
        <v>50</v>
      </c>
      <c r="B85" s="3" t="s">
        <v>48</v>
      </c>
      <c r="C85" s="3"/>
      <c r="D85" s="3"/>
      <c r="E85" s="3" t="s">
        <v>62</v>
      </c>
      <c r="F85" s="3" t="s">
        <v>743</v>
      </c>
      <c r="G85" s="2" t="s">
        <v>78</v>
      </c>
      <c r="H85" s="2"/>
      <c r="I85" s="2"/>
      <c r="J85" s="2"/>
      <c r="K85" s="2"/>
      <c r="L85" s="2"/>
      <c r="M85" s="2"/>
      <c r="N85" s="2" t="s">
        <v>78</v>
      </c>
    </row>
    <row r="86" spans="1:14" x14ac:dyDescent="0.25">
      <c r="A86" s="3" t="s">
        <v>49</v>
      </c>
      <c r="B86" s="3" t="s">
        <v>47</v>
      </c>
      <c r="C86" s="3"/>
      <c r="D86" s="3"/>
      <c r="E86" s="3" t="s">
        <v>62</v>
      </c>
      <c r="F86" s="3" t="s">
        <v>743</v>
      </c>
      <c r="G86" s="2" t="s">
        <v>224</v>
      </c>
      <c r="H86" s="2"/>
      <c r="I86" s="2"/>
      <c r="J86" s="2"/>
      <c r="K86" s="2"/>
      <c r="L86" s="2"/>
      <c r="M86" s="2"/>
      <c r="N86" s="2" t="s">
        <v>78</v>
      </c>
    </row>
    <row r="87" spans="1:14" x14ac:dyDescent="0.25">
      <c r="A87" s="2" t="s">
        <v>609</v>
      </c>
      <c r="B87" s="1" t="s">
        <v>192</v>
      </c>
      <c r="C87" s="2"/>
      <c r="D87" s="2"/>
      <c r="E87" s="2" t="s">
        <v>61</v>
      </c>
      <c r="F87" s="2" t="s">
        <v>172</v>
      </c>
      <c r="G87" s="2" t="s">
        <v>78</v>
      </c>
      <c r="H87" s="2"/>
      <c r="I87" s="2"/>
      <c r="J87" s="2" t="s">
        <v>78</v>
      </c>
      <c r="K87" s="2" t="s">
        <v>78</v>
      </c>
      <c r="L87" s="2"/>
      <c r="M87" s="2"/>
      <c r="N87" s="2"/>
    </row>
    <row r="88" spans="1:14" x14ac:dyDescent="0.25">
      <c r="A88" s="3" t="s">
        <v>105</v>
      </c>
      <c r="B88" s="1" t="s">
        <v>192</v>
      </c>
      <c r="C88" s="1"/>
      <c r="D88" s="1"/>
      <c r="E88" s="3" t="s">
        <v>61</v>
      </c>
      <c r="F88" s="3" t="s">
        <v>106</v>
      </c>
      <c r="G88" s="2" t="s">
        <v>224</v>
      </c>
      <c r="H88" s="2"/>
      <c r="I88" s="2"/>
      <c r="J88" s="2" t="s">
        <v>78</v>
      </c>
      <c r="K88" s="2"/>
      <c r="L88" s="2"/>
      <c r="M88" s="2"/>
      <c r="N88" s="2"/>
    </row>
    <row r="89" spans="1:14" x14ac:dyDescent="0.25">
      <c r="A89" s="3" t="s">
        <v>108</v>
      </c>
      <c r="B89" s="1" t="s">
        <v>192</v>
      </c>
      <c r="C89" s="1"/>
      <c r="D89" s="1"/>
      <c r="E89" s="3" t="s">
        <v>61</v>
      </c>
      <c r="F89" s="3" t="s">
        <v>106</v>
      </c>
      <c r="G89" s="2" t="s">
        <v>224</v>
      </c>
      <c r="H89" s="2"/>
      <c r="I89" s="2"/>
      <c r="J89" s="2"/>
      <c r="K89" s="2" t="s">
        <v>78</v>
      </c>
      <c r="L89" s="2"/>
      <c r="M89" s="2"/>
      <c r="N89" s="2"/>
    </row>
    <row r="90" spans="1:14" x14ac:dyDescent="0.25">
      <c r="A90" s="3" t="s">
        <v>114</v>
      </c>
      <c r="B90" s="3" t="s">
        <v>113</v>
      </c>
      <c r="C90" s="3"/>
      <c r="D90" s="3"/>
      <c r="E90" s="3" t="s">
        <v>62</v>
      </c>
      <c r="F90" s="3" t="s">
        <v>742</v>
      </c>
      <c r="G90" s="2" t="s">
        <v>78</v>
      </c>
      <c r="H90" s="2"/>
      <c r="I90" s="2"/>
      <c r="J90" s="2"/>
      <c r="K90" s="2"/>
      <c r="L90" s="2"/>
      <c r="M90" s="2"/>
      <c r="N90" s="2" t="s">
        <v>78</v>
      </c>
    </row>
    <row r="91" spans="1:14" x14ac:dyDescent="0.25">
      <c r="A91" s="2" t="s">
        <v>203</v>
      </c>
      <c r="B91" s="20" t="s">
        <v>470</v>
      </c>
      <c r="C91" s="2"/>
      <c r="D91" s="2"/>
      <c r="E91" s="2" t="s">
        <v>61</v>
      </c>
      <c r="F91" s="2" t="s">
        <v>70</v>
      </c>
      <c r="G91" s="2" t="s">
        <v>78</v>
      </c>
      <c r="H91" s="2"/>
      <c r="I91" s="2"/>
      <c r="J91" s="2" t="s">
        <v>78</v>
      </c>
      <c r="K91" s="2"/>
      <c r="L91" s="2"/>
      <c r="M91" s="2"/>
      <c r="N91" s="2"/>
    </row>
    <row r="92" spans="1:14" x14ac:dyDescent="0.25">
      <c r="A92" s="2" t="s">
        <v>206</v>
      </c>
      <c r="B92" s="20" t="s">
        <v>470</v>
      </c>
      <c r="C92" s="2"/>
      <c r="D92" s="2"/>
      <c r="E92" s="2" t="s">
        <v>61</v>
      </c>
      <c r="F92" s="2" t="s">
        <v>70</v>
      </c>
      <c r="G92" s="2" t="s">
        <v>78</v>
      </c>
      <c r="H92" s="2"/>
      <c r="I92" s="2"/>
      <c r="J92" s="2"/>
      <c r="K92" s="2" t="s">
        <v>78</v>
      </c>
      <c r="L92" s="2"/>
      <c r="M92" s="2"/>
      <c r="N92" s="2"/>
    </row>
    <row r="93" spans="1:14" x14ac:dyDescent="0.25">
      <c r="A93" s="17" t="s">
        <v>504</v>
      </c>
      <c r="B93" s="17" t="s">
        <v>503</v>
      </c>
      <c r="C93" s="2"/>
      <c r="D93" s="2"/>
      <c r="E93" s="2" t="s">
        <v>62</v>
      </c>
      <c r="F93" s="2" t="s">
        <v>104</v>
      </c>
      <c r="G93" s="2" t="s">
        <v>224</v>
      </c>
      <c r="H93" s="2"/>
      <c r="I93" s="2" t="s">
        <v>78</v>
      </c>
      <c r="J93" s="2" t="s">
        <v>78</v>
      </c>
      <c r="K93" s="2" t="s">
        <v>78</v>
      </c>
      <c r="L93" s="2" t="s">
        <v>78</v>
      </c>
      <c r="M93" s="2" t="s">
        <v>78</v>
      </c>
      <c r="N93" s="2"/>
    </row>
    <row r="94" spans="1:14" x14ac:dyDescent="0.25">
      <c r="A94" s="17" t="s">
        <v>474</v>
      </c>
      <c r="B94" s="17" t="s">
        <v>472</v>
      </c>
      <c r="C94" s="2"/>
      <c r="D94" s="2"/>
      <c r="E94" s="2" t="s">
        <v>62</v>
      </c>
      <c r="F94" s="2" t="s">
        <v>104</v>
      </c>
      <c r="G94" s="2" t="s">
        <v>224</v>
      </c>
      <c r="H94" s="2"/>
      <c r="I94" s="2" t="s">
        <v>78</v>
      </c>
      <c r="J94" s="2" t="s">
        <v>78</v>
      </c>
      <c r="K94" s="2" t="s">
        <v>78</v>
      </c>
      <c r="L94" s="2" t="s">
        <v>78</v>
      </c>
      <c r="M94" s="2" t="s">
        <v>78</v>
      </c>
      <c r="N94" s="2"/>
    </row>
    <row r="95" spans="1:14" x14ac:dyDescent="0.25">
      <c r="A95" s="17" t="s">
        <v>615</v>
      </c>
      <c r="B95" s="20" t="s">
        <v>470</v>
      </c>
      <c r="C95" s="2"/>
      <c r="D95" s="2"/>
      <c r="E95" s="2" t="s">
        <v>62</v>
      </c>
      <c r="F95" s="2" t="s">
        <v>104</v>
      </c>
      <c r="G95" s="2" t="s">
        <v>224</v>
      </c>
      <c r="H95" s="2"/>
      <c r="I95" s="2" t="s">
        <v>78</v>
      </c>
      <c r="J95" s="2"/>
      <c r="K95" s="2"/>
      <c r="L95" s="2"/>
      <c r="M95" s="2" t="s">
        <v>78</v>
      </c>
      <c r="N95" s="2"/>
    </row>
    <row r="96" spans="1:14" x14ac:dyDescent="0.25">
      <c r="A96" s="17" t="s">
        <v>473</v>
      </c>
      <c r="B96" s="17" t="s">
        <v>471</v>
      </c>
      <c r="C96" s="2"/>
      <c r="D96" s="2"/>
      <c r="E96" s="2" t="s">
        <v>62</v>
      </c>
      <c r="F96" s="2" t="s">
        <v>104</v>
      </c>
      <c r="G96" s="2" t="s">
        <v>224</v>
      </c>
      <c r="H96" s="2"/>
      <c r="I96" s="2" t="s">
        <v>78</v>
      </c>
      <c r="J96" s="2" t="s">
        <v>78</v>
      </c>
      <c r="K96" s="2" t="s">
        <v>78</v>
      </c>
      <c r="L96" s="2" t="s">
        <v>78</v>
      </c>
      <c r="M96" s="2" t="s">
        <v>78</v>
      </c>
      <c r="N96" s="2"/>
    </row>
    <row r="97" spans="1:14" x14ac:dyDescent="0.25">
      <c r="A97" s="13" t="s">
        <v>237</v>
      </c>
      <c r="B97" s="13" t="s">
        <v>236</v>
      </c>
      <c r="C97" s="2"/>
      <c r="D97" s="2"/>
      <c r="E97" s="2" t="s">
        <v>62</v>
      </c>
      <c r="F97" s="2" t="s">
        <v>742</v>
      </c>
      <c r="G97" s="2" t="s">
        <v>78</v>
      </c>
      <c r="H97" s="2"/>
      <c r="I97" s="2"/>
      <c r="J97" s="2" t="s">
        <v>78</v>
      </c>
      <c r="K97" s="2" t="s">
        <v>78</v>
      </c>
      <c r="L97" s="2"/>
      <c r="M97" s="2"/>
      <c r="N97" s="2"/>
    </row>
    <row r="98" spans="1:14" x14ac:dyDescent="0.25">
      <c r="A98" s="3" t="s">
        <v>72</v>
      </c>
      <c r="B98" s="3" t="s">
        <v>71</v>
      </c>
      <c r="C98" s="3" t="s">
        <v>151</v>
      </c>
      <c r="D98" s="3"/>
      <c r="E98" s="3" t="s">
        <v>69</v>
      </c>
      <c r="F98" s="3" t="s">
        <v>70</v>
      </c>
      <c r="G98" s="2" t="s">
        <v>78</v>
      </c>
      <c r="H98" s="2"/>
      <c r="I98" s="2" t="s">
        <v>78</v>
      </c>
      <c r="J98" s="2" t="s">
        <v>78</v>
      </c>
      <c r="K98" s="2" t="s">
        <v>78</v>
      </c>
      <c r="L98" s="2" t="s">
        <v>78</v>
      </c>
      <c r="M98" s="2" t="s">
        <v>78</v>
      </c>
      <c r="N98" s="2"/>
    </row>
    <row r="99" spans="1:14" x14ac:dyDescent="0.25">
      <c r="A99" s="3" t="s">
        <v>103</v>
      </c>
      <c r="B99" s="3" t="s">
        <v>102</v>
      </c>
      <c r="C99" s="3"/>
      <c r="D99" s="3"/>
      <c r="E99" s="3" t="s">
        <v>62</v>
      </c>
      <c r="F99" s="3" t="s">
        <v>104</v>
      </c>
      <c r="G99" s="2" t="s">
        <v>78</v>
      </c>
      <c r="H99" s="2"/>
      <c r="I99" s="2"/>
      <c r="J99" s="2" t="s">
        <v>78</v>
      </c>
      <c r="K99" s="2" t="s">
        <v>78</v>
      </c>
      <c r="L99" s="2"/>
      <c r="M99" s="2" t="s">
        <v>78</v>
      </c>
      <c r="N99" s="2"/>
    </row>
    <row r="100" spans="1:14" x14ac:dyDescent="0.25">
      <c r="A100" s="2" t="s">
        <v>159</v>
      </c>
      <c r="B100" s="7" t="s">
        <v>158</v>
      </c>
      <c r="C100" s="2" t="s">
        <v>154</v>
      </c>
      <c r="D100" s="2">
        <f>142.4593/104.1706</f>
        <v>1.3675576410234751</v>
      </c>
      <c r="E100" s="3" t="s">
        <v>61</v>
      </c>
      <c r="F100" s="2" t="s">
        <v>146</v>
      </c>
      <c r="G100" s="2" t="s">
        <v>224</v>
      </c>
      <c r="H100" s="2"/>
      <c r="I100" s="2"/>
      <c r="J100" s="2" t="s">
        <v>78</v>
      </c>
      <c r="K100" s="2"/>
      <c r="L100" s="2"/>
      <c r="M100" s="2"/>
      <c r="N100" s="2"/>
    </row>
    <row r="101" spans="1:14" x14ac:dyDescent="0.25">
      <c r="A101" s="2" t="s">
        <v>160</v>
      </c>
      <c r="B101" s="7" t="s">
        <v>158</v>
      </c>
      <c r="C101" s="2" t="s">
        <v>155</v>
      </c>
      <c r="D101" s="2">
        <f>142.4593/104.1706</f>
        <v>1.3675576410234751</v>
      </c>
      <c r="E101" s="3" t="s">
        <v>61</v>
      </c>
      <c r="F101" s="2" t="s">
        <v>146</v>
      </c>
      <c r="G101" s="2" t="s">
        <v>224</v>
      </c>
      <c r="H101" s="2"/>
      <c r="I101" s="2"/>
      <c r="J101" s="2"/>
      <c r="K101" s="2" t="s">
        <v>78</v>
      </c>
      <c r="L101" s="2"/>
      <c r="M101" s="2"/>
      <c r="N101" s="2"/>
    </row>
    <row r="102" spans="1:14" x14ac:dyDescent="0.25">
      <c r="A102" s="2" t="s">
        <v>142</v>
      </c>
      <c r="B102" s="2" t="s">
        <v>602</v>
      </c>
      <c r="C102" s="2" t="s">
        <v>154</v>
      </c>
      <c r="D102" s="2">
        <v>0.971356</v>
      </c>
      <c r="E102" s="3" t="s">
        <v>61</v>
      </c>
      <c r="F102" s="2" t="s">
        <v>146</v>
      </c>
      <c r="G102" s="2" t="s">
        <v>224</v>
      </c>
      <c r="H102" s="2"/>
      <c r="I102" s="2"/>
      <c r="J102" s="2" t="s">
        <v>78</v>
      </c>
      <c r="K102" s="2"/>
      <c r="L102" s="2"/>
      <c r="M102" s="2"/>
      <c r="N102" s="2"/>
    </row>
    <row r="103" spans="1:14" x14ac:dyDescent="0.25">
      <c r="A103" s="2" t="s">
        <v>143</v>
      </c>
      <c r="B103" s="2" t="s">
        <v>602</v>
      </c>
      <c r="C103" s="2" t="s">
        <v>155</v>
      </c>
      <c r="D103" s="3">
        <v>0.971356</v>
      </c>
      <c r="E103" s="3" t="s">
        <v>61</v>
      </c>
      <c r="F103" s="2" t="s">
        <v>146</v>
      </c>
      <c r="G103" s="2" t="s">
        <v>224</v>
      </c>
      <c r="H103" s="2"/>
      <c r="I103" s="2"/>
      <c r="J103" s="2"/>
      <c r="K103" s="2" t="s">
        <v>78</v>
      </c>
      <c r="L103" s="2"/>
      <c r="M103" s="2"/>
      <c r="N103" s="2"/>
    </row>
    <row r="104" spans="1:14" x14ac:dyDescent="0.25">
      <c r="A104" s="2" t="s">
        <v>737</v>
      </c>
      <c r="B104" s="2" t="s">
        <v>36</v>
      </c>
      <c r="C104" s="2"/>
      <c r="D104" s="2"/>
      <c r="E104" s="3" t="s">
        <v>61</v>
      </c>
      <c r="F104" s="2" t="s">
        <v>741</v>
      </c>
      <c r="G104" s="2" t="s">
        <v>224</v>
      </c>
      <c r="H104" s="2"/>
      <c r="I104" s="2"/>
      <c r="J104" s="2"/>
      <c r="K104" s="2" t="s">
        <v>78</v>
      </c>
      <c r="L104" s="2"/>
      <c r="M104" s="2"/>
      <c r="N104" s="2"/>
    </row>
    <row r="105" spans="1:14" x14ac:dyDescent="0.25">
      <c r="A105" s="2" t="s">
        <v>738</v>
      </c>
      <c r="B105" s="2" t="s">
        <v>36</v>
      </c>
      <c r="C105" s="2"/>
      <c r="D105" s="2"/>
      <c r="E105" s="3" t="s">
        <v>61</v>
      </c>
      <c r="F105" s="2" t="s">
        <v>741</v>
      </c>
      <c r="G105" s="2" t="s">
        <v>224</v>
      </c>
      <c r="H105" s="2"/>
      <c r="I105" s="2"/>
      <c r="J105" s="2" t="s">
        <v>78</v>
      </c>
      <c r="K105" s="2"/>
      <c r="L105" s="2"/>
      <c r="M105" s="2"/>
      <c r="N105" s="2"/>
    </row>
    <row r="106" spans="1:14" x14ac:dyDescent="0.25">
      <c r="A106" s="2" t="s">
        <v>739</v>
      </c>
      <c r="B106" s="2" t="s">
        <v>36</v>
      </c>
      <c r="C106" s="2"/>
      <c r="D106" s="2"/>
      <c r="E106" s="3" t="s">
        <v>61</v>
      </c>
      <c r="F106" s="2" t="s">
        <v>741</v>
      </c>
      <c r="G106" s="2" t="s">
        <v>224</v>
      </c>
      <c r="H106" s="2"/>
      <c r="I106" s="2"/>
      <c r="J106" s="2"/>
      <c r="K106" s="2" t="s">
        <v>78</v>
      </c>
      <c r="L106" s="2"/>
      <c r="M106" s="2"/>
      <c r="N106" s="2"/>
    </row>
    <row r="107" spans="1:14" x14ac:dyDescent="0.25">
      <c r="A107" s="2" t="s">
        <v>740</v>
      </c>
      <c r="B107" s="2" t="s">
        <v>36</v>
      </c>
      <c r="C107" s="2"/>
      <c r="D107" s="2"/>
      <c r="E107" s="3" t="s">
        <v>61</v>
      </c>
      <c r="F107" s="2" t="s">
        <v>741</v>
      </c>
      <c r="G107" s="2" t="s">
        <v>224</v>
      </c>
      <c r="H107" s="2"/>
      <c r="I107" s="2"/>
      <c r="J107" s="2" t="s">
        <v>78</v>
      </c>
      <c r="K107" s="2"/>
      <c r="L107" s="2"/>
      <c r="M107" s="2"/>
      <c r="N107" s="2"/>
    </row>
    <row r="108" spans="1:14" x14ac:dyDescent="0.25">
      <c r="A108" s="2" t="s">
        <v>745</v>
      </c>
      <c r="B108" s="2" t="s">
        <v>36</v>
      </c>
      <c r="C108" s="2"/>
      <c r="D108" s="2"/>
      <c r="E108" s="3" t="s">
        <v>61</v>
      </c>
      <c r="F108" s="2" t="s">
        <v>744</v>
      </c>
      <c r="G108" s="2" t="s">
        <v>78</v>
      </c>
      <c r="H108" s="2"/>
      <c r="I108" s="2"/>
      <c r="J108" s="2"/>
      <c r="K108" s="2" t="s">
        <v>78</v>
      </c>
      <c r="L108" s="2"/>
      <c r="M108" s="2"/>
      <c r="N108" s="2"/>
    </row>
    <row r="109" spans="1:14" x14ac:dyDescent="0.25">
      <c r="A109" s="2" t="s">
        <v>746</v>
      </c>
      <c r="B109" s="2" t="s">
        <v>36</v>
      </c>
      <c r="C109" s="2"/>
      <c r="D109" s="2"/>
      <c r="E109" s="3" t="s">
        <v>61</v>
      </c>
      <c r="F109" s="2" t="s">
        <v>744</v>
      </c>
      <c r="G109" s="2" t="s">
        <v>78</v>
      </c>
      <c r="H109" s="2"/>
      <c r="I109" s="2"/>
      <c r="J109" s="2" t="s">
        <v>78</v>
      </c>
      <c r="K109" s="2"/>
      <c r="L109" s="2"/>
      <c r="M109" s="2"/>
      <c r="N109" s="2"/>
    </row>
  </sheetData>
  <hyperlinks>
    <hyperlink ref="F49" r:id="rId1"/>
    <hyperlink ref="F45" r:id="rId2" tooltip="Persistent link using digital object identifier"/>
    <hyperlink ref="F44" r:id="rId3"/>
    <hyperlink ref="F79" r:id="rId4"/>
    <hyperlink ref="F52" r:id="rId5"/>
    <hyperlink ref="F35" r:id="rId6"/>
  </hyperlinks>
  <pageMargins left="0.7" right="0.7" top="0.75" bottom="0.75" header="0.3" footer="0.3"/>
  <pageSetup paperSize="9" orientation="portrait"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19"/>
  <sheetViews>
    <sheetView topLeftCell="A586" workbookViewId="0">
      <selection activeCell="A3" sqref="A3:E619"/>
    </sheetView>
  </sheetViews>
  <sheetFormatPr defaultRowHeight="15" x14ac:dyDescent="0.25"/>
  <cols>
    <col min="1" max="1" width="103" bestFit="1" customWidth="1"/>
    <col min="2" max="2" width="12.7109375" bestFit="1" customWidth="1"/>
    <col min="3" max="3" width="18.42578125" customWidth="1"/>
    <col min="4" max="4" width="6.85546875" customWidth="1"/>
    <col min="5" max="5" width="12.7109375" bestFit="1" customWidth="1"/>
  </cols>
  <sheetData>
    <row r="3" spans="1:5" x14ac:dyDescent="0.25">
      <c r="A3" s="27" t="s">
        <v>12</v>
      </c>
      <c r="B3" s="27" t="s">
        <v>54</v>
      </c>
      <c r="C3" s="27" t="s">
        <v>496</v>
      </c>
      <c r="D3" s="27" t="s">
        <v>33</v>
      </c>
      <c r="E3" t="s">
        <v>718</v>
      </c>
    </row>
    <row r="4" spans="1:5" x14ac:dyDescent="0.25">
      <c r="A4" t="s">
        <v>607</v>
      </c>
      <c r="B4" t="s">
        <v>493</v>
      </c>
      <c r="C4" t="s">
        <v>497</v>
      </c>
      <c r="D4" t="s">
        <v>14</v>
      </c>
      <c r="E4" s="28">
        <v>1</v>
      </c>
    </row>
    <row r="5" spans="1:5" x14ac:dyDescent="0.25">
      <c r="A5" t="s">
        <v>607</v>
      </c>
      <c r="B5" t="s">
        <v>612</v>
      </c>
      <c r="C5" t="s">
        <v>500</v>
      </c>
      <c r="D5" t="s">
        <v>14</v>
      </c>
      <c r="E5" s="28">
        <v>1.2272333333333301</v>
      </c>
    </row>
    <row r="6" spans="1:5" x14ac:dyDescent="0.25">
      <c r="A6" t="s">
        <v>607</v>
      </c>
      <c r="B6" t="s">
        <v>613</v>
      </c>
      <c r="C6" t="s">
        <v>501</v>
      </c>
      <c r="D6" t="s">
        <v>14</v>
      </c>
      <c r="E6" s="28">
        <v>0.88</v>
      </c>
    </row>
    <row r="7" spans="1:5" x14ac:dyDescent="0.25">
      <c r="A7" t="s">
        <v>607</v>
      </c>
      <c r="B7" t="s">
        <v>0</v>
      </c>
      <c r="C7" t="s">
        <v>498</v>
      </c>
      <c r="D7" t="s">
        <v>15</v>
      </c>
      <c r="E7" s="28">
        <v>-0.3</v>
      </c>
    </row>
    <row r="8" spans="1:5" x14ac:dyDescent="0.25">
      <c r="A8" t="s">
        <v>607</v>
      </c>
      <c r="B8" t="s">
        <v>79</v>
      </c>
      <c r="C8" t="s">
        <v>499</v>
      </c>
      <c r="D8" t="s">
        <v>14</v>
      </c>
      <c r="E8" s="28">
        <v>-2.77</v>
      </c>
    </row>
    <row r="9" spans="1:5" x14ac:dyDescent="0.25">
      <c r="A9" t="s">
        <v>607</v>
      </c>
      <c r="B9" t="s">
        <v>173</v>
      </c>
      <c r="C9" t="s">
        <v>499</v>
      </c>
      <c r="D9" t="s">
        <v>14</v>
      </c>
      <c r="E9" s="28">
        <v>-0.08</v>
      </c>
    </row>
    <row r="10" spans="1:5" x14ac:dyDescent="0.25">
      <c r="A10" t="s">
        <v>607</v>
      </c>
      <c r="B10" t="s">
        <v>115</v>
      </c>
      <c r="C10" t="s">
        <v>499</v>
      </c>
      <c r="D10" t="s">
        <v>14</v>
      </c>
      <c r="E10" s="28">
        <v>-0.06</v>
      </c>
    </row>
    <row r="11" spans="1:5" x14ac:dyDescent="0.25">
      <c r="A11" t="s">
        <v>607</v>
      </c>
      <c r="B11" t="s">
        <v>48</v>
      </c>
      <c r="C11" t="s">
        <v>498</v>
      </c>
      <c r="D11" t="s">
        <v>25</v>
      </c>
      <c r="E11" s="28">
        <v>-1.7324999999999999</v>
      </c>
    </row>
    <row r="12" spans="1:5" x14ac:dyDescent="0.25">
      <c r="A12" t="s">
        <v>607</v>
      </c>
      <c r="B12" t="s">
        <v>10</v>
      </c>
      <c r="C12" t="s">
        <v>499</v>
      </c>
      <c r="D12" t="s">
        <v>14</v>
      </c>
      <c r="E12" s="28">
        <v>-2.93</v>
      </c>
    </row>
    <row r="13" spans="1:5" x14ac:dyDescent="0.25">
      <c r="A13" t="s">
        <v>607</v>
      </c>
      <c r="B13" t="s">
        <v>121</v>
      </c>
      <c r="C13" t="s">
        <v>499</v>
      </c>
      <c r="D13" t="s">
        <v>14</v>
      </c>
      <c r="E13" s="28">
        <v>-0.02</v>
      </c>
    </row>
    <row r="14" spans="1:5" x14ac:dyDescent="0.25">
      <c r="A14" t="s">
        <v>16</v>
      </c>
      <c r="B14" t="s">
        <v>11</v>
      </c>
      <c r="C14" t="s">
        <v>497</v>
      </c>
      <c r="D14" t="s">
        <v>14</v>
      </c>
      <c r="E14" s="28">
        <v>1</v>
      </c>
    </row>
    <row r="15" spans="1:5" x14ac:dyDescent="0.25">
      <c r="A15" t="s">
        <v>16</v>
      </c>
      <c r="B15" t="s">
        <v>2</v>
      </c>
      <c r="C15" t="s">
        <v>499</v>
      </c>
      <c r="D15" t="s">
        <v>14</v>
      </c>
      <c r="E15" s="28">
        <v>-1</v>
      </c>
    </row>
    <row r="16" spans="1:5" x14ac:dyDescent="0.25">
      <c r="A16" t="s">
        <v>17</v>
      </c>
      <c r="B16" t="s">
        <v>11</v>
      </c>
      <c r="C16" t="s">
        <v>497</v>
      </c>
      <c r="D16" t="s">
        <v>14</v>
      </c>
      <c r="E16" s="28">
        <v>1</v>
      </c>
    </row>
    <row r="17" spans="1:5" x14ac:dyDescent="0.25">
      <c r="A17" t="s">
        <v>17</v>
      </c>
      <c r="B17" t="s">
        <v>3</v>
      </c>
      <c r="C17" t="s">
        <v>499</v>
      </c>
      <c r="D17" t="s">
        <v>14</v>
      </c>
      <c r="E17" s="28">
        <v>-1</v>
      </c>
    </row>
    <row r="18" spans="1:5" x14ac:dyDescent="0.25">
      <c r="A18" t="s">
        <v>18</v>
      </c>
      <c r="B18" t="s">
        <v>11</v>
      </c>
      <c r="C18" t="s">
        <v>497</v>
      </c>
      <c r="D18" t="s">
        <v>14</v>
      </c>
      <c r="E18" s="28">
        <v>1</v>
      </c>
    </row>
    <row r="19" spans="1:5" x14ac:dyDescent="0.25">
      <c r="A19" t="s">
        <v>18</v>
      </c>
      <c r="B19" t="s">
        <v>4</v>
      </c>
      <c r="C19" t="s">
        <v>499</v>
      </c>
      <c r="D19" t="s">
        <v>14</v>
      </c>
      <c r="E19" s="28">
        <v>-1</v>
      </c>
    </row>
    <row r="20" spans="1:5" x14ac:dyDescent="0.25">
      <c r="A20" t="s">
        <v>19</v>
      </c>
      <c r="B20" t="s">
        <v>11</v>
      </c>
      <c r="C20" t="s">
        <v>497</v>
      </c>
      <c r="D20" t="s">
        <v>14</v>
      </c>
      <c r="E20" s="28">
        <v>1</v>
      </c>
    </row>
    <row r="21" spans="1:5" x14ac:dyDescent="0.25">
      <c r="A21" t="s">
        <v>19</v>
      </c>
      <c r="B21" t="s">
        <v>5</v>
      </c>
      <c r="C21" t="s">
        <v>499</v>
      </c>
      <c r="D21" t="s">
        <v>14</v>
      </c>
      <c r="E21" s="28">
        <v>-1</v>
      </c>
    </row>
    <row r="22" spans="1:5" x14ac:dyDescent="0.25">
      <c r="A22" t="s">
        <v>20</v>
      </c>
      <c r="B22" t="s">
        <v>11</v>
      </c>
      <c r="C22" t="s">
        <v>497</v>
      </c>
      <c r="D22" t="s">
        <v>14</v>
      </c>
      <c r="E22" s="28">
        <v>1</v>
      </c>
    </row>
    <row r="23" spans="1:5" x14ac:dyDescent="0.25">
      <c r="A23" t="s">
        <v>20</v>
      </c>
      <c r="B23" t="s">
        <v>6</v>
      </c>
      <c r="C23" t="s">
        <v>499</v>
      </c>
      <c r="D23" t="s">
        <v>14</v>
      </c>
      <c r="E23" s="28">
        <v>-1</v>
      </c>
    </row>
    <row r="24" spans="1:5" x14ac:dyDescent="0.25">
      <c r="A24" t="s">
        <v>21</v>
      </c>
      <c r="B24" t="s">
        <v>11</v>
      </c>
      <c r="C24" t="s">
        <v>497</v>
      </c>
      <c r="D24" t="s">
        <v>14</v>
      </c>
      <c r="E24" s="28">
        <v>1</v>
      </c>
    </row>
    <row r="25" spans="1:5" x14ac:dyDescent="0.25">
      <c r="A25" t="s">
        <v>21</v>
      </c>
      <c r="B25" t="s">
        <v>7</v>
      </c>
      <c r="C25" t="s">
        <v>499</v>
      </c>
      <c r="D25" t="s">
        <v>14</v>
      </c>
      <c r="E25" s="28">
        <v>-1</v>
      </c>
    </row>
    <row r="26" spans="1:5" x14ac:dyDescent="0.25">
      <c r="A26" t="s">
        <v>22</v>
      </c>
      <c r="B26" t="s">
        <v>11</v>
      </c>
      <c r="C26" t="s">
        <v>497</v>
      </c>
      <c r="D26" t="s">
        <v>14</v>
      </c>
      <c r="E26" s="28">
        <v>1</v>
      </c>
    </row>
    <row r="27" spans="1:5" x14ac:dyDescent="0.25">
      <c r="A27" t="s">
        <v>22</v>
      </c>
      <c r="B27" t="s">
        <v>8</v>
      </c>
      <c r="C27" t="s">
        <v>499</v>
      </c>
      <c r="D27" t="s">
        <v>14</v>
      </c>
      <c r="E27" s="28">
        <v>-1</v>
      </c>
    </row>
    <row r="28" spans="1:5" x14ac:dyDescent="0.25">
      <c r="A28" t="s">
        <v>23</v>
      </c>
      <c r="B28" t="s">
        <v>11</v>
      </c>
      <c r="C28" t="s">
        <v>497</v>
      </c>
      <c r="D28" t="s">
        <v>14</v>
      </c>
      <c r="E28" s="28">
        <v>1</v>
      </c>
    </row>
    <row r="29" spans="1:5" x14ac:dyDescent="0.25">
      <c r="A29" t="s">
        <v>23</v>
      </c>
      <c r="B29" t="s">
        <v>9</v>
      </c>
      <c r="C29" t="s">
        <v>499</v>
      </c>
      <c r="D29" t="s">
        <v>14</v>
      </c>
      <c r="E29" s="28">
        <v>-1</v>
      </c>
    </row>
    <row r="30" spans="1:5" x14ac:dyDescent="0.25">
      <c r="A30" t="s">
        <v>98</v>
      </c>
      <c r="B30" t="s">
        <v>91</v>
      </c>
      <c r="C30" t="s">
        <v>497</v>
      </c>
      <c r="D30" t="s">
        <v>14</v>
      </c>
      <c r="E30" s="28">
        <v>1</v>
      </c>
    </row>
    <row r="31" spans="1:5" x14ac:dyDescent="0.25">
      <c r="A31" t="s">
        <v>98</v>
      </c>
      <c r="B31" t="s">
        <v>0</v>
      </c>
      <c r="C31" t="s">
        <v>498</v>
      </c>
      <c r="D31" t="s">
        <v>15</v>
      </c>
      <c r="E31" s="28">
        <v>-0.6</v>
      </c>
    </row>
    <row r="32" spans="1:5" x14ac:dyDescent="0.25">
      <c r="A32" t="s">
        <v>98</v>
      </c>
      <c r="B32" t="s">
        <v>34</v>
      </c>
      <c r="C32" t="s">
        <v>499</v>
      </c>
      <c r="D32" t="s">
        <v>14</v>
      </c>
      <c r="E32" s="28">
        <v>-0.18104107799999999</v>
      </c>
    </row>
    <row r="33" spans="1:5" x14ac:dyDescent="0.25">
      <c r="A33" t="s">
        <v>98</v>
      </c>
      <c r="B33" t="s">
        <v>86</v>
      </c>
      <c r="C33" t="s">
        <v>499</v>
      </c>
      <c r="D33" t="s">
        <v>14</v>
      </c>
      <c r="E33" s="28">
        <v>-0.83918177299999996</v>
      </c>
    </row>
    <row r="34" spans="1:5" x14ac:dyDescent="0.25">
      <c r="A34" t="s">
        <v>98</v>
      </c>
      <c r="B34" t="s">
        <v>48</v>
      </c>
      <c r="C34" t="s">
        <v>501</v>
      </c>
      <c r="D34" t="s">
        <v>25</v>
      </c>
      <c r="E34" s="28">
        <v>0.28727272727272729</v>
      </c>
    </row>
    <row r="35" spans="1:5" x14ac:dyDescent="0.25">
      <c r="A35" t="s">
        <v>139</v>
      </c>
      <c r="B35" t="s">
        <v>91</v>
      </c>
      <c r="C35" t="s">
        <v>499</v>
      </c>
      <c r="D35" t="s">
        <v>14</v>
      </c>
      <c r="E35" s="28">
        <v>-0.26540000000000002</v>
      </c>
    </row>
    <row r="36" spans="1:5" x14ac:dyDescent="0.25">
      <c r="A36" t="s">
        <v>139</v>
      </c>
      <c r="B36" t="s">
        <v>101</v>
      </c>
      <c r="C36" t="s">
        <v>497</v>
      </c>
      <c r="D36" t="s">
        <v>14</v>
      </c>
      <c r="E36" s="28">
        <v>1</v>
      </c>
    </row>
    <row r="37" spans="1:5" x14ac:dyDescent="0.25">
      <c r="A37" t="s">
        <v>139</v>
      </c>
      <c r="B37" t="s">
        <v>0</v>
      </c>
      <c r="C37" t="s">
        <v>498</v>
      </c>
      <c r="D37" t="s">
        <v>15</v>
      </c>
      <c r="E37" s="28">
        <v>-0.1971</v>
      </c>
    </row>
    <row r="38" spans="1:5" x14ac:dyDescent="0.25">
      <c r="A38" t="s">
        <v>139</v>
      </c>
      <c r="B38" t="s">
        <v>81</v>
      </c>
      <c r="C38" t="s">
        <v>499</v>
      </c>
      <c r="D38" t="s">
        <v>14</v>
      </c>
      <c r="E38" s="28">
        <v>-0.76039000000000001</v>
      </c>
    </row>
    <row r="39" spans="1:5" x14ac:dyDescent="0.25">
      <c r="A39" t="s">
        <v>67</v>
      </c>
      <c r="B39" t="s">
        <v>68</v>
      </c>
      <c r="C39" t="s">
        <v>497</v>
      </c>
      <c r="D39" t="s">
        <v>14</v>
      </c>
      <c r="E39" s="28">
        <v>1</v>
      </c>
    </row>
    <row r="40" spans="1:5" x14ac:dyDescent="0.25">
      <c r="A40" t="s">
        <v>67</v>
      </c>
      <c r="B40" t="s">
        <v>65</v>
      </c>
      <c r="C40" t="s">
        <v>498</v>
      </c>
      <c r="D40" t="s">
        <v>25</v>
      </c>
      <c r="E40" s="28">
        <v>-0.48829486151782359</v>
      </c>
    </row>
    <row r="41" spans="1:5" x14ac:dyDescent="0.25">
      <c r="A41" t="s">
        <v>67</v>
      </c>
      <c r="B41" t="s">
        <v>0</v>
      </c>
      <c r="C41" t="s">
        <v>498</v>
      </c>
      <c r="D41" t="s">
        <v>15</v>
      </c>
      <c r="E41" s="28">
        <v>-0.12130555555555554</v>
      </c>
    </row>
    <row r="42" spans="1:5" x14ac:dyDescent="0.25">
      <c r="A42" t="s">
        <v>67</v>
      </c>
      <c r="B42" t="s">
        <v>36</v>
      </c>
      <c r="C42" t="s">
        <v>499</v>
      </c>
      <c r="D42" t="s">
        <v>14</v>
      </c>
      <c r="E42" s="28">
        <v>-2.5910931169999998</v>
      </c>
    </row>
    <row r="43" spans="1:5" x14ac:dyDescent="0.25">
      <c r="A43" t="s">
        <v>67</v>
      </c>
      <c r="B43" t="s">
        <v>48</v>
      </c>
      <c r="C43" t="s">
        <v>498</v>
      </c>
      <c r="D43" t="s">
        <v>25</v>
      </c>
      <c r="E43" s="28">
        <v>-4.9386000000000001</v>
      </c>
    </row>
    <row r="44" spans="1:5" x14ac:dyDescent="0.25">
      <c r="A44" t="s">
        <v>605</v>
      </c>
      <c r="B44" t="s">
        <v>220</v>
      </c>
      <c r="C44" t="s">
        <v>497</v>
      </c>
      <c r="D44" t="s">
        <v>14</v>
      </c>
      <c r="E44" s="28">
        <v>1</v>
      </c>
    </row>
    <row r="45" spans="1:5" x14ac:dyDescent="0.25">
      <c r="A45" t="s">
        <v>605</v>
      </c>
      <c r="B45" t="s">
        <v>612</v>
      </c>
      <c r="C45" t="s">
        <v>500</v>
      </c>
      <c r="D45" t="s">
        <v>14</v>
      </c>
      <c r="E45" s="28">
        <v>0.31990000000000002</v>
      </c>
    </row>
    <row r="46" spans="1:5" x14ac:dyDescent="0.25">
      <c r="A46" t="s">
        <v>605</v>
      </c>
      <c r="B46" t="s">
        <v>0</v>
      </c>
      <c r="C46" t="s">
        <v>498</v>
      </c>
      <c r="D46" t="s">
        <v>15</v>
      </c>
      <c r="E46" s="28">
        <v>-0.84107399999999999</v>
      </c>
    </row>
    <row r="47" spans="1:5" x14ac:dyDescent="0.25">
      <c r="A47" t="s">
        <v>605</v>
      </c>
      <c r="B47" t="s">
        <v>112</v>
      </c>
      <c r="C47" t="s">
        <v>499</v>
      </c>
      <c r="D47" t="s">
        <v>14</v>
      </c>
      <c r="E47" s="28">
        <v>-1.9679730000000002</v>
      </c>
    </row>
    <row r="48" spans="1:5" x14ac:dyDescent="0.25">
      <c r="A48" t="s">
        <v>605</v>
      </c>
      <c r="B48" t="s">
        <v>44</v>
      </c>
      <c r="C48" t="s">
        <v>501</v>
      </c>
      <c r="D48" t="s">
        <v>14</v>
      </c>
      <c r="E48" s="28">
        <v>2.92E-2</v>
      </c>
    </row>
    <row r="49" spans="1:5" x14ac:dyDescent="0.25">
      <c r="A49" t="s">
        <v>605</v>
      </c>
      <c r="B49" t="s">
        <v>53</v>
      </c>
      <c r="C49" t="s">
        <v>498</v>
      </c>
      <c r="D49" t="s">
        <v>25</v>
      </c>
      <c r="E49" s="28">
        <v>-9.9952779599999992</v>
      </c>
    </row>
    <row r="50" spans="1:5" x14ac:dyDescent="0.25">
      <c r="A50" t="s">
        <v>605</v>
      </c>
      <c r="B50" t="s">
        <v>34</v>
      </c>
      <c r="C50" t="s">
        <v>501</v>
      </c>
      <c r="D50" t="s">
        <v>14</v>
      </c>
      <c r="E50" s="28">
        <v>2.9399999999999999E-2</v>
      </c>
    </row>
    <row r="51" spans="1:5" x14ac:dyDescent="0.25">
      <c r="A51" t="s">
        <v>605</v>
      </c>
      <c r="B51" t="s">
        <v>219</v>
      </c>
      <c r="C51" t="s">
        <v>499</v>
      </c>
      <c r="D51" t="s">
        <v>14</v>
      </c>
      <c r="E51" s="28">
        <v>-4.335E-2</v>
      </c>
    </row>
    <row r="52" spans="1:5" x14ac:dyDescent="0.25">
      <c r="A52" t="s">
        <v>605</v>
      </c>
      <c r="B52" t="s">
        <v>46</v>
      </c>
      <c r="C52" t="s">
        <v>501</v>
      </c>
      <c r="D52" t="s">
        <v>14</v>
      </c>
      <c r="E52" s="28">
        <v>2.7000000000000001E-3</v>
      </c>
    </row>
    <row r="53" spans="1:5" x14ac:dyDescent="0.25">
      <c r="A53" t="s">
        <v>605</v>
      </c>
      <c r="B53" t="s">
        <v>48</v>
      </c>
      <c r="C53" t="s">
        <v>498</v>
      </c>
      <c r="D53" t="s">
        <v>25</v>
      </c>
      <c r="E53" s="28">
        <v>-22.932249999999996</v>
      </c>
    </row>
    <row r="54" spans="1:5" x14ac:dyDescent="0.25">
      <c r="A54" t="s">
        <v>605</v>
      </c>
      <c r="B54" t="s">
        <v>10</v>
      </c>
      <c r="C54" t="s">
        <v>499</v>
      </c>
      <c r="D54" t="s">
        <v>14</v>
      </c>
      <c r="E54" s="28">
        <v>-19.21</v>
      </c>
    </row>
    <row r="55" spans="1:5" x14ac:dyDescent="0.25">
      <c r="A55" t="s">
        <v>614</v>
      </c>
      <c r="B55" t="s">
        <v>207</v>
      </c>
      <c r="C55" t="s">
        <v>497</v>
      </c>
      <c r="D55" t="s">
        <v>14</v>
      </c>
      <c r="E55" s="28">
        <v>1</v>
      </c>
    </row>
    <row r="56" spans="1:5" x14ac:dyDescent="0.25">
      <c r="A56" t="s">
        <v>614</v>
      </c>
      <c r="B56" t="s">
        <v>613</v>
      </c>
      <c r="C56" t="s">
        <v>499</v>
      </c>
      <c r="D56" t="s">
        <v>14</v>
      </c>
      <c r="E56" s="28">
        <v>-1.6539999999999999</v>
      </c>
    </row>
    <row r="57" spans="1:5" x14ac:dyDescent="0.25">
      <c r="A57" t="s">
        <v>614</v>
      </c>
      <c r="B57" t="s">
        <v>0</v>
      </c>
      <c r="C57" t="s">
        <v>498</v>
      </c>
      <c r="D57" t="s">
        <v>15</v>
      </c>
      <c r="E57" s="28">
        <v>-0.27777777777777779</v>
      </c>
    </row>
    <row r="58" spans="1:5" x14ac:dyDescent="0.25">
      <c r="A58" t="s">
        <v>614</v>
      </c>
      <c r="B58" t="s">
        <v>53</v>
      </c>
      <c r="C58" t="s">
        <v>498</v>
      </c>
      <c r="D58" t="s">
        <v>25</v>
      </c>
      <c r="E58" s="28">
        <v>-2</v>
      </c>
    </row>
    <row r="59" spans="1:5" x14ac:dyDescent="0.25">
      <c r="A59" t="s">
        <v>614</v>
      </c>
      <c r="B59" t="s">
        <v>34</v>
      </c>
      <c r="C59" t="s">
        <v>499</v>
      </c>
      <c r="D59" t="s">
        <v>14</v>
      </c>
      <c r="E59" s="28">
        <v>-7.5190000000000007E-2</v>
      </c>
    </row>
    <row r="60" spans="1:5" x14ac:dyDescent="0.25">
      <c r="A60" t="s">
        <v>614</v>
      </c>
      <c r="B60" t="s">
        <v>10</v>
      </c>
      <c r="C60" t="s">
        <v>498</v>
      </c>
      <c r="D60" t="s">
        <v>14</v>
      </c>
      <c r="E60" s="28">
        <v>-0.64285999999999999</v>
      </c>
    </row>
    <row r="61" spans="1:5" x14ac:dyDescent="0.25">
      <c r="A61" t="s">
        <v>506</v>
      </c>
      <c r="B61" t="s">
        <v>207</v>
      </c>
      <c r="C61" t="s">
        <v>497</v>
      </c>
      <c r="D61" t="s">
        <v>14</v>
      </c>
      <c r="E61" s="28">
        <v>1</v>
      </c>
    </row>
    <row r="62" spans="1:5" x14ac:dyDescent="0.25">
      <c r="A62" t="s">
        <v>506</v>
      </c>
      <c r="B62" t="s">
        <v>76</v>
      </c>
      <c r="C62" t="s">
        <v>498</v>
      </c>
      <c r="D62" t="s">
        <v>14</v>
      </c>
      <c r="E62" s="28">
        <v>-41.226280000000003</v>
      </c>
    </row>
    <row r="63" spans="1:5" x14ac:dyDescent="0.25">
      <c r="A63" t="s">
        <v>506</v>
      </c>
      <c r="B63" t="s">
        <v>0</v>
      </c>
      <c r="C63" t="s">
        <v>498</v>
      </c>
      <c r="D63" t="s">
        <v>15</v>
      </c>
      <c r="E63" s="28">
        <v>-0.55540999999999996</v>
      </c>
    </row>
    <row r="64" spans="1:5" x14ac:dyDescent="0.25">
      <c r="A64" t="s">
        <v>506</v>
      </c>
      <c r="B64" t="s">
        <v>34</v>
      </c>
      <c r="C64" t="s">
        <v>501</v>
      </c>
      <c r="D64" t="s">
        <v>14</v>
      </c>
      <c r="E64" s="28">
        <v>0.14197000000000001</v>
      </c>
    </row>
    <row r="65" spans="1:5" x14ac:dyDescent="0.25">
      <c r="A65" t="s">
        <v>506</v>
      </c>
      <c r="B65" t="s">
        <v>470</v>
      </c>
      <c r="C65" t="s">
        <v>499</v>
      </c>
      <c r="D65" t="s">
        <v>14</v>
      </c>
      <c r="E65" s="28">
        <v>-1.15818</v>
      </c>
    </row>
    <row r="66" spans="1:5" x14ac:dyDescent="0.25">
      <c r="A66" t="s">
        <v>199</v>
      </c>
      <c r="B66" t="s">
        <v>198</v>
      </c>
      <c r="C66" t="s">
        <v>497</v>
      </c>
      <c r="D66" t="s">
        <v>14</v>
      </c>
      <c r="E66" s="28">
        <v>1</v>
      </c>
    </row>
    <row r="67" spans="1:5" x14ac:dyDescent="0.25">
      <c r="A67" t="s">
        <v>199</v>
      </c>
      <c r="B67" t="s">
        <v>79</v>
      </c>
      <c r="C67" t="s">
        <v>499</v>
      </c>
      <c r="D67" t="s">
        <v>14</v>
      </c>
      <c r="E67" s="28">
        <v>-0.77400000000000002</v>
      </c>
    </row>
    <row r="68" spans="1:5" x14ac:dyDescent="0.25">
      <c r="A68" t="s">
        <v>511</v>
      </c>
      <c r="B68" t="s">
        <v>11</v>
      </c>
      <c r="C68" t="s">
        <v>499</v>
      </c>
      <c r="D68" t="s">
        <v>14</v>
      </c>
      <c r="E68" s="28">
        <v>-1.3776748077470806</v>
      </c>
    </row>
    <row r="69" spans="1:5" x14ac:dyDescent="0.25">
      <c r="A69" t="s">
        <v>511</v>
      </c>
      <c r="B69" t="s">
        <v>198</v>
      </c>
      <c r="C69" t="s">
        <v>497</v>
      </c>
      <c r="D69" t="s">
        <v>14</v>
      </c>
      <c r="E69" s="28">
        <v>1</v>
      </c>
    </row>
    <row r="70" spans="1:5" x14ac:dyDescent="0.25">
      <c r="A70" t="s">
        <v>511</v>
      </c>
      <c r="B70" t="s">
        <v>31</v>
      </c>
      <c r="C70" t="s">
        <v>500</v>
      </c>
      <c r="D70" t="s">
        <v>14</v>
      </c>
      <c r="E70" s="28">
        <v>1.1125183297493586</v>
      </c>
    </row>
    <row r="71" spans="1:5" x14ac:dyDescent="0.25">
      <c r="A71" t="s">
        <v>511</v>
      </c>
      <c r="B71" t="s">
        <v>65</v>
      </c>
      <c r="C71" t="s">
        <v>498</v>
      </c>
      <c r="D71" t="s">
        <v>25</v>
      </c>
      <c r="E71" s="28">
        <v>-1.3750569638279693</v>
      </c>
    </row>
    <row r="72" spans="1:5" x14ac:dyDescent="0.25">
      <c r="A72" t="s">
        <v>511</v>
      </c>
      <c r="B72" t="s">
        <v>0</v>
      </c>
      <c r="C72" t="s">
        <v>498</v>
      </c>
      <c r="D72" t="s">
        <v>15</v>
      </c>
      <c r="E72" s="28">
        <v>0.40033110225007118</v>
      </c>
    </row>
    <row r="73" spans="1:5" x14ac:dyDescent="0.25">
      <c r="A73" t="s">
        <v>511</v>
      </c>
      <c r="B73" t="s">
        <v>80</v>
      </c>
      <c r="C73" t="s">
        <v>499</v>
      </c>
      <c r="D73" t="s">
        <v>14</v>
      </c>
      <c r="E73" s="28">
        <v>-2.1559888579387187E-2</v>
      </c>
    </row>
    <row r="74" spans="1:5" x14ac:dyDescent="0.25">
      <c r="A74" t="s">
        <v>511</v>
      </c>
      <c r="B74" t="s">
        <v>48</v>
      </c>
      <c r="C74" t="s">
        <v>498</v>
      </c>
      <c r="D74" t="s">
        <v>25</v>
      </c>
      <c r="E74" s="28">
        <v>-6.2001566505269161E-2</v>
      </c>
    </row>
    <row r="75" spans="1:5" x14ac:dyDescent="0.25">
      <c r="A75" t="s">
        <v>511</v>
      </c>
      <c r="B75" t="s">
        <v>81</v>
      </c>
      <c r="C75" t="s">
        <v>499</v>
      </c>
      <c r="D75" t="s">
        <v>14</v>
      </c>
      <c r="E75" s="28">
        <v>-8.2668755340358883E-3</v>
      </c>
    </row>
    <row r="76" spans="1:5" x14ac:dyDescent="0.25">
      <c r="A76" t="s">
        <v>511</v>
      </c>
      <c r="B76" t="s">
        <v>10</v>
      </c>
      <c r="C76" t="s">
        <v>499</v>
      </c>
      <c r="D76" t="s">
        <v>14</v>
      </c>
      <c r="E76" s="28">
        <v>-5.9535281970948448</v>
      </c>
    </row>
    <row r="77" spans="1:5" x14ac:dyDescent="0.25">
      <c r="A77" t="s">
        <v>513</v>
      </c>
      <c r="B77" t="s">
        <v>11</v>
      </c>
      <c r="C77" t="s">
        <v>499</v>
      </c>
      <c r="D77" t="s">
        <v>14</v>
      </c>
      <c r="E77" s="28">
        <v>-1.2082217399999999</v>
      </c>
    </row>
    <row r="78" spans="1:5" x14ac:dyDescent="0.25">
      <c r="A78" t="s">
        <v>513</v>
      </c>
      <c r="B78" t="s">
        <v>198</v>
      </c>
      <c r="C78" t="s">
        <v>497</v>
      </c>
      <c r="D78" t="s">
        <v>14</v>
      </c>
      <c r="E78" s="28">
        <v>1</v>
      </c>
    </row>
    <row r="79" spans="1:5" x14ac:dyDescent="0.25">
      <c r="A79" t="s">
        <v>513</v>
      </c>
      <c r="B79" t="s">
        <v>31</v>
      </c>
      <c r="C79" t="s">
        <v>500</v>
      </c>
      <c r="D79" t="s">
        <v>14</v>
      </c>
      <c r="E79" s="28">
        <v>0.89588201064953787</v>
      </c>
    </row>
    <row r="80" spans="1:5" x14ac:dyDescent="0.25">
      <c r="A80" t="s">
        <v>513</v>
      </c>
      <c r="B80" t="s">
        <v>65</v>
      </c>
      <c r="C80" t="s">
        <v>498</v>
      </c>
      <c r="D80" t="s">
        <v>25</v>
      </c>
      <c r="E80" s="28">
        <v>-0.51325124362275898</v>
      </c>
    </row>
    <row r="81" spans="1:5" x14ac:dyDescent="0.25">
      <c r="A81" t="s">
        <v>513</v>
      </c>
      <c r="B81" t="s">
        <v>0</v>
      </c>
      <c r="C81" t="s">
        <v>499</v>
      </c>
      <c r="D81" t="s">
        <v>15</v>
      </c>
      <c r="E81" s="28">
        <v>-0.28745855176070589</v>
      </c>
    </row>
    <row r="82" spans="1:5" x14ac:dyDescent="0.25">
      <c r="A82" t="s">
        <v>513</v>
      </c>
      <c r="B82" t="s">
        <v>80</v>
      </c>
      <c r="C82" t="s">
        <v>499</v>
      </c>
      <c r="D82" t="s">
        <v>14</v>
      </c>
      <c r="E82" s="28">
        <v>-4.0711082584510058E-3</v>
      </c>
    </row>
    <row r="83" spans="1:5" x14ac:dyDescent="0.25">
      <c r="A83" t="s">
        <v>513</v>
      </c>
      <c r="B83" t="s">
        <v>53</v>
      </c>
      <c r="C83" t="s">
        <v>498</v>
      </c>
      <c r="D83" t="s">
        <v>25</v>
      </c>
      <c r="E83" s="28">
        <v>9.3951075103827062</v>
      </c>
    </row>
    <row r="84" spans="1:5" x14ac:dyDescent="0.25">
      <c r="A84" t="s">
        <v>513</v>
      </c>
      <c r="B84" t="s">
        <v>48</v>
      </c>
      <c r="C84" t="s">
        <v>498</v>
      </c>
      <c r="D84" t="s">
        <v>25</v>
      </c>
      <c r="E84" s="28">
        <v>-2.0965028399999999</v>
      </c>
    </row>
    <row r="85" spans="1:5" x14ac:dyDescent="0.25">
      <c r="A85" t="s">
        <v>513</v>
      </c>
      <c r="B85" t="s">
        <v>10</v>
      </c>
      <c r="C85" t="s">
        <v>499</v>
      </c>
      <c r="D85" t="s">
        <v>14</v>
      </c>
      <c r="E85" s="28">
        <v>-7.6312313543088477</v>
      </c>
    </row>
    <row r="86" spans="1:5" x14ac:dyDescent="0.25">
      <c r="A86" t="s">
        <v>514</v>
      </c>
      <c r="B86" t="s">
        <v>198</v>
      </c>
      <c r="C86" t="s">
        <v>497</v>
      </c>
      <c r="D86" t="s">
        <v>14</v>
      </c>
      <c r="E86" s="28">
        <v>1</v>
      </c>
    </row>
    <row r="87" spans="1:5" x14ac:dyDescent="0.25">
      <c r="A87" t="s">
        <v>514</v>
      </c>
      <c r="B87" t="s">
        <v>32</v>
      </c>
      <c r="C87" t="s">
        <v>500</v>
      </c>
      <c r="D87" t="s">
        <v>14</v>
      </c>
      <c r="E87" s="28">
        <v>1.2489081357163199</v>
      </c>
    </row>
    <row r="88" spans="1:5" x14ac:dyDescent="0.25">
      <c r="A88" t="s">
        <v>514</v>
      </c>
      <c r="B88" t="s">
        <v>65</v>
      </c>
      <c r="C88" t="s">
        <v>498</v>
      </c>
      <c r="D88" t="s">
        <v>25</v>
      </c>
      <c r="E88" s="28">
        <v>-1.3750569638279693</v>
      </c>
    </row>
    <row r="89" spans="1:5" x14ac:dyDescent="0.25">
      <c r="A89" t="s">
        <v>514</v>
      </c>
      <c r="B89" t="s">
        <v>0</v>
      </c>
      <c r="C89" t="s">
        <v>498</v>
      </c>
      <c r="D89" t="s">
        <v>15</v>
      </c>
      <c r="E89" s="28">
        <v>0.40033110225007118</v>
      </c>
    </row>
    <row r="90" spans="1:5" x14ac:dyDescent="0.25">
      <c r="A90" t="s">
        <v>514</v>
      </c>
      <c r="B90" t="s">
        <v>80</v>
      </c>
      <c r="C90" t="s">
        <v>499</v>
      </c>
      <c r="D90" t="s">
        <v>14</v>
      </c>
      <c r="E90" s="28">
        <v>-2.1559888579387187E-2</v>
      </c>
    </row>
    <row r="91" spans="1:5" x14ac:dyDescent="0.25">
      <c r="A91" t="s">
        <v>514</v>
      </c>
      <c r="B91" t="s">
        <v>1</v>
      </c>
      <c r="C91" t="s">
        <v>499</v>
      </c>
      <c r="D91" t="s">
        <v>14</v>
      </c>
      <c r="E91" s="28">
        <v>-1.3776748077470806</v>
      </c>
    </row>
    <row r="92" spans="1:5" x14ac:dyDescent="0.25">
      <c r="A92" t="s">
        <v>514</v>
      </c>
      <c r="B92" t="s">
        <v>48</v>
      </c>
      <c r="C92" t="s">
        <v>498</v>
      </c>
      <c r="D92" t="s">
        <v>25</v>
      </c>
      <c r="E92" s="28">
        <v>-6.2001566505269161E-2</v>
      </c>
    </row>
    <row r="93" spans="1:5" x14ac:dyDescent="0.25">
      <c r="A93" t="s">
        <v>514</v>
      </c>
      <c r="B93" t="s">
        <v>81</v>
      </c>
      <c r="C93" t="s">
        <v>499</v>
      </c>
      <c r="D93" t="s">
        <v>14</v>
      </c>
      <c r="E93" s="28">
        <v>-8.2668755340358883E-3</v>
      </c>
    </row>
    <row r="94" spans="1:5" x14ac:dyDescent="0.25">
      <c r="A94" t="s">
        <v>514</v>
      </c>
      <c r="B94" t="s">
        <v>10</v>
      </c>
      <c r="C94" t="s">
        <v>499</v>
      </c>
      <c r="D94" t="s">
        <v>14</v>
      </c>
      <c r="E94" s="28">
        <v>-5.9535281970948448</v>
      </c>
    </row>
    <row r="95" spans="1:5" x14ac:dyDescent="0.25">
      <c r="A95" t="s">
        <v>515</v>
      </c>
      <c r="B95" t="s">
        <v>198</v>
      </c>
      <c r="C95" t="s">
        <v>497</v>
      </c>
      <c r="D95" t="s">
        <v>14</v>
      </c>
      <c r="E95" s="28">
        <v>1</v>
      </c>
    </row>
    <row r="96" spans="1:5" x14ac:dyDescent="0.25">
      <c r="A96" t="s">
        <v>515</v>
      </c>
      <c r="B96" t="s">
        <v>32</v>
      </c>
      <c r="C96" t="s">
        <v>500</v>
      </c>
      <c r="D96" t="s">
        <v>14</v>
      </c>
      <c r="E96" s="28">
        <v>1.015495647934503</v>
      </c>
    </row>
    <row r="97" spans="1:5" x14ac:dyDescent="0.25">
      <c r="A97" t="s">
        <v>515</v>
      </c>
      <c r="B97" t="s">
        <v>65</v>
      </c>
      <c r="C97" t="s">
        <v>498</v>
      </c>
      <c r="D97" t="s">
        <v>25</v>
      </c>
      <c r="E97" s="28">
        <v>-0.51325124362275898</v>
      </c>
    </row>
    <row r="98" spans="1:5" x14ac:dyDescent="0.25">
      <c r="A98" t="s">
        <v>515</v>
      </c>
      <c r="B98" t="s">
        <v>0</v>
      </c>
      <c r="C98" t="s">
        <v>498</v>
      </c>
      <c r="D98" t="s">
        <v>15</v>
      </c>
      <c r="E98" s="28">
        <v>-0.28745855176070589</v>
      </c>
    </row>
    <row r="99" spans="1:5" x14ac:dyDescent="0.25">
      <c r="A99" t="s">
        <v>515</v>
      </c>
      <c r="B99" t="s">
        <v>80</v>
      </c>
      <c r="C99" t="s">
        <v>499</v>
      </c>
      <c r="D99" t="s">
        <v>14</v>
      </c>
      <c r="E99" s="28">
        <v>-4.0711082584510058E-3</v>
      </c>
    </row>
    <row r="100" spans="1:5" x14ac:dyDescent="0.25">
      <c r="A100" t="s">
        <v>515</v>
      </c>
      <c r="B100" t="s">
        <v>1</v>
      </c>
      <c r="C100" t="s">
        <v>499</v>
      </c>
      <c r="D100" t="s">
        <v>14</v>
      </c>
      <c r="E100" s="28">
        <v>-1.2082217399999999</v>
      </c>
    </row>
    <row r="101" spans="1:5" x14ac:dyDescent="0.25">
      <c r="A101" t="s">
        <v>515</v>
      </c>
      <c r="B101" t="s">
        <v>53</v>
      </c>
      <c r="C101" t="s">
        <v>498</v>
      </c>
      <c r="D101" t="s">
        <v>25</v>
      </c>
      <c r="E101" s="28">
        <v>9.3951075103827062</v>
      </c>
    </row>
    <row r="102" spans="1:5" x14ac:dyDescent="0.25">
      <c r="A102" t="s">
        <v>515</v>
      </c>
      <c r="B102" t="s">
        <v>48</v>
      </c>
      <c r="C102" t="s">
        <v>498</v>
      </c>
      <c r="D102" t="s">
        <v>25</v>
      </c>
      <c r="E102" s="28">
        <v>-2.0965028399999999</v>
      </c>
    </row>
    <row r="103" spans="1:5" x14ac:dyDescent="0.25">
      <c r="A103" t="s">
        <v>515</v>
      </c>
      <c r="B103" t="s">
        <v>10</v>
      </c>
      <c r="C103" t="s">
        <v>499</v>
      </c>
      <c r="D103" t="s">
        <v>14</v>
      </c>
      <c r="E103" s="28">
        <v>-7.6312313543088477</v>
      </c>
    </row>
    <row r="104" spans="1:5" x14ac:dyDescent="0.25">
      <c r="A104" t="s">
        <v>64</v>
      </c>
      <c r="B104" t="s">
        <v>65</v>
      </c>
      <c r="C104" t="s">
        <v>497</v>
      </c>
      <c r="D104" t="s">
        <v>25</v>
      </c>
      <c r="E104" s="28">
        <v>1</v>
      </c>
    </row>
    <row r="105" spans="1:5" x14ac:dyDescent="0.25">
      <c r="A105" t="s">
        <v>64</v>
      </c>
      <c r="B105" t="s">
        <v>0</v>
      </c>
      <c r="C105" t="s">
        <v>498</v>
      </c>
      <c r="D105" t="s">
        <v>15</v>
      </c>
      <c r="E105" s="28">
        <v>-1.66E-3</v>
      </c>
    </row>
    <row r="106" spans="1:5" x14ac:dyDescent="0.25">
      <c r="A106" t="s">
        <v>64</v>
      </c>
      <c r="B106" t="s">
        <v>10</v>
      </c>
      <c r="C106" t="s">
        <v>499</v>
      </c>
      <c r="D106" t="s">
        <v>14</v>
      </c>
      <c r="E106" s="28">
        <v>-0.61126999999999998</v>
      </c>
    </row>
    <row r="107" spans="1:5" x14ac:dyDescent="0.25">
      <c r="A107" t="s">
        <v>120</v>
      </c>
      <c r="B107" t="s">
        <v>117</v>
      </c>
      <c r="C107" t="s">
        <v>497</v>
      </c>
      <c r="D107" t="s">
        <v>14</v>
      </c>
      <c r="E107" s="28">
        <v>1</v>
      </c>
    </row>
    <row r="108" spans="1:5" x14ac:dyDescent="0.25">
      <c r="A108" t="s">
        <v>120</v>
      </c>
      <c r="B108" t="s">
        <v>0</v>
      </c>
      <c r="C108" t="s">
        <v>498</v>
      </c>
      <c r="D108" t="s">
        <v>15</v>
      </c>
      <c r="E108" s="28">
        <v>-6.8474358974358971E-4</v>
      </c>
    </row>
    <row r="109" spans="1:5" x14ac:dyDescent="0.25">
      <c r="A109" t="s">
        <v>120</v>
      </c>
      <c r="B109" t="s">
        <v>53</v>
      </c>
      <c r="C109" t="s">
        <v>498</v>
      </c>
      <c r="D109" t="s">
        <v>25</v>
      </c>
      <c r="E109" s="28">
        <v>-3.5617846153846153E-2</v>
      </c>
    </row>
    <row r="110" spans="1:5" x14ac:dyDescent="0.25">
      <c r="A110" t="s">
        <v>120</v>
      </c>
      <c r="B110" t="s">
        <v>118</v>
      </c>
      <c r="C110" t="s">
        <v>499</v>
      </c>
      <c r="D110" t="s">
        <v>14</v>
      </c>
      <c r="E110" s="28">
        <v>-5.030769230769231E-2</v>
      </c>
    </row>
    <row r="111" spans="1:5" x14ac:dyDescent="0.25">
      <c r="A111" t="s">
        <v>120</v>
      </c>
      <c r="B111" t="s">
        <v>113</v>
      </c>
      <c r="C111" t="s">
        <v>499</v>
      </c>
      <c r="D111" t="s">
        <v>14</v>
      </c>
      <c r="E111" s="28">
        <v>-7.0430769230769236E-3</v>
      </c>
    </row>
    <row r="112" spans="1:5" x14ac:dyDescent="0.25">
      <c r="A112" t="s">
        <v>120</v>
      </c>
      <c r="B112" t="s">
        <v>10</v>
      </c>
      <c r="C112" t="s">
        <v>499</v>
      </c>
      <c r="D112" t="s">
        <v>14</v>
      </c>
      <c r="E112" s="28">
        <v>-8.6920624615384606E-2</v>
      </c>
    </row>
    <row r="113" spans="1:5" x14ac:dyDescent="0.25">
      <c r="A113" t="s">
        <v>709</v>
      </c>
      <c r="B113" t="s">
        <v>0</v>
      </c>
      <c r="C113" t="s">
        <v>497</v>
      </c>
      <c r="D113" t="s">
        <v>15</v>
      </c>
      <c r="E113" s="28">
        <v>1</v>
      </c>
    </row>
    <row r="114" spans="1:5" x14ac:dyDescent="0.25">
      <c r="A114" t="s">
        <v>709</v>
      </c>
      <c r="B114" t="s">
        <v>706</v>
      </c>
      <c r="C114" t="s">
        <v>499</v>
      </c>
      <c r="D114" t="s">
        <v>15</v>
      </c>
      <c r="E114" s="28">
        <v>-1</v>
      </c>
    </row>
    <row r="115" spans="1:5" x14ac:dyDescent="0.25">
      <c r="A115" t="s">
        <v>710</v>
      </c>
      <c r="B115" t="s">
        <v>0</v>
      </c>
      <c r="C115" t="s">
        <v>497</v>
      </c>
      <c r="D115" t="s">
        <v>15</v>
      </c>
      <c r="E115" s="28">
        <v>1</v>
      </c>
    </row>
    <row r="116" spans="1:5" x14ac:dyDescent="0.25">
      <c r="A116" t="s">
        <v>710</v>
      </c>
      <c r="B116" t="s">
        <v>703</v>
      </c>
      <c r="C116" t="s">
        <v>499</v>
      </c>
      <c r="D116" t="s">
        <v>15</v>
      </c>
      <c r="E116" s="28">
        <v>-1</v>
      </c>
    </row>
    <row r="117" spans="1:5" x14ac:dyDescent="0.25">
      <c r="A117" t="s">
        <v>708</v>
      </c>
      <c r="B117" t="s">
        <v>11</v>
      </c>
      <c r="C117" t="s">
        <v>499</v>
      </c>
      <c r="D117" t="s">
        <v>14</v>
      </c>
      <c r="E117" s="28">
        <v>-0.49861495844875342</v>
      </c>
    </row>
    <row r="118" spans="1:5" x14ac:dyDescent="0.25">
      <c r="A118" t="s">
        <v>708</v>
      </c>
      <c r="B118" t="s">
        <v>711</v>
      </c>
      <c r="C118" t="s">
        <v>500</v>
      </c>
      <c r="D118" t="s">
        <v>14</v>
      </c>
      <c r="E118" s="28">
        <v>4.2631578947368415E-4</v>
      </c>
    </row>
    <row r="119" spans="1:5" x14ac:dyDescent="0.25">
      <c r="A119" t="s">
        <v>708</v>
      </c>
      <c r="B119" t="s">
        <v>31</v>
      </c>
      <c r="C119" t="s">
        <v>500</v>
      </c>
      <c r="D119" t="s">
        <v>14</v>
      </c>
      <c r="E119" s="28">
        <v>0.90315789473684194</v>
      </c>
    </row>
    <row r="120" spans="1:5" x14ac:dyDescent="0.25">
      <c r="A120" t="s">
        <v>708</v>
      </c>
      <c r="B120" t="s">
        <v>706</v>
      </c>
      <c r="C120" t="s">
        <v>497</v>
      </c>
      <c r="D120" t="s">
        <v>15</v>
      </c>
      <c r="E120" s="28">
        <v>1</v>
      </c>
    </row>
    <row r="121" spans="1:5" x14ac:dyDescent="0.25">
      <c r="A121" t="s">
        <v>708</v>
      </c>
      <c r="B121" t="s">
        <v>712</v>
      </c>
      <c r="C121" t="s">
        <v>500</v>
      </c>
      <c r="D121" t="s">
        <v>14</v>
      </c>
      <c r="E121" s="28">
        <v>2.3115789473684209E-5</v>
      </c>
    </row>
    <row r="122" spans="1:5" x14ac:dyDescent="0.25">
      <c r="A122" t="s">
        <v>708</v>
      </c>
      <c r="B122" t="s">
        <v>713</v>
      </c>
      <c r="C122" t="s">
        <v>500</v>
      </c>
      <c r="D122" t="s">
        <v>14</v>
      </c>
      <c r="E122" s="28">
        <v>1.828421052631579E-4</v>
      </c>
    </row>
    <row r="123" spans="1:5" x14ac:dyDescent="0.25">
      <c r="A123" t="s">
        <v>708</v>
      </c>
      <c r="B123" t="s">
        <v>714</v>
      </c>
      <c r="C123" t="s">
        <v>500</v>
      </c>
      <c r="D123" t="s">
        <v>14</v>
      </c>
      <c r="E123" s="28">
        <v>6.2526315789473682E-4</v>
      </c>
    </row>
    <row r="124" spans="1:5" x14ac:dyDescent="0.25">
      <c r="A124" t="s">
        <v>708</v>
      </c>
      <c r="B124" t="s">
        <v>715</v>
      </c>
      <c r="C124" t="s">
        <v>500</v>
      </c>
      <c r="D124" t="s">
        <v>14</v>
      </c>
      <c r="E124" s="28">
        <v>1.828421052631579E-4</v>
      </c>
    </row>
    <row r="125" spans="1:5" x14ac:dyDescent="0.25">
      <c r="A125" t="s">
        <v>708</v>
      </c>
      <c r="B125" t="s">
        <v>10</v>
      </c>
      <c r="C125" t="s">
        <v>499</v>
      </c>
      <c r="D125" t="s">
        <v>14</v>
      </c>
      <c r="E125" s="28">
        <v>-7.8700000000000003E-3</v>
      </c>
    </row>
    <row r="126" spans="1:5" x14ac:dyDescent="0.25">
      <c r="A126" t="s">
        <v>707</v>
      </c>
      <c r="B126" t="s">
        <v>711</v>
      </c>
      <c r="C126" t="s">
        <v>500</v>
      </c>
      <c r="D126" t="s">
        <v>14</v>
      </c>
      <c r="E126" s="28">
        <v>4.2631578947368415E-4</v>
      </c>
    </row>
    <row r="127" spans="1:5" x14ac:dyDescent="0.25">
      <c r="A127" t="s">
        <v>707</v>
      </c>
      <c r="B127" t="s">
        <v>32</v>
      </c>
      <c r="C127" t="s">
        <v>500</v>
      </c>
      <c r="D127" t="s">
        <v>14</v>
      </c>
      <c r="E127" s="28">
        <v>0.95252077562326865</v>
      </c>
    </row>
    <row r="128" spans="1:5" x14ac:dyDescent="0.25">
      <c r="A128" t="s">
        <v>707</v>
      </c>
      <c r="B128" t="s">
        <v>706</v>
      </c>
      <c r="C128" t="s">
        <v>497</v>
      </c>
      <c r="D128" t="s">
        <v>15</v>
      </c>
      <c r="E128" s="28">
        <v>1</v>
      </c>
    </row>
    <row r="129" spans="1:5" x14ac:dyDescent="0.25">
      <c r="A129" t="s">
        <v>707</v>
      </c>
      <c r="B129" t="s">
        <v>1</v>
      </c>
      <c r="C129" t="s">
        <v>499</v>
      </c>
      <c r="D129" t="s">
        <v>14</v>
      </c>
      <c r="E129" s="28">
        <v>-0.49861495844875342</v>
      </c>
    </row>
    <row r="130" spans="1:5" x14ac:dyDescent="0.25">
      <c r="A130" t="s">
        <v>707</v>
      </c>
      <c r="B130" t="s">
        <v>712</v>
      </c>
      <c r="C130" t="s">
        <v>500</v>
      </c>
      <c r="D130" t="s">
        <v>14</v>
      </c>
      <c r="E130" s="28">
        <v>2.3115789473684209E-5</v>
      </c>
    </row>
    <row r="131" spans="1:5" x14ac:dyDescent="0.25">
      <c r="A131" t="s">
        <v>707</v>
      </c>
      <c r="B131" t="s">
        <v>713</v>
      </c>
      <c r="C131" t="s">
        <v>500</v>
      </c>
      <c r="D131" t="s">
        <v>14</v>
      </c>
      <c r="E131" s="28">
        <v>1.828421052631579E-4</v>
      </c>
    </row>
    <row r="132" spans="1:5" x14ac:dyDescent="0.25">
      <c r="A132" t="s">
        <v>707</v>
      </c>
      <c r="B132" t="s">
        <v>714</v>
      </c>
      <c r="C132" t="s">
        <v>500</v>
      </c>
      <c r="D132" t="s">
        <v>14</v>
      </c>
      <c r="E132" s="28">
        <v>6.2526315789473682E-4</v>
      </c>
    </row>
    <row r="133" spans="1:5" x14ac:dyDescent="0.25">
      <c r="A133" t="s">
        <v>707</v>
      </c>
      <c r="B133" t="s">
        <v>715</v>
      </c>
      <c r="C133" t="s">
        <v>500</v>
      </c>
      <c r="D133" t="s">
        <v>14</v>
      </c>
      <c r="E133" s="28">
        <v>1.828421052631579E-4</v>
      </c>
    </row>
    <row r="134" spans="1:5" x14ac:dyDescent="0.25">
      <c r="A134" t="s">
        <v>707</v>
      </c>
      <c r="B134" t="s">
        <v>10</v>
      </c>
      <c r="C134" t="s">
        <v>499</v>
      </c>
      <c r="D134" t="s">
        <v>14</v>
      </c>
      <c r="E134" s="28">
        <v>-7.8700000000000003E-3</v>
      </c>
    </row>
    <row r="135" spans="1:5" x14ac:dyDescent="0.25">
      <c r="A135" t="s">
        <v>178</v>
      </c>
      <c r="B135" t="s">
        <v>0</v>
      </c>
      <c r="C135" t="s">
        <v>498</v>
      </c>
      <c r="D135" t="s">
        <v>15</v>
      </c>
      <c r="E135" s="28">
        <v>-6.2962999999999996</v>
      </c>
    </row>
    <row r="136" spans="1:5" x14ac:dyDescent="0.25">
      <c r="A136" t="s">
        <v>178</v>
      </c>
      <c r="B136" t="s">
        <v>80</v>
      </c>
      <c r="C136" t="s">
        <v>497</v>
      </c>
      <c r="D136" t="s">
        <v>14</v>
      </c>
      <c r="E136" s="28">
        <v>1</v>
      </c>
    </row>
    <row r="137" spans="1:5" x14ac:dyDescent="0.25">
      <c r="A137" t="s">
        <v>178</v>
      </c>
      <c r="B137" t="s">
        <v>53</v>
      </c>
      <c r="C137" t="s">
        <v>498</v>
      </c>
      <c r="D137" t="s">
        <v>25</v>
      </c>
      <c r="E137" s="28">
        <v>-8.2667000000000002</v>
      </c>
    </row>
    <row r="138" spans="1:5" x14ac:dyDescent="0.25">
      <c r="A138" t="s">
        <v>178</v>
      </c>
      <c r="B138" t="s">
        <v>177</v>
      </c>
      <c r="C138" t="s">
        <v>499</v>
      </c>
      <c r="D138" t="s">
        <v>14</v>
      </c>
      <c r="E138" s="28">
        <v>-4.1666999999999996</v>
      </c>
    </row>
    <row r="139" spans="1:5" x14ac:dyDescent="0.25">
      <c r="A139" t="s">
        <v>122</v>
      </c>
      <c r="B139" t="s">
        <v>11</v>
      </c>
      <c r="C139" t="s">
        <v>499</v>
      </c>
      <c r="D139" t="s">
        <v>14</v>
      </c>
      <c r="E139" s="28">
        <v>-4.423664932583077</v>
      </c>
    </row>
    <row r="140" spans="1:5" x14ac:dyDescent="0.25">
      <c r="A140" t="s">
        <v>122</v>
      </c>
      <c r="B140" t="s">
        <v>91</v>
      </c>
      <c r="C140" t="s">
        <v>499</v>
      </c>
      <c r="D140" t="s">
        <v>14</v>
      </c>
      <c r="E140" s="28">
        <v>-0.1377003928230173</v>
      </c>
    </row>
    <row r="141" spans="1:5" x14ac:dyDescent="0.25">
      <c r="A141" t="s">
        <v>122</v>
      </c>
      <c r="B141" t="s">
        <v>31</v>
      </c>
      <c r="C141" t="s">
        <v>500</v>
      </c>
      <c r="D141" t="s">
        <v>14</v>
      </c>
      <c r="E141" s="28">
        <v>5.2389621826680886</v>
      </c>
    </row>
    <row r="142" spans="1:5" x14ac:dyDescent="0.25">
      <c r="A142" t="s">
        <v>122</v>
      </c>
      <c r="B142" t="s">
        <v>613</v>
      </c>
      <c r="C142" t="s">
        <v>501</v>
      </c>
      <c r="D142" t="s">
        <v>14</v>
      </c>
      <c r="E142" s="28">
        <v>0.86086956521739133</v>
      </c>
    </row>
    <row r="143" spans="1:5" x14ac:dyDescent="0.25">
      <c r="A143" t="s">
        <v>122</v>
      </c>
      <c r="B143" t="s">
        <v>117</v>
      </c>
      <c r="C143" t="s">
        <v>499</v>
      </c>
      <c r="D143" t="s">
        <v>14</v>
      </c>
      <c r="E143" s="28">
        <v>-6.2373925045121563E-2</v>
      </c>
    </row>
    <row r="144" spans="1:5" x14ac:dyDescent="0.25">
      <c r="A144" t="s">
        <v>122</v>
      </c>
      <c r="B144" t="s">
        <v>0</v>
      </c>
      <c r="C144" t="s">
        <v>501</v>
      </c>
      <c r="D144" t="s">
        <v>15</v>
      </c>
      <c r="E144" s="28">
        <v>0.57559717869062077</v>
      </c>
    </row>
    <row r="145" spans="1:5" x14ac:dyDescent="0.25">
      <c r="A145" t="s">
        <v>122</v>
      </c>
      <c r="B145" t="s">
        <v>80</v>
      </c>
      <c r="C145" t="s">
        <v>499</v>
      </c>
      <c r="D145" t="s">
        <v>14</v>
      </c>
      <c r="E145" s="28">
        <v>-0.21090349293980254</v>
      </c>
    </row>
    <row r="146" spans="1:5" x14ac:dyDescent="0.25">
      <c r="A146" t="s">
        <v>122</v>
      </c>
      <c r="B146" t="s">
        <v>112</v>
      </c>
      <c r="C146" t="s">
        <v>497</v>
      </c>
      <c r="D146" t="s">
        <v>14</v>
      </c>
      <c r="E146" s="28">
        <v>1</v>
      </c>
    </row>
    <row r="147" spans="1:5" x14ac:dyDescent="0.25">
      <c r="A147" t="s">
        <v>122</v>
      </c>
      <c r="B147" t="s">
        <v>107</v>
      </c>
      <c r="C147" t="s">
        <v>499</v>
      </c>
      <c r="D147" t="s">
        <v>14</v>
      </c>
      <c r="E147" s="28">
        <v>-0.34764837031532009</v>
      </c>
    </row>
    <row r="148" spans="1:5" x14ac:dyDescent="0.25">
      <c r="A148" t="s">
        <v>122</v>
      </c>
      <c r="B148" t="s">
        <v>115</v>
      </c>
      <c r="C148" t="s">
        <v>499</v>
      </c>
      <c r="D148" t="s">
        <v>14</v>
      </c>
      <c r="E148" s="28">
        <v>-0.16254379445801001</v>
      </c>
    </row>
    <row r="149" spans="1:5" x14ac:dyDescent="0.25">
      <c r="A149" t="s">
        <v>122</v>
      </c>
      <c r="B149" t="s">
        <v>81</v>
      </c>
      <c r="C149" t="s">
        <v>499</v>
      </c>
      <c r="D149" t="s">
        <v>14</v>
      </c>
      <c r="E149" s="28">
        <v>-0.30687971122199809</v>
      </c>
    </row>
    <row r="150" spans="1:5" x14ac:dyDescent="0.25">
      <c r="A150" t="s">
        <v>122</v>
      </c>
      <c r="B150" t="s">
        <v>10</v>
      </c>
      <c r="C150" t="s">
        <v>499</v>
      </c>
      <c r="D150" t="s">
        <v>14</v>
      </c>
      <c r="E150" s="28">
        <v>-14.363361291007537</v>
      </c>
    </row>
    <row r="151" spans="1:5" x14ac:dyDescent="0.25">
      <c r="A151" t="s">
        <v>123</v>
      </c>
      <c r="B151" t="s">
        <v>91</v>
      </c>
      <c r="C151" t="s">
        <v>499</v>
      </c>
      <c r="D151" t="s">
        <v>14</v>
      </c>
      <c r="E151" s="28">
        <v>-0.1377003928230173</v>
      </c>
    </row>
    <row r="152" spans="1:5" x14ac:dyDescent="0.25">
      <c r="A152" t="s">
        <v>123</v>
      </c>
      <c r="B152" t="s">
        <v>32</v>
      </c>
      <c r="C152" t="s">
        <v>500</v>
      </c>
      <c r="D152" t="s">
        <v>14</v>
      </c>
      <c r="E152" s="28">
        <v>5.6769050109938126</v>
      </c>
    </row>
    <row r="153" spans="1:5" x14ac:dyDescent="0.25">
      <c r="A153" t="s">
        <v>123</v>
      </c>
      <c r="B153" t="s">
        <v>613</v>
      </c>
      <c r="C153" t="s">
        <v>501</v>
      </c>
      <c r="D153" t="s">
        <v>14</v>
      </c>
      <c r="E153" s="28">
        <v>0.86086956521739133</v>
      </c>
    </row>
    <row r="154" spans="1:5" x14ac:dyDescent="0.25">
      <c r="A154" t="s">
        <v>123</v>
      </c>
      <c r="B154" t="s">
        <v>117</v>
      </c>
      <c r="C154" t="s">
        <v>499</v>
      </c>
      <c r="D154" t="s">
        <v>14</v>
      </c>
      <c r="E154" s="28">
        <v>-6.2373925045121563E-2</v>
      </c>
    </row>
    <row r="155" spans="1:5" x14ac:dyDescent="0.25">
      <c r="A155" t="s">
        <v>123</v>
      </c>
      <c r="B155" t="s">
        <v>0</v>
      </c>
      <c r="C155" t="s">
        <v>501</v>
      </c>
      <c r="D155" t="s">
        <v>15</v>
      </c>
      <c r="E155" s="28">
        <v>0.57559717869062077</v>
      </c>
    </row>
    <row r="156" spans="1:5" x14ac:dyDescent="0.25">
      <c r="A156" t="s">
        <v>123</v>
      </c>
      <c r="B156" t="s">
        <v>80</v>
      </c>
      <c r="C156" t="s">
        <v>499</v>
      </c>
      <c r="D156" t="s">
        <v>14</v>
      </c>
      <c r="E156" s="28">
        <v>-0.21090349293980254</v>
      </c>
    </row>
    <row r="157" spans="1:5" x14ac:dyDescent="0.25">
      <c r="A157" t="s">
        <v>123</v>
      </c>
      <c r="B157" t="s">
        <v>112</v>
      </c>
      <c r="C157" t="s">
        <v>497</v>
      </c>
      <c r="D157" t="s">
        <v>14</v>
      </c>
      <c r="E157" s="28">
        <v>1</v>
      </c>
    </row>
    <row r="158" spans="1:5" x14ac:dyDescent="0.25">
      <c r="A158" t="s">
        <v>123</v>
      </c>
      <c r="B158" t="s">
        <v>1</v>
      </c>
      <c r="C158" t="s">
        <v>499</v>
      </c>
      <c r="D158" t="s">
        <v>14</v>
      </c>
      <c r="E158" s="28">
        <v>-4.423664932583077</v>
      </c>
    </row>
    <row r="159" spans="1:5" x14ac:dyDescent="0.25">
      <c r="A159" t="s">
        <v>123</v>
      </c>
      <c r="B159" t="s">
        <v>107</v>
      </c>
      <c r="C159" t="s">
        <v>499</v>
      </c>
      <c r="D159" t="s">
        <v>14</v>
      </c>
      <c r="E159" s="28">
        <v>-0.34764837031532009</v>
      </c>
    </row>
    <row r="160" spans="1:5" x14ac:dyDescent="0.25">
      <c r="A160" t="s">
        <v>123</v>
      </c>
      <c r="B160" t="s">
        <v>115</v>
      </c>
      <c r="C160" t="s">
        <v>499</v>
      </c>
      <c r="D160" t="s">
        <v>14</v>
      </c>
      <c r="E160" s="28">
        <v>-0.16254379445801001</v>
      </c>
    </row>
    <row r="161" spans="1:5" x14ac:dyDescent="0.25">
      <c r="A161" t="s">
        <v>123</v>
      </c>
      <c r="B161" t="s">
        <v>81</v>
      </c>
      <c r="C161" t="s">
        <v>499</v>
      </c>
      <c r="D161" t="s">
        <v>14</v>
      </c>
      <c r="E161" s="28">
        <v>-0.30687971122199809</v>
      </c>
    </row>
    <row r="162" spans="1:5" x14ac:dyDescent="0.25">
      <c r="A162" t="s">
        <v>123</v>
      </c>
      <c r="B162" t="s">
        <v>10</v>
      </c>
      <c r="C162" t="s">
        <v>499</v>
      </c>
      <c r="D162" t="s">
        <v>14</v>
      </c>
      <c r="E162" s="28">
        <v>-14.363361291007537</v>
      </c>
    </row>
    <row r="163" spans="1:5" x14ac:dyDescent="0.25">
      <c r="A163" t="s">
        <v>606</v>
      </c>
      <c r="B163" t="s">
        <v>612</v>
      </c>
      <c r="C163" t="s">
        <v>500</v>
      </c>
      <c r="D163" t="s">
        <v>14</v>
      </c>
      <c r="E163" s="28">
        <v>0.3284631022326675</v>
      </c>
    </row>
    <row r="164" spans="1:5" x14ac:dyDescent="0.25">
      <c r="A164" t="s">
        <v>606</v>
      </c>
      <c r="B164" t="s">
        <v>613</v>
      </c>
      <c r="C164" t="s">
        <v>501</v>
      </c>
      <c r="D164" t="s">
        <v>14</v>
      </c>
      <c r="E164" s="28">
        <v>0.86086956521739133</v>
      </c>
    </row>
    <row r="165" spans="1:5" x14ac:dyDescent="0.25">
      <c r="A165" t="s">
        <v>606</v>
      </c>
      <c r="B165" t="s">
        <v>65</v>
      </c>
      <c r="C165" t="s">
        <v>498</v>
      </c>
      <c r="D165" t="s">
        <v>25</v>
      </c>
      <c r="E165" s="28">
        <v>-4.6521181001283702</v>
      </c>
    </row>
    <row r="166" spans="1:5" x14ac:dyDescent="0.25">
      <c r="A166" t="s">
        <v>606</v>
      </c>
      <c r="B166" t="s">
        <v>117</v>
      </c>
      <c r="C166" t="s">
        <v>499</v>
      </c>
      <c r="D166" t="s">
        <v>14</v>
      </c>
      <c r="E166" s="28">
        <v>-1.0269576379974325E-2</v>
      </c>
    </row>
    <row r="167" spans="1:5" x14ac:dyDescent="0.25">
      <c r="A167" t="s">
        <v>606</v>
      </c>
      <c r="B167" t="s">
        <v>0</v>
      </c>
      <c r="C167" t="s">
        <v>498</v>
      </c>
      <c r="D167" t="s">
        <v>15</v>
      </c>
      <c r="E167" s="28">
        <v>-0.16346378672024708</v>
      </c>
    </row>
    <row r="168" spans="1:5" x14ac:dyDescent="0.25">
      <c r="A168" t="s">
        <v>606</v>
      </c>
      <c r="B168" t="s">
        <v>112</v>
      </c>
      <c r="C168" t="s">
        <v>497</v>
      </c>
      <c r="D168" t="s">
        <v>14</v>
      </c>
      <c r="E168" s="28">
        <v>1</v>
      </c>
    </row>
    <row r="169" spans="1:5" x14ac:dyDescent="0.25">
      <c r="A169" t="s">
        <v>606</v>
      </c>
      <c r="B169" t="s">
        <v>79</v>
      </c>
      <c r="C169" t="s">
        <v>499</v>
      </c>
      <c r="D169" t="s">
        <v>14</v>
      </c>
      <c r="E169" s="28">
        <v>-2.1151586368977675</v>
      </c>
    </row>
    <row r="170" spans="1:5" x14ac:dyDescent="0.25">
      <c r="A170" t="s">
        <v>606</v>
      </c>
      <c r="B170" t="s">
        <v>48</v>
      </c>
      <c r="C170" t="s">
        <v>498</v>
      </c>
      <c r="D170" t="s">
        <v>25</v>
      </c>
      <c r="E170" s="28">
        <v>-5.9152759948652118</v>
      </c>
    </row>
    <row r="171" spans="1:5" x14ac:dyDescent="0.25">
      <c r="A171" t="s">
        <v>606</v>
      </c>
      <c r="B171" t="s">
        <v>10</v>
      </c>
      <c r="C171" t="s">
        <v>499</v>
      </c>
      <c r="D171" t="s">
        <v>14</v>
      </c>
      <c r="E171" s="28">
        <v>-1.0183996576807872</v>
      </c>
    </row>
    <row r="172" spans="1:5" x14ac:dyDescent="0.25">
      <c r="A172" t="s">
        <v>606</v>
      </c>
      <c r="B172" t="s">
        <v>121</v>
      </c>
      <c r="C172" t="s">
        <v>499</v>
      </c>
      <c r="D172" t="s">
        <v>14</v>
      </c>
      <c r="E172" s="28">
        <v>-2.4818142918271287E-2</v>
      </c>
    </row>
    <row r="173" spans="1:5" x14ac:dyDescent="0.25">
      <c r="A173" t="s">
        <v>156</v>
      </c>
      <c r="B173" t="s">
        <v>11</v>
      </c>
      <c r="C173" t="s">
        <v>499</v>
      </c>
      <c r="D173" t="s">
        <v>14</v>
      </c>
      <c r="E173" s="28">
        <v>-3.0004575082968388</v>
      </c>
    </row>
    <row r="174" spans="1:5" x14ac:dyDescent="0.25">
      <c r="A174" t="s">
        <v>156</v>
      </c>
      <c r="B174" t="s">
        <v>101</v>
      </c>
      <c r="C174" t="s">
        <v>499</v>
      </c>
      <c r="D174" t="s">
        <v>14</v>
      </c>
      <c r="E174" s="28">
        <v>-0.1053687162215086</v>
      </c>
    </row>
    <row r="175" spans="1:5" x14ac:dyDescent="0.25">
      <c r="A175" t="s">
        <v>156</v>
      </c>
      <c r="B175" t="s">
        <v>31</v>
      </c>
      <c r="C175" t="s">
        <v>500</v>
      </c>
      <c r="D175" t="s">
        <v>14</v>
      </c>
      <c r="E175" s="28">
        <v>2.9264619999999999</v>
      </c>
    </row>
    <row r="176" spans="1:5" x14ac:dyDescent="0.25">
      <c r="A176" t="s">
        <v>156</v>
      </c>
      <c r="B176" t="s">
        <v>613</v>
      </c>
      <c r="C176" t="s">
        <v>501</v>
      </c>
      <c r="D176" t="s">
        <v>14</v>
      </c>
      <c r="E176" s="28">
        <v>0.86087000000000002</v>
      </c>
    </row>
    <row r="177" spans="1:5" x14ac:dyDescent="0.25">
      <c r="A177" t="s">
        <v>156</v>
      </c>
      <c r="B177" t="s">
        <v>117</v>
      </c>
      <c r="C177" t="s">
        <v>499</v>
      </c>
      <c r="D177" t="s">
        <v>14</v>
      </c>
      <c r="E177" s="28">
        <v>-0.10443624970627399</v>
      </c>
    </row>
    <row r="178" spans="1:5" x14ac:dyDescent="0.25">
      <c r="A178" t="s">
        <v>156</v>
      </c>
      <c r="B178" t="s">
        <v>0</v>
      </c>
      <c r="C178" t="s">
        <v>501</v>
      </c>
      <c r="D178" t="s">
        <v>15</v>
      </c>
      <c r="E178" s="28">
        <v>0.37280933969905905</v>
      </c>
    </row>
    <row r="179" spans="1:5" x14ac:dyDescent="0.25">
      <c r="A179" t="s">
        <v>156</v>
      </c>
      <c r="B179" t="s">
        <v>112</v>
      </c>
      <c r="C179" t="s">
        <v>497</v>
      </c>
      <c r="D179" t="s">
        <v>14</v>
      </c>
      <c r="E179" s="28">
        <v>1</v>
      </c>
    </row>
    <row r="180" spans="1:5" x14ac:dyDescent="0.25">
      <c r="A180" t="s">
        <v>156</v>
      </c>
      <c r="B180" t="s">
        <v>79</v>
      </c>
      <c r="C180" t="s">
        <v>499</v>
      </c>
      <c r="D180" t="s">
        <v>14</v>
      </c>
      <c r="E180" s="28">
        <v>-0.24710362653716617</v>
      </c>
    </row>
    <row r="181" spans="1:5" x14ac:dyDescent="0.25">
      <c r="A181" t="s">
        <v>156</v>
      </c>
      <c r="B181" t="s">
        <v>81</v>
      </c>
      <c r="C181" t="s">
        <v>499</v>
      </c>
      <c r="D181" t="s">
        <v>14</v>
      </c>
      <c r="E181" s="28">
        <v>-9.8451445306625279E-2</v>
      </c>
    </row>
    <row r="182" spans="1:5" x14ac:dyDescent="0.25">
      <c r="A182" t="s">
        <v>156</v>
      </c>
      <c r="B182" t="s">
        <v>10</v>
      </c>
      <c r="C182" t="s">
        <v>499</v>
      </c>
      <c r="D182" t="s">
        <v>14</v>
      </c>
      <c r="E182" s="28">
        <v>-14.829891889122303</v>
      </c>
    </row>
    <row r="183" spans="1:5" x14ac:dyDescent="0.25">
      <c r="A183" t="s">
        <v>128</v>
      </c>
      <c r="B183" t="s">
        <v>11</v>
      </c>
      <c r="C183" t="s">
        <v>499</v>
      </c>
      <c r="D183" t="s">
        <v>14</v>
      </c>
      <c r="E183" s="28">
        <v>-4.2697648204129734</v>
      </c>
    </row>
    <row r="184" spans="1:5" x14ac:dyDescent="0.25">
      <c r="A184" t="s">
        <v>128</v>
      </c>
      <c r="B184" t="s">
        <v>31</v>
      </c>
      <c r="C184" t="s">
        <v>500</v>
      </c>
      <c r="D184" t="s">
        <v>14</v>
      </c>
      <c r="E184" s="28">
        <v>4.9601977794906409</v>
      </c>
    </row>
    <row r="185" spans="1:5" x14ac:dyDescent="0.25">
      <c r="A185" t="s">
        <v>128</v>
      </c>
      <c r="B185" t="s">
        <v>613</v>
      </c>
      <c r="C185" t="s">
        <v>501</v>
      </c>
      <c r="D185" t="s">
        <v>14</v>
      </c>
      <c r="E185" s="28">
        <v>0.86086956521739133</v>
      </c>
    </row>
    <row r="186" spans="1:5" x14ac:dyDescent="0.25">
      <c r="A186" t="s">
        <v>128</v>
      </c>
      <c r="B186" t="s">
        <v>117</v>
      </c>
      <c r="C186" t="s">
        <v>499</v>
      </c>
      <c r="D186" t="s">
        <v>14</v>
      </c>
      <c r="E186" s="28">
        <v>-6.0203924783522059E-2</v>
      </c>
    </row>
    <row r="187" spans="1:5" x14ac:dyDescent="0.25">
      <c r="A187" t="s">
        <v>128</v>
      </c>
      <c r="B187" t="s">
        <v>0</v>
      </c>
      <c r="C187" t="s">
        <v>501</v>
      </c>
      <c r="D187" t="s">
        <v>15</v>
      </c>
      <c r="E187" s="28">
        <v>0.85790487668498583</v>
      </c>
    </row>
    <row r="188" spans="1:5" x14ac:dyDescent="0.25">
      <c r="A188" t="s">
        <v>128</v>
      </c>
      <c r="B188" t="s">
        <v>80</v>
      </c>
      <c r="C188" t="s">
        <v>499</v>
      </c>
      <c r="D188" t="s">
        <v>14</v>
      </c>
      <c r="E188" s="28">
        <v>-0.218271250704514</v>
      </c>
    </row>
    <row r="189" spans="1:5" x14ac:dyDescent="0.25">
      <c r="A189" t="s">
        <v>128</v>
      </c>
      <c r="B189" t="s">
        <v>112</v>
      </c>
      <c r="C189" t="s">
        <v>497</v>
      </c>
      <c r="D189" t="s">
        <v>14</v>
      </c>
      <c r="E189" s="28">
        <v>1</v>
      </c>
    </row>
    <row r="190" spans="1:5" x14ac:dyDescent="0.25">
      <c r="A190" t="s">
        <v>128</v>
      </c>
      <c r="B190" t="s">
        <v>10</v>
      </c>
      <c r="C190" t="s">
        <v>499</v>
      </c>
      <c r="D190" t="s">
        <v>14</v>
      </c>
      <c r="E190" s="28">
        <v>-14.829891889122303</v>
      </c>
    </row>
    <row r="191" spans="1:5" x14ac:dyDescent="0.25">
      <c r="A191" t="s">
        <v>157</v>
      </c>
      <c r="B191" t="s">
        <v>101</v>
      </c>
      <c r="C191" t="s">
        <v>499</v>
      </c>
      <c r="D191" t="s">
        <v>14</v>
      </c>
      <c r="E191" s="28">
        <v>-0.1053687162215086</v>
      </c>
    </row>
    <row r="192" spans="1:5" x14ac:dyDescent="0.25">
      <c r="A192" t="s">
        <v>157</v>
      </c>
      <c r="B192" t="s">
        <v>32</v>
      </c>
      <c r="C192" t="s">
        <v>500</v>
      </c>
      <c r="D192" t="s">
        <v>14</v>
      </c>
      <c r="E192" s="28">
        <v>3.254257</v>
      </c>
    </row>
    <row r="193" spans="1:5" x14ac:dyDescent="0.25">
      <c r="A193" t="s">
        <v>157</v>
      </c>
      <c r="B193" t="s">
        <v>613</v>
      </c>
      <c r="C193" t="s">
        <v>501</v>
      </c>
      <c r="D193" t="s">
        <v>14</v>
      </c>
      <c r="E193" s="28">
        <v>0.86087000000000002</v>
      </c>
    </row>
    <row r="194" spans="1:5" x14ac:dyDescent="0.25">
      <c r="A194" t="s">
        <v>157</v>
      </c>
      <c r="B194" t="s">
        <v>117</v>
      </c>
      <c r="C194" t="s">
        <v>499</v>
      </c>
      <c r="D194" t="s">
        <v>14</v>
      </c>
      <c r="E194" s="28">
        <v>-0.10443624970627399</v>
      </c>
    </row>
    <row r="195" spans="1:5" x14ac:dyDescent="0.25">
      <c r="A195" t="s">
        <v>157</v>
      </c>
      <c r="B195" t="s">
        <v>0</v>
      </c>
      <c r="C195" t="s">
        <v>501</v>
      </c>
      <c r="D195" t="s">
        <v>15</v>
      </c>
      <c r="E195" s="28">
        <v>0.37280933969905905</v>
      </c>
    </row>
    <row r="196" spans="1:5" x14ac:dyDescent="0.25">
      <c r="A196" t="s">
        <v>157</v>
      </c>
      <c r="B196" t="s">
        <v>112</v>
      </c>
      <c r="C196" t="s">
        <v>497</v>
      </c>
      <c r="D196" t="s">
        <v>14</v>
      </c>
      <c r="E196" s="28">
        <v>1</v>
      </c>
    </row>
    <row r="197" spans="1:5" x14ac:dyDescent="0.25">
      <c r="A197" t="s">
        <v>157</v>
      </c>
      <c r="B197" t="s">
        <v>1</v>
      </c>
      <c r="C197" t="s">
        <v>499</v>
      </c>
      <c r="D197" t="s">
        <v>14</v>
      </c>
      <c r="E197" s="28">
        <v>-3.0004575082968388</v>
      </c>
    </row>
    <row r="198" spans="1:5" x14ac:dyDescent="0.25">
      <c r="A198" t="s">
        <v>157</v>
      </c>
      <c r="B198" t="s">
        <v>79</v>
      </c>
      <c r="C198" t="s">
        <v>499</v>
      </c>
      <c r="D198" t="s">
        <v>14</v>
      </c>
      <c r="E198" s="28">
        <v>-0.24710362653716617</v>
      </c>
    </row>
    <row r="199" spans="1:5" x14ac:dyDescent="0.25">
      <c r="A199" t="s">
        <v>157</v>
      </c>
      <c r="B199" t="s">
        <v>81</v>
      </c>
      <c r="C199" t="s">
        <v>499</v>
      </c>
      <c r="D199" t="s">
        <v>14</v>
      </c>
      <c r="E199" s="28">
        <v>-9.8451445306625279E-2</v>
      </c>
    </row>
    <row r="200" spans="1:5" x14ac:dyDescent="0.25">
      <c r="A200" t="s">
        <v>157</v>
      </c>
      <c r="B200" t="s">
        <v>10</v>
      </c>
      <c r="C200" t="s">
        <v>499</v>
      </c>
      <c r="D200" t="s">
        <v>14</v>
      </c>
      <c r="E200" s="28">
        <v>-14.829891889122303</v>
      </c>
    </row>
    <row r="201" spans="1:5" x14ac:dyDescent="0.25">
      <c r="A201" t="s">
        <v>129</v>
      </c>
      <c r="B201" t="s">
        <v>32</v>
      </c>
      <c r="C201" t="s">
        <v>500</v>
      </c>
      <c r="D201" t="s">
        <v>14</v>
      </c>
      <c r="E201" s="28">
        <v>5.382904496711526</v>
      </c>
    </row>
    <row r="202" spans="1:5" x14ac:dyDescent="0.25">
      <c r="A202" t="s">
        <v>129</v>
      </c>
      <c r="B202" t="s">
        <v>613</v>
      </c>
      <c r="C202" t="s">
        <v>501</v>
      </c>
      <c r="D202" t="s">
        <v>14</v>
      </c>
      <c r="E202" s="28">
        <v>0.86086956521739133</v>
      </c>
    </row>
    <row r="203" spans="1:5" x14ac:dyDescent="0.25">
      <c r="A203" t="s">
        <v>129</v>
      </c>
      <c r="B203" t="s">
        <v>117</v>
      </c>
      <c r="C203" t="s">
        <v>499</v>
      </c>
      <c r="D203" t="s">
        <v>14</v>
      </c>
      <c r="E203" s="28">
        <v>-6.0203924783522059E-2</v>
      </c>
    </row>
    <row r="204" spans="1:5" x14ac:dyDescent="0.25">
      <c r="A204" t="s">
        <v>129</v>
      </c>
      <c r="B204" t="s">
        <v>0</v>
      </c>
      <c r="C204" t="s">
        <v>501</v>
      </c>
      <c r="D204" t="s">
        <v>15</v>
      </c>
      <c r="E204" s="28">
        <v>0.85790487668498583</v>
      </c>
    </row>
    <row r="205" spans="1:5" x14ac:dyDescent="0.25">
      <c r="A205" t="s">
        <v>129</v>
      </c>
      <c r="B205" t="s">
        <v>80</v>
      </c>
      <c r="C205" t="s">
        <v>499</v>
      </c>
      <c r="D205" t="s">
        <v>14</v>
      </c>
      <c r="E205" s="28">
        <v>-0.218271250704514</v>
      </c>
    </row>
    <row r="206" spans="1:5" x14ac:dyDescent="0.25">
      <c r="A206" t="s">
        <v>129</v>
      </c>
      <c r="B206" t="s">
        <v>112</v>
      </c>
      <c r="C206" t="s">
        <v>497</v>
      </c>
      <c r="D206" t="s">
        <v>14</v>
      </c>
      <c r="E206" s="28">
        <v>1</v>
      </c>
    </row>
    <row r="207" spans="1:5" x14ac:dyDescent="0.25">
      <c r="A207" t="s">
        <v>129</v>
      </c>
      <c r="B207" t="s">
        <v>1</v>
      </c>
      <c r="C207" t="s">
        <v>499</v>
      </c>
      <c r="D207" t="s">
        <v>14</v>
      </c>
      <c r="E207" s="28">
        <v>-4.2697648204129734</v>
      </c>
    </row>
    <row r="208" spans="1:5" x14ac:dyDescent="0.25">
      <c r="A208" t="s">
        <v>129</v>
      </c>
      <c r="B208" t="s">
        <v>10</v>
      </c>
      <c r="C208" t="s">
        <v>499</v>
      </c>
      <c r="D208" t="s">
        <v>14</v>
      </c>
      <c r="E208" s="28">
        <v>-14.829891889122303</v>
      </c>
    </row>
    <row r="209" spans="1:5" x14ac:dyDescent="0.25">
      <c r="A209" t="s">
        <v>126</v>
      </c>
      <c r="B209" t="s">
        <v>11</v>
      </c>
      <c r="C209" t="s">
        <v>499</v>
      </c>
      <c r="D209" t="s">
        <v>14</v>
      </c>
      <c r="E209" s="28">
        <v>-4.5368575783972123</v>
      </c>
    </row>
    <row r="210" spans="1:5" x14ac:dyDescent="0.25">
      <c r="A210" t="s">
        <v>126</v>
      </c>
      <c r="B210" t="s">
        <v>31</v>
      </c>
      <c r="C210" t="s">
        <v>500</v>
      </c>
      <c r="D210" t="s">
        <v>14</v>
      </c>
      <c r="E210" s="28">
        <v>5.4439917951194259</v>
      </c>
    </row>
    <row r="211" spans="1:5" x14ac:dyDescent="0.25">
      <c r="A211" t="s">
        <v>126</v>
      </c>
      <c r="B211" t="s">
        <v>613</v>
      </c>
      <c r="C211" t="s">
        <v>501</v>
      </c>
      <c r="D211" t="s">
        <v>14</v>
      </c>
      <c r="E211" s="28">
        <v>0.86086956521739133</v>
      </c>
    </row>
    <row r="212" spans="1:5" x14ac:dyDescent="0.25">
      <c r="A212" t="s">
        <v>126</v>
      </c>
      <c r="B212" t="s">
        <v>117</v>
      </c>
      <c r="C212" t="s">
        <v>499</v>
      </c>
      <c r="D212" t="s">
        <v>14</v>
      </c>
      <c r="E212" s="28">
        <v>-6.4296602787456442E-2</v>
      </c>
    </row>
    <row r="213" spans="1:5" x14ac:dyDescent="0.25">
      <c r="A213" t="s">
        <v>126</v>
      </c>
      <c r="B213" t="s">
        <v>0</v>
      </c>
      <c r="C213" t="s">
        <v>501</v>
      </c>
      <c r="D213" t="s">
        <v>15</v>
      </c>
      <c r="E213" s="28">
        <v>1.2582688986517194</v>
      </c>
    </row>
    <row r="214" spans="1:5" x14ac:dyDescent="0.25">
      <c r="A214" t="s">
        <v>126</v>
      </c>
      <c r="B214" t="s">
        <v>80</v>
      </c>
      <c r="C214" t="s">
        <v>499</v>
      </c>
      <c r="D214" t="s">
        <v>14</v>
      </c>
      <c r="E214" s="28">
        <v>-0.19838850174216027</v>
      </c>
    </row>
    <row r="215" spans="1:5" x14ac:dyDescent="0.25">
      <c r="A215" t="s">
        <v>126</v>
      </c>
      <c r="B215" t="s">
        <v>112</v>
      </c>
      <c r="C215" t="s">
        <v>497</v>
      </c>
      <c r="D215" t="s">
        <v>14</v>
      </c>
      <c r="E215" s="28">
        <v>1</v>
      </c>
    </row>
    <row r="216" spans="1:5" x14ac:dyDescent="0.25">
      <c r="A216" t="s">
        <v>126</v>
      </c>
      <c r="B216" t="s">
        <v>10</v>
      </c>
      <c r="C216" t="s">
        <v>499</v>
      </c>
      <c r="D216" t="s">
        <v>14</v>
      </c>
      <c r="E216" s="28">
        <v>-16.396668118466899</v>
      </c>
    </row>
    <row r="217" spans="1:5" x14ac:dyDescent="0.25">
      <c r="A217" t="s">
        <v>127</v>
      </c>
      <c r="B217" t="s">
        <v>32</v>
      </c>
      <c r="C217" t="s">
        <v>500</v>
      </c>
      <c r="D217" t="s">
        <v>14</v>
      </c>
      <c r="E217" s="28">
        <v>5.8931406953807501</v>
      </c>
    </row>
    <row r="218" spans="1:5" x14ac:dyDescent="0.25">
      <c r="A218" t="s">
        <v>127</v>
      </c>
      <c r="B218" t="s">
        <v>613</v>
      </c>
      <c r="C218" t="s">
        <v>501</v>
      </c>
      <c r="D218" t="s">
        <v>14</v>
      </c>
      <c r="E218" s="28">
        <v>0.86086956521739133</v>
      </c>
    </row>
    <row r="219" spans="1:5" x14ac:dyDescent="0.25">
      <c r="A219" t="s">
        <v>127</v>
      </c>
      <c r="B219" t="s">
        <v>117</v>
      </c>
      <c r="C219" t="s">
        <v>499</v>
      </c>
      <c r="D219" t="s">
        <v>14</v>
      </c>
      <c r="E219" s="28">
        <v>-6.4296602787456442E-2</v>
      </c>
    </row>
    <row r="220" spans="1:5" x14ac:dyDescent="0.25">
      <c r="A220" t="s">
        <v>127</v>
      </c>
      <c r="B220" t="s">
        <v>0</v>
      </c>
      <c r="C220" t="s">
        <v>501</v>
      </c>
      <c r="D220" t="s">
        <v>15</v>
      </c>
      <c r="E220" s="28">
        <v>1.2582688986517194</v>
      </c>
    </row>
    <row r="221" spans="1:5" x14ac:dyDescent="0.25">
      <c r="A221" t="s">
        <v>127</v>
      </c>
      <c r="B221" t="s">
        <v>80</v>
      </c>
      <c r="C221" t="s">
        <v>499</v>
      </c>
      <c r="D221" t="s">
        <v>14</v>
      </c>
      <c r="E221" s="28">
        <v>-0.19838850174216027</v>
      </c>
    </row>
    <row r="222" spans="1:5" x14ac:dyDescent="0.25">
      <c r="A222" t="s">
        <v>127</v>
      </c>
      <c r="B222" t="s">
        <v>112</v>
      </c>
      <c r="C222" t="s">
        <v>497</v>
      </c>
      <c r="D222" t="s">
        <v>14</v>
      </c>
      <c r="E222" s="28">
        <v>1</v>
      </c>
    </row>
    <row r="223" spans="1:5" x14ac:dyDescent="0.25">
      <c r="A223" t="s">
        <v>127</v>
      </c>
      <c r="B223" t="s">
        <v>1</v>
      </c>
      <c r="C223" t="s">
        <v>499</v>
      </c>
      <c r="D223" t="s">
        <v>14</v>
      </c>
      <c r="E223" s="28">
        <v>-4.5368575783972123</v>
      </c>
    </row>
    <row r="224" spans="1:5" x14ac:dyDescent="0.25">
      <c r="A224" t="s">
        <v>127</v>
      </c>
      <c r="B224" t="s">
        <v>10</v>
      </c>
      <c r="C224" t="s">
        <v>499</v>
      </c>
      <c r="D224" t="s">
        <v>14</v>
      </c>
      <c r="E224" s="28">
        <v>-16.396668118466899</v>
      </c>
    </row>
    <row r="225" spans="1:5" x14ac:dyDescent="0.25">
      <c r="A225" t="s">
        <v>124</v>
      </c>
      <c r="B225" t="s">
        <v>11</v>
      </c>
      <c r="C225" t="s">
        <v>499</v>
      </c>
      <c r="D225" t="s">
        <v>14</v>
      </c>
      <c r="E225" s="28">
        <v>-3.9820805657762697</v>
      </c>
    </row>
    <row r="226" spans="1:5" x14ac:dyDescent="0.25">
      <c r="A226" t="s">
        <v>124</v>
      </c>
      <c r="B226" t="s">
        <v>91</v>
      </c>
      <c r="C226" t="s">
        <v>499</v>
      </c>
      <c r="D226" t="s">
        <v>14</v>
      </c>
      <c r="E226" s="28">
        <v>-7.3015721316958951E-2</v>
      </c>
    </row>
    <row r="227" spans="1:5" x14ac:dyDescent="0.25">
      <c r="A227" t="s">
        <v>124</v>
      </c>
      <c r="B227" t="s">
        <v>31</v>
      </c>
      <c r="C227" t="s">
        <v>500</v>
      </c>
      <c r="D227" t="s">
        <v>14</v>
      </c>
      <c r="E227" s="28">
        <v>4.4391056995920248</v>
      </c>
    </row>
    <row r="228" spans="1:5" x14ac:dyDescent="0.25">
      <c r="A228" t="s">
        <v>124</v>
      </c>
      <c r="B228" t="s">
        <v>613</v>
      </c>
      <c r="C228" t="s">
        <v>501</v>
      </c>
      <c r="D228" t="s">
        <v>14</v>
      </c>
      <c r="E228" s="28">
        <v>0.86086956521739133</v>
      </c>
    </row>
    <row r="229" spans="1:5" x14ac:dyDescent="0.25">
      <c r="A229" t="s">
        <v>124</v>
      </c>
      <c r="B229" t="s">
        <v>117</v>
      </c>
      <c r="C229" t="s">
        <v>499</v>
      </c>
      <c r="D229" t="s">
        <v>14</v>
      </c>
      <c r="E229" s="28">
        <v>-5.6195345725617622E-2</v>
      </c>
    </row>
    <row r="230" spans="1:5" x14ac:dyDescent="0.25">
      <c r="A230" t="s">
        <v>124</v>
      </c>
      <c r="B230" t="s">
        <v>0</v>
      </c>
      <c r="C230" t="s">
        <v>498</v>
      </c>
      <c r="D230" t="s">
        <v>15</v>
      </c>
      <c r="E230" s="28">
        <v>-6.989157339904141E-2</v>
      </c>
    </row>
    <row r="231" spans="1:5" x14ac:dyDescent="0.25">
      <c r="A231" t="s">
        <v>124</v>
      </c>
      <c r="B231" t="s">
        <v>80</v>
      </c>
      <c r="C231" t="s">
        <v>499</v>
      </c>
      <c r="D231" t="s">
        <v>14</v>
      </c>
      <c r="E231" s="28">
        <v>-0.1751326038132556</v>
      </c>
    </row>
    <row r="232" spans="1:5" x14ac:dyDescent="0.25">
      <c r="A232" t="s">
        <v>124</v>
      </c>
      <c r="B232" t="s">
        <v>112</v>
      </c>
      <c r="C232" t="s">
        <v>497</v>
      </c>
      <c r="D232" t="s">
        <v>14</v>
      </c>
      <c r="E232" s="28">
        <v>1</v>
      </c>
    </row>
    <row r="233" spans="1:5" x14ac:dyDescent="0.25">
      <c r="A233" t="s">
        <v>124</v>
      </c>
      <c r="B233" t="s">
        <v>107</v>
      </c>
      <c r="C233" t="s">
        <v>499</v>
      </c>
      <c r="D233" t="s">
        <v>14</v>
      </c>
      <c r="E233" s="28">
        <v>-6.9336264156353036E-2</v>
      </c>
    </row>
    <row r="234" spans="1:5" x14ac:dyDescent="0.25">
      <c r="A234" t="s">
        <v>124</v>
      </c>
      <c r="B234" t="s">
        <v>115</v>
      </c>
      <c r="C234" t="s">
        <v>499</v>
      </c>
      <c r="D234" t="s">
        <v>14</v>
      </c>
      <c r="E234" s="28">
        <v>-8.7088450327328301E-2</v>
      </c>
    </row>
    <row r="235" spans="1:5" x14ac:dyDescent="0.25">
      <c r="A235" t="s">
        <v>124</v>
      </c>
      <c r="B235" t="s">
        <v>81</v>
      </c>
      <c r="C235" t="s">
        <v>499</v>
      </c>
      <c r="D235" t="s">
        <v>14</v>
      </c>
      <c r="E235" s="28">
        <v>-0.13700004778515792</v>
      </c>
    </row>
    <row r="236" spans="1:5" x14ac:dyDescent="0.25">
      <c r="A236" t="s">
        <v>124</v>
      </c>
      <c r="B236" t="s">
        <v>10</v>
      </c>
      <c r="C236" t="s">
        <v>499</v>
      </c>
      <c r="D236" t="s">
        <v>14</v>
      </c>
      <c r="E236" s="28">
        <v>-9.1419219190519421</v>
      </c>
    </row>
    <row r="237" spans="1:5" x14ac:dyDescent="0.25">
      <c r="A237" t="s">
        <v>125</v>
      </c>
      <c r="B237" t="s">
        <v>91</v>
      </c>
      <c r="C237" t="s">
        <v>499</v>
      </c>
      <c r="D237" t="s">
        <v>14</v>
      </c>
      <c r="E237" s="28">
        <v>-7.3015721316958951E-2</v>
      </c>
    </row>
    <row r="238" spans="1:5" x14ac:dyDescent="0.25">
      <c r="A238" t="s">
        <v>125</v>
      </c>
      <c r="B238" t="s">
        <v>32</v>
      </c>
      <c r="C238" t="s">
        <v>500</v>
      </c>
      <c r="D238" t="s">
        <v>14</v>
      </c>
      <c r="E238" s="28">
        <v>4.8333316756038744</v>
      </c>
    </row>
    <row r="239" spans="1:5" x14ac:dyDescent="0.25">
      <c r="A239" t="s">
        <v>125</v>
      </c>
      <c r="B239" t="s">
        <v>613</v>
      </c>
      <c r="C239" t="s">
        <v>501</v>
      </c>
      <c r="D239" t="s">
        <v>14</v>
      </c>
      <c r="E239" s="28">
        <v>0.86086956521739133</v>
      </c>
    </row>
    <row r="240" spans="1:5" x14ac:dyDescent="0.25">
      <c r="A240" t="s">
        <v>125</v>
      </c>
      <c r="B240" t="s">
        <v>117</v>
      </c>
      <c r="C240" t="s">
        <v>499</v>
      </c>
      <c r="D240" t="s">
        <v>14</v>
      </c>
      <c r="E240" s="28">
        <v>-5.6195345725617622E-2</v>
      </c>
    </row>
    <row r="241" spans="1:5" x14ac:dyDescent="0.25">
      <c r="A241" t="s">
        <v>125</v>
      </c>
      <c r="B241" t="s">
        <v>0</v>
      </c>
      <c r="C241" t="s">
        <v>498</v>
      </c>
      <c r="D241" t="s">
        <v>15</v>
      </c>
      <c r="E241" s="28">
        <v>-6.989157339904141E-2</v>
      </c>
    </row>
    <row r="242" spans="1:5" x14ac:dyDescent="0.25">
      <c r="A242" t="s">
        <v>125</v>
      </c>
      <c r="B242" t="s">
        <v>80</v>
      </c>
      <c r="C242" t="s">
        <v>499</v>
      </c>
      <c r="D242" t="s">
        <v>14</v>
      </c>
      <c r="E242" s="28">
        <v>-0.1751326038132556</v>
      </c>
    </row>
    <row r="243" spans="1:5" x14ac:dyDescent="0.25">
      <c r="A243" t="s">
        <v>125</v>
      </c>
      <c r="B243" t="s">
        <v>112</v>
      </c>
      <c r="C243" t="s">
        <v>497</v>
      </c>
      <c r="D243" t="s">
        <v>14</v>
      </c>
      <c r="E243" s="28">
        <v>1</v>
      </c>
    </row>
    <row r="244" spans="1:5" x14ac:dyDescent="0.25">
      <c r="A244" t="s">
        <v>125</v>
      </c>
      <c r="B244" t="s">
        <v>1</v>
      </c>
      <c r="C244" t="s">
        <v>499</v>
      </c>
      <c r="D244" t="s">
        <v>14</v>
      </c>
      <c r="E244" s="28">
        <v>-3.9820805657762697</v>
      </c>
    </row>
    <row r="245" spans="1:5" x14ac:dyDescent="0.25">
      <c r="A245" t="s">
        <v>125</v>
      </c>
      <c r="B245" t="s">
        <v>107</v>
      </c>
      <c r="C245" t="s">
        <v>499</v>
      </c>
      <c r="D245" t="s">
        <v>14</v>
      </c>
      <c r="E245" s="28">
        <v>-6.9336264156353036E-2</v>
      </c>
    </row>
    <row r="246" spans="1:5" x14ac:dyDescent="0.25">
      <c r="A246" t="s">
        <v>125</v>
      </c>
      <c r="B246" t="s">
        <v>115</v>
      </c>
      <c r="C246" t="s">
        <v>499</v>
      </c>
      <c r="D246" t="s">
        <v>14</v>
      </c>
      <c r="E246" s="28">
        <v>-8.7088450327328301E-2</v>
      </c>
    </row>
    <row r="247" spans="1:5" x14ac:dyDescent="0.25">
      <c r="A247" t="s">
        <v>125</v>
      </c>
      <c r="B247" t="s">
        <v>81</v>
      </c>
      <c r="C247" t="s">
        <v>499</v>
      </c>
      <c r="D247" t="s">
        <v>14</v>
      </c>
      <c r="E247" s="28">
        <v>-0.13700004778515792</v>
      </c>
    </row>
    <row r="248" spans="1:5" x14ac:dyDescent="0.25">
      <c r="A248" t="s">
        <v>125</v>
      </c>
      <c r="B248" t="s">
        <v>10</v>
      </c>
      <c r="C248" t="s">
        <v>499</v>
      </c>
      <c r="D248" t="s">
        <v>14</v>
      </c>
      <c r="E248" s="28">
        <v>-9.1419219190519421</v>
      </c>
    </row>
    <row r="249" spans="1:5" x14ac:dyDescent="0.25">
      <c r="A249" t="s">
        <v>130</v>
      </c>
      <c r="B249" t="s">
        <v>11</v>
      </c>
      <c r="C249" t="s">
        <v>499</v>
      </c>
      <c r="D249" t="s">
        <v>14</v>
      </c>
      <c r="E249" s="28">
        <v>-4.8718503361590182</v>
      </c>
    </row>
    <row r="250" spans="1:5" x14ac:dyDescent="0.25">
      <c r="A250" t="s">
        <v>130</v>
      </c>
      <c r="B250" t="s">
        <v>31</v>
      </c>
      <c r="C250" t="s">
        <v>500</v>
      </c>
      <c r="D250" t="s">
        <v>14</v>
      </c>
      <c r="E250" s="28">
        <v>6.0507753436786436</v>
      </c>
    </row>
    <row r="251" spans="1:5" x14ac:dyDescent="0.25">
      <c r="A251" t="s">
        <v>130</v>
      </c>
      <c r="B251" t="s">
        <v>613</v>
      </c>
      <c r="C251" t="s">
        <v>501</v>
      </c>
      <c r="D251" t="s">
        <v>14</v>
      </c>
      <c r="E251" s="28">
        <v>0.86086956521739133</v>
      </c>
    </row>
    <row r="252" spans="1:5" x14ac:dyDescent="0.25">
      <c r="A252" t="s">
        <v>130</v>
      </c>
      <c r="B252" t="s">
        <v>117</v>
      </c>
      <c r="C252" t="s">
        <v>499</v>
      </c>
      <c r="D252" t="s">
        <v>14</v>
      </c>
      <c r="E252" s="28">
        <v>-6.8401052323881911E-2</v>
      </c>
    </row>
    <row r="253" spans="1:5" x14ac:dyDescent="0.25">
      <c r="A253" t="s">
        <v>130</v>
      </c>
      <c r="B253" t="s">
        <v>0</v>
      </c>
      <c r="C253" t="s">
        <v>501</v>
      </c>
      <c r="D253" t="s">
        <v>15</v>
      </c>
      <c r="E253" s="28">
        <v>1.3970605340416606</v>
      </c>
    </row>
    <row r="254" spans="1:5" x14ac:dyDescent="0.25">
      <c r="A254" t="s">
        <v>130</v>
      </c>
      <c r="B254" t="s">
        <v>80</v>
      </c>
      <c r="C254" t="s">
        <v>499</v>
      </c>
      <c r="D254" t="s">
        <v>14</v>
      </c>
      <c r="E254" s="28">
        <v>-0.22157263957907045</v>
      </c>
    </row>
    <row r="255" spans="1:5" x14ac:dyDescent="0.25">
      <c r="A255" t="s">
        <v>130</v>
      </c>
      <c r="B255" t="s">
        <v>112</v>
      </c>
      <c r="C255" t="s">
        <v>497</v>
      </c>
      <c r="D255" t="s">
        <v>14</v>
      </c>
      <c r="E255" s="28">
        <v>1</v>
      </c>
    </row>
    <row r="256" spans="1:5" x14ac:dyDescent="0.25">
      <c r="A256" t="s">
        <v>130</v>
      </c>
      <c r="B256" t="s">
        <v>10</v>
      </c>
      <c r="C256" t="s">
        <v>499</v>
      </c>
      <c r="D256" t="s">
        <v>14</v>
      </c>
      <c r="E256" s="28">
        <v>-18.205553931598949</v>
      </c>
    </row>
    <row r="257" spans="1:5" x14ac:dyDescent="0.25">
      <c r="A257" t="s">
        <v>131</v>
      </c>
      <c r="B257" t="s">
        <v>32</v>
      </c>
      <c r="C257" t="s">
        <v>500</v>
      </c>
      <c r="D257" t="s">
        <v>14</v>
      </c>
      <c r="E257" s="28">
        <v>6.5330885269583838</v>
      </c>
    </row>
    <row r="258" spans="1:5" x14ac:dyDescent="0.25">
      <c r="A258" t="s">
        <v>131</v>
      </c>
      <c r="B258" t="s">
        <v>613</v>
      </c>
      <c r="C258" t="s">
        <v>501</v>
      </c>
      <c r="D258" t="s">
        <v>14</v>
      </c>
      <c r="E258" s="28">
        <v>0.86086956521739133</v>
      </c>
    </row>
    <row r="259" spans="1:5" x14ac:dyDescent="0.25">
      <c r="A259" t="s">
        <v>131</v>
      </c>
      <c r="B259" t="s">
        <v>117</v>
      </c>
      <c r="C259" t="s">
        <v>499</v>
      </c>
      <c r="D259" t="s">
        <v>14</v>
      </c>
      <c r="E259" s="28">
        <v>-6.8401052323881911E-2</v>
      </c>
    </row>
    <row r="260" spans="1:5" x14ac:dyDescent="0.25">
      <c r="A260" t="s">
        <v>131</v>
      </c>
      <c r="B260" t="s">
        <v>0</v>
      </c>
      <c r="C260" t="s">
        <v>501</v>
      </c>
      <c r="D260" t="s">
        <v>15</v>
      </c>
      <c r="E260" s="28">
        <v>1.3970605340416606</v>
      </c>
    </row>
    <row r="261" spans="1:5" x14ac:dyDescent="0.25">
      <c r="A261" t="s">
        <v>131</v>
      </c>
      <c r="B261" t="s">
        <v>80</v>
      </c>
      <c r="C261" t="s">
        <v>499</v>
      </c>
      <c r="D261" t="s">
        <v>14</v>
      </c>
      <c r="E261" s="28">
        <v>-0.22157263957907045</v>
      </c>
    </row>
    <row r="262" spans="1:5" x14ac:dyDescent="0.25">
      <c r="A262" t="s">
        <v>131</v>
      </c>
      <c r="B262" t="s">
        <v>112</v>
      </c>
      <c r="C262" t="s">
        <v>497</v>
      </c>
      <c r="D262" t="s">
        <v>14</v>
      </c>
      <c r="E262" s="28">
        <v>1</v>
      </c>
    </row>
    <row r="263" spans="1:5" x14ac:dyDescent="0.25">
      <c r="A263" t="s">
        <v>131</v>
      </c>
      <c r="B263" t="s">
        <v>1</v>
      </c>
      <c r="C263" t="s">
        <v>499</v>
      </c>
      <c r="D263" t="s">
        <v>14</v>
      </c>
      <c r="E263" s="28">
        <v>-4.8718503361590182</v>
      </c>
    </row>
    <row r="264" spans="1:5" x14ac:dyDescent="0.25">
      <c r="A264" t="s">
        <v>131</v>
      </c>
      <c r="B264" t="s">
        <v>10</v>
      </c>
      <c r="C264" t="s">
        <v>499</v>
      </c>
      <c r="D264" t="s">
        <v>14</v>
      </c>
      <c r="E264" s="28">
        <v>-18.205553931598949</v>
      </c>
    </row>
    <row r="265" spans="1:5" x14ac:dyDescent="0.25">
      <c r="A265" t="s">
        <v>171</v>
      </c>
      <c r="B265" t="s">
        <v>65</v>
      </c>
      <c r="C265" t="s">
        <v>498</v>
      </c>
      <c r="D265" t="s">
        <v>25</v>
      </c>
      <c r="E265" s="28">
        <v>-2.0769230769230766</v>
      </c>
    </row>
    <row r="266" spans="1:5" x14ac:dyDescent="0.25">
      <c r="A266" t="s">
        <v>171</v>
      </c>
      <c r="B266" t="s">
        <v>0</v>
      </c>
      <c r="C266" t="s">
        <v>498</v>
      </c>
      <c r="D266" t="s">
        <v>15</v>
      </c>
      <c r="E266" s="28">
        <v>-0.23076923076923075</v>
      </c>
    </row>
    <row r="267" spans="1:5" x14ac:dyDescent="0.25">
      <c r="A267" t="s">
        <v>171</v>
      </c>
      <c r="B267" t="s">
        <v>112</v>
      </c>
      <c r="C267" t="s">
        <v>499</v>
      </c>
      <c r="D267" t="s">
        <v>14</v>
      </c>
      <c r="E267" s="28">
        <v>-1.6779120000000001</v>
      </c>
    </row>
    <row r="268" spans="1:5" x14ac:dyDescent="0.25">
      <c r="A268" t="s">
        <v>171</v>
      </c>
      <c r="B268" t="s">
        <v>44</v>
      </c>
      <c r="C268" t="s">
        <v>497</v>
      </c>
      <c r="D268" t="s">
        <v>14</v>
      </c>
      <c r="E268" s="28">
        <v>1</v>
      </c>
    </row>
    <row r="269" spans="1:5" x14ac:dyDescent="0.25">
      <c r="A269" t="s">
        <v>171</v>
      </c>
      <c r="B269" t="s">
        <v>53</v>
      </c>
      <c r="C269" t="s">
        <v>498</v>
      </c>
      <c r="D269" t="s">
        <v>25</v>
      </c>
      <c r="E269" s="28">
        <v>-1.7307692307692306</v>
      </c>
    </row>
    <row r="270" spans="1:5" x14ac:dyDescent="0.25">
      <c r="A270" t="s">
        <v>171</v>
      </c>
      <c r="B270" t="s">
        <v>169</v>
      </c>
      <c r="C270" t="s">
        <v>499</v>
      </c>
      <c r="D270" t="s">
        <v>25</v>
      </c>
      <c r="E270" s="28">
        <v>-1.1076923076923078</v>
      </c>
    </row>
    <row r="271" spans="1:5" x14ac:dyDescent="0.25">
      <c r="A271" t="s">
        <v>171</v>
      </c>
      <c r="B271" t="s">
        <v>115</v>
      </c>
      <c r="C271" t="s">
        <v>499</v>
      </c>
      <c r="D271" t="s">
        <v>14</v>
      </c>
      <c r="E271" s="28">
        <v>-5.7692307692307687E-3</v>
      </c>
    </row>
    <row r="272" spans="1:5" x14ac:dyDescent="0.25">
      <c r="A272" t="s">
        <v>171</v>
      </c>
      <c r="B272" t="s">
        <v>48</v>
      </c>
      <c r="C272" t="s">
        <v>501</v>
      </c>
      <c r="D272" t="s">
        <v>25</v>
      </c>
      <c r="E272" s="28">
        <v>5.7461538461538471</v>
      </c>
    </row>
    <row r="273" spans="1:5" x14ac:dyDescent="0.25">
      <c r="A273" t="s">
        <v>171</v>
      </c>
      <c r="B273" t="s">
        <v>10</v>
      </c>
      <c r="C273" t="s">
        <v>499</v>
      </c>
      <c r="D273" t="s">
        <v>14</v>
      </c>
      <c r="E273" s="28">
        <v>-8.6538461538461536E-2</v>
      </c>
    </row>
    <row r="274" spans="1:5" x14ac:dyDescent="0.25">
      <c r="A274" t="s">
        <v>43</v>
      </c>
      <c r="B274" t="s">
        <v>0</v>
      </c>
      <c r="C274" t="s">
        <v>498</v>
      </c>
      <c r="D274" t="s">
        <v>15</v>
      </c>
      <c r="E274" s="28">
        <v>-0.45800000000000002</v>
      </c>
    </row>
    <row r="275" spans="1:5" x14ac:dyDescent="0.25">
      <c r="A275" t="s">
        <v>43</v>
      </c>
      <c r="B275" t="s">
        <v>44</v>
      </c>
      <c r="C275" t="s">
        <v>497</v>
      </c>
      <c r="D275" t="s">
        <v>14</v>
      </c>
      <c r="E275" s="28">
        <v>1</v>
      </c>
    </row>
    <row r="276" spans="1:5" x14ac:dyDescent="0.25">
      <c r="A276" t="s">
        <v>43</v>
      </c>
      <c r="B276" t="s">
        <v>36</v>
      </c>
      <c r="C276" t="s">
        <v>499</v>
      </c>
      <c r="D276" t="s">
        <v>14</v>
      </c>
      <c r="E276" s="28">
        <v>-2.5710000000000002</v>
      </c>
    </row>
    <row r="277" spans="1:5" x14ac:dyDescent="0.25">
      <c r="A277" t="s">
        <v>43</v>
      </c>
      <c r="B277" t="s">
        <v>48</v>
      </c>
      <c r="C277" t="s">
        <v>498</v>
      </c>
      <c r="D277" t="s">
        <v>25</v>
      </c>
      <c r="E277" s="28">
        <v>-5.5872000000000002</v>
      </c>
    </row>
    <row r="278" spans="1:5" x14ac:dyDescent="0.25">
      <c r="A278" t="s">
        <v>238</v>
      </c>
      <c r="B278" t="s">
        <v>198</v>
      </c>
      <c r="C278" t="s">
        <v>499</v>
      </c>
      <c r="D278" t="s">
        <v>14</v>
      </c>
      <c r="E278" s="28">
        <v>-1.8487911818738518</v>
      </c>
    </row>
    <row r="279" spans="1:5" x14ac:dyDescent="0.25">
      <c r="A279" t="s">
        <v>238</v>
      </c>
      <c r="B279" t="s">
        <v>65</v>
      </c>
      <c r="C279" t="s">
        <v>498</v>
      </c>
      <c r="D279" t="s">
        <v>25</v>
      </c>
      <c r="E279" s="28">
        <v>-2.33606241026723</v>
      </c>
    </row>
    <row r="280" spans="1:5" x14ac:dyDescent="0.25">
      <c r="A280" t="s">
        <v>238</v>
      </c>
      <c r="B280" t="s">
        <v>0</v>
      </c>
      <c r="C280" t="s">
        <v>498</v>
      </c>
      <c r="D280" t="s">
        <v>14</v>
      </c>
      <c r="E280" s="28">
        <v>-0.12093018468869482</v>
      </c>
    </row>
    <row r="281" spans="1:5" x14ac:dyDescent="0.25">
      <c r="A281" t="s">
        <v>238</v>
      </c>
      <c r="B281" t="s">
        <v>495</v>
      </c>
      <c r="C281" t="s">
        <v>497</v>
      </c>
      <c r="D281" t="s">
        <v>14</v>
      </c>
      <c r="E281" s="28">
        <v>1</v>
      </c>
    </row>
    <row r="282" spans="1:5" x14ac:dyDescent="0.25">
      <c r="A282" t="s">
        <v>238</v>
      </c>
      <c r="B282" t="s">
        <v>53</v>
      </c>
      <c r="C282" t="s">
        <v>498</v>
      </c>
      <c r="D282" t="s">
        <v>25</v>
      </c>
      <c r="E282" s="28">
        <v>-1.3153087321885275</v>
      </c>
    </row>
    <row r="283" spans="1:5" x14ac:dyDescent="0.25">
      <c r="A283" t="s">
        <v>238</v>
      </c>
      <c r="B283" t="s">
        <v>107</v>
      </c>
      <c r="C283" t="s">
        <v>499</v>
      </c>
      <c r="D283" t="s">
        <v>14</v>
      </c>
      <c r="E283" s="28">
        <v>-4.3478260869565216E-2</v>
      </c>
    </row>
    <row r="284" spans="1:5" x14ac:dyDescent="0.25">
      <c r="A284" t="s">
        <v>238</v>
      </c>
      <c r="B284" t="s">
        <v>85</v>
      </c>
      <c r="C284" t="s">
        <v>499</v>
      </c>
      <c r="D284" t="s">
        <v>14</v>
      </c>
      <c r="E284" s="28">
        <v>-0.88426209430496017</v>
      </c>
    </row>
    <row r="285" spans="1:5" x14ac:dyDescent="0.25">
      <c r="A285" t="s">
        <v>238</v>
      </c>
      <c r="B285" t="s">
        <v>81</v>
      </c>
      <c r="C285" t="s">
        <v>499</v>
      </c>
      <c r="D285" t="s">
        <v>14</v>
      </c>
      <c r="E285" s="28">
        <v>-0.12982241273729331</v>
      </c>
    </row>
    <row r="286" spans="1:5" x14ac:dyDescent="0.25">
      <c r="A286" t="s">
        <v>238</v>
      </c>
      <c r="B286" t="s">
        <v>236</v>
      </c>
      <c r="C286" t="s">
        <v>499</v>
      </c>
      <c r="D286" t="s">
        <v>14</v>
      </c>
      <c r="E286" s="28">
        <v>-3.4905082669932641E-2</v>
      </c>
    </row>
    <row r="287" spans="1:5" x14ac:dyDescent="0.25">
      <c r="A287" t="s">
        <v>135</v>
      </c>
      <c r="B287" t="s">
        <v>11</v>
      </c>
      <c r="C287" t="s">
        <v>499</v>
      </c>
      <c r="D287" t="s">
        <v>14</v>
      </c>
      <c r="E287" s="28">
        <v>-1.7799416120763316</v>
      </c>
    </row>
    <row r="288" spans="1:5" x14ac:dyDescent="0.25">
      <c r="A288" t="s">
        <v>135</v>
      </c>
      <c r="B288" t="s">
        <v>31</v>
      </c>
      <c r="C288" t="s">
        <v>500</v>
      </c>
      <c r="D288" t="s">
        <v>14</v>
      </c>
      <c r="E288" s="28">
        <v>1.4373621831387062</v>
      </c>
    </row>
    <row r="289" spans="1:5" x14ac:dyDescent="0.25">
      <c r="A289" t="s">
        <v>135</v>
      </c>
      <c r="B289" t="s">
        <v>65</v>
      </c>
      <c r="C289" t="s">
        <v>498</v>
      </c>
      <c r="D289" t="s">
        <v>25</v>
      </c>
      <c r="E289" s="28">
        <v>-1.776559384790658</v>
      </c>
    </row>
    <row r="290" spans="1:5" x14ac:dyDescent="0.25">
      <c r="A290" t="s">
        <v>135</v>
      </c>
      <c r="B290" t="s">
        <v>0</v>
      </c>
      <c r="C290" t="s">
        <v>501</v>
      </c>
      <c r="D290" t="s">
        <v>15</v>
      </c>
      <c r="E290" s="28">
        <v>0.51722364631792139</v>
      </c>
    </row>
    <row r="291" spans="1:5" x14ac:dyDescent="0.25">
      <c r="A291" t="s">
        <v>135</v>
      </c>
      <c r="B291" t="s">
        <v>603</v>
      </c>
      <c r="C291" t="s">
        <v>497</v>
      </c>
      <c r="D291" t="s">
        <v>14</v>
      </c>
      <c r="E291" s="28">
        <v>1</v>
      </c>
    </row>
    <row r="292" spans="1:5" x14ac:dyDescent="0.25">
      <c r="A292" t="s">
        <v>135</v>
      </c>
      <c r="B292" t="s">
        <v>48</v>
      </c>
      <c r="C292" t="s">
        <v>498</v>
      </c>
      <c r="D292" t="s">
        <v>25</v>
      </c>
      <c r="E292" s="28">
        <v>-8.0105383081743101E-2</v>
      </c>
    </row>
    <row r="293" spans="1:5" x14ac:dyDescent="0.25">
      <c r="A293" t="s">
        <v>135</v>
      </c>
      <c r="B293" t="s">
        <v>81</v>
      </c>
      <c r="C293" t="s">
        <v>499</v>
      </c>
      <c r="D293" t="s">
        <v>14</v>
      </c>
      <c r="E293" s="28">
        <v>-1.0680717744232413E-2</v>
      </c>
    </row>
    <row r="294" spans="1:5" x14ac:dyDescent="0.25">
      <c r="A294" t="s">
        <v>135</v>
      </c>
      <c r="B294" t="s">
        <v>10</v>
      </c>
      <c r="C294" t="s">
        <v>499</v>
      </c>
      <c r="D294" t="s">
        <v>14</v>
      </c>
      <c r="E294" s="28">
        <v>-7.691896895471376</v>
      </c>
    </row>
    <row r="295" spans="1:5" x14ac:dyDescent="0.25">
      <c r="A295" t="s">
        <v>136</v>
      </c>
      <c r="B295" t="s">
        <v>32</v>
      </c>
      <c r="C295" t="s">
        <v>500</v>
      </c>
      <c r="D295" t="s">
        <v>14</v>
      </c>
      <c r="E295" s="28">
        <v>1.6135764027342634</v>
      </c>
    </row>
    <row r="296" spans="1:5" x14ac:dyDescent="0.25">
      <c r="A296" t="s">
        <v>136</v>
      </c>
      <c r="B296" t="s">
        <v>65</v>
      </c>
      <c r="C296" t="s">
        <v>498</v>
      </c>
      <c r="D296" t="s">
        <v>25</v>
      </c>
      <c r="E296" s="28">
        <v>-1.776559384790658</v>
      </c>
    </row>
    <row r="297" spans="1:5" x14ac:dyDescent="0.25">
      <c r="A297" t="s">
        <v>136</v>
      </c>
      <c r="B297" t="s">
        <v>0</v>
      </c>
      <c r="C297" t="s">
        <v>501</v>
      </c>
      <c r="D297" t="s">
        <v>15</v>
      </c>
      <c r="E297" s="28">
        <v>0.51722364631792139</v>
      </c>
    </row>
    <row r="298" spans="1:5" x14ac:dyDescent="0.25">
      <c r="A298" t="s">
        <v>136</v>
      </c>
      <c r="B298" t="s">
        <v>1</v>
      </c>
      <c r="C298" t="s">
        <v>499</v>
      </c>
      <c r="D298" t="s">
        <v>14</v>
      </c>
      <c r="E298" s="28">
        <v>-1.7799416120763316</v>
      </c>
    </row>
    <row r="299" spans="1:5" x14ac:dyDescent="0.25">
      <c r="A299" t="s">
        <v>136</v>
      </c>
      <c r="B299" t="s">
        <v>603</v>
      </c>
      <c r="C299" t="s">
        <v>497</v>
      </c>
      <c r="D299" t="s">
        <v>14</v>
      </c>
      <c r="E299" s="28">
        <v>1</v>
      </c>
    </row>
    <row r="300" spans="1:5" x14ac:dyDescent="0.25">
      <c r="A300" t="s">
        <v>136</v>
      </c>
      <c r="B300" t="s">
        <v>48</v>
      </c>
      <c r="C300" t="s">
        <v>498</v>
      </c>
      <c r="D300" t="s">
        <v>25</v>
      </c>
      <c r="E300" s="28">
        <v>-8.0105383081743101E-2</v>
      </c>
    </row>
    <row r="301" spans="1:5" x14ac:dyDescent="0.25">
      <c r="A301" t="s">
        <v>136</v>
      </c>
      <c r="B301" t="s">
        <v>81</v>
      </c>
      <c r="C301" t="s">
        <v>499</v>
      </c>
      <c r="D301" t="s">
        <v>14</v>
      </c>
      <c r="E301" s="28">
        <v>-1.0680717744232413E-2</v>
      </c>
    </row>
    <row r="302" spans="1:5" x14ac:dyDescent="0.25">
      <c r="A302" t="s">
        <v>136</v>
      </c>
      <c r="B302" t="s">
        <v>10</v>
      </c>
      <c r="C302" t="s">
        <v>499</v>
      </c>
      <c r="D302" t="s">
        <v>14</v>
      </c>
      <c r="E302" s="28">
        <v>-7.691896895471376</v>
      </c>
    </row>
    <row r="303" spans="1:5" x14ac:dyDescent="0.25">
      <c r="A303" t="s">
        <v>133</v>
      </c>
      <c r="B303" t="s">
        <v>11</v>
      </c>
      <c r="C303" t="s">
        <v>499</v>
      </c>
      <c r="D303" t="s">
        <v>14</v>
      </c>
      <c r="E303" s="28">
        <v>-1.7799416120763316</v>
      </c>
    </row>
    <row r="304" spans="1:5" x14ac:dyDescent="0.25">
      <c r="A304" t="s">
        <v>133</v>
      </c>
      <c r="B304" t="s">
        <v>31</v>
      </c>
      <c r="C304" t="s">
        <v>500</v>
      </c>
      <c r="D304" t="s">
        <v>14</v>
      </c>
      <c r="E304" s="28">
        <v>1.4373621831387062</v>
      </c>
    </row>
    <row r="305" spans="1:5" x14ac:dyDescent="0.25">
      <c r="A305" t="s">
        <v>133</v>
      </c>
      <c r="B305" t="s">
        <v>65</v>
      </c>
      <c r="C305" t="s">
        <v>498</v>
      </c>
      <c r="D305" t="s">
        <v>25</v>
      </c>
      <c r="E305" s="28">
        <v>-1.776559384790658</v>
      </c>
    </row>
    <row r="306" spans="1:5" x14ac:dyDescent="0.25">
      <c r="A306" t="s">
        <v>133</v>
      </c>
      <c r="B306" t="s">
        <v>0</v>
      </c>
      <c r="C306" t="s">
        <v>501</v>
      </c>
      <c r="D306" t="s">
        <v>15</v>
      </c>
      <c r="E306" s="28">
        <v>0.51722364631792139</v>
      </c>
    </row>
    <row r="307" spans="1:5" x14ac:dyDescent="0.25">
      <c r="A307" t="s">
        <v>133</v>
      </c>
      <c r="B307" t="s">
        <v>80</v>
      </c>
      <c r="C307" t="s">
        <v>499</v>
      </c>
      <c r="D307" t="s">
        <v>14</v>
      </c>
      <c r="E307" s="28">
        <v>-2.7855153203342618E-2</v>
      </c>
    </row>
    <row r="308" spans="1:5" x14ac:dyDescent="0.25">
      <c r="A308" t="s">
        <v>133</v>
      </c>
      <c r="B308" t="s">
        <v>79</v>
      </c>
      <c r="C308" t="s">
        <v>497</v>
      </c>
      <c r="D308" t="s">
        <v>14</v>
      </c>
      <c r="E308" s="28">
        <v>1</v>
      </c>
    </row>
    <row r="309" spans="1:5" x14ac:dyDescent="0.25">
      <c r="A309" t="s">
        <v>133</v>
      </c>
      <c r="B309" t="s">
        <v>48</v>
      </c>
      <c r="C309" t="s">
        <v>498</v>
      </c>
      <c r="D309" t="s">
        <v>25</v>
      </c>
      <c r="E309" s="28">
        <v>-8.0105383081743101E-2</v>
      </c>
    </row>
    <row r="310" spans="1:5" x14ac:dyDescent="0.25">
      <c r="A310" t="s">
        <v>133</v>
      </c>
      <c r="B310" t="s">
        <v>81</v>
      </c>
      <c r="C310" t="s">
        <v>499</v>
      </c>
      <c r="D310" t="s">
        <v>14</v>
      </c>
      <c r="E310" s="28">
        <v>-1.0680717744232413E-2</v>
      </c>
    </row>
    <row r="311" spans="1:5" x14ac:dyDescent="0.25">
      <c r="A311" t="s">
        <v>133</v>
      </c>
      <c r="B311" t="s">
        <v>10</v>
      </c>
      <c r="C311" t="s">
        <v>499</v>
      </c>
      <c r="D311" t="s">
        <v>14</v>
      </c>
      <c r="E311" s="28">
        <v>-7.691896895471376</v>
      </c>
    </row>
    <row r="312" spans="1:5" x14ac:dyDescent="0.25">
      <c r="A312" t="s">
        <v>161</v>
      </c>
      <c r="B312" t="s">
        <v>11</v>
      </c>
      <c r="C312" t="s">
        <v>499</v>
      </c>
      <c r="D312" t="s">
        <v>14</v>
      </c>
      <c r="E312" s="28">
        <v>-1.56101</v>
      </c>
    </row>
    <row r="313" spans="1:5" x14ac:dyDescent="0.25">
      <c r="A313" t="s">
        <v>161</v>
      </c>
      <c r="B313" t="s">
        <v>31</v>
      </c>
      <c r="C313" t="s">
        <v>500</v>
      </c>
      <c r="D313" t="s">
        <v>14</v>
      </c>
      <c r="E313" s="28">
        <v>1.157470297996819</v>
      </c>
    </row>
    <row r="314" spans="1:5" x14ac:dyDescent="0.25">
      <c r="A314" t="s">
        <v>161</v>
      </c>
      <c r="B314" t="s">
        <v>65</v>
      </c>
      <c r="C314" t="s">
        <v>498</v>
      </c>
      <c r="D314" t="s">
        <v>25</v>
      </c>
      <c r="E314" s="28">
        <v>-0.6631153018381899</v>
      </c>
    </row>
    <row r="315" spans="1:5" x14ac:dyDescent="0.25">
      <c r="A315" t="s">
        <v>161</v>
      </c>
      <c r="B315" t="s">
        <v>0</v>
      </c>
      <c r="C315" t="s">
        <v>498</v>
      </c>
      <c r="D315" t="s">
        <v>15</v>
      </c>
      <c r="E315" s="28">
        <v>-0.3713934777270102</v>
      </c>
    </row>
    <row r="316" spans="1:5" x14ac:dyDescent="0.25">
      <c r="A316" t="s">
        <v>161</v>
      </c>
      <c r="B316" t="s">
        <v>80</v>
      </c>
      <c r="C316" t="s">
        <v>499</v>
      </c>
      <c r="D316" t="s">
        <v>14</v>
      </c>
      <c r="E316" s="28">
        <v>-5.2598297912803691E-3</v>
      </c>
    </row>
    <row r="317" spans="1:5" x14ac:dyDescent="0.25">
      <c r="A317" t="s">
        <v>161</v>
      </c>
      <c r="B317" t="s">
        <v>79</v>
      </c>
      <c r="C317" t="s">
        <v>497</v>
      </c>
      <c r="D317" t="s">
        <v>14</v>
      </c>
      <c r="E317" s="28">
        <v>1</v>
      </c>
    </row>
    <row r="318" spans="1:5" x14ac:dyDescent="0.25">
      <c r="A318" t="s">
        <v>161</v>
      </c>
      <c r="B318" t="s">
        <v>53</v>
      </c>
      <c r="C318" t="s">
        <v>501</v>
      </c>
      <c r="D318" t="s">
        <v>25</v>
      </c>
      <c r="E318" s="28">
        <v>12.138381796360086</v>
      </c>
    </row>
    <row r="319" spans="1:5" x14ac:dyDescent="0.25">
      <c r="A319" t="s">
        <v>161</v>
      </c>
      <c r="B319" t="s">
        <v>48</v>
      </c>
      <c r="C319" t="s">
        <v>498</v>
      </c>
      <c r="D319" t="s">
        <v>25</v>
      </c>
      <c r="E319" s="28">
        <v>-2.7086600000000001</v>
      </c>
    </row>
    <row r="320" spans="1:5" x14ac:dyDescent="0.25">
      <c r="A320" t="s">
        <v>161</v>
      </c>
      <c r="B320" t="s">
        <v>10</v>
      </c>
      <c r="C320" t="s">
        <v>499</v>
      </c>
      <c r="D320" t="s">
        <v>14</v>
      </c>
      <c r="E320" s="28">
        <v>-9.8594720339907589</v>
      </c>
    </row>
    <row r="321" spans="1:5" x14ac:dyDescent="0.25">
      <c r="A321" t="s">
        <v>134</v>
      </c>
      <c r="B321" t="s">
        <v>32</v>
      </c>
      <c r="C321" t="s">
        <v>500</v>
      </c>
      <c r="D321" t="s">
        <v>14</v>
      </c>
      <c r="E321" s="28">
        <v>1.6135764027342634</v>
      </c>
    </row>
    <row r="322" spans="1:5" x14ac:dyDescent="0.25">
      <c r="A322" t="s">
        <v>134</v>
      </c>
      <c r="B322" t="s">
        <v>65</v>
      </c>
      <c r="C322" t="s">
        <v>498</v>
      </c>
      <c r="D322" t="s">
        <v>25</v>
      </c>
      <c r="E322" s="28">
        <v>-1.776559384790658</v>
      </c>
    </row>
    <row r="323" spans="1:5" x14ac:dyDescent="0.25">
      <c r="A323" t="s">
        <v>134</v>
      </c>
      <c r="B323" t="s">
        <v>0</v>
      </c>
      <c r="C323" t="s">
        <v>501</v>
      </c>
      <c r="D323" t="s">
        <v>15</v>
      </c>
      <c r="E323" s="28">
        <v>0.51722364631792139</v>
      </c>
    </row>
    <row r="324" spans="1:5" x14ac:dyDescent="0.25">
      <c r="A324" t="s">
        <v>134</v>
      </c>
      <c r="B324" t="s">
        <v>80</v>
      </c>
      <c r="C324" t="s">
        <v>499</v>
      </c>
      <c r="D324" t="s">
        <v>14</v>
      </c>
      <c r="E324" s="28">
        <v>-2.7855153203342618E-2</v>
      </c>
    </row>
    <row r="325" spans="1:5" x14ac:dyDescent="0.25">
      <c r="A325" t="s">
        <v>134</v>
      </c>
      <c r="B325" t="s">
        <v>1</v>
      </c>
      <c r="C325" t="s">
        <v>499</v>
      </c>
      <c r="D325" t="s">
        <v>14</v>
      </c>
      <c r="E325" s="28">
        <v>-1.7799416120763316</v>
      </c>
    </row>
    <row r="326" spans="1:5" x14ac:dyDescent="0.25">
      <c r="A326" t="s">
        <v>134</v>
      </c>
      <c r="B326" t="s">
        <v>79</v>
      </c>
      <c r="C326" t="s">
        <v>497</v>
      </c>
      <c r="D326" t="s">
        <v>14</v>
      </c>
      <c r="E326" s="28">
        <v>1</v>
      </c>
    </row>
    <row r="327" spans="1:5" x14ac:dyDescent="0.25">
      <c r="A327" t="s">
        <v>134</v>
      </c>
      <c r="B327" t="s">
        <v>48</v>
      </c>
      <c r="C327" t="s">
        <v>498</v>
      </c>
      <c r="D327" t="s">
        <v>25</v>
      </c>
      <c r="E327" s="28">
        <v>-8.0105383081743101E-2</v>
      </c>
    </row>
    <row r="328" spans="1:5" x14ac:dyDescent="0.25">
      <c r="A328" t="s">
        <v>134</v>
      </c>
      <c r="B328" t="s">
        <v>81</v>
      </c>
      <c r="C328" t="s">
        <v>499</v>
      </c>
      <c r="D328" t="s">
        <v>14</v>
      </c>
      <c r="E328" s="28">
        <v>-1.0680717744232413E-2</v>
      </c>
    </row>
    <row r="329" spans="1:5" x14ac:dyDescent="0.25">
      <c r="A329" t="s">
        <v>134</v>
      </c>
      <c r="B329" t="s">
        <v>10</v>
      </c>
      <c r="C329" t="s">
        <v>499</v>
      </c>
      <c r="D329" t="s">
        <v>14</v>
      </c>
      <c r="E329" s="28">
        <v>-7.691896895471376</v>
      </c>
    </row>
    <row r="330" spans="1:5" x14ac:dyDescent="0.25">
      <c r="A330" t="s">
        <v>164</v>
      </c>
      <c r="B330" t="s">
        <v>32</v>
      </c>
      <c r="C330" t="s">
        <v>500</v>
      </c>
      <c r="D330" t="s">
        <v>14</v>
      </c>
      <c r="E330" s="28">
        <v>1.3120098810523293</v>
      </c>
    </row>
    <row r="331" spans="1:5" x14ac:dyDescent="0.25">
      <c r="A331" t="s">
        <v>164</v>
      </c>
      <c r="B331" t="s">
        <v>65</v>
      </c>
      <c r="C331" t="s">
        <v>498</v>
      </c>
      <c r="D331" t="s">
        <v>25</v>
      </c>
      <c r="E331" s="28">
        <v>-0.6631153018381899</v>
      </c>
    </row>
    <row r="332" spans="1:5" x14ac:dyDescent="0.25">
      <c r="A332" t="s">
        <v>164</v>
      </c>
      <c r="B332" t="s">
        <v>0</v>
      </c>
      <c r="C332" t="s">
        <v>498</v>
      </c>
      <c r="D332" t="s">
        <v>15</v>
      </c>
      <c r="E332" s="28">
        <v>-0.3713934777270102</v>
      </c>
    </row>
    <row r="333" spans="1:5" x14ac:dyDescent="0.25">
      <c r="A333" t="s">
        <v>164</v>
      </c>
      <c r="B333" t="s">
        <v>80</v>
      </c>
      <c r="C333" t="s">
        <v>499</v>
      </c>
      <c r="D333" t="s">
        <v>14</v>
      </c>
      <c r="E333" s="28">
        <v>-5.2598297912803691E-3</v>
      </c>
    </row>
    <row r="334" spans="1:5" x14ac:dyDescent="0.25">
      <c r="A334" t="s">
        <v>164</v>
      </c>
      <c r="B334" t="s">
        <v>1</v>
      </c>
      <c r="C334" t="s">
        <v>499</v>
      </c>
      <c r="D334" t="s">
        <v>14</v>
      </c>
      <c r="E334" s="28">
        <v>-1.56101</v>
      </c>
    </row>
    <row r="335" spans="1:5" x14ac:dyDescent="0.25">
      <c r="A335" t="s">
        <v>164</v>
      </c>
      <c r="B335" t="s">
        <v>79</v>
      </c>
      <c r="C335" t="s">
        <v>497</v>
      </c>
      <c r="D335" t="s">
        <v>14</v>
      </c>
      <c r="E335" s="28">
        <v>1</v>
      </c>
    </row>
    <row r="336" spans="1:5" x14ac:dyDescent="0.25">
      <c r="A336" t="s">
        <v>164</v>
      </c>
      <c r="B336" t="s">
        <v>53</v>
      </c>
      <c r="C336" t="s">
        <v>501</v>
      </c>
      <c r="D336" t="s">
        <v>25</v>
      </c>
      <c r="E336" s="28">
        <v>12.138381796360086</v>
      </c>
    </row>
    <row r="337" spans="1:5" x14ac:dyDescent="0.25">
      <c r="A337" t="s">
        <v>164</v>
      </c>
      <c r="B337" t="s">
        <v>48</v>
      </c>
      <c r="C337" t="s">
        <v>498</v>
      </c>
      <c r="D337" t="s">
        <v>25</v>
      </c>
      <c r="E337" s="28">
        <v>-2.7086600000000001</v>
      </c>
    </row>
    <row r="338" spans="1:5" x14ac:dyDescent="0.25">
      <c r="A338" t="s">
        <v>164</v>
      </c>
      <c r="B338" t="s">
        <v>10</v>
      </c>
      <c r="C338" t="s">
        <v>499</v>
      </c>
      <c r="D338" t="s">
        <v>14</v>
      </c>
      <c r="E338" s="28">
        <v>-9.8594720339907589</v>
      </c>
    </row>
    <row r="339" spans="1:5" x14ac:dyDescent="0.25">
      <c r="A339" t="s">
        <v>26</v>
      </c>
      <c r="B339" t="s">
        <v>11</v>
      </c>
      <c r="C339" t="s">
        <v>499</v>
      </c>
      <c r="D339" t="s">
        <v>14</v>
      </c>
      <c r="E339" s="28">
        <v>-6.3492063492063489E-2</v>
      </c>
    </row>
    <row r="340" spans="1:5" x14ac:dyDescent="0.25">
      <c r="A340" t="s">
        <v>26</v>
      </c>
      <c r="B340" t="s">
        <v>31</v>
      </c>
      <c r="C340" t="s">
        <v>500</v>
      </c>
      <c r="D340" t="s">
        <v>14</v>
      </c>
      <c r="E340" s="28">
        <v>0.11500529100529099</v>
      </c>
    </row>
    <row r="341" spans="1:5" x14ac:dyDescent="0.25">
      <c r="A341" t="s">
        <v>26</v>
      </c>
      <c r="B341" t="s">
        <v>53</v>
      </c>
      <c r="C341" t="s">
        <v>497</v>
      </c>
      <c r="D341" t="s">
        <v>25</v>
      </c>
      <c r="E341" s="28">
        <v>1</v>
      </c>
    </row>
    <row r="342" spans="1:5" x14ac:dyDescent="0.25">
      <c r="A342" t="s">
        <v>28</v>
      </c>
      <c r="B342" t="s">
        <v>32</v>
      </c>
      <c r="C342" t="s">
        <v>500</v>
      </c>
      <c r="D342" t="s">
        <v>14</v>
      </c>
      <c r="E342" s="28">
        <v>0.10612962962962963</v>
      </c>
    </row>
    <row r="343" spans="1:5" x14ac:dyDescent="0.25">
      <c r="A343" t="s">
        <v>28</v>
      </c>
      <c r="B343" t="s">
        <v>1</v>
      </c>
      <c r="C343" t="s">
        <v>499</v>
      </c>
      <c r="D343" t="s">
        <v>14</v>
      </c>
      <c r="E343" s="28">
        <v>-5.5555555555555559E-2</v>
      </c>
    </row>
    <row r="344" spans="1:5" x14ac:dyDescent="0.25">
      <c r="A344" t="s">
        <v>28</v>
      </c>
      <c r="B344" t="s">
        <v>53</v>
      </c>
      <c r="C344" t="s">
        <v>497</v>
      </c>
      <c r="D344" t="s">
        <v>25</v>
      </c>
      <c r="E344" s="28">
        <v>1</v>
      </c>
    </row>
    <row r="345" spans="1:5" x14ac:dyDescent="0.25">
      <c r="A345" t="s">
        <v>27</v>
      </c>
      <c r="B345" t="s">
        <v>11</v>
      </c>
      <c r="C345" t="s">
        <v>499</v>
      </c>
      <c r="D345" t="s">
        <v>14</v>
      </c>
      <c r="E345" s="28">
        <v>-6.3492063492063489E-2</v>
      </c>
    </row>
    <row r="346" spans="1:5" x14ac:dyDescent="0.25">
      <c r="A346" t="s">
        <v>27</v>
      </c>
      <c r="B346" t="s">
        <v>31</v>
      </c>
      <c r="C346" t="s">
        <v>500</v>
      </c>
      <c r="D346" t="s">
        <v>14</v>
      </c>
      <c r="E346" s="28">
        <v>0.11500529100529099</v>
      </c>
    </row>
    <row r="347" spans="1:5" x14ac:dyDescent="0.25">
      <c r="A347" t="s">
        <v>27</v>
      </c>
      <c r="B347" t="s">
        <v>52</v>
      </c>
      <c r="C347" t="s">
        <v>497</v>
      </c>
      <c r="D347" t="s">
        <v>25</v>
      </c>
      <c r="E347" s="28">
        <v>1</v>
      </c>
    </row>
    <row r="348" spans="1:5" x14ac:dyDescent="0.25">
      <c r="A348" t="s">
        <v>24</v>
      </c>
      <c r="B348" t="s">
        <v>0</v>
      </c>
      <c r="C348" t="s">
        <v>498</v>
      </c>
      <c r="D348" t="s">
        <v>15</v>
      </c>
      <c r="E348" s="28">
        <v>-0.28058361391694725</v>
      </c>
    </row>
    <row r="349" spans="1:5" x14ac:dyDescent="0.25">
      <c r="A349" t="s">
        <v>24</v>
      </c>
      <c r="B349" t="s">
        <v>52</v>
      </c>
      <c r="C349" t="s">
        <v>497</v>
      </c>
      <c r="D349" t="s">
        <v>25</v>
      </c>
      <c r="E349" s="28">
        <v>1</v>
      </c>
    </row>
    <row r="350" spans="1:5" x14ac:dyDescent="0.25">
      <c r="A350" t="s">
        <v>29</v>
      </c>
      <c r="B350" t="s">
        <v>32</v>
      </c>
      <c r="C350" t="s">
        <v>500</v>
      </c>
      <c r="D350" t="s">
        <v>14</v>
      </c>
      <c r="E350" s="28">
        <v>0.10612962962962963</v>
      </c>
    </row>
    <row r="351" spans="1:5" x14ac:dyDescent="0.25">
      <c r="A351" t="s">
        <v>29</v>
      </c>
      <c r="B351" t="s">
        <v>1</v>
      </c>
      <c r="C351" t="s">
        <v>499</v>
      </c>
      <c r="D351" t="s">
        <v>14</v>
      </c>
      <c r="E351" s="28">
        <v>-5.5555555555555559E-2</v>
      </c>
    </row>
    <row r="352" spans="1:5" x14ac:dyDescent="0.25">
      <c r="A352" t="s">
        <v>29</v>
      </c>
      <c r="B352" t="s">
        <v>52</v>
      </c>
      <c r="C352" t="s">
        <v>497</v>
      </c>
      <c r="D352" t="s">
        <v>25</v>
      </c>
      <c r="E352" s="28">
        <v>1</v>
      </c>
    </row>
    <row r="353" spans="1:5" x14ac:dyDescent="0.25">
      <c r="A353" t="s">
        <v>95</v>
      </c>
      <c r="B353" t="s">
        <v>11</v>
      </c>
      <c r="C353" t="s">
        <v>499</v>
      </c>
      <c r="D353" t="s">
        <v>14</v>
      </c>
      <c r="E353" s="28">
        <v>-17.9893</v>
      </c>
    </row>
    <row r="354" spans="1:5" x14ac:dyDescent="0.25">
      <c r="A354" t="s">
        <v>95</v>
      </c>
      <c r="B354" t="s">
        <v>31</v>
      </c>
      <c r="C354" t="s">
        <v>500</v>
      </c>
      <c r="D354" t="s">
        <v>14</v>
      </c>
      <c r="E354" s="28">
        <v>18.472088733333329</v>
      </c>
    </row>
    <row r="355" spans="1:5" x14ac:dyDescent="0.25">
      <c r="A355" t="s">
        <v>95</v>
      </c>
      <c r="B355" t="s">
        <v>613</v>
      </c>
      <c r="C355" t="s">
        <v>501</v>
      </c>
      <c r="D355" t="s">
        <v>14</v>
      </c>
      <c r="E355" s="28">
        <v>14.11253</v>
      </c>
    </row>
    <row r="356" spans="1:5" x14ac:dyDescent="0.25">
      <c r="A356" t="s">
        <v>95</v>
      </c>
      <c r="B356" t="s">
        <v>0</v>
      </c>
      <c r="C356" t="s">
        <v>498</v>
      </c>
      <c r="D356" t="s">
        <v>15</v>
      </c>
      <c r="E356" s="28">
        <v>-1.193011111111111</v>
      </c>
    </row>
    <row r="357" spans="1:5" x14ac:dyDescent="0.25">
      <c r="A357" t="s">
        <v>95</v>
      </c>
      <c r="B357" t="s">
        <v>34</v>
      </c>
      <c r="C357" t="s">
        <v>497</v>
      </c>
      <c r="D357" t="s">
        <v>14</v>
      </c>
      <c r="E357" s="28">
        <v>1</v>
      </c>
    </row>
    <row r="358" spans="1:5" x14ac:dyDescent="0.25">
      <c r="A358" t="s">
        <v>95</v>
      </c>
      <c r="B358" t="s">
        <v>85</v>
      </c>
      <c r="C358" t="s">
        <v>499</v>
      </c>
      <c r="D358" t="s">
        <v>14</v>
      </c>
      <c r="E358" s="28">
        <v>-4.6623999999999999</v>
      </c>
    </row>
    <row r="359" spans="1:5" x14ac:dyDescent="0.25">
      <c r="A359" t="s">
        <v>95</v>
      </c>
      <c r="B359" t="s">
        <v>48</v>
      </c>
      <c r="C359" t="s">
        <v>498</v>
      </c>
      <c r="D359" t="s">
        <v>25</v>
      </c>
      <c r="E359" s="28">
        <v>-2.9817054545454549</v>
      </c>
    </row>
    <row r="360" spans="1:5" x14ac:dyDescent="0.25">
      <c r="A360" t="s">
        <v>95</v>
      </c>
      <c r="B360" t="s">
        <v>10</v>
      </c>
      <c r="C360" t="s">
        <v>499</v>
      </c>
      <c r="D360" t="s">
        <v>14</v>
      </c>
      <c r="E360" s="28">
        <v>-9.51</v>
      </c>
    </row>
    <row r="361" spans="1:5" x14ac:dyDescent="0.25">
      <c r="A361" t="s">
        <v>96</v>
      </c>
      <c r="B361" t="s">
        <v>32</v>
      </c>
      <c r="C361" t="s">
        <v>500</v>
      </c>
      <c r="D361" t="s">
        <v>14</v>
      </c>
      <c r="E361" s="28">
        <v>20.253029433333332</v>
      </c>
    </row>
    <row r="362" spans="1:5" x14ac:dyDescent="0.25">
      <c r="A362" t="s">
        <v>96</v>
      </c>
      <c r="B362" t="s">
        <v>613</v>
      </c>
      <c r="C362" t="s">
        <v>501</v>
      </c>
      <c r="D362" t="s">
        <v>14</v>
      </c>
      <c r="E362" s="28">
        <v>14.11253</v>
      </c>
    </row>
    <row r="363" spans="1:5" x14ac:dyDescent="0.25">
      <c r="A363" t="s">
        <v>96</v>
      </c>
      <c r="B363" t="s">
        <v>0</v>
      </c>
      <c r="C363" t="s">
        <v>498</v>
      </c>
      <c r="D363" t="s">
        <v>15</v>
      </c>
      <c r="E363" s="28">
        <v>-1.193011111111111</v>
      </c>
    </row>
    <row r="364" spans="1:5" x14ac:dyDescent="0.25">
      <c r="A364" t="s">
        <v>96</v>
      </c>
      <c r="B364" t="s">
        <v>1</v>
      </c>
      <c r="C364" t="s">
        <v>499</v>
      </c>
      <c r="D364" t="s">
        <v>14</v>
      </c>
      <c r="E364" s="28">
        <v>-17.9893</v>
      </c>
    </row>
    <row r="365" spans="1:5" x14ac:dyDescent="0.25">
      <c r="A365" t="s">
        <v>96</v>
      </c>
      <c r="B365" t="s">
        <v>34</v>
      </c>
      <c r="C365" t="s">
        <v>497</v>
      </c>
      <c r="D365" t="s">
        <v>14</v>
      </c>
      <c r="E365" s="28">
        <v>1</v>
      </c>
    </row>
    <row r="366" spans="1:5" x14ac:dyDescent="0.25">
      <c r="A366" t="s">
        <v>96</v>
      </c>
      <c r="B366" t="s">
        <v>85</v>
      </c>
      <c r="C366" t="s">
        <v>499</v>
      </c>
      <c r="D366" t="s">
        <v>14</v>
      </c>
      <c r="E366" s="28">
        <v>-4.6623999999999999</v>
      </c>
    </row>
    <row r="367" spans="1:5" x14ac:dyDescent="0.25">
      <c r="A367" t="s">
        <v>96</v>
      </c>
      <c r="B367" t="s">
        <v>48</v>
      </c>
      <c r="C367" t="s">
        <v>498</v>
      </c>
      <c r="D367" t="s">
        <v>25</v>
      </c>
      <c r="E367" s="28">
        <v>-2.9817054545454549</v>
      </c>
    </row>
    <row r="368" spans="1:5" x14ac:dyDescent="0.25">
      <c r="A368" t="s">
        <v>96</v>
      </c>
      <c r="B368" t="s">
        <v>10</v>
      </c>
      <c r="C368" t="s">
        <v>499</v>
      </c>
      <c r="D368" t="s">
        <v>14</v>
      </c>
      <c r="E368" s="28">
        <v>-9.51</v>
      </c>
    </row>
    <row r="369" spans="1:5" x14ac:dyDescent="0.25">
      <c r="A369" t="s">
        <v>35</v>
      </c>
      <c r="B369" t="s">
        <v>0</v>
      </c>
      <c r="C369" t="s">
        <v>498</v>
      </c>
      <c r="D369" t="s">
        <v>15</v>
      </c>
      <c r="E369" s="28">
        <v>-54</v>
      </c>
    </row>
    <row r="370" spans="1:5" x14ac:dyDescent="0.25">
      <c r="A370" t="s">
        <v>35</v>
      </c>
      <c r="B370" t="s">
        <v>34</v>
      </c>
      <c r="C370" t="s">
        <v>497</v>
      </c>
      <c r="D370" t="s">
        <v>14</v>
      </c>
      <c r="E370" s="28">
        <v>1</v>
      </c>
    </row>
    <row r="371" spans="1:5" x14ac:dyDescent="0.25">
      <c r="A371" t="s">
        <v>35</v>
      </c>
      <c r="B371" t="s">
        <v>10</v>
      </c>
      <c r="C371" t="s">
        <v>499</v>
      </c>
      <c r="D371" t="s">
        <v>14</v>
      </c>
      <c r="E371" s="28">
        <v>-14</v>
      </c>
    </row>
    <row r="372" spans="1:5" x14ac:dyDescent="0.25">
      <c r="A372" t="s">
        <v>109</v>
      </c>
      <c r="B372" t="s">
        <v>11</v>
      </c>
      <c r="C372" t="s">
        <v>499</v>
      </c>
      <c r="D372" t="s">
        <v>14</v>
      </c>
      <c r="E372" s="28">
        <v>-2.0288196431358299</v>
      </c>
    </row>
    <row r="373" spans="1:5" x14ac:dyDescent="0.25">
      <c r="A373" t="s">
        <v>109</v>
      </c>
      <c r="B373" t="s">
        <v>31</v>
      </c>
      <c r="C373" t="s">
        <v>500</v>
      </c>
      <c r="D373" t="s">
        <v>14</v>
      </c>
      <c r="E373" s="28">
        <v>2.2082000000000002</v>
      </c>
    </row>
    <row r="374" spans="1:5" x14ac:dyDescent="0.25">
      <c r="A374" t="s">
        <v>109</v>
      </c>
      <c r="B374" t="s">
        <v>65</v>
      </c>
      <c r="C374" t="s">
        <v>498</v>
      </c>
      <c r="D374" t="s">
        <v>25</v>
      </c>
      <c r="E374" s="28">
        <v>-2.38256255527233</v>
      </c>
    </row>
    <row r="375" spans="1:5" x14ac:dyDescent="0.25">
      <c r="A375" t="s">
        <v>109</v>
      </c>
      <c r="B375" t="s">
        <v>117</v>
      </c>
      <c r="C375" t="s">
        <v>499</v>
      </c>
      <c r="D375" t="s">
        <v>14</v>
      </c>
      <c r="E375" s="28">
        <v>-4.7323518701555399E-2</v>
      </c>
    </row>
    <row r="376" spans="1:5" x14ac:dyDescent="0.25">
      <c r="A376" t="s">
        <v>109</v>
      </c>
      <c r="B376" t="s">
        <v>0</v>
      </c>
      <c r="C376" t="s">
        <v>501</v>
      </c>
      <c r="D376" t="s">
        <v>15</v>
      </c>
      <c r="E376" s="28">
        <v>0.3901576236799667</v>
      </c>
    </row>
    <row r="377" spans="1:5" x14ac:dyDescent="0.25">
      <c r="A377" t="s">
        <v>109</v>
      </c>
      <c r="B377" t="s">
        <v>182</v>
      </c>
      <c r="C377" t="s">
        <v>497</v>
      </c>
      <c r="D377" t="s">
        <v>14</v>
      </c>
      <c r="E377" s="28">
        <v>1</v>
      </c>
    </row>
    <row r="378" spans="1:5" x14ac:dyDescent="0.25">
      <c r="A378" t="s">
        <v>109</v>
      </c>
      <c r="B378" t="s">
        <v>115</v>
      </c>
      <c r="C378" t="s">
        <v>499</v>
      </c>
      <c r="D378" t="s">
        <v>14</v>
      </c>
      <c r="E378" s="28">
        <v>-1.3010000000000001E-3</v>
      </c>
    </row>
    <row r="379" spans="1:5" x14ac:dyDescent="0.25">
      <c r="A379" t="s">
        <v>109</v>
      </c>
      <c r="B379" t="s">
        <v>113</v>
      </c>
      <c r="C379" t="s">
        <v>499</v>
      </c>
      <c r="D379" t="s">
        <v>14</v>
      </c>
      <c r="E379" s="28">
        <v>-1.8966862612495399E-2</v>
      </c>
    </row>
    <row r="380" spans="1:5" x14ac:dyDescent="0.25">
      <c r="A380" t="s">
        <v>109</v>
      </c>
      <c r="B380" t="s">
        <v>102</v>
      </c>
      <c r="C380" t="s">
        <v>499</v>
      </c>
      <c r="D380" t="s">
        <v>14</v>
      </c>
      <c r="E380" s="28">
        <v>-2.3784E-2</v>
      </c>
    </row>
    <row r="381" spans="1:5" x14ac:dyDescent="0.25">
      <c r="A381" t="s">
        <v>109</v>
      </c>
      <c r="B381" t="s">
        <v>10</v>
      </c>
      <c r="C381" t="s">
        <v>499</v>
      </c>
      <c r="D381" t="s">
        <v>14</v>
      </c>
      <c r="E381" s="28">
        <v>-16.396699999999999</v>
      </c>
    </row>
    <row r="382" spans="1:5" x14ac:dyDescent="0.25">
      <c r="A382" t="s">
        <v>111</v>
      </c>
      <c r="B382" t="s">
        <v>32</v>
      </c>
      <c r="C382" t="s">
        <v>500</v>
      </c>
      <c r="D382" t="s">
        <v>14</v>
      </c>
      <c r="E382" s="28">
        <v>2.4089999999999998</v>
      </c>
    </row>
    <row r="383" spans="1:5" x14ac:dyDescent="0.25">
      <c r="A383" t="s">
        <v>111</v>
      </c>
      <c r="B383" t="s">
        <v>65</v>
      </c>
      <c r="C383" t="s">
        <v>498</v>
      </c>
      <c r="D383" t="s">
        <v>25</v>
      </c>
      <c r="E383" s="28">
        <v>-2.38256255527233</v>
      </c>
    </row>
    <row r="384" spans="1:5" x14ac:dyDescent="0.25">
      <c r="A384" t="s">
        <v>111</v>
      </c>
      <c r="B384" t="s">
        <v>117</v>
      </c>
      <c r="C384" t="s">
        <v>499</v>
      </c>
      <c r="D384" t="s">
        <v>14</v>
      </c>
      <c r="E384" s="28">
        <v>-4.7323518701555399E-2</v>
      </c>
    </row>
    <row r="385" spans="1:5" x14ac:dyDescent="0.25">
      <c r="A385" t="s">
        <v>111</v>
      </c>
      <c r="B385" t="s">
        <v>0</v>
      </c>
      <c r="C385" t="s">
        <v>501</v>
      </c>
      <c r="D385" t="s">
        <v>15</v>
      </c>
      <c r="E385" s="28">
        <v>0.3901576236799667</v>
      </c>
    </row>
    <row r="386" spans="1:5" x14ac:dyDescent="0.25">
      <c r="A386" t="s">
        <v>111</v>
      </c>
      <c r="B386" t="s">
        <v>1</v>
      </c>
      <c r="C386" t="s">
        <v>499</v>
      </c>
      <c r="D386" t="s">
        <v>14</v>
      </c>
      <c r="E386" s="28">
        <v>-2.0288196431358299</v>
      </c>
    </row>
    <row r="387" spans="1:5" x14ac:dyDescent="0.25">
      <c r="A387" t="s">
        <v>111</v>
      </c>
      <c r="B387" t="s">
        <v>182</v>
      </c>
      <c r="C387" t="s">
        <v>497</v>
      </c>
      <c r="D387" t="s">
        <v>14</v>
      </c>
      <c r="E387" s="28">
        <v>1</v>
      </c>
    </row>
    <row r="388" spans="1:5" x14ac:dyDescent="0.25">
      <c r="A388" t="s">
        <v>111</v>
      </c>
      <c r="B388" t="s">
        <v>115</v>
      </c>
      <c r="C388" t="s">
        <v>499</v>
      </c>
      <c r="D388" t="s">
        <v>14</v>
      </c>
      <c r="E388" s="28">
        <v>-1.3010000000000001E-3</v>
      </c>
    </row>
    <row r="389" spans="1:5" x14ac:dyDescent="0.25">
      <c r="A389" t="s">
        <v>111</v>
      </c>
      <c r="B389" t="s">
        <v>113</v>
      </c>
      <c r="C389" t="s">
        <v>499</v>
      </c>
      <c r="D389" t="s">
        <v>14</v>
      </c>
      <c r="E389" s="28">
        <v>-1.8966862612495399E-2</v>
      </c>
    </row>
    <row r="390" spans="1:5" x14ac:dyDescent="0.25">
      <c r="A390" t="s">
        <v>111</v>
      </c>
      <c r="B390" t="s">
        <v>102</v>
      </c>
      <c r="C390" t="s">
        <v>499</v>
      </c>
      <c r="D390" t="s">
        <v>14</v>
      </c>
      <c r="E390" s="28">
        <v>-2.3784E-2</v>
      </c>
    </row>
    <row r="391" spans="1:5" x14ac:dyDescent="0.25">
      <c r="A391" t="s">
        <v>111</v>
      </c>
      <c r="B391" t="s">
        <v>10</v>
      </c>
      <c r="C391" t="s">
        <v>499</v>
      </c>
      <c r="D391" t="s">
        <v>14</v>
      </c>
      <c r="E391" s="28">
        <v>-16.396699999999999</v>
      </c>
    </row>
    <row r="392" spans="1:5" x14ac:dyDescent="0.25">
      <c r="A392" t="s">
        <v>37</v>
      </c>
      <c r="B392" t="s">
        <v>11</v>
      </c>
      <c r="C392" t="s">
        <v>499</v>
      </c>
      <c r="D392" t="s">
        <v>14</v>
      </c>
      <c r="E392" s="28">
        <v>-1.96356</v>
      </c>
    </row>
    <row r="393" spans="1:5" x14ac:dyDescent="0.25">
      <c r="A393" t="s">
        <v>37</v>
      </c>
      <c r="B393" t="s">
        <v>31</v>
      </c>
      <c r="C393" t="s">
        <v>500</v>
      </c>
      <c r="D393" t="s">
        <v>14</v>
      </c>
      <c r="E393" s="28">
        <v>2.181660817</v>
      </c>
    </row>
    <row r="394" spans="1:5" x14ac:dyDescent="0.25">
      <c r="A394" t="s">
        <v>37</v>
      </c>
      <c r="B394" t="s">
        <v>36</v>
      </c>
      <c r="C394" t="s">
        <v>497</v>
      </c>
      <c r="D394" t="s">
        <v>14</v>
      </c>
      <c r="E394" s="28">
        <v>1</v>
      </c>
    </row>
    <row r="395" spans="1:5" x14ac:dyDescent="0.25">
      <c r="A395" t="s">
        <v>37</v>
      </c>
      <c r="B395" t="s">
        <v>10</v>
      </c>
      <c r="C395" t="s">
        <v>499</v>
      </c>
      <c r="D395" t="s">
        <v>14</v>
      </c>
      <c r="E395" s="28">
        <v>-2.9474999999999998</v>
      </c>
    </row>
    <row r="396" spans="1:5" x14ac:dyDescent="0.25">
      <c r="A396" t="s">
        <v>39</v>
      </c>
      <c r="B396" t="s">
        <v>11</v>
      </c>
      <c r="C396" t="s">
        <v>499</v>
      </c>
      <c r="D396" t="s">
        <v>14</v>
      </c>
      <c r="E396" s="28">
        <v>-1.96356</v>
      </c>
    </row>
    <row r="397" spans="1:5" x14ac:dyDescent="0.25">
      <c r="A397" t="s">
        <v>39</v>
      </c>
      <c r="B397" t="s">
        <v>31</v>
      </c>
      <c r="C397" t="s">
        <v>500</v>
      </c>
      <c r="D397" t="s">
        <v>14</v>
      </c>
      <c r="E397" s="28">
        <v>1.0609059999999999</v>
      </c>
    </row>
    <row r="398" spans="1:5" x14ac:dyDescent="0.25">
      <c r="A398" t="s">
        <v>39</v>
      </c>
      <c r="B398" t="s">
        <v>613</v>
      </c>
      <c r="C398" t="s">
        <v>501</v>
      </c>
      <c r="D398" t="s">
        <v>14</v>
      </c>
      <c r="E398" s="28">
        <v>1.1207549999999999</v>
      </c>
    </row>
    <row r="399" spans="1:5" x14ac:dyDescent="0.25">
      <c r="A399" t="s">
        <v>39</v>
      </c>
      <c r="B399" t="s">
        <v>36</v>
      </c>
      <c r="C399" t="s">
        <v>497</v>
      </c>
      <c r="D399" t="s">
        <v>14</v>
      </c>
      <c r="E399" s="28">
        <v>1</v>
      </c>
    </row>
    <row r="400" spans="1:5" x14ac:dyDescent="0.25">
      <c r="A400" t="s">
        <v>39</v>
      </c>
      <c r="B400" t="s">
        <v>10</v>
      </c>
      <c r="C400" t="s">
        <v>499</v>
      </c>
      <c r="D400" t="s">
        <v>14</v>
      </c>
      <c r="E400" s="28">
        <v>-2.9474999999999998</v>
      </c>
    </row>
    <row r="401" spans="1:5" x14ac:dyDescent="0.25">
      <c r="A401" t="s">
        <v>41</v>
      </c>
      <c r="B401" t="s">
        <v>11</v>
      </c>
      <c r="C401" t="s">
        <v>499</v>
      </c>
      <c r="D401" t="s">
        <v>14</v>
      </c>
      <c r="E401" s="28">
        <v>-1.10995</v>
      </c>
    </row>
    <row r="402" spans="1:5" x14ac:dyDescent="0.25">
      <c r="A402" t="s">
        <v>41</v>
      </c>
      <c r="B402" t="s">
        <v>31</v>
      </c>
      <c r="C402" t="s">
        <v>500</v>
      </c>
      <c r="D402" t="s">
        <v>14</v>
      </c>
      <c r="E402" s="28">
        <v>0.63487199999999999</v>
      </c>
    </row>
    <row r="403" spans="1:5" x14ac:dyDescent="0.25">
      <c r="A403" t="s">
        <v>41</v>
      </c>
      <c r="B403" t="s">
        <v>0</v>
      </c>
      <c r="C403" t="s">
        <v>498</v>
      </c>
      <c r="D403" t="s">
        <v>15</v>
      </c>
      <c r="E403" s="28">
        <v>-0.219697</v>
      </c>
    </row>
    <row r="404" spans="1:5" x14ac:dyDescent="0.25">
      <c r="A404" t="s">
        <v>41</v>
      </c>
      <c r="B404" t="s">
        <v>34</v>
      </c>
      <c r="C404" t="s">
        <v>499</v>
      </c>
      <c r="D404" t="s">
        <v>14</v>
      </c>
      <c r="E404" s="28">
        <v>-8.3990999999999996E-2</v>
      </c>
    </row>
    <row r="405" spans="1:5" x14ac:dyDescent="0.25">
      <c r="A405" t="s">
        <v>41</v>
      </c>
      <c r="B405" t="s">
        <v>36</v>
      </c>
      <c r="C405" t="s">
        <v>497</v>
      </c>
      <c r="D405" t="s">
        <v>14</v>
      </c>
      <c r="E405" s="28">
        <v>1</v>
      </c>
    </row>
    <row r="406" spans="1:5" x14ac:dyDescent="0.25">
      <c r="A406" t="s">
        <v>41</v>
      </c>
      <c r="B406" t="s">
        <v>10</v>
      </c>
      <c r="C406" t="s">
        <v>499</v>
      </c>
      <c r="D406" t="s">
        <v>14</v>
      </c>
      <c r="E406" s="28">
        <v>-1.6661459999999999</v>
      </c>
    </row>
    <row r="407" spans="1:5" x14ac:dyDescent="0.25">
      <c r="A407" t="s">
        <v>611</v>
      </c>
      <c r="B407" t="s">
        <v>612</v>
      </c>
      <c r="C407" t="s">
        <v>500</v>
      </c>
      <c r="D407" t="s">
        <v>14</v>
      </c>
      <c r="E407" s="28">
        <v>8.0897999999999998E-2</v>
      </c>
    </row>
    <row r="408" spans="1:5" x14ac:dyDescent="0.25">
      <c r="A408" t="s">
        <v>611</v>
      </c>
      <c r="B408" t="s">
        <v>613</v>
      </c>
      <c r="C408" t="s">
        <v>499</v>
      </c>
      <c r="D408" t="s">
        <v>14</v>
      </c>
      <c r="E408" s="28">
        <v>-1.4573199999999999</v>
      </c>
    </row>
    <row r="409" spans="1:5" x14ac:dyDescent="0.25">
      <c r="A409" t="s">
        <v>611</v>
      </c>
      <c r="B409" t="s">
        <v>0</v>
      </c>
      <c r="C409" t="s">
        <v>498</v>
      </c>
      <c r="D409" t="s">
        <v>15</v>
      </c>
      <c r="E409" s="28">
        <v>-0.25762600000000002</v>
      </c>
    </row>
    <row r="410" spans="1:5" x14ac:dyDescent="0.25">
      <c r="A410" t="s">
        <v>611</v>
      </c>
      <c r="B410" t="s">
        <v>34</v>
      </c>
      <c r="C410" t="s">
        <v>499</v>
      </c>
      <c r="D410" t="s">
        <v>14</v>
      </c>
      <c r="E410" s="28">
        <v>-0.19320399999999999</v>
      </c>
    </row>
    <row r="411" spans="1:5" x14ac:dyDescent="0.25">
      <c r="A411" t="s">
        <v>611</v>
      </c>
      <c r="B411" t="s">
        <v>36</v>
      </c>
      <c r="C411" t="s">
        <v>497</v>
      </c>
      <c r="D411" t="s">
        <v>14</v>
      </c>
      <c r="E411" s="28">
        <v>1</v>
      </c>
    </row>
    <row r="412" spans="1:5" x14ac:dyDescent="0.25">
      <c r="A412" t="s">
        <v>38</v>
      </c>
      <c r="B412" t="s">
        <v>32</v>
      </c>
      <c r="C412" t="s">
        <v>500</v>
      </c>
      <c r="D412" t="s">
        <v>14</v>
      </c>
      <c r="E412" s="28">
        <v>2.3760532099999998</v>
      </c>
    </row>
    <row r="413" spans="1:5" x14ac:dyDescent="0.25">
      <c r="A413" t="s">
        <v>38</v>
      </c>
      <c r="B413" t="s">
        <v>1</v>
      </c>
      <c r="C413" t="s">
        <v>499</v>
      </c>
      <c r="D413" t="s">
        <v>14</v>
      </c>
      <c r="E413" s="28">
        <v>-1.96356</v>
      </c>
    </row>
    <row r="414" spans="1:5" x14ac:dyDescent="0.25">
      <c r="A414" t="s">
        <v>38</v>
      </c>
      <c r="B414" t="s">
        <v>36</v>
      </c>
      <c r="C414" t="s">
        <v>497</v>
      </c>
      <c r="D414" t="s">
        <v>14</v>
      </c>
      <c r="E414" s="28">
        <v>1</v>
      </c>
    </row>
    <row r="415" spans="1:5" x14ac:dyDescent="0.25">
      <c r="A415" t="s">
        <v>38</v>
      </c>
      <c r="B415" t="s">
        <v>10</v>
      </c>
      <c r="C415" t="s">
        <v>499</v>
      </c>
      <c r="D415" t="s">
        <v>14</v>
      </c>
      <c r="E415" s="28">
        <v>-2.9474999999999998</v>
      </c>
    </row>
    <row r="416" spans="1:5" x14ac:dyDescent="0.25">
      <c r="A416" t="s">
        <v>40</v>
      </c>
      <c r="B416" t="s">
        <v>11</v>
      </c>
      <c r="C416" t="s">
        <v>499</v>
      </c>
      <c r="D416" t="s">
        <v>14</v>
      </c>
      <c r="E416" s="28">
        <v>-1.96356</v>
      </c>
    </row>
    <row r="417" spans="1:5" x14ac:dyDescent="0.25">
      <c r="A417" t="s">
        <v>40</v>
      </c>
      <c r="B417" t="s">
        <v>32</v>
      </c>
      <c r="C417" t="s">
        <v>500</v>
      </c>
      <c r="D417" t="s">
        <v>14</v>
      </c>
      <c r="E417" s="28">
        <v>1.255298</v>
      </c>
    </row>
    <row r="418" spans="1:5" x14ac:dyDescent="0.25">
      <c r="A418" t="s">
        <v>40</v>
      </c>
      <c r="B418" t="s">
        <v>613</v>
      </c>
      <c r="C418" t="s">
        <v>501</v>
      </c>
      <c r="D418" t="s">
        <v>14</v>
      </c>
      <c r="E418" s="28">
        <v>1.1207549999999999</v>
      </c>
    </row>
    <row r="419" spans="1:5" x14ac:dyDescent="0.25">
      <c r="A419" t="s">
        <v>40</v>
      </c>
      <c r="B419" t="s">
        <v>36</v>
      </c>
      <c r="C419" t="s">
        <v>497</v>
      </c>
      <c r="D419" t="s">
        <v>14</v>
      </c>
      <c r="E419" s="28">
        <v>1</v>
      </c>
    </row>
    <row r="420" spans="1:5" x14ac:dyDescent="0.25">
      <c r="A420" t="s">
        <v>40</v>
      </c>
      <c r="B420" t="s">
        <v>10</v>
      </c>
      <c r="C420" t="s">
        <v>499</v>
      </c>
      <c r="D420" t="s">
        <v>14</v>
      </c>
      <c r="E420" s="28">
        <v>-2.9474999999999998</v>
      </c>
    </row>
    <row r="421" spans="1:5" x14ac:dyDescent="0.25">
      <c r="A421" t="s">
        <v>42</v>
      </c>
      <c r="B421" t="s">
        <v>11</v>
      </c>
      <c r="C421" t="s">
        <v>499</v>
      </c>
      <c r="D421" t="s">
        <v>14</v>
      </c>
      <c r="E421" s="28">
        <v>-1.10995</v>
      </c>
    </row>
    <row r="422" spans="1:5" x14ac:dyDescent="0.25">
      <c r="A422" t="s">
        <v>42</v>
      </c>
      <c r="B422" t="s">
        <v>32</v>
      </c>
      <c r="C422" t="s">
        <v>500</v>
      </c>
      <c r="D422" t="s">
        <v>14</v>
      </c>
      <c r="E422" s="28">
        <v>0.744757</v>
      </c>
    </row>
    <row r="423" spans="1:5" x14ac:dyDescent="0.25">
      <c r="A423" t="s">
        <v>42</v>
      </c>
      <c r="B423" t="s">
        <v>0</v>
      </c>
      <c r="C423" t="s">
        <v>498</v>
      </c>
      <c r="D423" t="s">
        <v>15</v>
      </c>
      <c r="E423" s="28">
        <v>-0.219697</v>
      </c>
    </row>
    <row r="424" spans="1:5" x14ac:dyDescent="0.25">
      <c r="A424" t="s">
        <v>42</v>
      </c>
      <c r="B424" t="s">
        <v>34</v>
      </c>
      <c r="C424" t="s">
        <v>499</v>
      </c>
      <c r="D424" t="s">
        <v>14</v>
      </c>
      <c r="E424" s="28">
        <v>-8.3990999999999996E-2</v>
      </c>
    </row>
    <row r="425" spans="1:5" x14ac:dyDescent="0.25">
      <c r="A425" t="s">
        <v>42</v>
      </c>
      <c r="B425" t="s">
        <v>36</v>
      </c>
      <c r="C425" t="s">
        <v>497</v>
      </c>
      <c r="D425" t="s">
        <v>14</v>
      </c>
      <c r="E425" s="28">
        <v>1</v>
      </c>
    </row>
    <row r="426" spans="1:5" x14ac:dyDescent="0.25">
      <c r="A426" t="s">
        <v>42</v>
      </c>
      <c r="B426" t="s">
        <v>10</v>
      </c>
      <c r="C426" t="s">
        <v>499</v>
      </c>
      <c r="D426" t="s">
        <v>14</v>
      </c>
      <c r="E426" s="28">
        <v>-1.6661459999999999</v>
      </c>
    </row>
    <row r="427" spans="1:5" x14ac:dyDescent="0.25">
      <c r="A427" t="s">
        <v>594</v>
      </c>
      <c r="B427" t="s">
        <v>91</v>
      </c>
      <c r="C427" t="s">
        <v>499</v>
      </c>
      <c r="D427" t="s">
        <v>14</v>
      </c>
      <c r="E427" s="28">
        <v>-0.26915</v>
      </c>
    </row>
    <row r="428" spans="1:5" x14ac:dyDescent="0.25">
      <c r="A428" t="s">
        <v>594</v>
      </c>
      <c r="B428" t="s">
        <v>0</v>
      </c>
      <c r="C428" t="s">
        <v>498</v>
      </c>
      <c r="D428" t="s">
        <v>15</v>
      </c>
      <c r="E428" s="28">
        <v>-7.8977000000000006E-3</v>
      </c>
    </row>
    <row r="429" spans="1:5" x14ac:dyDescent="0.25">
      <c r="A429" t="s">
        <v>594</v>
      </c>
      <c r="B429" t="s">
        <v>595</v>
      </c>
      <c r="C429" t="s">
        <v>500</v>
      </c>
      <c r="D429" t="s">
        <v>14</v>
      </c>
      <c r="E429" s="28">
        <v>2E-3</v>
      </c>
    </row>
    <row r="430" spans="1:5" x14ac:dyDescent="0.25">
      <c r="A430" t="s">
        <v>594</v>
      </c>
      <c r="B430" t="s">
        <v>225</v>
      </c>
      <c r="C430" t="s">
        <v>497</v>
      </c>
      <c r="D430" t="s">
        <v>14</v>
      </c>
      <c r="E430" s="28">
        <v>1</v>
      </c>
    </row>
    <row r="431" spans="1:5" x14ac:dyDescent="0.25">
      <c r="A431" t="s">
        <v>594</v>
      </c>
      <c r="B431" t="s">
        <v>10</v>
      </c>
      <c r="C431" t="s">
        <v>499</v>
      </c>
      <c r="D431" t="s">
        <v>14</v>
      </c>
      <c r="E431" s="28">
        <v>-0.41415000000000002</v>
      </c>
    </row>
    <row r="432" spans="1:5" x14ac:dyDescent="0.25">
      <c r="A432" t="s">
        <v>87</v>
      </c>
      <c r="B432" t="s">
        <v>0</v>
      </c>
      <c r="C432" t="s">
        <v>498</v>
      </c>
      <c r="D432" t="s">
        <v>15</v>
      </c>
      <c r="E432" s="28">
        <v>-0.54900000000000004</v>
      </c>
    </row>
    <row r="433" spans="1:5" x14ac:dyDescent="0.25">
      <c r="A433" t="s">
        <v>87</v>
      </c>
      <c r="B433" t="s">
        <v>86</v>
      </c>
      <c r="C433" t="s">
        <v>497</v>
      </c>
      <c r="D433" t="s">
        <v>14</v>
      </c>
      <c r="E433" s="28">
        <v>1</v>
      </c>
    </row>
    <row r="434" spans="1:5" x14ac:dyDescent="0.25">
      <c r="A434" t="s">
        <v>90</v>
      </c>
      <c r="B434" t="s">
        <v>0</v>
      </c>
      <c r="C434" t="s">
        <v>498</v>
      </c>
      <c r="D434" t="s">
        <v>15</v>
      </c>
      <c r="E434" s="28">
        <v>-0.25800000000000001</v>
      </c>
    </row>
    <row r="435" spans="1:5" x14ac:dyDescent="0.25">
      <c r="A435" t="s">
        <v>90</v>
      </c>
      <c r="B435" t="s">
        <v>86</v>
      </c>
      <c r="C435" t="s">
        <v>497</v>
      </c>
      <c r="D435" t="s">
        <v>14</v>
      </c>
      <c r="E435" s="28">
        <v>1</v>
      </c>
    </row>
    <row r="436" spans="1:5" x14ac:dyDescent="0.25">
      <c r="A436" t="s">
        <v>137</v>
      </c>
      <c r="B436" t="s">
        <v>11</v>
      </c>
      <c r="C436" t="s">
        <v>499</v>
      </c>
      <c r="D436" t="s">
        <v>14</v>
      </c>
      <c r="E436" s="28">
        <v>-1.7799416120763316</v>
      </c>
    </row>
    <row r="437" spans="1:5" x14ac:dyDescent="0.25">
      <c r="A437" t="s">
        <v>137</v>
      </c>
      <c r="B437" t="s">
        <v>31</v>
      </c>
      <c r="C437" t="s">
        <v>500</v>
      </c>
      <c r="D437" t="s">
        <v>14</v>
      </c>
      <c r="E437" s="28">
        <v>1.4373621831387062</v>
      </c>
    </row>
    <row r="438" spans="1:5" x14ac:dyDescent="0.25">
      <c r="A438" t="s">
        <v>137</v>
      </c>
      <c r="B438" t="s">
        <v>65</v>
      </c>
      <c r="C438" t="s">
        <v>498</v>
      </c>
      <c r="D438" t="s">
        <v>25</v>
      </c>
      <c r="E438" s="28">
        <v>-1.776559384790658</v>
      </c>
    </row>
    <row r="439" spans="1:5" x14ac:dyDescent="0.25">
      <c r="A439" t="s">
        <v>137</v>
      </c>
      <c r="B439" t="s">
        <v>0</v>
      </c>
      <c r="C439" t="s">
        <v>501</v>
      </c>
      <c r="D439" t="s">
        <v>15</v>
      </c>
      <c r="E439" s="28">
        <v>0.51722364631792139</v>
      </c>
    </row>
    <row r="440" spans="1:5" x14ac:dyDescent="0.25">
      <c r="A440" t="s">
        <v>137</v>
      </c>
      <c r="B440" t="s">
        <v>604</v>
      </c>
      <c r="C440" t="s">
        <v>497</v>
      </c>
      <c r="D440" t="s">
        <v>14</v>
      </c>
      <c r="E440" s="28">
        <v>1</v>
      </c>
    </row>
    <row r="441" spans="1:5" x14ac:dyDescent="0.25">
      <c r="A441" t="s">
        <v>137</v>
      </c>
      <c r="B441" t="s">
        <v>48</v>
      </c>
      <c r="C441" t="s">
        <v>498</v>
      </c>
      <c r="D441" t="s">
        <v>25</v>
      </c>
      <c r="E441" s="28">
        <v>-8.0105383081743101E-2</v>
      </c>
    </row>
    <row r="442" spans="1:5" x14ac:dyDescent="0.25">
      <c r="A442" t="s">
        <v>137</v>
      </c>
      <c r="B442" t="s">
        <v>81</v>
      </c>
      <c r="C442" t="s">
        <v>499</v>
      </c>
      <c r="D442" t="s">
        <v>14</v>
      </c>
      <c r="E442" s="28">
        <v>-1.0680717744232413E-2</v>
      </c>
    </row>
    <row r="443" spans="1:5" x14ac:dyDescent="0.25">
      <c r="A443" t="s">
        <v>137</v>
      </c>
      <c r="B443" t="s">
        <v>10</v>
      </c>
      <c r="C443" t="s">
        <v>499</v>
      </c>
      <c r="D443" t="s">
        <v>14</v>
      </c>
      <c r="E443" s="28">
        <v>-7.691896895471376</v>
      </c>
    </row>
    <row r="444" spans="1:5" x14ac:dyDescent="0.25">
      <c r="A444" t="s">
        <v>162</v>
      </c>
      <c r="B444" t="s">
        <v>11</v>
      </c>
      <c r="C444" t="s">
        <v>499</v>
      </c>
      <c r="D444" t="s">
        <v>14</v>
      </c>
      <c r="E444" s="28">
        <v>-1.56101</v>
      </c>
    </row>
    <row r="445" spans="1:5" x14ac:dyDescent="0.25">
      <c r="A445" t="s">
        <v>162</v>
      </c>
      <c r="B445" t="s">
        <v>31</v>
      </c>
      <c r="C445" t="s">
        <v>500</v>
      </c>
      <c r="D445" t="s">
        <v>14</v>
      </c>
      <c r="E445" s="28">
        <v>1.157470297996819</v>
      </c>
    </row>
    <row r="446" spans="1:5" x14ac:dyDescent="0.25">
      <c r="A446" t="s">
        <v>162</v>
      </c>
      <c r="B446" t="s">
        <v>65</v>
      </c>
      <c r="C446" t="s">
        <v>498</v>
      </c>
      <c r="D446" t="s">
        <v>25</v>
      </c>
      <c r="E446" s="28">
        <v>-0.6631153018381899</v>
      </c>
    </row>
    <row r="447" spans="1:5" x14ac:dyDescent="0.25">
      <c r="A447" t="s">
        <v>162</v>
      </c>
      <c r="B447" t="s">
        <v>0</v>
      </c>
      <c r="C447" t="s">
        <v>498</v>
      </c>
      <c r="D447" t="s">
        <v>15</v>
      </c>
      <c r="E447" s="28">
        <v>-0.3713934777270102</v>
      </c>
    </row>
    <row r="448" spans="1:5" x14ac:dyDescent="0.25">
      <c r="A448" t="s">
        <v>162</v>
      </c>
      <c r="B448" t="s">
        <v>53</v>
      </c>
      <c r="C448" t="s">
        <v>501</v>
      </c>
      <c r="D448" t="s">
        <v>25</v>
      </c>
      <c r="E448" s="28">
        <v>12.138381796360086</v>
      </c>
    </row>
    <row r="449" spans="1:5" x14ac:dyDescent="0.25">
      <c r="A449" t="s">
        <v>162</v>
      </c>
      <c r="B449" t="s">
        <v>604</v>
      </c>
      <c r="C449" t="s">
        <v>497</v>
      </c>
      <c r="D449" t="s">
        <v>14</v>
      </c>
      <c r="E449" s="28">
        <v>1</v>
      </c>
    </row>
    <row r="450" spans="1:5" x14ac:dyDescent="0.25">
      <c r="A450" t="s">
        <v>162</v>
      </c>
      <c r="B450" t="s">
        <v>48</v>
      </c>
      <c r="C450" t="s">
        <v>498</v>
      </c>
      <c r="D450" t="s">
        <v>25</v>
      </c>
      <c r="E450" s="28">
        <v>-2.7086600000000001</v>
      </c>
    </row>
    <row r="451" spans="1:5" x14ac:dyDescent="0.25">
      <c r="A451" t="s">
        <v>162</v>
      </c>
      <c r="B451" t="s">
        <v>10</v>
      </c>
      <c r="C451" t="s">
        <v>499</v>
      </c>
      <c r="D451" t="s">
        <v>14</v>
      </c>
      <c r="E451" s="28">
        <v>-9.8594720339907589</v>
      </c>
    </row>
    <row r="452" spans="1:5" x14ac:dyDescent="0.25">
      <c r="A452" t="s">
        <v>138</v>
      </c>
      <c r="B452" t="s">
        <v>32</v>
      </c>
      <c r="C452" t="s">
        <v>500</v>
      </c>
      <c r="D452" t="s">
        <v>14</v>
      </c>
      <c r="E452" s="28">
        <v>1.6135764027342634</v>
      </c>
    </row>
    <row r="453" spans="1:5" x14ac:dyDescent="0.25">
      <c r="A453" t="s">
        <v>138</v>
      </c>
      <c r="B453" t="s">
        <v>65</v>
      </c>
      <c r="C453" t="s">
        <v>498</v>
      </c>
      <c r="D453" t="s">
        <v>25</v>
      </c>
      <c r="E453" s="28">
        <v>-1.776559384790658</v>
      </c>
    </row>
    <row r="454" spans="1:5" x14ac:dyDescent="0.25">
      <c r="A454" t="s">
        <v>138</v>
      </c>
      <c r="B454" t="s">
        <v>0</v>
      </c>
      <c r="C454" t="s">
        <v>501</v>
      </c>
      <c r="D454" t="s">
        <v>15</v>
      </c>
      <c r="E454" s="28">
        <v>0.51722364631792139</v>
      </c>
    </row>
    <row r="455" spans="1:5" x14ac:dyDescent="0.25">
      <c r="A455" t="s">
        <v>138</v>
      </c>
      <c r="B455" t="s">
        <v>1</v>
      </c>
      <c r="C455" t="s">
        <v>499</v>
      </c>
      <c r="D455" t="s">
        <v>14</v>
      </c>
      <c r="E455" s="28">
        <v>-1.7799416120763316</v>
      </c>
    </row>
    <row r="456" spans="1:5" x14ac:dyDescent="0.25">
      <c r="A456" t="s">
        <v>138</v>
      </c>
      <c r="B456" t="s">
        <v>604</v>
      </c>
      <c r="C456" t="s">
        <v>497</v>
      </c>
      <c r="D456" t="s">
        <v>14</v>
      </c>
      <c r="E456" s="28">
        <v>1</v>
      </c>
    </row>
    <row r="457" spans="1:5" x14ac:dyDescent="0.25">
      <c r="A457" t="s">
        <v>138</v>
      </c>
      <c r="B457" t="s">
        <v>48</v>
      </c>
      <c r="C457" t="s">
        <v>498</v>
      </c>
      <c r="D457" t="s">
        <v>25</v>
      </c>
      <c r="E457" s="28">
        <v>-8.0105383081743101E-2</v>
      </c>
    </row>
    <row r="458" spans="1:5" x14ac:dyDescent="0.25">
      <c r="A458" t="s">
        <v>138</v>
      </c>
      <c r="B458" t="s">
        <v>81</v>
      </c>
      <c r="C458" t="s">
        <v>499</v>
      </c>
      <c r="D458" t="s">
        <v>14</v>
      </c>
      <c r="E458" s="28">
        <v>-1.0680717744232413E-2</v>
      </c>
    </row>
    <row r="459" spans="1:5" x14ac:dyDescent="0.25">
      <c r="A459" t="s">
        <v>138</v>
      </c>
      <c r="B459" t="s">
        <v>10</v>
      </c>
      <c r="C459" t="s">
        <v>499</v>
      </c>
      <c r="D459" t="s">
        <v>14</v>
      </c>
      <c r="E459" s="28">
        <v>-7.691896895471376</v>
      </c>
    </row>
    <row r="460" spans="1:5" x14ac:dyDescent="0.25">
      <c r="A460" t="s">
        <v>165</v>
      </c>
      <c r="B460" t="s">
        <v>32</v>
      </c>
      <c r="C460" t="s">
        <v>500</v>
      </c>
      <c r="D460" t="s">
        <v>14</v>
      </c>
      <c r="E460" s="28">
        <v>1.3120098810523293</v>
      </c>
    </row>
    <row r="461" spans="1:5" x14ac:dyDescent="0.25">
      <c r="A461" t="s">
        <v>165</v>
      </c>
      <c r="B461" t="s">
        <v>65</v>
      </c>
      <c r="C461" t="s">
        <v>498</v>
      </c>
      <c r="D461" t="s">
        <v>25</v>
      </c>
      <c r="E461" s="28">
        <v>-0.6631153018381899</v>
      </c>
    </row>
    <row r="462" spans="1:5" x14ac:dyDescent="0.25">
      <c r="A462" t="s">
        <v>165</v>
      </c>
      <c r="B462" t="s">
        <v>0</v>
      </c>
      <c r="C462" t="s">
        <v>498</v>
      </c>
      <c r="D462" t="s">
        <v>15</v>
      </c>
      <c r="E462" s="28">
        <v>-0.3713934777270102</v>
      </c>
    </row>
    <row r="463" spans="1:5" x14ac:dyDescent="0.25">
      <c r="A463" t="s">
        <v>165</v>
      </c>
      <c r="B463" t="s">
        <v>1</v>
      </c>
      <c r="C463" t="s">
        <v>499</v>
      </c>
      <c r="D463" t="s">
        <v>14</v>
      </c>
      <c r="E463" s="28">
        <v>-1.56101</v>
      </c>
    </row>
    <row r="464" spans="1:5" x14ac:dyDescent="0.25">
      <c r="A464" t="s">
        <v>165</v>
      </c>
      <c r="B464" t="s">
        <v>53</v>
      </c>
      <c r="C464" t="s">
        <v>501</v>
      </c>
      <c r="D464" t="s">
        <v>25</v>
      </c>
      <c r="E464" s="28">
        <v>12.138381796360086</v>
      </c>
    </row>
    <row r="465" spans="1:5" x14ac:dyDescent="0.25">
      <c r="A465" t="s">
        <v>165</v>
      </c>
      <c r="B465" t="s">
        <v>604</v>
      </c>
      <c r="C465" t="s">
        <v>497</v>
      </c>
      <c r="D465" t="s">
        <v>14</v>
      </c>
      <c r="E465" s="28">
        <v>1</v>
      </c>
    </row>
    <row r="466" spans="1:5" x14ac:dyDescent="0.25">
      <c r="A466" t="s">
        <v>165</v>
      </c>
      <c r="B466" t="s">
        <v>48</v>
      </c>
      <c r="C466" t="s">
        <v>498</v>
      </c>
      <c r="D466" t="s">
        <v>25</v>
      </c>
      <c r="E466" s="28">
        <v>-2.7086600000000001</v>
      </c>
    </row>
    <row r="467" spans="1:5" x14ac:dyDescent="0.25">
      <c r="A467" t="s">
        <v>165</v>
      </c>
      <c r="B467" t="s">
        <v>10</v>
      </c>
      <c r="C467" t="s">
        <v>499</v>
      </c>
      <c r="D467" t="s">
        <v>14</v>
      </c>
      <c r="E467" s="28">
        <v>-9.8594720339907589</v>
      </c>
    </row>
    <row r="468" spans="1:5" x14ac:dyDescent="0.25">
      <c r="A468" t="s">
        <v>140</v>
      </c>
      <c r="B468" t="s">
        <v>0</v>
      </c>
      <c r="C468" t="s">
        <v>498</v>
      </c>
      <c r="D468" t="s">
        <v>15</v>
      </c>
      <c r="E468" s="28">
        <v>-0.63800000000000001</v>
      </c>
    </row>
    <row r="469" spans="1:5" x14ac:dyDescent="0.25">
      <c r="A469" t="s">
        <v>140</v>
      </c>
      <c r="B469" t="s">
        <v>85</v>
      </c>
      <c r="C469" t="s">
        <v>497</v>
      </c>
      <c r="D469" t="s">
        <v>14</v>
      </c>
      <c r="E469" s="28">
        <v>1</v>
      </c>
    </row>
    <row r="470" spans="1:5" x14ac:dyDescent="0.25">
      <c r="A470" t="s">
        <v>141</v>
      </c>
      <c r="B470" t="s">
        <v>0</v>
      </c>
      <c r="C470" t="s">
        <v>498</v>
      </c>
      <c r="D470" t="s">
        <v>15</v>
      </c>
      <c r="E470" s="28">
        <v>-0.252</v>
      </c>
    </row>
    <row r="471" spans="1:5" x14ac:dyDescent="0.25">
      <c r="A471" t="s">
        <v>141</v>
      </c>
      <c r="B471" t="s">
        <v>85</v>
      </c>
      <c r="C471" t="s">
        <v>497</v>
      </c>
      <c r="D471" t="s">
        <v>14</v>
      </c>
      <c r="E471" s="28">
        <v>1</v>
      </c>
    </row>
    <row r="472" spans="1:5" x14ac:dyDescent="0.25">
      <c r="A472" t="s">
        <v>193</v>
      </c>
      <c r="B472" t="s">
        <v>493</v>
      </c>
      <c r="C472" t="s">
        <v>499</v>
      </c>
      <c r="D472" t="s">
        <v>14</v>
      </c>
      <c r="E472" s="28">
        <v>-0.68</v>
      </c>
    </row>
    <row r="473" spans="1:5" x14ac:dyDescent="0.25">
      <c r="A473" t="s">
        <v>193</v>
      </c>
      <c r="B473" t="s">
        <v>76</v>
      </c>
      <c r="C473" t="s">
        <v>498</v>
      </c>
      <c r="D473" t="s">
        <v>14</v>
      </c>
      <c r="E473" s="28">
        <v>-0.26</v>
      </c>
    </row>
    <row r="474" spans="1:5" x14ac:dyDescent="0.25">
      <c r="A474" t="s">
        <v>193</v>
      </c>
      <c r="B474" t="s">
        <v>0</v>
      </c>
      <c r="C474" t="s">
        <v>498</v>
      </c>
      <c r="D474" t="s">
        <v>15</v>
      </c>
      <c r="E474" s="28">
        <v>-7.0000000000000007E-2</v>
      </c>
    </row>
    <row r="475" spans="1:5" x14ac:dyDescent="0.25">
      <c r="A475" t="s">
        <v>193</v>
      </c>
      <c r="B475" t="s">
        <v>494</v>
      </c>
      <c r="C475" t="s">
        <v>497</v>
      </c>
      <c r="D475" t="s">
        <v>14</v>
      </c>
      <c r="E475" s="28">
        <v>1</v>
      </c>
    </row>
    <row r="476" spans="1:5" x14ac:dyDescent="0.25">
      <c r="A476" t="s">
        <v>193</v>
      </c>
      <c r="B476" t="s">
        <v>48</v>
      </c>
      <c r="C476" t="s">
        <v>498</v>
      </c>
      <c r="D476" t="s">
        <v>25</v>
      </c>
      <c r="E476" s="28">
        <v>-8.2500000000000018</v>
      </c>
    </row>
    <row r="477" spans="1:5" x14ac:dyDescent="0.25">
      <c r="A477" t="s">
        <v>193</v>
      </c>
      <c r="B477" t="s">
        <v>192</v>
      </c>
      <c r="C477" t="s">
        <v>499</v>
      </c>
      <c r="D477" t="s">
        <v>14</v>
      </c>
      <c r="E477" s="28">
        <v>-0.69</v>
      </c>
    </row>
    <row r="478" spans="1:5" x14ac:dyDescent="0.25">
      <c r="A478" t="s">
        <v>193</v>
      </c>
      <c r="B478" t="s">
        <v>10</v>
      </c>
      <c r="C478" t="s">
        <v>499</v>
      </c>
      <c r="D478" t="s">
        <v>14</v>
      </c>
      <c r="E478" s="28">
        <v>-0.49</v>
      </c>
    </row>
    <row r="479" spans="1:5" x14ac:dyDescent="0.25">
      <c r="A479" t="s">
        <v>610</v>
      </c>
      <c r="B479" t="s">
        <v>101</v>
      </c>
      <c r="C479" t="s">
        <v>499</v>
      </c>
      <c r="D479" t="s">
        <v>14</v>
      </c>
      <c r="E479" s="28">
        <v>-0.108</v>
      </c>
    </row>
    <row r="480" spans="1:5" x14ac:dyDescent="0.25">
      <c r="A480" t="s">
        <v>610</v>
      </c>
      <c r="B480" t="s">
        <v>612</v>
      </c>
      <c r="C480" t="s">
        <v>500</v>
      </c>
      <c r="D480" t="s">
        <v>14</v>
      </c>
      <c r="E480" s="28">
        <v>0.91400000000000003</v>
      </c>
    </row>
    <row r="481" spans="1:5" x14ac:dyDescent="0.25">
      <c r="A481" t="s">
        <v>610</v>
      </c>
      <c r="B481" t="s">
        <v>613</v>
      </c>
      <c r="C481" t="s">
        <v>499</v>
      </c>
      <c r="D481" t="s">
        <v>14</v>
      </c>
      <c r="E481" s="28">
        <v>-0.17879999999999999</v>
      </c>
    </row>
    <row r="482" spans="1:5" x14ac:dyDescent="0.25">
      <c r="A482" t="s">
        <v>610</v>
      </c>
      <c r="B482" t="s">
        <v>76</v>
      </c>
      <c r="C482" t="s">
        <v>498</v>
      </c>
      <c r="D482" t="s">
        <v>14</v>
      </c>
      <c r="E482" s="28">
        <v>-213.4</v>
      </c>
    </row>
    <row r="483" spans="1:5" x14ac:dyDescent="0.25">
      <c r="A483" t="s">
        <v>610</v>
      </c>
      <c r="B483" t="s">
        <v>0</v>
      </c>
      <c r="C483" t="s">
        <v>498</v>
      </c>
      <c r="D483" t="s">
        <v>15</v>
      </c>
      <c r="E483" s="28">
        <v>-1.3832</v>
      </c>
    </row>
    <row r="484" spans="1:5" x14ac:dyDescent="0.25">
      <c r="A484" t="s">
        <v>610</v>
      </c>
      <c r="B484" t="s">
        <v>189</v>
      </c>
      <c r="C484" t="s">
        <v>499</v>
      </c>
      <c r="D484" t="s">
        <v>14</v>
      </c>
      <c r="E484" s="28">
        <v>-0.15647999999999998</v>
      </c>
    </row>
    <row r="485" spans="1:5" x14ac:dyDescent="0.25">
      <c r="A485" t="s">
        <v>610</v>
      </c>
      <c r="B485" t="s">
        <v>187</v>
      </c>
      <c r="C485" t="s">
        <v>499</v>
      </c>
      <c r="D485" t="s">
        <v>14</v>
      </c>
      <c r="E485" s="28">
        <v>-0.16376190476190475</v>
      </c>
    </row>
    <row r="486" spans="1:5" x14ac:dyDescent="0.25">
      <c r="A486" t="s">
        <v>610</v>
      </c>
      <c r="B486" t="s">
        <v>494</v>
      </c>
      <c r="C486" t="s">
        <v>497</v>
      </c>
      <c r="D486" t="s">
        <v>14</v>
      </c>
      <c r="E486" s="28">
        <v>1</v>
      </c>
    </row>
    <row r="487" spans="1:5" x14ac:dyDescent="0.25">
      <c r="A487" t="s">
        <v>610</v>
      </c>
      <c r="B487" t="s">
        <v>115</v>
      </c>
      <c r="C487" t="s">
        <v>499</v>
      </c>
      <c r="D487" t="s">
        <v>14</v>
      </c>
      <c r="E487" s="28">
        <v>-0.22040000000000001</v>
      </c>
    </row>
    <row r="488" spans="1:5" x14ac:dyDescent="0.25">
      <c r="A488" t="s">
        <v>610</v>
      </c>
      <c r="B488" t="s">
        <v>196</v>
      </c>
      <c r="C488" t="s">
        <v>499</v>
      </c>
      <c r="D488" t="s">
        <v>14</v>
      </c>
      <c r="E488" s="28">
        <v>-0.18259999999999998</v>
      </c>
    </row>
    <row r="489" spans="1:5" x14ac:dyDescent="0.25">
      <c r="A489" t="s">
        <v>610</v>
      </c>
      <c r="B489" t="s">
        <v>48</v>
      </c>
      <c r="C489" t="s">
        <v>498</v>
      </c>
      <c r="D489" t="s">
        <v>25</v>
      </c>
      <c r="E489" s="28">
        <v>-12.290850000000001</v>
      </c>
    </row>
    <row r="490" spans="1:5" x14ac:dyDescent="0.25">
      <c r="A490" t="s">
        <v>610</v>
      </c>
      <c r="B490" t="s">
        <v>10</v>
      </c>
      <c r="C490" t="s">
        <v>499</v>
      </c>
      <c r="D490" t="s">
        <v>14</v>
      </c>
      <c r="E490" s="28">
        <v>-24.6813</v>
      </c>
    </row>
    <row r="491" spans="1:5" x14ac:dyDescent="0.25">
      <c r="A491" t="s">
        <v>608</v>
      </c>
      <c r="B491" t="s">
        <v>91</v>
      </c>
      <c r="C491" t="s">
        <v>499</v>
      </c>
      <c r="D491" t="s">
        <v>14</v>
      </c>
      <c r="E491" s="28">
        <v>-4.7619047619047623E-2</v>
      </c>
    </row>
    <row r="492" spans="1:5" x14ac:dyDescent="0.25">
      <c r="A492" t="s">
        <v>608</v>
      </c>
      <c r="B492" t="s">
        <v>101</v>
      </c>
      <c r="C492" t="s">
        <v>499</v>
      </c>
      <c r="D492" t="s">
        <v>14</v>
      </c>
      <c r="E492" s="28">
        <v>-1.4800000000000001E-2</v>
      </c>
    </row>
    <row r="493" spans="1:5" x14ac:dyDescent="0.25">
      <c r="A493" t="s">
        <v>608</v>
      </c>
      <c r="B493" t="s">
        <v>612</v>
      </c>
      <c r="C493" t="s">
        <v>500</v>
      </c>
      <c r="D493" t="s">
        <v>14</v>
      </c>
      <c r="E493" s="28">
        <v>1.2208725853112767</v>
      </c>
    </row>
    <row r="494" spans="1:5" x14ac:dyDescent="0.25">
      <c r="A494" t="s">
        <v>608</v>
      </c>
      <c r="B494" t="s">
        <v>613</v>
      </c>
      <c r="C494" t="s">
        <v>501</v>
      </c>
      <c r="D494" t="s">
        <v>14</v>
      </c>
      <c r="E494" s="28">
        <v>0.92093023255813955</v>
      </c>
    </row>
    <row r="495" spans="1:5" x14ac:dyDescent="0.25">
      <c r="A495" t="s">
        <v>608</v>
      </c>
      <c r="B495" t="s">
        <v>76</v>
      </c>
      <c r="C495" t="s">
        <v>498</v>
      </c>
      <c r="D495" t="s">
        <v>14</v>
      </c>
      <c r="E495" s="28">
        <v>-712.49999999999989</v>
      </c>
    </row>
    <row r="496" spans="1:5" x14ac:dyDescent="0.25">
      <c r="A496" t="s">
        <v>608</v>
      </c>
      <c r="B496" t="s">
        <v>0</v>
      </c>
      <c r="C496" t="s">
        <v>498</v>
      </c>
      <c r="D496" t="s">
        <v>15</v>
      </c>
      <c r="E496" s="28">
        <v>-1.392921775898524</v>
      </c>
    </row>
    <row r="497" spans="1:5" x14ac:dyDescent="0.25">
      <c r="A497" t="s">
        <v>608</v>
      </c>
      <c r="B497" t="s">
        <v>79</v>
      </c>
      <c r="C497" t="s">
        <v>499</v>
      </c>
      <c r="D497" t="s">
        <v>14</v>
      </c>
      <c r="E497" s="28">
        <v>-2.8556701030927836</v>
      </c>
    </row>
    <row r="498" spans="1:5" x14ac:dyDescent="0.25">
      <c r="A498" t="s">
        <v>608</v>
      </c>
      <c r="B498" t="s">
        <v>185</v>
      </c>
      <c r="C498" t="s">
        <v>499</v>
      </c>
      <c r="D498" t="s">
        <v>14</v>
      </c>
      <c r="E498" s="28">
        <v>-2.0899999999999998E-2</v>
      </c>
    </row>
    <row r="499" spans="1:5" x14ac:dyDescent="0.25">
      <c r="A499" t="s">
        <v>608</v>
      </c>
      <c r="B499" t="s">
        <v>491</v>
      </c>
      <c r="C499" t="s">
        <v>497</v>
      </c>
      <c r="D499" t="s">
        <v>14</v>
      </c>
      <c r="E499" s="28">
        <v>1</v>
      </c>
    </row>
    <row r="500" spans="1:5" x14ac:dyDescent="0.25">
      <c r="A500" t="s">
        <v>608</v>
      </c>
      <c r="B500" t="s">
        <v>184</v>
      </c>
      <c r="C500" t="s">
        <v>499</v>
      </c>
      <c r="D500" t="s">
        <v>14</v>
      </c>
      <c r="E500" s="28">
        <v>-1.8599999999999998E-2</v>
      </c>
    </row>
    <row r="501" spans="1:5" x14ac:dyDescent="0.25">
      <c r="A501" t="s">
        <v>608</v>
      </c>
      <c r="B501" t="s">
        <v>492</v>
      </c>
      <c r="C501" t="s">
        <v>499</v>
      </c>
      <c r="D501" t="s">
        <v>14</v>
      </c>
      <c r="E501" s="28">
        <v>-0.2857142857142857</v>
      </c>
    </row>
    <row r="502" spans="1:5" x14ac:dyDescent="0.25">
      <c r="A502" t="s">
        <v>608</v>
      </c>
      <c r="B502" t="s">
        <v>183</v>
      </c>
      <c r="C502" t="s">
        <v>499</v>
      </c>
      <c r="D502" t="s">
        <v>14</v>
      </c>
      <c r="E502" s="28">
        <v>-0.13750000000000001</v>
      </c>
    </row>
    <row r="503" spans="1:5" x14ac:dyDescent="0.25">
      <c r="A503" t="s">
        <v>608</v>
      </c>
      <c r="B503" t="s">
        <v>48</v>
      </c>
      <c r="C503" t="s">
        <v>498</v>
      </c>
      <c r="D503" t="s">
        <v>25</v>
      </c>
      <c r="E503" s="28">
        <v>-10.89</v>
      </c>
    </row>
    <row r="504" spans="1:5" x14ac:dyDescent="0.25">
      <c r="A504" t="s">
        <v>608</v>
      </c>
      <c r="B504" t="s">
        <v>10</v>
      </c>
      <c r="C504" t="s">
        <v>499</v>
      </c>
      <c r="D504" t="s">
        <v>14</v>
      </c>
      <c r="E504" s="28">
        <v>-2.6315789473684212</v>
      </c>
    </row>
    <row r="505" spans="1:5" x14ac:dyDescent="0.25">
      <c r="A505" t="s">
        <v>179</v>
      </c>
      <c r="B505" t="s">
        <v>0</v>
      </c>
      <c r="C505" t="s">
        <v>498</v>
      </c>
      <c r="D505" t="s">
        <v>15</v>
      </c>
      <c r="E505" s="28">
        <v>-0.16750000000000001</v>
      </c>
    </row>
    <row r="506" spans="1:5" x14ac:dyDescent="0.25">
      <c r="A506" t="s">
        <v>179</v>
      </c>
      <c r="B506" t="s">
        <v>53</v>
      </c>
      <c r="C506" t="s">
        <v>498</v>
      </c>
      <c r="D506" t="s">
        <v>25</v>
      </c>
      <c r="E506" s="28">
        <v>-1.6240000000000001</v>
      </c>
    </row>
    <row r="507" spans="1:5" x14ac:dyDescent="0.25">
      <c r="A507" t="s">
        <v>179</v>
      </c>
      <c r="B507" t="s">
        <v>176</v>
      </c>
      <c r="C507" t="s">
        <v>499</v>
      </c>
      <c r="D507" t="s">
        <v>14</v>
      </c>
      <c r="E507" s="28">
        <v>-3.92</v>
      </c>
    </row>
    <row r="508" spans="1:5" x14ac:dyDescent="0.25">
      <c r="A508" t="s">
        <v>179</v>
      </c>
      <c r="B508" t="s">
        <v>177</v>
      </c>
      <c r="C508" t="s">
        <v>497</v>
      </c>
      <c r="D508" t="s">
        <v>14</v>
      </c>
      <c r="E508" s="28">
        <v>1</v>
      </c>
    </row>
    <row r="509" spans="1:5" x14ac:dyDescent="0.25">
      <c r="A509" t="s">
        <v>179</v>
      </c>
      <c r="B509" t="s">
        <v>10</v>
      </c>
      <c r="C509" t="s">
        <v>499</v>
      </c>
      <c r="D509" t="s">
        <v>14</v>
      </c>
      <c r="E509" s="28">
        <v>-3.7269999999999999</v>
      </c>
    </row>
    <row r="510" spans="1:5" x14ac:dyDescent="0.25">
      <c r="A510" t="s">
        <v>45</v>
      </c>
      <c r="B510" t="s">
        <v>0</v>
      </c>
      <c r="C510" t="s">
        <v>498</v>
      </c>
      <c r="D510" t="s">
        <v>15</v>
      </c>
      <c r="E510" s="28">
        <v>-0.45800000000000002</v>
      </c>
    </row>
    <row r="511" spans="1:5" x14ac:dyDescent="0.25">
      <c r="A511" t="s">
        <v>45</v>
      </c>
      <c r="B511" t="s">
        <v>36</v>
      </c>
      <c r="C511" t="s">
        <v>499</v>
      </c>
      <c r="D511" t="s">
        <v>14</v>
      </c>
      <c r="E511" s="28">
        <v>-2.5710000000000002</v>
      </c>
    </row>
    <row r="512" spans="1:5" x14ac:dyDescent="0.25">
      <c r="A512" t="s">
        <v>45</v>
      </c>
      <c r="B512" t="s">
        <v>46</v>
      </c>
      <c r="C512" t="s">
        <v>497</v>
      </c>
      <c r="D512" t="s">
        <v>14</v>
      </c>
      <c r="E512" s="28">
        <v>1</v>
      </c>
    </row>
    <row r="513" spans="1:5" x14ac:dyDescent="0.25">
      <c r="A513" t="s">
        <v>45</v>
      </c>
      <c r="B513" t="s">
        <v>48</v>
      </c>
      <c r="C513" t="s">
        <v>498</v>
      </c>
      <c r="D513" t="s">
        <v>25</v>
      </c>
      <c r="E513" s="28">
        <v>-5.5872000000000002</v>
      </c>
    </row>
    <row r="514" spans="1:5" x14ac:dyDescent="0.25">
      <c r="A514" t="s">
        <v>75</v>
      </c>
      <c r="B514" t="s">
        <v>65</v>
      </c>
      <c r="C514" t="s">
        <v>498</v>
      </c>
      <c r="D514" t="s">
        <v>25</v>
      </c>
      <c r="E514" s="28">
        <v>-0.48829486151782359</v>
      </c>
    </row>
    <row r="515" spans="1:5" x14ac:dyDescent="0.25">
      <c r="A515" t="s">
        <v>75</v>
      </c>
      <c r="B515" t="s">
        <v>0</v>
      </c>
      <c r="C515" t="s">
        <v>498</v>
      </c>
      <c r="D515" t="s">
        <v>15</v>
      </c>
      <c r="E515" s="28">
        <v>-0.12130555555555554</v>
      </c>
    </row>
    <row r="516" spans="1:5" x14ac:dyDescent="0.25">
      <c r="A516" t="s">
        <v>75</v>
      </c>
      <c r="B516" t="s">
        <v>36</v>
      </c>
      <c r="C516" t="s">
        <v>499</v>
      </c>
      <c r="D516" t="s">
        <v>14</v>
      </c>
      <c r="E516" s="28">
        <v>-2.5910931169999998</v>
      </c>
    </row>
    <row r="517" spans="1:5" x14ac:dyDescent="0.25">
      <c r="A517" t="s">
        <v>75</v>
      </c>
      <c r="B517" t="s">
        <v>73</v>
      </c>
      <c r="C517" t="s">
        <v>497</v>
      </c>
      <c r="D517" t="s">
        <v>14</v>
      </c>
      <c r="E517" s="28">
        <v>1</v>
      </c>
    </row>
    <row r="518" spans="1:5" x14ac:dyDescent="0.25">
      <c r="A518" t="s">
        <v>75</v>
      </c>
      <c r="B518" t="s">
        <v>48</v>
      </c>
      <c r="C518" t="s">
        <v>498</v>
      </c>
      <c r="D518" t="s">
        <v>25</v>
      </c>
      <c r="E518" s="28">
        <v>-4.9386000000000001</v>
      </c>
    </row>
    <row r="519" spans="1:5" x14ac:dyDescent="0.25">
      <c r="A519" t="s">
        <v>210</v>
      </c>
      <c r="B519" t="s">
        <v>208</v>
      </c>
      <c r="C519" t="s">
        <v>499</v>
      </c>
      <c r="D519" t="s">
        <v>14</v>
      </c>
      <c r="E519" s="28">
        <v>-0.77200000000000002</v>
      </c>
    </row>
    <row r="520" spans="1:5" x14ac:dyDescent="0.25">
      <c r="A520" t="s">
        <v>210</v>
      </c>
      <c r="B520" t="s">
        <v>0</v>
      </c>
      <c r="C520" t="s">
        <v>498</v>
      </c>
      <c r="D520" t="s">
        <v>15</v>
      </c>
      <c r="E520" s="28">
        <v>-0.33300000000000002</v>
      </c>
    </row>
    <row r="521" spans="1:5" x14ac:dyDescent="0.25">
      <c r="A521" t="s">
        <v>210</v>
      </c>
      <c r="B521" t="s">
        <v>53</v>
      </c>
      <c r="C521" t="s">
        <v>498</v>
      </c>
      <c r="D521" t="s">
        <v>25</v>
      </c>
      <c r="E521" s="28">
        <v>-2</v>
      </c>
    </row>
    <row r="522" spans="1:5" x14ac:dyDescent="0.25">
      <c r="A522" t="s">
        <v>210</v>
      </c>
      <c r="B522" t="s">
        <v>209</v>
      </c>
      <c r="C522" t="s">
        <v>497</v>
      </c>
      <c r="D522" t="s">
        <v>14</v>
      </c>
      <c r="E522" s="28">
        <v>1</v>
      </c>
    </row>
    <row r="523" spans="1:5" x14ac:dyDescent="0.25">
      <c r="A523" t="s">
        <v>210</v>
      </c>
      <c r="B523" t="s">
        <v>115</v>
      </c>
      <c r="C523" t="s">
        <v>499</v>
      </c>
      <c r="D523" t="s">
        <v>14</v>
      </c>
      <c r="E523" s="28">
        <v>-0.51300000000000001</v>
      </c>
    </row>
    <row r="524" spans="1:5" x14ac:dyDescent="0.25">
      <c r="A524" t="s">
        <v>50</v>
      </c>
      <c r="B524" t="s">
        <v>0</v>
      </c>
      <c r="C524" t="s">
        <v>498</v>
      </c>
      <c r="D524" t="s">
        <v>15</v>
      </c>
      <c r="E524" s="28">
        <v>-8.0800000000000004E-3</v>
      </c>
    </row>
    <row r="525" spans="1:5" x14ac:dyDescent="0.25">
      <c r="A525" t="s">
        <v>50</v>
      </c>
      <c r="B525" t="s">
        <v>53</v>
      </c>
      <c r="C525" t="s">
        <v>498</v>
      </c>
      <c r="D525" t="s">
        <v>25</v>
      </c>
      <c r="E525" s="28">
        <v>-1.28</v>
      </c>
    </row>
    <row r="526" spans="1:5" x14ac:dyDescent="0.25">
      <c r="A526" t="s">
        <v>50</v>
      </c>
      <c r="B526" t="s">
        <v>48</v>
      </c>
      <c r="C526" t="s">
        <v>497</v>
      </c>
      <c r="D526" t="s">
        <v>25</v>
      </c>
      <c r="E526" s="28">
        <v>1</v>
      </c>
    </row>
    <row r="527" spans="1:5" x14ac:dyDescent="0.25">
      <c r="A527" t="s">
        <v>50</v>
      </c>
      <c r="B527" t="s">
        <v>10</v>
      </c>
      <c r="C527" t="s">
        <v>499</v>
      </c>
      <c r="D527" t="s">
        <v>14</v>
      </c>
      <c r="E527" s="28">
        <v>-6.1818199999999997E-2</v>
      </c>
    </row>
    <row r="528" spans="1:5" x14ac:dyDescent="0.25">
      <c r="A528" t="s">
        <v>49</v>
      </c>
      <c r="B528" t="s">
        <v>0</v>
      </c>
      <c r="C528" t="s">
        <v>498</v>
      </c>
      <c r="D528" t="s">
        <v>15</v>
      </c>
      <c r="E528" s="28">
        <v>-8.0800000000000004E-3</v>
      </c>
    </row>
    <row r="529" spans="1:5" x14ac:dyDescent="0.25">
      <c r="A529" t="s">
        <v>49</v>
      </c>
      <c r="B529" t="s">
        <v>53</v>
      </c>
      <c r="C529" t="s">
        <v>498</v>
      </c>
      <c r="D529" t="s">
        <v>25</v>
      </c>
      <c r="E529" s="28">
        <v>-1.28</v>
      </c>
    </row>
    <row r="530" spans="1:5" x14ac:dyDescent="0.25">
      <c r="A530" t="s">
        <v>49</v>
      </c>
      <c r="B530" t="s">
        <v>47</v>
      </c>
      <c r="C530" t="s">
        <v>497</v>
      </c>
      <c r="D530" t="s">
        <v>25</v>
      </c>
      <c r="E530" s="28">
        <v>1</v>
      </c>
    </row>
    <row r="531" spans="1:5" x14ac:dyDescent="0.25">
      <c r="A531" t="s">
        <v>49</v>
      </c>
      <c r="B531" t="s">
        <v>10</v>
      </c>
      <c r="C531" t="s">
        <v>499</v>
      </c>
      <c r="D531" t="s">
        <v>14</v>
      </c>
      <c r="E531" s="28">
        <v>-6.1818199999999997E-2</v>
      </c>
    </row>
    <row r="532" spans="1:5" x14ac:dyDescent="0.25">
      <c r="A532" t="s">
        <v>609</v>
      </c>
      <c r="B532" t="s">
        <v>613</v>
      </c>
      <c r="C532" t="s">
        <v>499</v>
      </c>
      <c r="D532" t="s">
        <v>14</v>
      </c>
      <c r="E532" s="28">
        <v>-0.26</v>
      </c>
    </row>
    <row r="533" spans="1:5" x14ac:dyDescent="0.25">
      <c r="A533" t="s">
        <v>609</v>
      </c>
      <c r="B533" t="s">
        <v>0</v>
      </c>
      <c r="C533" t="s">
        <v>498</v>
      </c>
      <c r="D533" t="s">
        <v>15</v>
      </c>
      <c r="E533" s="28">
        <v>-1.76</v>
      </c>
    </row>
    <row r="534" spans="1:5" x14ac:dyDescent="0.25">
      <c r="A534" t="s">
        <v>609</v>
      </c>
      <c r="B534" t="s">
        <v>79</v>
      </c>
      <c r="C534" t="s">
        <v>499</v>
      </c>
      <c r="D534" t="s">
        <v>14</v>
      </c>
      <c r="E534" s="28">
        <v>-1.28</v>
      </c>
    </row>
    <row r="535" spans="1:5" x14ac:dyDescent="0.25">
      <c r="A535" t="s">
        <v>609</v>
      </c>
      <c r="B535" t="s">
        <v>189</v>
      </c>
      <c r="C535" t="s">
        <v>499</v>
      </c>
      <c r="D535" t="s">
        <v>14</v>
      </c>
      <c r="E535" s="28">
        <v>-0.40200000000000002</v>
      </c>
    </row>
    <row r="536" spans="1:5" x14ac:dyDescent="0.25">
      <c r="A536" t="s">
        <v>609</v>
      </c>
      <c r="B536" t="s">
        <v>187</v>
      </c>
      <c r="C536" t="s">
        <v>499</v>
      </c>
      <c r="D536" t="s">
        <v>14</v>
      </c>
      <c r="E536" s="28">
        <v>-0.23809523809523808</v>
      </c>
    </row>
    <row r="537" spans="1:5" x14ac:dyDescent="0.25">
      <c r="A537" t="s">
        <v>609</v>
      </c>
      <c r="B537" t="s">
        <v>115</v>
      </c>
      <c r="C537" t="s">
        <v>499</v>
      </c>
      <c r="D537" t="s">
        <v>14</v>
      </c>
      <c r="E537" s="28">
        <v>-0.2</v>
      </c>
    </row>
    <row r="538" spans="1:5" x14ac:dyDescent="0.25">
      <c r="A538" t="s">
        <v>609</v>
      </c>
      <c r="B538" t="s">
        <v>192</v>
      </c>
      <c r="C538" t="s">
        <v>497</v>
      </c>
      <c r="D538" t="s">
        <v>14</v>
      </c>
      <c r="E538" s="28">
        <v>1</v>
      </c>
    </row>
    <row r="539" spans="1:5" x14ac:dyDescent="0.25">
      <c r="A539" t="s">
        <v>609</v>
      </c>
      <c r="B539" t="s">
        <v>10</v>
      </c>
      <c r="C539" t="s">
        <v>499</v>
      </c>
      <c r="D539" t="s">
        <v>14</v>
      </c>
      <c r="E539" s="28">
        <v>-3.49</v>
      </c>
    </row>
    <row r="540" spans="1:5" x14ac:dyDescent="0.25">
      <c r="A540" t="s">
        <v>609</v>
      </c>
      <c r="B540" t="s">
        <v>121</v>
      </c>
      <c r="C540" t="s">
        <v>499</v>
      </c>
      <c r="D540" t="s">
        <v>14</v>
      </c>
      <c r="E540" s="28">
        <v>-0.09</v>
      </c>
    </row>
    <row r="541" spans="1:5" x14ac:dyDescent="0.25">
      <c r="A541" t="s">
        <v>105</v>
      </c>
      <c r="B541" t="s">
        <v>11</v>
      </c>
      <c r="C541" t="s">
        <v>499</v>
      </c>
      <c r="D541" t="s">
        <v>14</v>
      </c>
      <c r="E541" s="28">
        <v>-3.03</v>
      </c>
    </row>
    <row r="542" spans="1:5" x14ac:dyDescent="0.25">
      <c r="A542" t="s">
        <v>105</v>
      </c>
      <c r="B542" t="s">
        <v>91</v>
      </c>
      <c r="C542" t="s">
        <v>499</v>
      </c>
      <c r="D542" t="s">
        <v>14</v>
      </c>
      <c r="E542" s="28">
        <v>-0.01</v>
      </c>
    </row>
    <row r="543" spans="1:5" x14ac:dyDescent="0.25">
      <c r="A543" t="s">
        <v>105</v>
      </c>
      <c r="B543" t="s">
        <v>31</v>
      </c>
      <c r="C543" t="s">
        <v>500</v>
      </c>
      <c r="D543" t="s">
        <v>14</v>
      </c>
      <c r="E543" s="28">
        <v>3.9968129999999999</v>
      </c>
    </row>
    <row r="544" spans="1:5" x14ac:dyDescent="0.25">
      <c r="A544" t="s">
        <v>105</v>
      </c>
      <c r="B544" t="s">
        <v>0</v>
      </c>
      <c r="C544" t="s">
        <v>501</v>
      </c>
      <c r="D544" t="s">
        <v>15</v>
      </c>
      <c r="E544" s="28">
        <v>0.18</v>
      </c>
    </row>
    <row r="545" spans="1:5" x14ac:dyDescent="0.25">
      <c r="A545" t="s">
        <v>105</v>
      </c>
      <c r="B545" t="s">
        <v>80</v>
      </c>
      <c r="C545" t="s">
        <v>499</v>
      </c>
      <c r="D545" t="s">
        <v>14</v>
      </c>
      <c r="E545" s="28">
        <v>-0.02</v>
      </c>
    </row>
    <row r="546" spans="1:5" x14ac:dyDescent="0.25">
      <c r="A546" t="s">
        <v>105</v>
      </c>
      <c r="B546" t="s">
        <v>107</v>
      </c>
      <c r="C546" t="s">
        <v>499</v>
      </c>
      <c r="D546" t="s">
        <v>14</v>
      </c>
      <c r="E546" s="28">
        <v>-0.13</v>
      </c>
    </row>
    <row r="547" spans="1:5" x14ac:dyDescent="0.25">
      <c r="A547" t="s">
        <v>105</v>
      </c>
      <c r="B547" t="s">
        <v>192</v>
      </c>
      <c r="C547" t="s">
        <v>497</v>
      </c>
      <c r="D547" t="s">
        <v>14</v>
      </c>
      <c r="E547" s="28">
        <v>1</v>
      </c>
    </row>
    <row r="548" spans="1:5" x14ac:dyDescent="0.25">
      <c r="A548" t="s">
        <v>105</v>
      </c>
      <c r="B548" t="s">
        <v>81</v>
      </c>
      <c r="C548" t="s">
        <v>499</v>
      </c>
      <c r="D548" t="s">
        <v>14</v>
      </c>
      <c r="E548" s="28">
        <v>-0.41</v>
      </c>
    </row>
    <row r="549" spans="1:5" x14ac:dyDescent="0.25">
      <c r="A549" t="s">
        <v>105</v>
      </c>
      <c r="B549" t="s">
        <v>102</v>
      </c>
      <c r="C549" t="s">
        <v>499</v>
      </c>
      <c r="D549" t="s">
        <v>14</v>
      </c>
      <c r="E549" s="28">
        <v>-0.04</v>
      </c>
    </row>
    <row r="550" spans="1:5" x14ac:dyDescent="0.25">
      <c r="A550" t="s">
        <v>105</v>
      </c>
      <c r="B550" t="s">
        <v>10</v>
      </c>
      <c r="C550" t="s">
        <v>499</v>
      </c>
      <c r="D550" t="s">
        <v>14</v>
      </c>
      <c r="E550" s="28">
        <v>-18.25</v>
      </c>
    </row>
    <row r="551" spans="1:5" x14ac:dyDescent="0.25">
      <c r="A551" t="s">
        <v>108</v>
      </c>
      <c r="B551" t="s">
        <v>91</v>
      </c>
      <c r="C551" t="s">
        <v>499</v>
      </c>
      <c r="D551" t="s">
        <v>14</v>
      </c>
      <c r="E551" s="28">
        <v>-0.01</v>
      </c>
    </row>
    <row r="552" spans="1:5" x14ac:dyDescent="0.25">
      <c r="A552" t="s">
        <v>108</v>
      </c>
      <c r="B552" t="s">
        <v>32</v>
      </c>
      <c r="C552" t="s">
        <v>500</v>
      </c>
      <c r="D552" t="s">
        <v>14</v>
      </c>
      <c r="E552" s="28">
        <v>4.2967829999999996</v>
      </c>
    </row>
    <row r="553" spans="1:5" x14ac:dyDescent="0.25">
      <c r="A553" t="s">
        <v>108</v>
      </c>
      <c r="B553" t="s">
        <v>0</v>
      </c>
      <c r="C553" t="s">
        <v>501</v>
      </c>
      <c r="D553" t="s">
        <v>15</v>
      </c>
      <c r="E553" s="28">
        <v>0.18</v>
      </c>
    </row>
    <row r="554" spans="1:5" x14ac:dyDescent="0.25">
      <c r="A554" t="s">
        <v>108</v>
      </c>
      <c r="B554" t="s">
        <v>80</v>
      </c>
      <c r="C554" t="s">
        <v>499</v>
      </c>
      <c r="D554" t="s">
        <v>14</v>
      </c>
      <c r="E554" s="28">
        <v>-0.02</v>
      </c>
    </row>
    <row r="555" spans="1:5" x14ac:dyDescent="0.25">
      <c r="A555" t="s">
        <v>108</v>
      </c>
      <c r="B555" t="s">
        <v>1</v>
      </c>
      <c r="C555" t="s">
        <v>499</v>
      </c>
      <c r="D555" t="s">
        <v>14</v>
      </c>
      <c r="E555" s="28">
        <v>-3.03</v>
      </c>
    </row>
    <row r="556" spans="1:5" x14ac:dyDescent="0.25">
      <c r="A556" t="s">
        <v>108</v>
      </c>
      <c r="B556" t="s">
        <v>107</v>
      </c>
      <c r="C556" t="s">
        <v>499</v>
      </c>
      <c r="D556" t="s">
        <v>14</v>
      </c>
      <c r="E556" s="28">
        <v>-0.13</v>
      </c>
    </row>
    <row r="557" spans="1:5" x14ac:dyDescent="0.25">
      <c r="A557" t="s">
        <v>108</v>
      </c>
      <c r="B557" t="s">
        <v>192</v>
      </c>
      <c r="C557" t="s">
        <v>497</v>
      </c>
      <c r="D557" t="s">
        <v>14</v>
      </c>
      <c r="E557" s="28">
        <v>1</v>
      </c>
    </row>
    <row r="558" spans="1:5" x14ac:dyDescent="0.25">
      <c r="A558" t="s">
        <v>108</v>
      </c>
      <c r="B558" t="s">
        <v>81</v>
      </c>
      <c r="C558" t="s">
        <v>499</v>
      </c>
      <c r="D558" t="s">
        <v>14</v>
      </c>
      <c r="E558" s="28">
        <v>-0.41</v>
      </c>
    </row>
    <row r="559" spans="1:5" x14ac:dyDescent="0.25">
      <c r="A559" t="s">
        <v>108</v>
      </c>
      <c r="B559" t="s">
        <v>102</v>
      </c>
      <c r="C559" t="s">
        <v>499</v>
      </c>
      <c r="D559" t="s">
        <v>14</v>
      </c>
      <c r="E559" s="28">
        <v>-0.04</v>
      </c>
    </row>
    <row r="560" spans="1:5" x14ac:dyDescent="0.25">
      <c r="A560" t="s">
        <v>108</v>
      </c>
      <c r="B560" t="s">
        <v>10</v>
      </c>
      <c r="C560" t="s">
        <v>499</v>
      </c>
      <c r="D560" t="s">
        <v>14</v>
      </c>
      <c r="E560" s="28">
        <v>-18.25</v>
      </c>
    </row>
    <row r="561" spans="1:5" x14ac:dyDescent="0.25">
      <c r="A561" t="s">
        <v>114</v>
      </c>
      <c r="B561" t="s">
        <v>0</v>
      </c>
      <c r="C561" t="s">
        <v>498</v>
      </c>
      <c r="D561" t="s">
        <v>15</v>
      </c>
      <c r="E561" s="28">
        <v>-0.41599999999999998</v>
      </c>
    </row>
    <row r="562" spans="1:5" x14ac:dyDescent="0.25">
      <c r="A562" t="s">
        <v>114</v>
      </c>
      <c r="B562" t="s">
        <v>100</v>
      </c>
      <c r="C562" t="s">
        <v>499</v>
      </c>
      <c r="D562" t="s">
        <v>14</v>
      </c>
      <c r="E562" s="28">
        <v>-0.55000000000000004</v>
      </c>
    </row>
    <row r="563" spans="1:5" x14ac:dyDescent="0.25">
      <c r="A563" t="s">
        <v>114</v>
      </c>
      <c r="B563" t="s">
        <v>113</v>
      </c>
      <c r="C563" t="s">
        <v>497</v>
      </c>
      <c r="D563" t="s">
        <v>14</v>
      </c>
      <c r="E563" s="28">
        <v>1</v>
      </c>
    </row>
    <row r="564" spans="1:5" x14ac:dyDescent="0.25">
      <c r="A564" t="s">
        <v>203</v>
      </c>
      <c r="B564" t="s">
        <v>11</v>
      </c>
      <c r="C564" t="s">
        <v>499</v>
      </c>
      <c r="D564" t="s">
        <v>14</v>
      </c>
      <c r="E564" s="28">
        <v>-1.8208695652173901</v>
      </c>
    </row>
    <row r="565" spans="1:5" x14ac:dyDescent="0.25">
      <c r="A565" t="s">
        <v>203</v>
      </c>
      <c r="B565" t="s">
        <v>31</v>
      </c>
      <c r="C565" t="s">
        <v>500</v>
      </c>
      <c r="D565" t="s">
        <v>14</v>
      </c>
      <c r="E565" s="28">
        <v>1.9233117391304322</v>
      </c>
    </row>
    <row r="566" spans="1:5" x14ac:dyDescent="0.25">
      <c r="A566" t="s">
        <v>203</v>
      </c>
      <c r="B566" t="s">
        <v>0</v>
      </c>
      <c r="C566" t="s">
        <v>498</v>
      </c>
      <c r="D566" t="s">
        <v>15</v>
      </c>
      <c r="E566" s="28">
        <v>-0.206818375</v>
      </c>
    </row>
    <row r="567" spans="1:5" x14ac:dyDescent="0.25">
      <c r="A567" t="s">
        <v>203</v>
      </c>
      <c r="B567" t="s">
        <v>85</v>
      </c>
      <c r="C567" t="s">
        <v>499</v>
      </c>
      <c r="D567" t="s">
        <v>14</v>
      </c>
      <c r="E567" s="28">
        <v>-0.83889999999999998</v>
      </c>
    </row>
    <row r="568" spans="1:5" x14ac:dyDescent="0.25">
      <c r="A568" t="s">
        <v>203</v>
      </c>
      <c r="B568" t="s">
        <v>48</v>
      </c>
      <c r="C568" t="s">
        <v>501</v>
      </c>
      <c r="D568" t="s">
        <v>25</v>
      </c>
      <c r="E568" s="28">
        <v>5.2947027664136996</v>
      </c>
    </row>
    <row r="569" spans="1:5" x14ac:dyDescent="0.25">
      <c r="A569" t="s">
        <v>203</v>
      </c>
      <c r="B569" t="s">
        <v>470</v>
      </c>
      <c r="C569" t="s">
        <v>497</v>
      </c>
      <c r="D569" t="s">
        <v>14</v>
      </c>
      <c r="E569" s="28">
        <v>1</v>
      </c>
    </row>
    <row r="570" spans="1:5" x14ac:dyDescent="0.25">
      <c r="A570" t="s">
        <v>203</v>
      </c>
      <c r="B570" t="s">
        <v>10</v>
      </c>
      <c r="C570" t="s">
        <v>499</v>
      </c>
      <c r="D570" t="s">
        <v>14</v>
      </c>
      <c r="E570" s="28">
        <v>-1.2343</v>
      </c>
    </row>
    <row r="571" spans="1:5" x14ac:dyDescent="0.25">
      <c r="A571" t="s">
        <v>206</v>
      </c>
      <c r="B571" t="s">
        <v>32</v>
      </c>
      <c r="C571" t="s">
        <v>500</v>
      </c>
      <c r="D571" t="s">
        <v>14</v>
      </c>
      <c r="E571" s="28">
        <v>2.1035778260869544</v>
      </c>
    </row>
    <row r="572" spans="1:5" x14ac:dyDescent="0.25">
      <c r="A572" t="s">
        <v>206</v>
      </c>
      <c r="B572" t="s">
        <v>0</v>
      </c>
      <c r="C572" t="s">
        <v>498</v>
      </c>
      <c r="D572" t="s">
        <v>15</v>
      </c>
      <c r="E572" s="28">
        <v>-0.206818375</v>
      </c>
    </row>
    <row r="573" spans="1:5" x14ac:dyDescent="0.25">
      <c r="A573" t="s">
        <v>206</v>
      </c>
      <c r="B573" t="s">
        <v>1</v>
      </c>
      <c r="C573" t="s">
        <v>499</v>
      </c>
      <c r="D573" t="s">
        <v>14</v>
      </c>
      <c r="E573" s="28">
        <v>-1.8208695652173901</v>
      </c>
    </row>
    <row r="574" spans="1:5" x14ac:dyDescent="0.25">
      <c r="A574" t="s">
        <v>206</v>
      </c>
      <c r="B574" t="s">
        <v>85</v>
      </c>
      <c r="C574" t="s">
        <v>499</v>
      </c>
      <c r="D574" t="s">
        <v>14</v>
      </c>
      <c r="E574" s="28">
        <v>-0.83889999999999998</v>
      </c>
    </row>
    <row r="575" spans="1:5" x14ac:dyDescent="0.25">
      <c r="A575" t="s">
        <v>206</v>
      </c>
      <c r="B575" t="s">
        <v>48</v>
      </c>
      <c r="C575" t="s">
        <v>501</v>
      </c>
      <c r="D575" t="s">
        <v>25</v>
      </c>
      <c r="E575" s="28">
        <v>5.2947027664136996</v>
      </c>
    </row>
    <row r="576" spans="1:5" x14ac:dyDescent="0.25">
      <c r="A576" t="s">
        <v>206</v>
      </c>
      <c r="B576" t="s">
        <v>470</v>
      </c>
      <c r="C576" t="s">
        <v>497</v>
      </c>
      <c r="D576" t="s">
        <v>14</v>
      </c>
      <c r="E576" s="28">
        <v>1</v>
      </c>
    </row>
    <row r="577" spans="1:5" x14ac:dyDescent="0.25">
      <c r="A577" t="s">
        <v>206</v>
      </c>
      <c r="B577" t="s">
        <v>10</v>
      </c>
      <c r="C577" t="s">
        <v>499</v>
      </c>
      <c r="D577" t="s">
        <v>14</v>
      </c>
      <c r="E577" s="28">
        <v>-1.2343</v>
      </c>
    </row>
    <row r="578" spans="1:5" x14ac:dyDescent="0.25">
      <c r="A578" t="s">
        <v>504</v>
      </c>
      <c r="B578" t="s">
        <v>207</v>
      </c>
      <c r="C578" t="s">
        <v>499</v>
      </c>
      <c r="D578" t="s">
        <v>14</v>
      </c>
      <c r="E578" s="28">
        <v>-0.93371800000000005</v>
      </c>
    </row>
    <row r="579" spans="1:5" x14ac:dyDescent="0.25">
      <c r="A579" t="s">
        <v>504</v>
      </c>
      <c r="B579" t="s">
        <v>34</v>
      </c>
      <c r="C579" t="s">
        <v>499</v>
      </c>
      <c r="D579" t="s">
        <v>14</v>
      </c>
      <c r="E579" s="28">
        <v>-6.6281999999999994E-2</v>
      </c>
    </row>
    <row r="580" spans="1:5" x14ac:dyDescent="0.25">
      <c r="A580" t="s">
        <v>504</v>
      </c>
      <c r="B580" t="s">
        <v>503</v>
      </c>
      <c r="C580" t="s">
        <v>497</v>
      </c>
      <c r="D580" t="s">
        <v>14</v>
      </c>
      <c r="E580" s="28">
        <v>1</v>
      </c>
    </row>
    <row r="581" spans="1:5" x14ac:dyDescent="0.25">
      <c r="A581" t="s">
        <v>474</v>
      </c>
      <c r="B581" t="s">
        <v>207</v>
      </c>
      <c r="C581" t="s">
        <v>499</v>
      </c>
      <c r="D581" t="s">
        <v>14</v>
      </c>
      <c r="E581" s="28">
        <v>-0.88670000000000004</v>
      </c>
    </row>
    <row r="582" spans="1:5" x14ac:dyDescent="0.25">
      <c r="A582" t="s">
        <v>474</v>
      </c>
      <c r="B582" t="s">
        <v>34</v>
      </c>
      <c r="C582" t="s">
        <v>499</v>
      </c>
      <c r="D582" t="s">
        <v>14</v>
      </c>
      <c r="E582" s="28">
        <v>-0.1133</v>
      </c>
    </row>
    <row r="583" spans="1:5" x14ac:dyDescent="0.25">
      <c r="A583" t="s">
        <v>474</v>
      </c>
      <c r="B583" t="s">
        <v>472</v>
      </c>
      <c r="C583" t="s">
        <v>497</v>
      </c>
      <c r="D583" t="s">
        <v>14</v>
      </c>
      <c r="E583" s="28">
        <v>1</v>
      </c>
    </row>
    <row r="584" spans="1:5" x14ac:dyDescent="0.25">
      <c r="A584" t="s">
        <v>615</v>
      </c>
      <c r="B584" t="s">
        <v>207</v>
      </c>
      <c r="C584" t="s">
        <v>499</v>
      </c>
      <c r="D584" t="s">
        <v>14</v>
      </c>
      <c r="E584" s="28">
        <v>-0.87567600000000001</v>
      </c>
    </row>
    <row r="585" spans="1:5" x14ac:dyDescent="0.25">
      <c r="A585" t="s">
        <v>615</v>
      </c>
      <c r="B585" t="s">
        <v>34</v>
      </c>
      <c r="C585" t="s">
        <v>499</v>
      </c>
      <c r="D585" t="s">
        <v>14</v>
      </c>
      <c r="E585" s="28">
        <v>-0.124324</v>
      </c>
    </row>
    <row r="586" spans="1:5" x14ac:dyDescent="0.25">
      <c r="A586" t="s">
        <v>615</v>
      </c>
      <c r="B586" t="s">
        <v>470</v>
      </c>
      <c r="C586" t="s">
        <v>497</v>
      </c>
      <c r="D586" t="s">
        <v>14</v>
      </c>
      <c r="E586" s="28">
        <v>1</v>
      </c>
    </row>
    <row r="587" spans="1:5" x14ac:dyDescent="0.25">
      <c r="A587" t="s">
        <v>473</v>
      </c>
      <c r="B587" t="s">
        <v>207</v>
      </c>
      <c r="C587" t="s">
        <v>499</v>
      </c>
      <c r="D587" t="s">
        <v>14</v>
      </c>
      <c r="E587" s="28">
        <v>-0.82442899999999997</v>
      </c>
    </row>
    <row r="588" spans="1:5" x14ac:dyDescent="0.25">
      <c r="A588" t="s">
        <v>473</v>
      </c>
      <c r="B588" t="s">
        <v>34</v>
      </c>
      <c r="C588" t="s">
        <v>499</v>
      </c>
      <c r="D588" t="s">
        <v>14</v>
      </c>
      <c r="E588" s="28">
        <v>-0.175571</v>
      </c>
    </row>
    <row r="589" spans="1:5" x14ac:dyDescent="0.25">
      <c r="A589" t="s">
        <v>473</v>
      </c>
      <c r="B589" t="s">
        <v>471</v>
      </c>
      <c r="C589" t="s">
        <v>497</v>
      </c>
      <c r="D589" t="s">
        <v>14</v>
      </c>
      <c r="E589" s="28">
        <v>1</v>
      </c>
    </row>
    <row r="590" spans="1:5" x14ac:dyDescent="0.25">
      <c r="A590" t="s">
        <v>237</v>
      </c>
      <c r="B590" t="s">
        <v>493</v>
      </c>
      <c r="C590" t="s">
        <v>499</v>
      </c>
      <c r="D590" t="s">
        <v>14</v>
      </c>
      <c r="E590" s="28">
        <v>-1.2625999999999999</v>
      </c>
    </row>
    <row r="591" spans="1:5" x14ac:dyDescent="0.25">
      <c r="A591" t="s">
        <v>237</v>
      </c>
      <c r="B591" t="s">
        <v>0</v>
      </c>
      <c r="C591" t="s">
        <v>501</v>
      </c>
      <c r="D591" t="s">
        <v>15</v>
      </c>
      <c r="E591" s="28">
        <v>0.1125</v>
      </c>
    </row>
    <row r="592" spans="1:5" x14ac:dyDescent="0.25">
      <c r="A592" t="s">
        <v>237</v>
      </c>
      <c r="B592" t="s">
        <v>53</v>
      </c>
      <c r="C592" t="s">
        <v>498</v>
      </c>
      <c r="D592" t="s">
        <v>25</v>
      </c>
      <c r="E592" s="28">
        <v>-0.65834999999999999</v>
      </c>
    </row>
    <row r="593" spans="1:5" x14ac:dyDescent="0.25">
      <c r="A593" t="s">
        <v>237</v>
      </c>
      <c r="B593" t="s">
        <v>236</v>
      </c>
      <c r="C593" t="s">
        <v>497</v>
      </c>
      <c r="D593" t="s">
        <v>14</v>
      </c>
      <c r="E593" s="28">
        <v>1</v>
      </c>
    </row>
    <row r="594" spans="1:5" x14ac:dyDescent="0.25">
      <c r="A594" t="s">
        <v>72</v>
      </c>
      <c r="B594" t="s">
        <v>65</v>
      </c>
      <c r="C594" t="s">
        <v>498</v>
      </c>
      <c r="D594" t="s">
        <v>25</v>
      </c>
      <c r="E594" s="28">
        <v>-0.48829486151782359</v>
      </c>
    </row>
    <row r="595" spans="1:5" x14ac:dyDescent="0.25">
      <c r="A595" t="s">
        <v>72</v>
      </c>
      <c r="B595" t="s">
        <v>0</v>
      </c>
      <c r="C595" t="s">
        <v>498</v>
      </c>
      <c r="D595" t="s">
        <v>15</v>
      </c>
      <c r="E595" s="28">
        <v>-0.12130555555555554</v>
      </c>
    </row>
    <row r="596" spans="1:5" x14ac:dyDescent="0.25">
      <c r="A596" t="s">
        <v>72</v>
      </c>
      <c r="B596" t="s">
        <v>36</v>
      </c>
      <c r="C596" t="s">
        <v>499</v>
      </c>
      <c r="D596" t="s">
        <v>14</v>
      </c>
      <c r="E596" s="28">
        <v>-2.5910931169999998</v>
      </c>
    </row>
    <row r="597" spans="1:5" x14ac:dyDescent="0.25">
      <c r="A597" t="s">
        <v>72</v>
      </c>
      <c r="B597" t="s">
        <v>48</v>
      </c>
      <c r="C597" t="s">
        <v>498</v>
      </c>
      <c r="D597" t="s">
        <v>25</v>
      </c>
      <c r="E597" s="28">
        <v>-4.9386000000000001</v>
      </c>
    </row>
    <row r="598" spans="1:5" x14ac:dyDescent="0.25">
      <c r="A598" t="s">
        <v>72</v>
      </c>
      <c r="B598" t="s">
        <v>71</v>
      </c>
      <c r="C598" t="s">
        <v>497</v>
      </c>
      <c r="D598" t="s">
        <v>14</v>
      </c>
      <c r="E598" s="28">
        <v>1</v>
      </c>
    </row>
    <row r="599" spans="1:5" x14ac:dyDescent="0.25">
      <c r="A599" t="s">
        <v>103</v>
      </c>
      <c r="B599" t="s">
        <v>91</v>
      </c>
      <c r="C599" t="s">
        <v>499</v>
      </c>
      <c r="D599" t="s">
        <v>14</v>
      </c>
      <c r="E599" s="28">
        <v>-0.28799999999999998</v>
      </c>
    </row>
    <row r="600" spans="1:5" x14ac:dyDescent="0.25">
      <c r="A600" t="s">
        <v>103</v>
      </c>
      <c r="B600" t="s">
        <v>36</v>
      </c>
      <c r="C600" t="s">
        <v>499</v>
      </c>
      <c r="D600" t="s">
        <v>14</v>
      </c>
      <c r="E600" s="28">
        <v>-1.627</v>
      </c>
    </row>
    <row r="601" spans="1:5" x14ac:dyDescent="0.25">
      <c r="A601" t="s">
        <v>103</v>
      </c>
      <c r="B601" t="s">
        <v>102</v>
      </c>
      <c r="C601" t="s">
        <v>497</v>
      </c>
      <c r="D601" t="s">
        <v>14</v>
      </c>
      <c r="E601" s="28">
        <v>1</v>
      </c>
    </row>
    <row r="602" spans="1:5" x14ac:dyDescent="0.25">
      <c r="A602" t="s">
        <v>159</v>
      </c>
      <c r="B602" t="s">
        <v>11</v>
      </c>
      <c r="C602" t="s">
        <v>499</v>
      </c>
      <c r="D602" t="s">
        <v>14</v>
      </c>
      <c r="E602" s="28">
        <v>-1.5335671709072731</v>
      </c>
    </row>
    <row r="603" spans="1:5" x14ac:dyDescent="0.25">
      <c r="A603" t="s">
        <v>159</v>
      </c>
      <c r="B603" t="s">
        <v>158</v>
      </c>
      <c r="C603" t="s">
        <v>497</v>
      </c>
      <c r="D603" t="s">
        <v>14</v>
      </c>
      <c r="E603" s="28">
        <v>1</v>
      </c>
    </row>
    <row r="604" spans="1:5" x14ac:dyDescent="0.25">
      <c r="A604" t="s">
        <v>160</v>
      </c>
      <c r="B604" t="s">
        <v>1</v>
      </c>
      <c r="C604" t="s">
        <v>499</v>
      </c>
      <c r="D604" t="s">
        <v>14</v>
      </c>
      <c r="E604" s="28">
        <v>-1.5335671709072731</v>
      </c>
    </row>
    <row r="605" spans="1:5" x14ac:dyDescent="0.25">
      <c r="A605" t="s">
        <v>160</v>
      </c>
      <c r="B605" t="s">
        <v>158</v>
      </c>
      <c r="C605" t="s">
        <v>497</v>
      </c>
      <c r="D605" t="s">
        <v>14</v>
      </c>
      <c r="E605" s="28">
        <v>1</v>
      </c>
    </row>
    <row r="606" spans="1:5" x14ac:dyDescent="0.25">
      <c r="A606" t="s">
        <v>142</v>
      </c>
      <c r="B606" t="s">
        <v>11</v>
      </c>
      <c r="C606" t="s">
        <v>499</v>
      </c>
      <c r="D606" t="s">
        <v>14</v>
      </c>
      <c r="E606" s="28">
        <v>-1.5335671709072731</v>
      </c>
    </row>
    <row r="607" spans="1:5" x14ac:dyDescent="0.25">
      <c r="A607" t="s">
        <v>142</v>
      </c>
      <c r="B607" t="s">
        <v>31</v>
      </c>
      <c r="C607" t="s">
        <v>500</v>
      </c>
      <c r="D607" t="s">
        <v>14</v>
      </c>
      <c r="E607" s="28">
        <v>2.8308102521650342</v>
      </c>
    </row>
    <row r="608" spans="1:5" x14ac:dyDescent="0.25">
      <c r="A608" t="s">
        <v>142</v>
      </c>
      <c r="B608" t="s">
        <v>0</v>
      </c>
      <c r="C608" t="s">
        <v>501</v>
      </c>
      <c r="D608" t="s">
        <v>15</v>
      </c>
      <c r="E608" s="28">
        <v>0.44704648307593287</v>
      </c>
    </row>
    <row r="609" spans="1:5" x14ac:dyDescent="0.25">
      <c r="A609" t="s">
        <v>142</v>
      </c>
      <c r="B609" t="s">
        <v>107</v>
      </c>
      <c r="C609" t="s">
        <v>499</v>
      </c>
      <c r="D609" t="s">
        <v>14</v>
      </c>
      <c r="E609" s="28">
        <v>-7.2038400000000002E-2</v>
      </c>
    </row>
    <row r="610" spans="1:5" x14ac:dyDescent="0.25">
      <c r="A610" t="s">
        <v>142</v>
      </c>
      <c r="B610" t="s">
        <v>81</v>
      </c>
      <c r="C610" t="s">
        <v>499</v>
      </c>
      <c r="D610" t="s">
        <v>14</v>
      </c>
      <c r="E610" s="28">
        <v>-5.0319627601164027E-2</v>
      </c>
    </row>
    <row r="611" spans="1:5" x14ac:dyDescent="0.25">
      <c r="A611" t="s">
        <v>142</v>
      </c>
      <c r="B611" t="s">
        <v>10</v>
      </c>
      <c r="C611" t="s">
        <v>499</v>
      </c>
      <c r="D611" t="s">
        <v>14</v>
      </c>
      <c r="E611" s="28">
        <v>-14.829891889122303</v>
      </c>
    </row>
    <row r="612" spans="1:5" x14ac:dyDescent="0.25">
      <c r="A612" t="s">
        <v>142</v>
      </c>
      <c r="B612" t="s">
        <v>602</v>
      </c>
      <c r="C612" t="s">
        <v>497</v>
      </c>
      <c r="D612" t="s">
        <v>14</v>
      </c>
      <c r="E612" s="28">
        <v>1</v>
      </c>
    </row>
    <row r="613" spans="1:5" x14ac:dyDescent="0.25">
      <c r="A613" t="s">
        <v>143</v>
      </c>
      <c r="B613" t="s">
        <v>32</v>
      </c>
      <c r="C613" t="s">
        <v>500</v>
      </c>
      <c r="D613" t="s">
        <v>14</v>
      </c>
      <c r="E613" s="28">
        <v>3.1586045966380412</v>
      </c>
    </row>
    <row r="614" spans="1:5" x14ac:dyDescent="0.25">
      <c r="A614" t="s">
        <v>143</v>
      </c>
      <c r="B614" t="s">
        <v>0</v>
      </c>
      <c r="C614" t="s">
        <v>501</v>
      </c>
      <c r="D614" t="s">
        <v>15</v>
      </c>
      <c r="E614" s="28">
        <v>0.44704648307593287</v>
      </c>
    </row>
    <row r="615" spans="1:5" x14ac:dyDescent="0.25">
      <c r="A615" t="s">
        <v>143</v>
      </c>
      <c r="B615" t="s">
        <v>1</v>
      </c>
      <c r="C615" t="s">
        <v>499</v>
      </c>
      <c r="D615" t="s">
        <v>14</v>
      </c>
      <c r="E615" s="28">
        <v>-1.5335671709072731</v>
      </c>
    </row>
    <row r="616" spans="1:5" x14ac:dyDescent="0.25">
      <c r="A616" t="s">
        <v>143</v>
      </c>
      <c r="B616" t="s">
        <v>107</v>
      </c>
      <c r="C616" t="s">
        <v>499</v>
      </c>
      <c r="D616" t="s">
        <v>14</v>
      </c>
      <c r="E616" s="28">
        <v>-7.2038400000000002E-2</v>
      </c>
    </row>
    <row r="617" spans="1:5" x14ac:dyDescent="0.25">
      <c r="A617" t="s">
        <v>143</v>
      </c>
      <c r="B617" t="s">
        <v>81</v>
      </c>
      <c r="C617" t="s">
        <v>499</v>
      </c>
      <c r="D617" t="s">
        <v>14</v>
      </c>
      <c r="E617" s="28">
        <v>-5.0319627601164027E-2</v>
      </c>
    </row>
    <row r="618" spans="1:5" x14ac:dyDescent="0.25">
      <c r="A618" t="s">
        <v>143</v>
      </c>
      <c r="B618" t="s">
        <v>10</v>
      </c>
      <c r="C618" t="s">
        <v>499</v>
      </c>
      <c r="D618" t="s">
        <v>14</v>
      </c>
      <c r="E618" s="28">
        <v>-14.829891889122303</v>
      </c>
    </row>
    <row r="619" spans="1:5" x14ac:dyDescent="0.25">
      <c r="A619" t="s">
        <v>143</v>
      </c>
      <c r="B619" t="s">
        <v>602</v>
      </c>
      <c r="C619" t="s">
        <v>497</v>
      </c>
      <c r="D619" t="s">
        <v>14</v>
      </c>
      <c r="E619" s="2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80"/>
  <sheetViews>
    <sheetView workbookViewId="0">
      <selection activeCell="E680" sqref="E680"/>
    </sheetView>
  </sheetViews>
  <sheetFormatPr defaultRowHeight="15" x14ac:dyDescent="0.25"/>
  <cols>
    <col min="1" max="1" width="100.140625" customWidth="1"/>
    <col min="2" max="2" width="32.28515625" customWidth="1"/>
    <col min="5" max="5" width="14.5703125" customWidth="1"/>
    <col min="7" max="7" width="12" bestFit="1" customWidth="1"/>
    <col min="17" max="17" width="11" bestFit="1" customWidth="1"/>
  </cols>
  <sheetData>
    <row r="1" spans="1:5" x14ac:dyDescent="0.25">
      <c r="A1" t="s">
        <v>12</v>
      </c>
      <c r="B1" t="s">
        <v>54</v>
      </c>
      <c r="C1" t="s">
        <v>496</v>
      </c>
      <c r="D1" t="s">
        <v>33</v>
      </c>
      <c r="E1" t="s">
        <v>13</v>
      </c>
    </row>
    <row r="2" spans="1:5" hidden="1" x14ac:dyDescent="0.25">
      <c r="A2" t="s">
        <v>607</v>
      </c>
      <c r="B2" t="s">
        <v>493</v>
      </c>
      <c r="C2" t="s">
        <v>497</v>
      </c>
      <c r="D2" t="s">
        <v>14</v>
      </c>
      <c r="E2">
        <v>1</v>
      </c>
    </row>
    <row r="3" spans="1:5" hidden="1" x14ac:dyDescent="0.25">
      <c r="A3" t="s">
        <v>708</v>
      </c>
      <c r="B3" t="s">
        <v>11</v>
      </c>
      <c r="C3" t="s">
        <v>499</v>
      </c>
      <c r="D3" t="s">
        <v>14</v>
      </c>
      <c r="E3">
        <v>-0.54135338345864659</v>
      </c>
    </row>
    <row r="4" spans="1:5" hidden="1" x14ac:dyDescent="0.25">
      <c r="A4" t="s">
        <v>607</v>
      </c>
      <c r="B4" t="s">
        <v>613</v>
      </c>
      <c r="C4" t="s">
        <v>501</v>
      </c>
      <c r="D4" t="s">
        <v>14</v>
      </c>
      <c r="E4">
        <v>0.88</v>
      </c>
    </row>
    <row r="5" spans="1:5" hidden="1" x14ac:dyDescent="0.25">
      <c r="A5" t="s">
        <v>607</v>
      </c>
      <c r="B5" t="s">
        <v>0</v>
      </c>
      <c r="C5" t="s">
        <v>498</v>
      </c>
      <c r="D5" t="s">
        <v>15</v>
      </c>
      <c r="E5">
        <v>-0.3</v>
      </c>
    </row>
    <row r="6" spans="1:5" hidden="1" x14ac:dyDescent="0.25">
      <c r="A6" t="s">
        <v>607</v>
      </c>
      <c r="B6" t="s">
        <v>79</v>
      </c>
      <c r="C6" t="s">
        <v>499</v>
      </c>
      <c r="D6" t="s">
        <v>14</v>
      </c>
      <c r="E6">
        <v>-2.77</v>
      </c>
    </row>
    <row r="7" spans="1:5" hidden="1" x14ac:dyDescent="0.25">
      <c r="A7" t="s">
        <v>607</v>
      </c>
      <c r="B7" t="s">
        <v>173</v>
      </c>
      <c r="C7" t="s">
        <v>499</v>
      </c>
      <c r="D7" t="s">
        <v>14</v>
      </c>
      <c r="E7">
        <v>-0.08</v>
      </c>
    </row>
    <row r="8" spans="1:5" hidden="1" x14ac:dyDescent="0.25">
      <c r="A8" t="s">
        <v>607</v>
      </c>
      <c r="B8" t="s">
        <v>115</v>
      </c>
      <c r="C8" t="s">
        <v>499</v>
      </c>
      <c r="D8" t="s">
        <v>14</v>
      </c>
      <c r="E8">
        <v>-0.06</v>
      </c>
    </row>
    <row r="9" spans="1:5" hidden="1" x14ac:dyDescent="0.25">
      <c r="A9" t="s">
        <v>607</v>
      </c>
      <c r="B9" t="s">
        <v>48</v>
      </c>
      <c r="C9" t="s">
        <v>498</v>
      </c>
      <c r="D9" t="s">
        <v>25</v>
      </c>
      <c r="E9">
        <v>-1.7324999999999999</v>
      </c>
    </row>
    <row r="10" spans="1:5" hidden="1" x14ac:dyDescent="0.25">
      <c r="A10" t="s">
        <v>607</v>
      </c>
      <c r="B10" t="s">
        <v>10</v>
      </c>
      <c r="C10" t="s">
        <v>499</v>
      </c>
      <c r="D10" t="s">
        <v>14</v>
      </c>
      <c r="E10">
        <v>-2.93</v>
      </c>
    </row>
    <row r="11" spans="1:5" hidden="1" x14ac:dyDescent="0.25">
      <c r="A11" t="s">
        <v>607</v>
      </c>
      <c r="B11" t="s">
        <v>121</v>
      </c>
      <c r="C11" t="s">
        <v>499</v>
      </c>
      <c r="D11" t="s">
        <v>14</v>
      </c>
      <c r="E11">
        <v>-0.02</v>
      </c>
    </row>
    <row r="12" spans="1:5" hidden="1" x14ac:dyDescent="0.25">
      <c r="A12" t="s">
        <v>16</v>
      </c>
      <c r="B12" t="s">
        <v>11</v>
      </c>
      <c r="C12" t="s">
        <v>497</v>
      </c>
      <c r="D12" t="s">
        <v>14</v>
      </c>
      <c r="E12">
        <v>1</v>
      </c>
    </row>
    <row r="13" spans="1:5" hidden="1" x14ac:dyDescent="0.25">
      <c r="A13" t="s">
        <v>16</v>
      </c>
      <c r="B13" t="s">
        <v>2</v>
      </c>
      <c r="C13" t="s">
        <v>499</v>
      </c>
      <c r="D13" t="s">
        <v>14</v>
      </c>
      <c r="E13">
        <v>-1</v>
      </c>
    </row>
    <row r="14" spans="1:5" hidden="1" x14ac:dyDescent="0.25">
      <c r="A14" t="s">
        <v>17</v>
      </c>
      <c r="B14" t="s">
        <v>11</v>
      </c>
      <c r="C14" t="s">
        <v>497</v>
      </c>
      <c r="D14" t="s">
        <v>14</v>
      </c>
      <c r="E14">
        <v>1</v>
      </c>
    </row>
    <row r="15" spans="1:5" hidden="1" x14ac:dyDescent="0.25">
      <c r="A15" t="s">
        <v>17</v>
      </c>
      <c r="B15" t="s">
        <v>3</v>
      </c>
      <c r="C15" t="s">
        <v>499</v>
      </c>
      <c r="D15" t="s">
        <v>14</v>
      </c>
      <c r="E15">
        <v>-1</v>
      </c>
    </row>
    <row r="16" spans="1:5" hidden="1" x14ac:dyDescent="0.25">
      <c r="A16" t="s">
        <v>18</v>
      </c>
      <c r="B16" t="s">
        <v>11</v>
      </c>
      <c r="C16" t="s">
        <v>497</v>
      </c>
      <c r="D16" t="s">
        <v>14</v>
      </c>
      <c r="E16">
        <v>1</v>
      </c>
    </row>
    <row r="17" spans="1:5" hidden="1" x14ac:dyDescent="0.25">
      <c r="A17" t="s">
        <v>18</v>
      </c>
      <c r="B17" t="s">
        <v>4</v>
      </c>
      <c r="C17" t="s">
        <v>499</v>
      </c>
      <c r="D17" t="s">
        <v>14</v>
      </c>
      <c r="E17">
        <v>-1</v>
      </c>
    </row>
    <row r="18" spans="1:5" hidden="1" x14ac:dyDescent="0.25">
      <c r="A18" t="s">
        <v>19</v>
      </c>
      <c r="B18" t="s">
        <v>11</v>
      </c>
      <c r="C18" t="s">
        <v>497</v>
      </c>
      <c r="D18" t="s">
        <v>14</v>
      </c>
      <c r="E18">
        <v>1</v>
      </c>
    </row>
    <row r="19" spans="1:5" hidden="1" x14ac:dyDescent="0.25">
      <c r="A19" t="s">
        <v>19</v>
      </c>
      <c r="B19" t="s">
        <v>5</v>
      </c>
      <c r="C19" t="s">
        <v>499</v>
      </c>
      <c r="D19" t="s">
        <v>14</v>
      </c>
      <c r="E19">
        <v>-1</v>
      </c>
    </row>
    <row r="20" spans="1:5" hidden="1" x14ac:dyDescent="0.25">
      <c r="A20" t="s">
        <v>20</v>
      </c>
      <c r="B20" t="s">
        <v>11</v>
      </c>
      <c r="C20" t="s">
        <v>497</v>
      </c>
      <c r="D20" t="s">
        <v>14</v>
      </c>
      <c r="E20">
        <v>1</v>
      </c>
    </row>
    <row r="21" spans="1:5" hidden="1" x14ac:dyDescent="0.25">
      <c r="A21" t="s">
        <v>20</v>
      </c>
      <c r="B21" t="s">
        <v>6</v>
      </c>
      <c r="C21" t="s">
        <v>499</v>
      </c>
      <c r="D21" t="s">
        <v>14</v>
      </c>
      <c r="E21">
        <v>-1</v>
      </c>
    </row>
    <row r="22" spans="1:5" hidden="1" x14ac:dyDescent="0.25">
      <c r="A22" t="s">
        <v>21</v>
      </c>
      <c r="B22" t="s">
        <v>11</v>
      </c>
      <c r="C22" t="s">
        <v>497</v>
      </c>
      <c r="D22" t="s">
        <v>14</v>
      </c>
      <c r="E22">
        <v>1</v>
      </c>
    </row>
    <row r="23" spans="1:5" hidden="1" x14ac:dyDescent="0.25">
      <c r="A23" t="s">
        <v>21</v>
      </c>
      <c r="B23" t="s">
        <v>7</v>
      </c>
      <c r="C23" t="s">
        <v>499</v>
      </c>
      <c r="D23" t="s">
        <v>14</v>
      </c>
      <c r="E23">
        <v>-1</v>
      </c>
    </row>
    <row r="24" spans="1:5" hidden="1" x14ac:dyDescent="0.25">
      <c r="A24" t="s">
        <v>22</v>
      </c>
      <c r="B24" t="s">
        <v>11</v>
      </c>
      <c r="C24" t="s">
        <v>497</v>
      </c>
      <c r="D24" t="s">
        <v>14</v>
      </c>
      <c r="E24">
        <v>1</v>
      </c>
    </row>
    <row r="25" spans="1:5" hidden="1" x14ac:dyDescent="0.25">
      <c r="A25" t="s">
        <v>22</v>
      </c>
      <c r="B25" t="s">
        <v>8</v>
      </c>
      <c r="C25" t="s">
        <v>499</v>
      </c>
      <c r="D25" t="s">
        <v>14</v>
      </c>
      <c r="E25">
        <v>-1</v>
      </c>
    </row>
    <row r="26" spans="1:5" hidden="1" x14ac:dyDescent="0.25">
      <c r="A26" t="s">
        <v>23</v>
      </c>
      <c r="B26" t="s">
        <v>11</v>
      </c>
      <c r="C26" t="s">
        <v>497</v>
      </c>
      <c r="D26" t="s">
        <v>14</v>
      </c>
      <c r="E26">
        <v>1</v>
      </c>
    </row>
    <row r="27" spans="1:5" hidden="1" x14ac:dyDescent="0.25">
      <c r="A27" t="s">
        <v>23</v>
      </c>
      <c r="B27" t="s">
        <v>9</v>
      </c>
      <c r="C27" t="s">
        <v>499</v>
      </c>
      <c r="D27" t="s">
        <v>14</v>
      </c>
      <c r="E27">
        <v>-1</v>
      </c>
    </row>
    <row r="28" spans="1:5" hidden="1" x14ac:dyDescent="0.25">
      <c r="A28" t="s">
        <v>98</v>
      </c>
      <c r="B28" t="s">
        <v>91</v>
      </c>
      <c r="C28" t="s">
        <v>497</v>
      </c>
      <c r="D28" t="s">
        <v>14</v>
      </c>
      <c r="E28">
        <v>1</v>
      </c>
    </row>
    <row r="29" spans="1:5" hidden="1" x14ac:dyDescent="0.25">
      <c r="A29" t="s">
        <v>98</v>
      </c>
      <c r="B29" t="s">
        <v>0</v>
      </c>
      <c r="C29" t="s">
        <v>498</v>
      </c>
      <c r="D29" t="s">
        <v>15</v>
      </c>
      <c r="E29">
        <v>-0.6</v>
      </c>
    </row>
    <row r="30" spans="1:5" hidden="1" x14ac:dyDescent="0.25">
      <c r="A30" t="s">
        <v>98</v>
      </c>
      <c r="B30" t="s">
        <v>34</v>
      </c>
      <c r="C30" t="s">
        <v>499</v>
      </c>
      <c r="D30" t="s">
        <v>14</v>
      </c>
      <c r="E30">
        <v>-0.18104107799999999</v>
      </c>
    </row>
    <row r="31" spans="1:5" hidden="1" x14ac:dyDescent="0.25">
      <c r="A31" t="s">
        <v>98</v>
      </c>
      <c r="B31" t="s">
        <v>86</v>
      </c>
      <c r="C31" t="s">
        <v>499</v>
      </c>
      <c r="D31" t="s">
        <v>14</v>
      </c>
      <c r="E31">
        <v>-0.83918177299999996</v>
      </c>
    </row>
    <row r="32" spans="1:5" hidden="1" x14ac:dyDescent="0.25">
      <c r="A32" t="s">
        <v>98</v>
      </c>
      <c r="B32" t="s">
        <v>48</v>
      </c>
      <c r="C32" t="s">
        <v>501</v>
      </c>
      <c r="D32" t="s">
        <v>25</v>
      </c>
      <c r="E32">
        <v>0.28727272727272729</v>
      </c>
    </row>
    <row r="33" spans="1:5" hidden="1" x14ac:dyDescent="0.25">
      <c r="A33" t="s">
        <v>139</v>
      </c>
      <c r="B33" t="s">
        <v>91</v>
      </c>
      <c r="C33" t="s">
        <v>499</v>
      </c>
      <c r="D33" t="s">
        <v>14</v>
      </c>
      <c r="E33">
        <v>-0.26540000000000002</v>
      </c>
    </row>
    <row r="34" spans="1:5" hidden="1" x14ac:dyDescent="0.25">
      <c r="A34" t="s">
        <v>139</v>
      </c>
      <c r="B34" t="s">
        <v>101</v>
      </c>
      <c r="C34" t="s">
        <v>497</v>
      </c>
      <c r="D34" t="s">
        <v>14</v>
      </c>
      <c r="E34">
        <v>1</v>
      </c>
    </row>
    <row r="35" spans="1:5" hidden="1" x14ac:dyDescent="0.25">
      <c r="A35" t="s">
        <v>139</v>
      </c>
      <c r="B35" t="s">
        <v>0</v>
      </c>
      <c r="C35" t="s">
        <v>498</v>
      </c>
      <c r="D35" t="s">
        <v>15</v>
      </c>
      <c r="E35">
        <v>-0.1971</v>
      </c>
    </row>
    <row r="36" spans="1:5" hidden="1" x14ac:dyDescent="0.25">
      <c r="A36" t="s">
        <v>139</v>
      </c>
      <c r="B36" t="s">
        <v>81</v>
      </c>
      <c r="C36" t="s">
        <v>499</v>
      </c>
      <c r="D36" t="s">
        <v>14</v>
      </c>
      <c r="E36">
        <v>-0.76039000000000001</v>
      </c>
    </row>
    <row r="37" spans="1:5" hidden="1" x14ac:dyDescent="0.25">
      <c r="A37" t="s">
        <v>67</v>
      </c>
      <c r="B37" t="s">
        <v>68</v>
      </c>
      <c r="C37" t="s">
        <v>497</v>
      </c>
      <c r="D37" t="s">
        <v>14</v>
      </c>
      <c r="E37">
        <v>1</v>
      </c>
    </row>
    <row r="38" spans="1:5" hidden="1" x14ac:dyDescent="0.25">
      <c r="A38" t="s">
        <v>67</v>
      </c>
      <c r="B38" t="s">
        <v>65</v>
      </c>
      <c r="C38" t="s">
        <v>498</v>
      </c>
      <c r="D38" t="s">
        <v>25</v>
      </c>
      <c r="E38">
        <v>-0.48829486151782359</v>
      </c>
    </row>
    <row r="39" spans="1:5" hidden="1" x14ac:dyDescent="0.25">
      <c r="A39" t="s">
        <v>67</v>
      </c>
      <c r="B39" t="s">
        <v>0</v>
      </c>
      <c r="C39" t="s">
        <v>498</v>
      </c>
      <c r="D39" t="s">
        <v>15</v>
      </c>
      <c r="E39">
        <v>-0.12130555555555554</v>
      </c>
    </row>
    <row r="40" spans="1:5" hidden="1" x14ac:dyDescent="0.25">
      <c r="A40" t="s">
        <v>67</v>
      </c>
      <c r="B40" t="s">
        <v>36</v>
      </c>
      <c r="C40" t="s">
        <v>499</v>
      </c>
      <c r="D40" t="s">
        <v>14</v>
      </c>
      <c r="E40">
        <v>-2.5910931169999998</v>
      </c>
    </row>
    <row r="41" spans="1:5" hidden="1" x14ac:dyDescent="0.25">
      <c r="A41" t="s">
        <v>67</v>
      </c>
      <c r="B41" t="s">
        <v>48</v>
      </c>
      <c r="C41" t="s">
        <v>498</v>
      </c>
      <c r="D41" t="s">
        <v>25</v>
      </c>
      <c r="E41">
        <v>-4.9386000000000001</v>
      </c>
    </row>
    <row r="42" spans="1:5" hidden="1" x14ac:dyDescent="0.25">
      <c r="A42" t="s">
        <v>605</v>
      </c>
      <c r="B42" t="s">
        <v>220</v>
      </c>
      <c r="C42" t="s">
        <v>497</v>
      </c>
      <c r="D42" t="s">
        <v>14</v>
      </c>
      <c r="E42">
        <v>1</v>
      </c>
    </row>
    <row r="43" spans="1:5" hidden="1" x14ac:dyDescent="0.25">
      <c r="A43" t="s">
        <v>26</v>
      </c>
      <c r="B43" t="s">
        <v>11</v>
      </c>
      <c r="C43" t="s">
        <v>499</v>
      </c>
      <c r="D43" t="s">
        <v>14</v>
      </c>
      <c r="E43">
        <v>-6.3492063492063489E-2</v>
      </c>
    </row>
    <row r="44" spans="1:5" hidden="1" x14ac:dyDescent="0.25">
      <c r="A44" t="s">
        <v>605</v>
      </c>
      <c r="B44" t="s">
        <v>0</v>
      </c>
      <c r="C44" t="s">
        <v>498</v>
      </c>
      <c r="D44" t="s">
        <v>15</v>
      </c>
      <c r="E44">
        <v>-0.84107399999999999</v>
      </c>
    </row>
    <row r="45" spans="1:5" hidden="1" x14ac:dyDescent="0.25">
      <c r="A45" t="s">
        <v>605</v>
      </c>
      <c r="B45" t="s">
        <v>112</v>
      </c>
      <c r="C45" t="s">
        <v>499</v>
      </c>
      <c r="D45" t="s">
        <v>14</v>
      </c>
      <c r="E45">
        <v>-1.9679730000000002</v>
      </c>
    </row>
    <row r="46" spans="1:5" hidden="1" x14ac:dyDescent="0.25">
      <c r="A46" t="s">
        <v>605</v>
      </c>
      <c r="B46" t="s">
        <v>44</v>
      </c>
      <c r="C46" t="s">
        <v>501</v>
      </c>
      <c r="D46" t="s">
        <v>14</v>
      </c>
      <c r="E46">
        <v>2.92E-2</v>
      </c>
    </row>
    <row r="47" spans="1:5" hidden="1" x14ac:dyDescent="0.25">
      <c r="A47" t="s">
        <v>605</v>
      </c>
      <c r="B47" t="s">
        <v>53</v>
      </c>
      <c r="C47" t="s">
        <v>498</v>
      </c>
      <c r="D47" t="s">
        <v>25</v>
      </c>
      <c r="E47">
        <v>-9.9952779599999992</v>
      </c>
    </row>
    <row r="48" spans="1:5" hidden="1" x14ac:dyDescent="0.25">
      <c r="A48" t="s">
        <v>605</v>
      </c>
      <c r="B48" t="s">
        <v>34</v>
      </c>
      <c r="C48" t="s">
        <v>501</v>
      </c>
      <c r="D48" t="s">
        <v>14</v>
      </c>
      <c r="E48">
        <v>2.9399999999999999E-2</v>
      </c>
    </row>
    <row r="49" spans="1:5" hidden="1" x14ac:dyDescent="0.25">
      <c r="A49" t="s">
        <v>605</v>
      </c>
      <c r="B49" t="s">
        <v>219</v>
      </c>
      <c r="C49" t="s">
        <v>499</v>
      </c>
      <c r="D49" t="s">
        <v>14</v>
      </c>
      <c r="E49">
        <v>-4.335E-2</v>
      </c>
    </row>
    <row r="50" spans="1:5" hidden="1" x14ac:dyDescent="0.25">
      <c r="A50" t="s">
        <v>605</v>
      </c>
      <c r="B50" t="s">
        <v>46</v>
      </c>
      <c r="C50" t="s">
        <v>501</v>
      </c>
      <c r="D50" t="s">
        <v>14</v>
      </c>
      <c r="E50">
        <v>2.7000000000000001E-3</v>
      </c>
    </row>
    <row r="51" spans="1:5" hidden="1" x14ac:dyDescent="0.25">
      <c r="A51" t="s">
        <v>605</v>
      </c>
      <c r="B51" t="s">
        <v>48</v>
      </c>
      <c r="C51" t="s">
        <v>498</v>
      </c>
      <c r="D51" t="s">
        <v>25</v>
      </c>
      <c r="E51">
        <v>-22.932249999999996</v>
      </c>
    </row>
    <row r="52" spans="1:5" hidden="1" x14ac:dyDescent="0.25">
      <c r="A52" t="s">
        <v>605</v>
      </c>
      <c r="B52" t="s">
        <v>10</v>
      </c>
      <c r="C52" t="s">
        <v>499</v>
      </c>
      <c r="D52" t="s">
        <v>14</v>
      </c>
      <c r="E52">
        <v>-19.21</v>
      </c>
    </row>
    <row r="53" spans="1:5" hidden="1" x14ac:dyDescent="0.25">
      <c r="A53" t="s">
        <v>614</v>
      </c>
      <c r="B53" t="s">
        <v>207</v>
      </c>
      <c r="C53" t="s">
        <v>497</v>
      </c>
      <c r="D53" t="s">
        <v>14</v>
      </c>
      <c r="E53">
        <v>1</v>
      </c>
    </row>
    <row r="54" spans="1:5" hidden="1" x14ac:dyDescent="0.25">
      <c r="A54" t="s">
        <v>614</v>
      </c>
      <c r="B54" t="s">
        <v>613</v>
      </c>
      <c r="C54" t="s">
        <v>499</v>
      </c>
      <c r="D54" t="s">
        <v>14</v>
      </c>
      <c r="E54">
        <v>-1.6539999999999999</v>
      </c>
    </row>
    <row r="55" spans="1:5" hidden="1" x14ac:dyDescent="0.25">
      <c r="A55" t="s">
        <v>614</v>
      </c>
      <c r="B55" t="s">
        <v>0</v>
      </c>
      <c r="C55" t="s">
        <v>498</v>
      </c>
      <c r="D55" t="s">
        <v>15</v>
      </c>
      <c r="E55">
        <v>-0.27777777777777779</v>
      </c>
    </row>
    <row r="56" spans="1:5" hidden="1" x14ac:dyDescent="0.25">
      <c r="A56" t="s">
        <v>614</v>
      </c>
      <c r="B56" t="s">
        <v>53</v>
      </c>
      <c r="C56" t="s">
        <v>498</v>
      </c>
      <c r="D56" t="s">
        <v>25</v>
      </c>
      <c r="E56">
        <v>-2</v>
      </c>
    </row>
    <row r="57" spans="1:5" hidden="1" x14ac:dyDescent="0.25">
      <c r="A57" t="s">
        <v>614</v>
      </c>
      <c r="B57" t="s">
        <v>34</v>
      </c>
      <c r="C57" t="s">
        <v>499</v>
      </c>
      <c r="D57" t="s">
        <v>14</v>
      </c>
      <c r="E57">
        <v>-7.5190000000000007E-2</v>
      </c>
    </row>
    <row r="58" spans="1:5" hidden="1" x14ac:dyDescent="0.25">
      <c r="A58" t="s">
        <v>614</v>
      </c>
      <c r="B58" t="s">
        <v>10</v>
      </c>
      <c r="C58" t="s">
        <v>498</v>
      </c>
      <c r="D58" t="s">
        <v>14</v>
      </c>
      <c r="E58">
        <v>-0.64285999999999999</v>
      </c>
    </row>
    <row r="59" spans="1:5" hidden="1" x14ac:dyDescent="0.25">
      <c r="A59" t="s">
        <v>506</v>
      </c>
      <c r="B59" t="s">
        <v>207</v>
      </c>
      <c r="C59" t="s">
        <v>497</v>
      </c>
      <c r="D59" t="s">
        <v>14</v>
      </c>
      <c r="E59">
        <v>1</v>
      </c>
    </row>
    <row r="60" spans="1:5" hidden="1" x14ac:dyDescent="0.25">
      <c r="A60" t="s">
        <v>506</v>
      </c>
      <c r="B60" t="s">
        <v>76</v>
      </c>
      <c r="C60" t="s">
        <v>498</v>
      </c>
      <c r="D60" t="s">
        <v>14</v>
      </c>
      <c r="E60">
        <v>-41.226280000000003</v>
      </c>
    </row>
    <row r="61" spans="1:5" hidden="1" x14ac:dyDescent="0.25">
      <c r="A61" t="s">
        <v>506</v>
      </c>
      <c r="B61" t="s">
        <v>0</v>
      </c>
      <c r="C61" t="s">
        <v>498</v>
      </c>
      <c r="D61" t="s">
        <v>15</v>
      </c>
      <c r="E61">
        <v>-0.55540999999999996</v>
      </c>
    </row>
    <row r="62" spans="1:5" hidden="1" x14ac:dyDescent="0.25">
      <c r="A62" t="s">
        <v>506</v>
      </c>
      <c r="B62" t="s">
        <v>34</v>
      </c>
      <c r="C62" t="s">
        <v>501</v>
      </c>
      <c r="D62" t="s">
        <v>14</v>
      </c>
      <c r="E62">
        <v>0.14197000000000001</v>
      </c>
    </row>
    <row r="63" spans="1:5" hidden="1" x14ac:dyDescent="0.25">
      <c r="A63" t="s">
        <v>506</v>
      </c>
      <c r="B63" t="s">
        <v>470</v>
      </c>
      <c r="C63" t="s">
        <v>499</v>
      </c>
      <c r="D63" t="s">
        <v>14</v>
      </c>
      <c r="E63">
        <v>-1.15818</v>
      </c>
    </row>
    <row r="64" spans="1:5" hidden="1" x14ac:dyDescent="0.25">
      <c r="A64" t="s">
        <v>199</v>
      </c>
      <c r="B64" t="s">
        <v>198</v>
      </c>
      <c r="C64" t="s">
        <v>497</v>
      </c>
      <c r="D64" t="s">
        <v>14</v>
      </c>
      <c r="E64">
        <v>1</v>
      </c>
    </row>
    <row r="65" spans="1:5" hidden="1" x14ac:dyDescent="0.25">
      <c r="A65" t="s">
        <v>199</v>
      </c>
      <c r="B65" t="s">
        <v>79</v>
      </c>
      <c r="C65" t="s">
        <v>499</v>
      </c>
      <c r="D65" t="s">
        <v>14</v>
      </c>
      <c r="E65">
        <v>-0.77400000000000002</v>
      </c>
    </row>
    <row r="66" spans="1:5" hidden="1" x14ac:dyDescent="0.25">
      <c r="A66" t="s">
        <v>511</v>
      </c>
      <c r="B66" t="s">
        <v>11</v>
      </c>
      <c r="C66" t="s">
        <v>499</v>
      </c>
      <c r="D66" t="s">
        <v>14</v>
      </c>
      <c r="E66">
        <v>-1.3776748077470806</v>
      </c>
    </row>
    <row r="67" spans="1:5" hidden="1" x14ac:dyDescent="0.25">
      <c r="A67" t="s">
        <v>511</v>
      </c>
      <c r="B67" t="s">
        <v>198</v>
      </c>
      <c r="C67" t="s">
        <v>497</v>
      </c>
      <c r="D67" t="s">
        <v>14</v>
      </c>
      <c r="E67">
        <v>1</v>
      </c>
    </row>
    <row r="68" spans="1:5" hidden="1" x14ac:dyDescent="0.25">
      <c r="A68" t="s">
        <v>607</v>
      </c>
      <c r="B68" t="s">
        <v>612</v>
      </c>
      <c r="C68" t="s">
        <v>500</v>
      </c>
      <c r="D68" t="s">
        <v>14</v>
      </c>
      <c r="E68">
        <v>1.2272333333333301</v>
      </c>
    </row>
    <row r="69" spans="1:5" hidden="1" x14ac:dyDescent="0.25">
      <c r="A69" t="s">
        <v>511</v>
      </c>
      <c r="B69" t="s">
        <v>65</v>
      </c>
      <c r="C69" t="s">
        <v>498</v>
      </c>
      <c r="D69" t="s">
        <v>25</v>
      </c>
      <c r="E69">
        <v>-1.3750569638279693</v>
      </c>
    </row>
    <row r="70" spans="1:5" hidden="1" x14ac:dyDescent="0.25">
      <c r="A70" t="s">
        <v>511</v>
      </c>
      <c r="B70" t="s">
        <v>0</v>
      </c>
      <c r="C70" t="s">
        <v>498</v>
      </c>
      <c r="D70" t="s">
        <v>15</v>
      </c>
      <c r="E70">
        <v>-0.40033110225007101</v>
      </c>
    </row>
    <row r="71" spans="1:5" hidden="1" x14ac:dyDescent="0.25">
      <c r="A71" t="s">
        <v>511</v>
      </c>
      <c r="B71" t="s">
        <v>80</v>
      </c>
      <c r="C71" t="s">
        <v>499</v>
      </c>
      <c r="D71" t="s">
        <v>14</v>
      </c>
      <c r="E71">
        <v>-2.1559888579387187E-2</v>
      </c>
    </row>
    <row r="72" spans="1:5" hidden="1" x14ac:dyDescent="0.25">
      <c r="A72" t="s">
        <v>511</v>
      </c>
      <c r="B72" t="s">
        <v>48</v>
      </c>
      <c r="C72" t="s">
        <v>498</v>
      </c>
      <c r="D72" t="s">
        <v>25</v>
      </c>
      <c r="E72">
        <v>-6.2001566505269161E-2</v>
      </c>
    </row>
    <row r="73" spans="1:5" hidden="1" x14ac:dyDescent="0.25">
      <c r="A73" t="s">
        <v>511</v>
      </c>
      <c r="B73" t="s">
        <v>81</v>
      </c>
      <c r="C73" t="s">
        <v>499</v>
      </c>
      <c r="D73" t="s">
        <v>14</v>
      </c>
      <c r="E73">
        <v>-8.2668755340358883E-3</v>
      </c>
    </row>
    <row r="74" spans="1:5" hidden="1" x14ac:dyDescent="0.25">
      <c r="A74" t="s">
        <v>511</v>
      </c>
      <c r="B74" t="s">
        <v>10</v>
      </c>
      <c r="C74" t="s">
        <v>499</v>
      </c>
      <c r="D74" t="s">
        <v>14</v>
      </c>
      <c r="E74">
        <v>-5.9535281970948448</v>
      </c>
    </row>
    <row r="75" spans="1:5" hidden="1" x14ac:dyDescent="0.25">
      <c r="A75" t="s">
        <v>513</v>
      </c>
      <c r="B75" t="s">
        <v>11</v>
      </c>
      <c r="C75" t="s">
        <v>499</v>
      </c>
      <c r="D75" t="s">
        <v>14</v>
      </c>
      <c r="E75">
        <v>-1.2082217399999999</v>
      </c>
    </row>
    <row r="76" spans="1:5" hidden="1" x14ac:dyDescent="0.25">
      <c r="A76" t="s">
        <v>513</v>
      </c>
      <c r="B76" t="s">
        <v>198</v>
      </c>
      <c r="C76" t="s">
        <v>497</v>
      </c>
      <c r="D76" t="s">
        <v>14</v>
      </c>
      <c r="E76">
        <v>1</v>
      </c>
    </row>
    <row r="77" spans="1:5" hidden="1" x14ac:dyDescent="0.25">
      <c r="A77" t="s">
        <v>605</v>
      </c>
      <c r="B77" t="s">
        <v>612</v>
      </c>
      <c r="C77" t="s">
        <v>500</v>
      </c>
      <c r="D77" t="s">
        <v>14</v>
      </c>
      <c r="E77">
        <v>0.31990000000000002</v>
      </c>
    </row>
    <row r="78" spans="1:5" hidden="1" x14ac:dyDescent="0.25">
      <c r="A78" t="s">
        <v>513</v>
      </c>
      <c r="B78" t="s">
        <v>65</v>
      </c>
      <c r="C78" t="s">
        <v>498</v>
      </c>
      <c r="D78" t="s">
        <v>25</v>
      </c>
      <c r="E78">
        <v>-0.51325124362275898</v>
      </c>
    </row>
    <row r="79" spans="1:5" hidden="1" x14ac:dyDescent="0.25">
      <c r="A79" t="s">
        <v>513</v>
      </c>
      <c r="B79" t="s">
        <v>0</v>
      </c>
      <c r="C79" t="s">
        <v>498</v>
      </c>
      <c r="D79" t="s">
        <v>15</v>
      </c>
      <c r="E79">
        <v>-0.28745855176070589</v>
      </c>
    </row>
    <row r="80" spans="1:5" hidden="1" x14ac:dyDescent="0.25">
      <c r="A80" t="s">
        <v>513</v>
      </c>
      <c r="B80" t="s">
        <v>80</v>
      </c>
      <c r="C80" t="s">
        <v>499</v>
      </c>
      <c r="D80" t="s">
        <v>14</v>
      </c>
      <c r="E80">
        <v>-4.0711082584510058E-3</v>
      </c>
    </row>
    <row r="81" spans="1:5" hidden="1" x14ac:dyDescent="0.25">
      <c r="A81" t="s">
        <v>513</v>
      </c>
      <c r="B81" t="s">
        <v>53</v>
      </c>
      <c r="C81" t="s">
        <v>498</v>
      </c>
      <c r="D81" t="s">
        <v>25</v>
      </c>
      <c r="E81">
        <v>9.3951075103827062</v>
      </c>
    </row>
    <row r="82" spans="1:5" hidden="1" x14ac:dyDescent="0.25">
      <c r="A82" t="s">
        <v>513</v>
      </c>
      <c r="B82" t="s">
        <v>48</v>
      </c>
      <c r="C82" t="s">
        <v>498</v>
      </c>
      <c r="D82" t="s">
        <v>25</v>
      </c>
      <c r="E82">
        <v>-2.0965028399999999</v>
      </c>
    </row>
    <row r="83" spans="1:5" hidden="1" x14ac:dyDescent="0.25">
      <c r="A83" t="s">
        <v>513</v>
      </c>
      <c r="B83" t="s">
        <v>10</v>
      </c>
      <c r="C83" t="s">
        <v>499</v>
      </c>
      <c r="D83" t="s">
        <v>14</v>
      </c>
      <c r="E83">
        <v>-7.6312313543088477</v>
      </c>
    </row>
    <row r="84" spans="1:5" hidden="1" x14ac:dyDescent="0.25">
      <c r="A84" t="s">
        <v>514</v>
      </c>
      <c r="B84" t="s">
        <v>198</v>
      </c>
      <c r="C84" t="s">
        <v>497</v>
      </c>
      <c r="D84" t="s">
        <v>14</v>
      </c>
      <c r="E84">
        <v>1</v>
      </c>
    </row>
    <row r="85" spans="1:5" hidden="1" x14ac:dyDescent="0.25">
      <c r="A85" t="s">
        <v>606</v>
      </c>
      <c r="B85" t="s">
        <v>612</v>
      </c>
      <c r="C85" t="s">
        <v>500</v>
      </c>
      <c r="D85" t="s">
        <v>14</v>
      </c>
      <c r="E85">
        <v>0.3284631022326675</v>
      </c>
    </row>
    <row r="86" spans="1:5" hidden="1" x14ac:dyDescent="0.25">
      <c r="A86" t="s">
        <v>514</v>
      </c>
      <c r="B86" t="s">
        <v>65</v>
      </c>
      <c r="C86" t="s">
        <v>498</v>
      </c>
      <c r="D86" t="s">
        <v>25</v>
      </c>
      <c r="E86">
        <v>-1.3750569638279693</v>
      </c>
    </row>
    <row r="87" spans="1:5" hidden="1" x14ac:dyDescent="0.25">
      <c r="A87" t="s">
        <v>514</v>
      </c>
      <c r="B87" t="s">
        <v>0</v>
      </c>
      <c r="C87" t="s">
        <v>498</v>
      </c>
      <c r="D87" t="s">
        <v>15</v>
      </c>
      <c r="E87">
        <v>0.40033110225007118</v>
      </c>
    </row>
    <row r="88" spans="1:5" hidden="1" x14ac:dyDescent="0.25">
      <c r="A88" t="s">
        <v>514</v>
      </c>
      <c r="B88" t="s">
        <v>80</v>
      </c>
      <c r="C88" t="s">
        <v>499</v>
      </c>
      <c r="D88" t="s">
        <v>14</v>
      </c>
      <c r="E88">
        <v>-2.1559888579387187E-2</v>
      </c>
    </row>
    <row r="89" spans="1:5" hidden="1" x14ac:dyDescent="0.25">
      <c r="A89" t="s">
        <v>514</v>
      </c>
      <c r="B89" t="s">
        <v>1</v>
      </c>
      <c r="C89" t="s">
        <v>499</v>
      </c>
      <c r="D89" t="s">
        <v>14</v>
      </c>
      <c r="E89">
        <v>-1.3776748077470806</v>
      </c>
    </row>
    <row r="90" spans="1:5" hidden="1" x14ac:dyDescent="0.25">
      <c r="A90" t="s">
        <v>514</v>
      </c>
      <c r="B90" t="s">
        <v>48</v>
      </c>
      <c r="C90" t="s">
        <v>498</v>
      </c>
      <c r="D90" t="s">
        <v>25</v>
      </c>
      <c r="E90">
        <v>-6.2001566505269161E-2</v>
      </c>
    </row>
    <row r="91" spans="1:5" hidden="1" x14ac:dyDescent="0.25">
      <c r="A91" t="s">
        <v>514</v>
      </c>
      <c r="B91" t="s">
        <v>81</v>
      </c>
      <c r="C91" t="s">
        <v>499</v>
      </c>
      <c r="D91" t="s">
        <v>14</v>
      </c>
      <c r="E91">
        <v>-8.2668755340358883E-3</v>
      </c>
    </row>
    <row r="92" spans="1:5" hidden="1" x14ac:dyDescent="0.25">
      <c r="A92" t="s">
        <v>514</v>
      </c>
      <c r="B92" t="s">
        <v>10</v>
      </c>
      <c r="C92" t="s">
        <v>499</v>
      </c>
      <c r="D92" t="s">
        <v>14</v>
      </c>
      <c r="E92">
        <v>-5.9535281970948448</v>
      </c>
    </row>
    <row r="93" spans="1:5" hidden="1" x14ac:dyDescent="0.25">
      <c r="A93" t="s">
        <v>515</v>
      </c>
      <c r="B93" t="s">
        <v>198</v>
      </c>
      <c r="C93" t="s">
        <v>497</v>
      </c>
      <c r="D93" t="s">
        <v>14</v>
      </c>
      <c r="E93">
        <v>1</v>
      </c>
    </row>
    <row r="94" spans="1:5" hidden="1" x14ac:dyDescent="0.25">
      <c r="A94" t="s">
        <v>611</v>
      </c>
      <c r="B94" t="s">
        <v>612</v>
      </c>
      <c r="C94" t="s">
        <v>500</v>
      </c>
      <c r="D94" t="s">
        <v>14</v>
      </c>
      <c r="E94">
        <v>8.0897999999999998E-2</v>
      </c>
    </row>
    <row r="95" spans="1:5" hidden="1" x14ac:dyDescent="0.25">
      <c r="A95" t="s">
        <v>515</v>
      </c>
      <c r="B95" t="s">
        <v>65</v>
      </c>
      <c r="C95" t="s">
        <v>498</v>
      </c>
      <c r="D95" t="s">
        <v>25</v>
      </c>
      <c r="E95">
        <v>-0.51325124362275898</v>
      </c>
    </row>
    <row r="96" spans="1:5" hidden="1" x14ac:dyDescent="0.25">
      <c r="A96" t="s">
        <v>515</v>
      </c>
      <c r="B96" t="s">
        <v>0</v>
      </c>
      <c r="C96" t="s">
        <v>498</v>
      </c>
      <c r="D96" t="s">
        <v>15</v>
      </c>
      <c r="E96">
        <v>-0.28745855176070589</v>
      </c>
    </row>
    <row r="97" spans="1:5" hidden="1" x14ac:dyDescent="0.25">
      <c r="A97" t="s">
        <v>515</v>
      </c>
      <c r="B97" t="s">
        <v>80</v>
      </c>
      <c r="C97" t="s">
        <v>499</v>
      </c>
      <c r="D97" t="s">
        <v>14</v>
      </c>
      <c r="E97">
        <v>-4.0711082584510058E-3</v>
      </c>
    </row>
    <row r="98" spans="1:5" hidden="1" x14ac:dyDescent="0.25">
      <c r="A98" t="s">
        <v>515</v>
      </c>
      <c r="B98" t="s">
        <v>1</v>
      </c>
      <c r="C98" t="s">
        <v>499</v>
      </c>
      <c r="D98" t="s">
        <v>14</v>
      </c>
      <c r="E98">
        <v>-1.2082217399999999</v>
      </c>
    </row>
    <row r="99" spans="1:5" hidden="1" x14ac:dyDescent="0.25">
      <c r="A99" t="s">
        <v>515</v>
      </c>
      <c r="B99" t="s">
        <v>53</v>
      </c>
      <c r="C99" t="s">
        <v>498</v>
      </c>
      <c r="D99" t="s">
        <v>25</v>
      </c>
      <c r="E99">
        <v>9.3951075103827062</v>
      </c>
    </row>
    <row r="100" spans="1:5" hidden="1" x14ac:dyDescent="0.25">
      <c r="A100" t="s">
        <v>515</v>
      </c>
      <c r="B100" t="s">
        <v>48</v>
      </c>
      <c r="C100" t="s">
        <v>498</v>
      </c>
      <c r="D100" t="s">
        <v>25</v>
      </c>
      <c r="E100">
        <v>-2.0965028399999999</v>
      </c>
    </row>
    <row r="101" spans="1:5" hidden="1" x14ac:dyDescent="0.25">
      <c r="A101" t="s">
        <v>515</v>
      </c>
      <c r="B101" t="s">
        <v>10</v>
      </c>
      <c r="C101" t="s">
        <v>499</v>
      </c>
      <c r="D101" t="s">
        <v>14</v>
      </c>
      <c r="E101">
        <v>-7.6312313543088477</v>
      </c>
    </row>
    <row r="102" spans="1:5" hidden="1" x14ac:dyDescent="0.25">
      <c r="A102" t="s">
        <v>64</v>
      </c>
      <c r="B102" t="s">
        <v>65</v>
      </c>
      <c r="C102" t="s">
        <v>497</v>
      </c>
      <c r="D102" t="s">
        <v>25</v>
      </c>
      <c r="E102">
        <v>1</v>
      </c>
    </row>
    <row r="103" spans="1:5" hidden="1" x14ac:dyDescent="0.25">
      <c r="A103" t="s">
        <v>64</v>
      </c>
      <c r="B103" t="s">
        <v>0</v>
      </c>
      <c r="C103" t="s">
        <v>498</v>
      </c>
      <c r="D103" t="s">
        <v>15</v>
      </c>
      <c r="E103" s="33">
        <v>-5.9400000000000005E-7</v>
      </c>
    </row>
    <row r="104" spans="1:5" hidden="1" x14ac:dyDescent="0.25">
      <c r="A104" t="s">
        <v>64</v>
      </c>
      <c r="B104" t="s">
        <v>10</v>
      </c>
      <c r="C104" t="s">
        <v>499</v>
      </c>
      <c r="D104" t="s">
        <v>14</v>
      </c>
      <c r="E104">
        <v>-0.62</v>
      </c>
    </row>
    <row r="105" spans="1:5" hidden="1" x14ac:dyDescent="0.25">
      <c r="A105" t="s">
        <v>120</v>
      </c>
      <c r="B105" t="s">
        <v>117</v>
      </c>
      <c r="C105" t="s">
        <v>497</v>
      </c>
      <c r="D105" t="s">
        <v>14</v>
      </c>
      <c r="E105">
        <v>1</v>
      </c>
    </row>
    <row r="106" spans="1:5" hidden="1" x14ac:dyDescent="0.25">
      <c r="A106" t="s">
        <v>120</v>
      </c>
      <c r="B106" t="s">
        <v>0</v>
      </c>
      <c r="C106" t="s">
        <v>498</v>
      </c>
      <c r="D106" t="s">
        <v>15</v>
      </c>
      <c r="E106">
        <v>-6.8474358974358971E-4</v>
      </c>
    </row>
    <row r="107" spans="1:5" hidden="1" x14ac:dyDescent="0.25">
      <c r="A107" t="s">
        <v>120</v>
      </c>
      <c r="B107" t="s">
        <v>53</v>
      </c>
      <c r="C107" t="s">
        <v>498</v>
      </c>
      <c r="D107" t="s">
        <v>25</v>
      </c>
      <c r="E107">
        <v>-3.5617846153846153E-2</v>
      </c>
    </row>
    <row r="108" spans="1:5" hidden="1" x14ac:dyDescent="0.25">
      <c r="A108" t="s">
        <v>120</v>
      </c>
      <c r="B108" t="s">
        <v>118</v>
      </c>
      <c r="C108" t="s">
        <v>499</v>
      </c>
      <c r="D108" t="s">
        <v>14</v>
      </c>
      <c r="E108">
        <v>-5.030769230769231E-2</v>
      </c>
    </row>
    <row r="109" spans="1:5" hidden="1" x14ac:dyDescent="0.25">
      <c r="A109" t="s">
        <v>120</v>
      </c>
      <c r="B109" t="s">
        <v>113</v>
      </c>
      <c r="C109" t="s">
        <v>499</v>
      </c>
      <c r="D109" t="s">
        <v>14</v>
      </c>
      <c r="E109">
        <v>-7.0430769230769236E-3</v>
      </c>
    </row>
    <row r="110" spans="1:5" hidden="1" x14ac:dyDescent="0.25">
      <c r="A110" t="s">
        <v>120</v>
      </c>
      <c r="B110" t="s">
        <v>10</v>
      </c>
      <c r="C110" t="s">
        <v>499</v>
      </c>
      <c r="D110" t="s">
        <v>14</v>
      </c>
      <c r="E110">
        <v>-8.6920624615384606E-2</v>
      </c>
    </row>
    <row r="111" spans="1:5" hidden="1" x14ac:dyDescent="0.25">
      <c r="A111" t="s">
        <v>721</v>
      </c>
      <c r="B111" t="s">
        <v>0</v>
      </c>
      <c r="C111" t="s">
        <v>497</v>
      </c>
      <c r="D111" t="s">
        <v>15</v>
      </c>
      <c r="E111">
        <v>1</v>
      </c>
    </row>
    <row r="112" spans="1:5" hidden="1" x14ac:dyDescent="0.25">
      <c r="A112" t="s">
        <v>721</v>
      </c>
      <c r="B112" t="s">
        <v>719</v>
      </c>
      <c r="C112" t="s">
        <v>499</v>
      </c>
      <c r="D112" t="s">
        <v>15</v>
      </c>
      <c r="E112">
        <v>-1</v>
      </c>
    </row>
    <row r="113" spans="1:5" hidden="1" x14ac:dyDescent="0.25">
      <c r="A113" t="s">
        <v>710</v>
      </c>
      <c r="B113" t="s">
        <v>0</v>
      </c>
      <c r="C113" t="s">
        <v>497</v>
      </c>
      <c r="D113" t="s">
        <v>15</v>
      </c>
      <c r="E113">
        <v>1</v>
      </c>
    </row>
    <row r="114" spans="1:5" hidden="1" x14ac:dyDescent="0.25">
      <c r="A114" t="s">
        <v>710</v>
      </c>
      <c r="B114" t="s">
        <v>703</v>
      </c>
      <c r="C114" t="s">
        <v>499</v>
      </c>
      <c r="D114" t="s">
        <v>15</v>
      </c>
      <c r="E114">
        <v>-1</v>
      </c>
    </row>
    <row r="115" spans="1:5" hidden="1" x14ac:dyDescent="0.25">
      <c r="A115" t="s">
        <v>139</v>
      </c>
      <c r="B115" t="s">
        <v>716</v>
      </c>
      <c r="C115" t="s">
        <v>500</v>
      </c>
      <c r="D115" t="s">
        <v>14</v>
      </c>
      <c r="E115">
        <v>1.3270000000000001E-3</v>
      </c>
    </row>
    <row r="116" spans="1:5" hidden="1" x14ac:dyDescent="0.25">
      <c r="A116" t="s">
        <v>728</v>
      </c>
      <c r="B116" t="s">
        <v>612</v>
      </c>
      <c r="C116" t="s">
        <v>500</v>
      </c>
      <c r="D116" t="s">
        <v>14</v>
      </c>
      <c r="E116">
        <v>0.91400000000000003</v>
      </c>
    </row>
    <row r="117" spans="1:5" hidden="1" x14ac:dyDescent="0.25">
      <c r="A117" t="s">
        <v>729</v>
      </c>
      <c r="B117" t="s">
        <v>612</v>
      </c>
      <c r="C117" t="s">
        <v>500</v>
      </c>
      <c r="D117" t="s">
        <v>14</v>
      </c>
      <c r="E117">
        <v>1.2208725853112767</v>
      </c>
    </row>
    <row r="118" spans="1:5" hidden="1" x14ac:dyDescent="0.25">
      <c r="A118" t="s">
        <v>708</v>
      </c>
      <c r="B118" t="s">
        <v>711</v>
      </c>
      <c r="C118" t="s">
        <v>500</v>
      </c>
      <c r="D118" t="s">
        <v>14</v>
      </c>
      <c r="E118">
        <v>8.5263157894736841E-4</v>
      </c>
    </row>
    <row r="119" spans="1:5" hidden="1" x14ac:dyDescent="0.25">
      <c r="A119" t="s">
        <v>514</v>
      </c>
      <c r="B119" t="s">
        <v>32</v>
      </c>
      <c r="C119" t="s">
        <v>500</v>
      </c>
      <c r="D119" t="s">
        <v>14</v>
      </c>
      <c r="E119">
        <v>1.2489081357163199</v>
      </c>
    </row>
    <row r="120" spans="1:5" hidden="1" x14ac:dyDescent="0.25">
      <c r="A120" t="s">
        <v>515</v>
      </c>
      <c r="B120" t="s">
        <v>32</v>
      </c>
      <c r="C120" t="s">
        <v>500</v>
      </c>
      <c r="D120" t="s">
        <v>14</v>
      </c>
      <c r="E120">
        <v>1.015495647934503</v>
      </c>
    </row>
    <row r="121" spans="1:5" hidden="1" x14ac:dyDescent="0.25">
      <c r="A121" t="s">
        <v>707</v>
      </c>
      <c r="B121" t="s">
        <v>32</v>
      </c>
      <c r="C121" t="s">
        <v>500</v>
      </c>
      <c r="D121" t="s">
        <v>14</v>
      </c>
      <c r="E121">
        <v>0.90489473684210531</v>
      </c>
    </row>
    <row r="122" spans="1:5" hidden="1" x14ac:dyDescent="0.25">
      <c r="A122" t="s">
        <v>123</v>
      </c>
      <c r="B122" t="s">
        <v>32</v>
      </c>
      <c r="C122" t="s">
        <v>500</v>
      </c>
      <c r="D122" t="s">
        <v>14</v>
      </c>
      <c r="E122">
        <v>5.6769050109938126</v>
      </c>
    </row>
    <row r="123" spans="1:5" hidden="1" x14ac:dyDescent="0.25">
      <c r="A123" t="s">
        <v>28</v>
      </c>
      <c r="B123" t="s">
        <v>32</v>
      </c>
      <c r="C123" t="s">
        <v>500</v>
      </c>
      <c r="D123" t="s">
        <v>14</v>
      </c>
      <c r="E123">
        <v>0.10612962962962963</v>
      </c>
    </row>
    <row r="124" spans="1:5" hidden="1" x14ac:dyDescent="0.25">
      <c r="A124" t="s">
        <v>157</v>
      </c>
      <c r="B124" t="s">
        <v>32</v>
      </c>
      <c r="C124" t="s">
        <v>500</v>
      </c>
      <c r="D124" t="s">
        <v>14</v>
      </c>
      <c r="E124">
        <v>3.254257</v>
      </c>
    </row>
    <row r="125" spans="1:5" hidden="1" x14ac:dyDescent="0.25">
      <c r="A125" t="s">
        <v>129</v>
      </c>
      <c r="B125" t="s">
        <v>32</v>
      </c>
      <c r="C125" t="s">
        <v>500</v>
      </c>
      <c r="D125" t="s">
        <v>14</v>
      </c>
      <c r="E125">
        <v>5.382904496711526</v>
      </c>
    </row>
    <row r="126" spans="1:5" hidden="1" x14ac:dyDescent="0.25">
      <c r="A126" t="s">
        <v>708</v>
      </c>
      <c r="B126" t="s">
        <v>31</v>
      </c>
      <c r="C126" t="s">
        <v>500</v>
      </c>
      <c r="D126" t="s">
        <v>14</v>
      </c>
      <c r="E126">
        <v>0.98057142857142843</v>
      </c>
    </row>
    <row r="127" spans="1:5" hidden="1" x14ac:dyDescent="0.25">
      <c r="A127" t="s">
        <v>26</v>
      </c>
      <c r="B127" t="s">
        <v>31</v>
      </c>
      <c r="C127" t="s">
        <v>500</v>
      </c>
      <c r="D127" t="s">
        <v>14</v>
      </c>
      <c r="E127">
        <v>0.11500529100529099</v>
      </c>
    </row>
    <row r="128" spans="1:5" hidden="1" x14ac:dyDescent="0.25">
      <c r="A128" t="s">
        <v>127</v>
      </c>
      <c r="B128" t="s">
        <v>32</v>
      </c>
      <c r="C128" t="s">
        <v>500</v>
      </c>
      <c r="D128" t="s">
        <v>14</v>
      </c>
      <c r="E128">
        <v>5.8931406953807501</v>
      </c>
    </row>
    <row r="129" spans="1:5" hidden="1" x14ac:dyDescent="0.25">
      <c r="A129" t="s">
        <v>125</v>
      </c>
      <c r="B129" t="s">
        <v>32</v>
      </c>
      <c r="C129" t="s">
        <v>500</v>
      </c>
      <c r="D129" t="s">
        <v>14</v>
      </c>
      <c r="E129">
        <v>4.8333316756038744</v>
      </c>
    </row>
    <row r="130" spans="1:5" hidden="1" x14ac:dyDescent="0.25">
      <c r="A130" t="s">
        <v>131</v>
      </c>
      <c r="B130" t="s">
        <v>32</v>
      </c>
      <c r="C130" t="s">
        <v>500</v>
      </c>
      <c r="D130" t="s">
        <v>14</v>
      </c>
      <c r="E130">
        <v>6.5330885269583838</v>
      </c>
    </row>
    <row r="131" spans="1:5" hidden="1" x14ac:dyDescent="0.25">
      <c r="A131" t="s">
        <v>136</v>
      </c>
      <c r="B131" t="s">
        <v>32</v>
      </c>
      <c r="C131" t="s">
        <v>500</v>
      </c>
      <c r="D131" t="s">
        <v>14</v>
      </c>
      <c r="E131">
        <v>1.6135764027342634</v>
      </c>
    </row>
    <row r="132" spans="1:5" hidden="1" x14ac:dyDescent="0.25">
      <c r="A132" t="s">
        <v>707</v>
      </c>
      <c r="B132" t="s">
        <v>720</v>
      </c>
      <c r="C132" t="s">
        <v>497</v>
      </c>
      <c r="D132" t="s">
        <v>15</v>
      </c>
      <c r="E132">
        <v>1</v>
      </c>
    </row>
    <row r="133" spans="1:5" hidden="1" x14ac:dyDescent="0.25">
      <c r="A133" t="s">
        <v>178</v>
      </c>
      <c r="B133" t="s">
        <v>0</v>
      </c>
      <c r="C133" t="s">
        <v>498</v>
      </c>
      <c r="D133" t="s">
        <v>15</v>
      </c>
      <c r="E133">
        <v>-6.2962999999999996</v>
      </c>
    </row>
    <row r="134" spans="1:5" hidden="1" x14ac:dyDescent="0.25">
      <c r="A134" t="s">
        <v>178</v>
      </c>
      <c r="B134" t="s">
        <v>80</v>
      </c>
      <c r="C134" t="s">
        <v>497</v>
      </c>
      <c r="D134" t="s">
        <v>14</v>
      </c>
      <c r="E134">
        <v>1</v>
      </c>
    </row>
    <row r="135" spans="1:5" hidden="1" x14ac:dyDescent="0.25">
      <c r="A135" t="s">
        <v>178</v>
      </c>
      <c r="B135" t="s">
        <v>53</v>
      </c>
      <c r="C135" t="s">
        <v>498</v>
      </c>
      <c r="D135" t="s">
        <v>25</v>
      </c>
      <c r="E135">
        <v>-8.2667000000000002</v>
      </c>
    </row>
    <row r="136" spans="1:5" hidden="1" x14ac:dyDescent="0.25">
      <c r="A136" t="s">
        <v>178</v>
      </c>
      <c r="B136" t="s">
        <v>177</v>
      </c>
      <c r="C136" t="s">
        <v>499</v>
      </c>
      <c r="D136" t="s">
        <v>14</v>
      </c>
      <c r="E136">
        <v>-4.1666999999999996</v>
      </c>
    </row>
    <row r="137" spans="1:5" hidden="1" x14ac:dyDescent="0.25">
      <c r="A137" t="s">
        <v>122</v>
      </c>
      <c r="B137" t="s">
        <v>11</v>
      </c>
      <c r="C137" t="s">
        <v>499</v>
      </c>
      <c r="D137" t="s">
        <v>14</v>
      </c>
      <c r="E137">
        <v>-4.423664932583077</v>
      </c>
    </row>
    <row r="138" spans="1:5" hidden="1" x14ac:dyDescent="0.25">
      <c r="A138" t="s">
        <v>122</v>
      </c>
      <c r="B138" t="s">
        <v>91</v>
      </c>
      <c r="C138" t="s">
        <v>499</v>
      </c>
      <c r="D138" t="s">
        <v>14</v>
      </c>
      <c r="E138">
        <v>-0.1377003928230173</v>
      </c>
    </row>
    <row r="139" spans="1:5" hidden="1" x14ac:dyDescent="0.25">
      <c r="A139" t="s">
        <v>134</v>
      </c>
      <c r="B139" t="s">
        <v>32</v>
      </c>
      <c r="C139" t="s">
        <v>500</v>
      </c>
      <c r="D139" t="s">
        <v>14</v>
      </c>
      <c r="E139">
        <v>1.6135764027342634</v>
      </c>
    </row>
    <row r="140" spans="1:5" hidden="1" x14ac:dyDescent="0.25">
      <c r="A140" t="s">
        <v>122</v>
      </c>
      <c r="B140" t="s">
        <v>613</v>
      </c>
      <c r="C140" t="s">
        <v>501</v>
      </c>
      <c r="D140" t="s">
        <v>14</v>
      </c>
      <c r="E140">
        <v>0.86086956521739133</v>
      </c>
    </row>
    <row r="141" spans="1:5" hidden="1" x14ac:dyDescent="0.25">
      <c r="A141" t="s">
        <v>122</v>
      </c>
      <c r="B141" t="s">
        <v>117</v>
      </c>
      <c r="C141" t="s">
        <v>499</v>
      </c>
      <c r="D141" t="s">
        <v>14</v>
      </c>
      <c r="E141">
        <v>-6.2373925045121563E-2</v>
      </c>
    </row>
    <row r="142" spans="1:5" hidden="1" x14ac:dyDescent="0.25">
      <c r="A142" t="s">
        <v>122</v>
      </c>
      <c r="B142" t="s">
        <v>0</v>
      </c>
      <c r="C142" t="s">
        <v>501</v>
      </c>
      <c r="D142" t="s">
        <v>15</v>
      </c>
      <c r="E142">
        <v>0.57559717869062077</v>
      </c>
    </row>
    <row r="143" spans="1:5" hidden="1" x14ac:dyDescent="0.25">
      <c r="A143" t="s">
        <v>122</v>
      </c>
      <c r="B143" t="s">
        <v>80</v>
      </c>
      <c r="C143" t="s">
        <v>499</v>
      </c>
      <c r="D143" t="s">
        <v>14</v>
      </c>
      <c r="E143">
        <v>-0.21090349293980254</v>
      </c>
    </row>
    <row r="144" spans="1:5" hidden="1" x14ac:dyDescent="0.25">
      <c r="A144" t="s">
        <v>122</v>
      </c>
      <c r="B144" t="s">
        <v>112</v>
      </c>
      <c r="C144" t="s">
        <v>497</v>
      </c>
      <c r="D144" t="s">
        <v>14</v>
      </c>
      <c r="E144">
        <v>1</v>
      </c>
    </row>
    <row r="145" spans="1:5" hidden="1" x14ac:dyDescent="0.25">
      <c r="A145" t="s">
        <v>122</v>
      </c>
      <c r="B145" t="s">
        <v>107</v>
      </c>
      <c r="C145" t="s">
        <v>499</v>
      </c>
      <c r="D145" t="s">
        <v>14</v>
      </c>
      <c r="E145">
        <v>-0.34764837031532009</v>
      </c>
    </row>
    <row r="146" spans="1:5" hidden="1" x14ac:dyDescent="0.25">
      <c r="A146" t="s">
        <v>122</v>
      </c>
      <c r="B146" t="s">
        <v>115</v>
      </c>
      <c r="C146" t="s">
        <v>499</v>
      </c>
      <c r="D146" t="s">
        <v>14</v>
      </c>
      <c r="E146">
        <v>-0.16254379445801001</v>
      </c>
    </row>
    <row r="147" spans="1:5" hidden="1" x14ac:dyDescent="0.25">
      <c r="A147" t="s">
        <v>122</v>
      </c>
      <c r="B147" t="s">
        <v>81</v>
      </c>
      <c r="C147" t="s">
        <v>499</v>
      </c>
      <c r="D147" t="s">
        <v>14</v>
      </c>
      <c r="E147">
        <v>-0.30687971122199809</v>
      </c>
    </row>
    <row r="148" spans="1:5" hidden="1" x14ac:dyDescent="0.25">
      <c r="A148" t="s">
        <v>122</v>
      </c>
      <c r="B148" t="s">
        <v>10</v>
      </c>
      <c r="C148" t="s">
        <v>499</v>
      </c>
      <c r="D148" t="s">
        <v>14</v>
      </c>
      <c r="E148">
        <v>-14.363361291007537</v>
      </c>
    </row>
    <row r="149" spans="1:5" hidden="1" x14ac:dyDescent="0.25">
      <c r="A149" t="s">
        <v>123</v>
      </c>
      <c r="B149" t="s">
        <v>91</v>
      </c>
      <c r="C149" t="s">
        <v>499</v>
      </c>
      <c r="D149" t="s">
        <v>14</v>
      </c>
      <c r="E149">
        <v>-0.1377003928230173</v>
      </c>
    </row>
    <row r="150" spans="1:5" hidden="1" x14ac:dyDescent="0.25">
      <c r="A150" t="s">
        <v>164</v>
      </c>
      <c r="B150" t="s">
        <v>32</v>
      </c>
      <c r="C150" t="s">
        <v>500</v>
      </c>
      <c r="D150" t="s">
        <v>14</v>
      </c>
      <c r="E150">
        <v>1.3120098810523293</v>
      </c>
    </row>
    <row r="151" spans="1:5" hidden="1" x14ac:dyDescent="0.25">
      <c r="A151" t="s">
        <v>123</v>
      </c>
      <c r="B151" t="s">
        <v>613</v>
      </c>
      <c r="C151" t="s">
        <v>501</v>
      </c>
      <c r="D151" t="s">
        <v>14</v>
      </c>
      <c r="E151">
        <v>0.86086956521739133</v>
      </c>
    </row>
    <row r="152" spans="1:5" hidden="1" x14ac:dyDescent="0.25">
      <c r="A152" t="s">
        <v>123</v>
      </c>
      <c r="B152" t="s">
        <v>117</v>
      </c>
      <c r="C152" t="s">
        <v>499</v>
      </c>
      <c r="D152" t="s">
        <v>14</v>
      </c>
      <c r="E152">
        <v>-6.2373925045121563E-2</v>
      </c>
    </row>
    <row r="153" spans="1:5" hidden="1" x14ac:dyDescent="0.25">
      <c r="A153" t="s">
        <v>123</v>
      </c>
      <c r="B153" t="s">
        <v>0</v>
      </c>
      <c r="C153" t="s">
        <v>501</v>
      </c>
      <c r="D153" t="s">
        <v>15</v>
      </c>
      <c r="E153">
        <v>0.57559717869062077</v>
      </c>
    </row>
    <row r="154" spans="1:5" hidden="1" x14ac:dyDescent="0.25">
      <c r="A154" t="s">
        <v>123</v>
      </c>
      <c r="B154" t="s">
        <v>80</v>
      </c>
      <c r="C154" t="s">
        <v>499</v>
      </c>
      <c r="D154" t="s">
        <v>14</v>
      </c>
      <c r="E154">
        <v>-0.21090349293980254</v>
      </c>
    </row>
    <row r="155" spans="1:5" hidden="1" x14ac:dyDescent="0.25">
      <c r="A155" t="s">
        <v>123</v>
      </c>
      <c r="B155" t="s">
        <v>112</v>
      </c>
      <c r="C155" t="s">
        <v>497</v>
      </c>
      <c r="D155" t="s">
        <v>14</v>
      </c>
      <c r="E155">
        <v>1</v>
      </c>
    </row>
    <row r="156" spans="1:5" hidden="1" x14ac:dyDescent="0.25">
      <c r="A156" t="s">
        <v>123</v>
      </c>
      <c r="B156" t="s">
        <v>1</v>
      </c>
      <c r="C156" t="s">
        <v>499</v>
      </c>
      <c r="D156" t="s">
        <v>14</v>
      </c>
      <c r="E156">
        <v>-4.423664932583077</v>
      </c>
    </row>
    <row r="157" spans="1:5" hidden="1" x14ac:dyDescent="0.25">
      <c r="A157" t="s">
        <v>123</v>
      </c>
      <c r="B157" t="s">
        <v>107</v>
      </c>
      <c r="C157" t="s">
        <v>499</v>
      </c>
      <c r="D157" t="s">
        <v>14</v>
      </c>
      <c r="E157">
        <v>-0.34764837031532009</v>
      </c>
    </row>
    <row r="158" spans="1:5" hidden="1" x14ac:dyDescent="0.25">
      <c r="A158" t="s">
        <v>123</v>
      </c>
      <c r="B158" t="s">
        <v>115</v>
      </c>
      <c r="C158" t="s">
        <v>499</v>
      </c>
      <c r="D158" t="s">
        <v>14</v>
      </c>
      <c r="E158">
        <v>-0.16254379445801001</v>
      </c>
    </row>
    <row r="159" spans="1:5" hidden="1" x14ac:dyDescent="0.25">
      <c r="A159" t="s">
        <v>123</v>
      </c>
      <c r="B159" t="s">
        <v>81</v>
      </c>
      <c r="C159" t="s">
        <v>499</v>
      </c>
      <c r="D159" t="s">
        <v>14</v>
      </c>
      <c r="E159">
        <v>-0.30687971122199809</v>
      </c>
    </row>
    <row r="160" spans="1:5" hidden="1" x14ac:dyDescent="0.25">
      <c r="A160" t="s">
        <v>123</v>
      </c>
      <c r="B160" t="s">
        <v>10</v>
      </c>
      <c r="C160" t="s">
        <v>499</v>
      </c>
      <c r="D160" t="s">
        <v>14</v>
      </c>
      <c r="E160">
        <v>-14.363361291007537</v>
      </c>
    </row>
    <row r="161" spans="1:5" hidden="1" x14ac:dyDescent="0.25">
      <c r="A161" t="s">
        <v>708</v>
      </c>
      <c r="B161" t="s">
        <v>719</v>
      </c>
      <c r="C161" t="s">
        <v>497</v>
      </c>
      <c r="D161" t="s">
        <v>15</v>
      </c>
      <c r="E161">
        <v>1</v>
      </c>
    </row>
    <row r="162" spans="1:5" hidden="1" x14ac:dyDescent="0.25">
      <c r="A162" t="s">
        <v>606</v>
      </c>
      <c r="B162" t="s">
        <v>613</v>
      </c>
      <c r="C162" t="s">
        <v>501</v>
      </c>
      <c r="D162" t="s">
        <v>14</v>
      </c>
      <c r="E162">
        <v>0.86086956521739133</v>
      </c>
    </row>
    <row r="163" spans="1:5" hidden="1" x14ac:dyDescent="0.25">
      <c r="A163" t="s">
        <v>606</v>
      </c>
      <c r="B163" t="s">
        <v>65</v>
      </c>
      <c r="C163" t="s">
        <v>498</v>
      </c>
      <c r="D163" t="s">
        <v>25</v>
      </c>
      <c r="E163">
        <v>-4.6521181001283702</v>
      </c>
    </row>
    <row r="164" spans="1:5" hidden="1" x14ac:dyDescent="0.25">
      <c r="A164" t="s">
        <v>606</v>
      </c>
      <c r="B164" t="s">
        <v>117</v>
      </c>
      <c r="C164" t="s">
        <v>499</v>
      </c>
      <c r="D164" t="s">
        <v>14</v>
      </c>
      <c r="E164">
        <v>-1.0269576379974325E-2</v>
      </c>
    </row>
    <row r="165" spans="1:5" hidden="1" x14ac:dyDescent="0.25">
      <c r="A165" t="s">
        <v>606</v>
      </c>
      <c r="B165" t="s">
        <v>0</v>
      </c>
      <c r="C165" t="s">
        <v>498</v>
      </c>
      <c r="D165" t="s">
        <v>15</v>
      </c>
      <c r="E165">
        <v>-0.16346378672024708</v>
      </c>
    </row>
    <row r="166" spans="1:5" hidden="1" x14ac:dyDescent="0.25">
      <c r="A166" t="s">
        <v>606</v>
      </c>
      <c r="B166" t="s">
        <v>112</v>
      </c>
      <c r="C166" t="s">
        <v>497</v>
      </c>
      <c r="D166" t="s">
        <v>14</v>
      </c>
      <c r="E166">
        <v>1</v>
      </c>
    </row>
    <row r="167" spans="1:5" hidden="1" x14ac:dyDescent="0.25">
      <c r="A167" t="s">
        <v>606</v>
      </c>
      <c r="B167" t="s">
        <v>79</v>
      </c>
      <c r="C167" t="s">
        <v>499</v>
      </c>
      <c r="D167" t="s">
        <v>14</v>
      </c>
      <c r="E167">
        <v>-2.1151586368977675</v>
      </c>
    </row>
    <row r="168" spans="1:5" hidden="1" x14ac:dyDescent="0.25">
      <c r="A168" t="s">
        <v>606</v>
      </c>
      <c r="B168" t="s">
        <v>48</v>
      </c>
      <c r="C168" t="s">
        <v>498</v>
      </c>
      <c r="D168" t="s">
        <v>25</v>
      </c>
      <c r="E168">
        <v>-5.9152759948652118</v>
      </c>
    </row>
    <row r="169" spans="1:5" hidden="1" x14ac:dyDescent="0.25">
      <c r="A169" t="s">
        <v>606</v>
      </c>
      <c r="B169" t="s">
        <v>10</v>
      </c>
      <c r="C169" t="s">
        <v>499</v>
      </c>
      <c r="D169" t="s">
        <v>14</v>
      </c>
      <c r="E169">
        <v>-1.0183996576807872</v>
      </c>
    </row>
    <row r="170" spans="1:5" hidden="1" x14ac:dyDescent="0.25">
      <c r="A170" t="s">
        <v>606</v>
      </c>
      <c r="B170" t="s">
        <v>121</v>
      </c>
      <c r="C170" t="s">
        <v>499</v>
      </c>
      <c r="D170" t="s">
        <v>14</v>
      </c>
      <c r="E170">
        <v>-2.4818142918271287E-2</v>
      </c>
    </row>
    <row r="171" spans="1:5" hidden="1" x14ac:dyDescent="0.25">
      <c r="A171" t="s">
        <v>156</v>
      </c>
      <c r="B171" t="s">
        <v>11</v>
      </c>
      <c r="C171" t="s">
        <v>499</v>
      </c>
      <c r="D171" t="s">
        <v>14</v>
      </c>
      <c r="E171">
        <v>-3.0004575082968388</v>
      </c>
    </row>
    <row r="172" spans="1:5" hidden="1" x14ac:dyDescent="0.25">
      <c r="A172" t="s">
        <v>156</v>
      </c>
      <c r="B172" t="s">
        <v>101</v>
      </c>
      <c r="C172" t="s">
        <v>499</v>
      </c>
      <c r="D172" t="s">
        <v>14</v>
      </c>
      <c r="E172">
        <v>-0.1053687162215086</v>
      </c>
    </row>
    <row r="173" spans="1:5" hidden="1" x14ac:dyDescent="0.25">
      <c r="A173" t="s">
        <v>29</v>
      </c>
      <c r="B173" t="s">
        <v>32</v>
      </c>
      <c r="C173" t="s">
        <v>500</v>
      </c>
      <c r="D173" t="s">
        <v>14</v>
      </c>
      <c r="E173">
        <v>0.10612962962962963</v>
      </c>
    </row>
    <row r="174" spans="1:5" hidden="1" x14ac:dyDescent="0.25">
      <c r="A174" t="s">
        <v>156</v>
      </c>
      <c r="B174" t="s">
        <v>613</v>
      </c>
      <c r="C174" t="s">
        <v>501</v>
      </c>
      <c r="D174" t="s">
        <v>14</v>
      </c>
      <c r="E174">
        <v>0.86087000000000002</v>
      </c>
    </row>
    <row r="175" spans="1:5" hidden="1" x14ac:dyDescent="0.25">
      <c r="A175" t="s">
        <v>156</v>
      </c>
      <c r="B175" t="s">
        <v>117</v>
      </c>
      <c r="C175" t="s">
        <v>499</v>
      </c>
      <c r="D175" t="s">
        <v>14</v>
      </c>
      <c r="E175">
        <v>-0.10443624970627399</v>
      </c>
    </row>
    <row r="176" spans="1:5" hidden="1" x14ac:dyDescent="0.25">
      <c r="A176" t="s">
        <v>156</v>
      </c>
      <c r="B176" t="s">
        <v>0</v>
      </c>
      <c r="C176" t="s">
        <v>501</v>
      </c>
      <c r="D176" t="s">
        <v>15</v>
      </c>
      <c r="E176">
        <v>0.37280933969905905</v>
      </c>
    </row>
    <row r="177" spans="1:5" hidden="1" x14ac:dyDescent="0.25">
      <c r="A177" t="s">
        <v>156</v>
      </c>
      <c r="B177" t="s">
        <v>112</v>
      </c>
      <c r="C177" t="s">
        <v>497</v>
      </c>
      <c r="D177" t="s">
        <v>14</v>
      </c>
      <c r="E177">
        <v>1</v>
      </c>
    </row>
    <row r="178" spans="1:5" hidden="1" x14ac:dyDescent="0.25">
      <c r="A178" t="s">
        <v>156</v>
      </c>
      <c r="B178" t="s">
        <v>79</v>
      </c>
      <c r="C178" t="s">
        <v>499</v>
      </c>
      <c r="D178" t="s">
        <v>14</v>
      </c>
      <c r="E178">
        <v>-0.24710362653716617</v>
      </c>
    </row>
    <row r="179" spans="1:5" hidden="1" x14ac:dyDescent="0.25">
      <c r="A179" t="s">
        <v>156</v>
      </c>
      <c r="B179" t="s">
        <v>81</v>
      </c>
      <c r="C179" t="s">
        <v>499</v>
      </c>
      <c r="D179" t="s">
        <v>14</v>
      </c>
      <c r="E179">
        <v>-9.8451445306625279E-2</v>
      </c>
    </row>
    <row r="180" spans="1:5" hidden="1" x14ac:dyDescent="0.25">
      <c r="A180" t="s">
        <v>156</v>
      </c>
      <c r="B180" t="s">
        <v>10</v>
      </c>
      <c r="C180" t="s">
        <v>499</v>
      </c>
      <c r="D180" t="s">
        <v>14</v>
      </c>
      <c r="E180">
        <v>-14.829891889122303</v>
      </c>
    </row>
    <row r="181" spans="1:5" hidden="1" x14ac:dyDescent="0.25">
      <c r="A181" t="s">
        <v>128</v>
      </c>
      <c r="B181" t="s">
        <v>11</v>
      </c>
      <c r="C181" t="s">
        <v>499</v>
      </c>
      <c r="D181" t="s">
        <v>14</v>
      </c>
      <c r="E181">
        <v>-4.2697648204129734</v>
      </c>
    </row>
    <row r="182" spans="1:5" hidden="1" x14ac:dyDescent="0.25">
      <c r="A182" t="s">
        <v>96</v>
      </c>
      <c r="B182" t="s">
        <v>32</v>
      </c>
      <c r="C182" t="s">
        <v>500</v>
      </c>
      <c r="D182" t="s">
        <v>14</v>
      </c>
      <c r="E182">
        <v>20.253029433333332</v>
      </c>
    </row>
    <row r="183" spans="1:5" hidden="1" x14ac:dyDescent="0.25">
      <c r="A183" t="s">
        <v>128</v>
      </c>
      <c r="B183" t="s">
        <v>613</v>
      </c>
      <c r="C183" t="s">
        <v>501</v>
      </c>
      <c r="D183" t="s">
        <v>14</v>
      </c>
      <c r="E183">
        <v>0.86086956521739133</v>
      </c>
    </row>
    <row r="184" spans="1:5" hidden="1" x14ac:dyDescent="0.25">
      <c r="A184" t="s">
        <v>128</v>
      </c>
      <c r="B184" t="s">
        <v>117</v>
      </c>
      <c r="C184" t="s">
        <v>499</v>
      </c>
      <c r="D184" t="s">
        <v>14</v>
      </c>
      <c r="E184">
        <v>-6.0203924783522059E-2</v>
      </c>
    </row>
    <row r="185" spans="1:5" hidden="1" x14ac:dyDescent="0.25">
      <c r="A185" t="s">
        <v>128</v>
      </c>
      <c r="B185" t="s">
        <v>0</v>
      </c>
      <c r="C185" t="s">
        <v>501</v>
      </c>
      <c r="D185" t="s">
        <v>15</v>
      </c>
      <c r="E185">
        <v>0.85790487668498583</v>
      </c>
    </row>
    <row r="186" spans="1:5" hidden="1" x14ac:dyDescent="0.25">
      <c r="A186" t="s">
        <v>128</v>
      </c>
      <c r="B186" t="s">
        <v>80</v>
      </c>
      <c r="C186" t="s">
        <v>499</v>
      </c>
      <c r="D186" t="s">
        <v>14</v>
      </c>
      <c r="E186">
        <v>-0.218271250704514</v>
      </c>
    </row>
    <row r="187" spans="1:5" hidden="1" x14ac:dyDescent="0.25">
      <c r="A187" t="s">
        <v>128</v>
      </c>
      <c r="B187" t="s">
        <v>112</v>
      </c>
      <c r="C187" t="s">
        <v>497</v>
      </c>
      <c r="D187" t="s">
        <v>14</v>
      </c>
      <c r="E187">
        <v>1</v>
      </c>
    </row>
    <row r="188" spans="1:5" hidden="1" x14ac:dyDescent="0.25">
      <c r="A188" t="s">
        <v>128</v>
      </c>
      <c r="B188" t="s">
        <v>10</v>
      </c>
      <c r="C188" t="s">
        <v>499</v>
      </c>
      <c r="D188" t="s">
        <v>14</v>
      </c>
      <c r="E188">
        <v>-14.829891889122303</v>
      </c>
    </row>
    <row r="189" spans="1:5" hidden="1" x14ac:dyDescent="0.25">
      <c r="A189" t="s">
        <v>157</v>
      </c>
      <c r="B189" t="s">
        <v>101</v>
      </c>
      <c r="C189" t="s">
        <v>499</v>
      </c>
      <c r="D189" t="s">
        <v>14</v>
      </c>
      <c r="E189">
        <v>-0.1053687162215086</v>
      </c>
    </row>
    <row r="190" spans="1:5" hidden="1" x14ac:dyDescent="0.25">
      <c r="A190" t="s">
        <v>111</v>
      </c>
      <c r="B190" t="s">
        <v>32</v>
      </c>
      <c r="C190" t="s">
        <v>500</v>
      </c>
      <c r="D190" t="s">
        <v>14</v>
      </c>
      <c r="E190">
        <v>2.4089999999999998</v>
      </c>
    </row>
    <row r="191" spans="1:5" hidden="1" x14ac:dyDescent="0.25">
      <c r="A191" t="s">
        <v>157</v>
      </c>
      <c r="B191" t="s">
        <v>613</v>
      </c>
      <c r="C191" t="s">
        <v>501</v>
      </c>
      <c r="D191" t="s">
        <v>14</v>
      </c>
      <c r="E191">
        <v>0.86087000000000002</v>
      </c>
    </row>
    <row r="192" spans="1:5" hidden="1" x14ac:dyDescent="0.25">
      <c r="A192" t="s">
        <v>157</v>
      </c>
      <c r="B192" t="s">
        <v>117</v>
      </c>
      <c r="C192" t="s">
        <v>499</v>
      </c>
      <c r="D192" t="s">
        <v>14</v>
      </c>
      <c r="E192">
        <v>-0.10443624970627399</v>
      </c>
    </row>
    <row r="193" spans="1:5" hidden="1" x14ac:dyDescent="0.25">
      <c r="A193" t="s">
        <v>157</v>
      </c>
      <c r="B193" t="s">
        <v>0</v>
      </c>
      <c r="C193" t="s">
        <v>501</v>
      </c>
      <c r="D193" t="s">
        <v>15</v>
      </c>
      <c r="E193">
        <v>0.37280933969905905</v>
      </c>
    </row>
    <row r="194" spans="1:5" hidden="1" x14ac:dyDescent="0.25">
      <c r="A194" t="s">
        <v>157</v>
      </c>
      <c r="B194" t="s">
        <v>112</v>
      </c>
      <c r="C194" t="s">
        <v>497</v>
      </c>
      <c r="D194" t="s">
        <v>14</v>
      </c>
      <c r="E194">
        <v>1</v>
      </c>
    </row>
    <row r="195" spans="1:5" hidden="1" x14ac:dyDescent="0.25">
      <c r="A195" t="s">
        <v>157</v>
      </c>
      <c r="B195" t="s">
        <v>1</v>
      </c>
      <c r="C195" t="s">
        <v>499</v>
      </c>
      <c r="D195" t="s">
        <v>14</v>
      </c>
      <c r="E195">
        <v>-3.0004575082968388</v>
      </c>
    </row>
    <row r="196" spans="1:5" hidden="1" x14ac:dyDescent="0.25">
      <c r="A196" t="s">
        <v>157</v>
      </c>
      <c r="B196" t="s">
        <v>79</v>
      </c>
      <c r="C196" t="s">
        <v>499</v>
      </c>
      <c r="D196" t="s">
        <v>14</v>
      </c>
      <c r="E196">
        <v>-0.24710362653716617</v>
      </c>
    </row>
    <row r="197" spans="1:5" hidden="1" x14ac:dyDescent="0.25">
      <c r="A197" t="s">
        <v>157</v>
      </c>
      <c r="B197" t="s">
        <v>81</v>
      </c>
      <c r="C197" t="s">
        <v>499</v>
      </c>
      <c r="D197" t="s">
        <v>14</v>
      </c>
      <c r="E197">
        <v>-9.8451445306625279E-2</v>
      </c>
    </row>
    <row r="198" spans="1:5" hidden="1" x14ac:dyDescent="0.25">
      <c r="A198" t="s">
        <v>157</v>
      </c>
      <c r="B198" t="s">
        <v>10</v>
      </c>
      <c r="C198" t="s">
        <v>499</v>
      </c>
      <c r="D198" t="s">
        <v>14</v>
      </c>
      <c r="E198">
        <v>-14.829891889122303</v>
      </c>
    </row>
    <row r="199" spans="1:5" hidden="1" x14ac:dyDescent="0.25">
      <c r="A199" t="s">
        <v>38</v>
      </c>
      <c r="B199" t="s">
        <v>32</v>
      </c>
      <c r="C199" t="s">
        <v>500</v>
      </c>
      <c r="D199" t="s">
        <v>14</v>
      </c>
      <c r="E199">
        <v>2.3760532099999998</v>
      </c>
    </row>
    <row r="200" spans="1:5" hidden="1" x14ac:dyDescent="0.25">
      <c r="A200" t="s">
        <v>129</v>
      </c>
      <c r="B200" t="s">
        <v>613</v>
      </c>
      <c r="C200" t="s">
        <v>501</v>
      </c>
      <c r="D200" t="s">
        <v>14</v>
      </c>
      <c r="E200">
        <v>0.86086956521739133</v>
      </c>
    </row>
    <row r="201" spans="1:5" hidden="1" x14ac:dyDescent="0.25">
      <c r="A201" t="s">
        <v>129</v>
      </c>
      <c r="B201" t="s">
        <v>117</v>
      </c>
      <c r="C201" t="s">
        <v>499</v>
      </c>
      <c r="D201" t="s">
        <v>14</v>
      </c>
      <c r="E201">
        <v>-6.0203924783522059E-2</v>
      </c>
    </row>
    <row r="202" spans="1:5" hidden="1" x14ac:dyDescent="0.25">
      <c r="A202" t="s">
        <v>129</v>
      </c>
      <c r="B202" t="s">
        <v>0</v>
      </c>
      <c r="C202" t="s">
        <v>501</v>
      </c>
      <c r="D202" t="s">
        <v>15</v>
      </c>
      <c r="E202">
        <v>0.85790487668498583</v>
      </c>
    </row>
    <row r="203" spans="1:5" hidden="1" x14ac:dyDescent="0.25">
      <c r="A203" t="s">
        <v>129</v>
      </c>
      <c r="B203" t="s">
        <v>80</v>
      </c>
      <c r="C203" t="s">
        <v>499</v>
      </c>
      <c r="D203" t="s">
        <v>14</v>
      </c>
      <c r="E203">
        <v>-0.218271250704514</v>
      </c>
    </row>
    <row r="204" spans="1:5" hidden="1" x14ac:dyDescent="0.25">
      <c r="A204" t="s">
        <v>129</v>
      </c>
      <c r="B204" t="s">
        <v>112</v>
      </c>
      <c r="C204" t="s">
        <v>497</v>
      </c>
      <c r="D204" t="s">
        <v>14</v>
      </c>
      <c r="E204">
        <v>1</v>
      </c>
    </row>
    <row r="205" spans="1:5" hidden="1" x14ac:dyDescent="0.25">
      <c r="A205" t="s">
        <v>129</v>
      </c>
      <c r="B205" t="s">
        <v>1</v>
      </c>
      <c r="C205" t="s">
        <v>499</v>
      </c>
      <c r="D205" t="s">
        <v>14</v>
      </c>
      <c r="E205">
        <v>-4.2697648204129734</v>
      </c>
    </row>
    <row r="206" spans="1:5" hidden="1" x14ac:dyDescent="0.25">
      <c r="A206" t="s">
        <v>129</v>
      </c>
      <c r="B206" t="s">
        <v>10</v>
      </c>
      <c r="C206" t="s">
        <v>499</v>
      </c>
      <c r="D206" t="s">
        <v>14</v>
      </c>
      <c r="E206">
        <v>-14.829891889122303</v>
      </c>
    </row>
    <row r="207" spans="1:5" hidden="1" x14ac:dyDescent="0.25">
      <c r="A207" t="s">
        <v>126</v>
      </c>
      <c r="B207" t="s">
        <v>11</v>
      </c>
      <c r="C207" t="s">
        <v>499</v>
      </c>
      <c r="D207" t="s">
        <v>14</v>
      </c>
      <c r="E207">
        <v>-4.5368575783972123</v>
      </c>
    </row>
    <row r="208" spans="1:5" hidden="1" x14ac:dyDescent="0.25">
      <c r="A208" t="s">
        <v>40</v>
      </c>
      <c r="B208" t="s">
        <v>32</v>
      </c>
      <c r="C208" t="s">
        <v>500</v>
      </c>
      <c r="D208" t="s">
        <v>14</v>
      </c>
      <c r="E208">
        <v>1.255298</v>
      </c>
    </row>
    <row r="209" spans="1:5" hidden="1" x14ac:dyDescent="0.25">
      <c r="A209" t="s">
        <v>126</v>
      </c>
      <c r="B209" t="s">
        <v>613</v>
      </c>
      <c r="C209" t="s">
        <v>501</v>
      </c>
      <c r="D209" t="s">
        <v>14</v>
      </c>
      <c r="E209">
        <v>0.86086956521739133</v>
      </c>
    </row>
    <row r="210" spans="1:5" hidden="1" x14ac:dyDescent="0.25">
      <c r="A210" t="s">
        <v>126</v>
      </c>
      <c r="B210" t="s">
        <v>117</v>
      </c>
      <c r="C210" t="s">
        <v>499</v>
      </c>
      <c r="D210" t="s">
        <v>14</v>
      </c>
      <c r="E210">
        <v>-6.4296602787456442E-2</v>
      </c>
    </row>
    <row r="211" spans="1:5" hidden="1" x14ac:dyDescent="0.25">
      <c r="A211" t="s">
        <v>126</v>
      </c>
      <c r="B211" t="s">
        <v>0</v>
      </c>
      <c r="C211" t="s">
        <v>501</v>
      </c>
      <c r="D211" t="s">
        <v>15</v>
      </c>
      <c r="E211">
        <v>1.2582688986517194</v>
      </c>
    </row>
    <row r="212" spans="1:5" hidden="1" x14ac:dyDescent="0.25">
      <c r="A212" t="s">
        <v>126</v>
      </c>
      <c r="B212" t="s">
        <v>80</v>
      </c>
      <c r="C212" t="s">
        <v>499</v>
      </c>
      <c r="D212" t="s">
        <v>14</v>
      </c>
      <c r="E212">
        <v>-0.19838850174216027</v>
      </c>
    </row>
    <row r="213" spans="1:5" hidden="1" x14ac:dyDescent="0.25">
      <c r="A213" t="s">
        <v>126</v>
      </c>
      <c r="B213" t="s">
        <v>112</v>
      </c>
      <c r="C213" t="s">
        <v>497</v>
      </c>
      <c r="D213" t="s">
        <v>14</v>
      </c>
      <c r="E213">
        <v>1</v>
      </c>
    </row>
    <row r="214" spans="1:5" hidden="1" x14ac:dyDescent="0.25">
      <c r="A214" t="s">
        <v>126</v>
      </c>
      <c r="B214" t="s">
        <v>10</v>
      </c>
      <c r="C214" t="s">
        <v>499</v>
      </c>
      <c r="D214" t="s">
        <v>14</v>
      </c>
      <c r="E214">
        <v>-16.396668118466899</v>
      </c>
    </row>
    <row r="215" spans="1:5" hidden="1" x14ac:dyDescent="0.25">
      <c r="A215" t="s">
        <v>42</v>
      </c>
      <c r="B215" t="s">
        <v>32</v>
      </c>
      <c r="C215" t="s">
        <v>500</v>
      </c>
      <c r="D215" t="s">
        <v>14</v>
      </c>
      <c r="E215">
        <v>0.744757</v>
      </c>
    </row>
    <row r="216" spans="1:5" hidden="1" x14ac:dyDescent="0.25">
      <c r="A216" t="s">
        <v>127</v>
      </c>
      <c r="B216" t="s">
        <v>613</v>
      </c>
      <c r="C216" t="s">
        <v>501</v>
      </c>
      <c r="D216" t="s">
        <v>14</v>
      </c>
      <c r="E216">
        <v>0.86086956521739133</v>
      </c>
    </row>
    <row r="217" spans="1:5" hidden="1" x14ac:dyDescent="0.25">
      <c r="A217" t="s">
        <v>127</v>
      </c>
      <c r="B217" t="s">
        <v>117</v>
      </c>
      <c r="C217" t="s">
        <v>499</v>
      </c>
      <c r="D217" t="s">
        <v>14</v>
      </c>
      <c r="E217">
        <v>-6.4296602787456442E-2</v>
      </c>
    </row>
    <row r="218" spans="1:5" hidden="1" x14ac:dyDescent="0.25">
      <c r="A218" t="s">
        <v>127</v>
      </c>
      <c r="B218" t="s">
        <v>0</v>
      </c>
      <c r="C218" t="s">
        <v>501</v>
      </c>
      <c r="D218" t="s">
        <v>15</v>
      </c>
      <c r="E218">
        <v>1.2582688986517194</v>
      </c>
    </row>
    <row r="219" spans="1:5" hidden="1" x14ac:dyDescent="0.25">
      <c r="A219" t="s">
        <v>127</v>
      </c>
      <c r="B219" t="s">
        <v>80</v>
      </c>
      <c r="C219" t="s">
        <v>499</v>
      </c>
      <c r="D219" t="s">
        <v>14</v>
      </c>
      <c r="E219">
        <v>-0.19838850174216027</v>
      </c>
    </row>
    <row r="220" spans="1:5" hidden="1" x14ac:dyDescent="0.25">
      <c r="A220" t="s">
        <v>127</v>
      </c>
      <c r="B220" t="s">
        <v>112</v>
      </c>
      <c r="C220" t="s">
        <v>497</v>
      </c>
      <c r="D220" t="s">
        <v>14</v>
      </c>
      <c r="E220">
        <v>1</v>
      </c>
    </row>
    <row r="221" spans="1:5" hidden="1" x14ac:dyDescent="0.25">
      <c r="A221" t="s">
        <v>127</v>
      </c>
      <c r="B221" t="s">
        <v>1</v>
      </c>
      <c r="C221" t="s">
        <v>499</v>
      </c>
      <c r="D221" t="s">
        <v>14</v>
      </c>
      <c r="E221">
        <v>-4.5368575783972123</v>
      </c>
    </row>
    <row r="222" spans="1:5" hidden="1" x14ac:dyDescent="0.25">
      <c r="A222" t="s">
        <v>127</v>
      </c>
      <c r="B222" t="s">
        <v>10</v>
      </c>
      <c r="C222" t="s">
        <v>499</v>
      </c>
      <c r="D222" t="s">
        <v>14</v>
      </c>
      <c r="E222">
        <v>-16.396668118466899</v>
      </c>
    </row>
    <row r="223" spans="1:5" hidden="1" x14ac:dyDescent="0.25">
      <c r="A223" t="s">
        <v>124</v>
      </c>
      <c r="B223" t="s">
        <v>11</v>
      </c>
      <c r="C223" t="s">
        <v>499</v>
      </c>
      <c r="D223" t="s">
        <v>14</v>
      </c>
      <c r="E223">
        <v>-3.9820805657762697</v>
      </c>
    </row>
    <row r="224" spans="1:5" hidden="1" x14ac:dyDescent="0.25">
      <c r="A224" t="s">
        <v>124</v>
      </c>
      <c r="B224" t="s">
        <v>91</v>
      </c>
      <c r="C224" t="s">
        <v>499</v>
      </c>
      <c r="D224" t="s">
        <v>14</v>
      </c>
      <c r="E224">
        <v>-7.3015721316958951E-2</v>
      </c>
    </row>
    <row r="225" spans="1:5" hidden="1" x14ac:dyDescent="0.25">
      <c r="A225" t="s">
        <v>138</v>
      </c>
      <c r="B225" t="s">
        <v>32</v>
      </c>
      <c r="C225" t="s">
        <v>500</v>
      </c>
      <c r="D225" t="s">
        <v>14</v>
      </c>
      <c r="E225">
        <v>1.6135764027342634</v>
      </c>
    </row>
    <row r="226" spans="1:5" hidden="1" x14ac:dyDescent="0.25">
      <c r="A226" t="s">
        <v>124</v>
      </c>
      <c r="B226" t="s">
        <v>613</v>
      </c>
      <c r="C226" t="s">
        <v>501</v>
      </c>
      <c r="D226" t="s">
        <v>14</v>
      </c>
      <c r="E226">
        <v>0.86086956521739133</v>
      </c>
    </row>
    <row r="227" spans="1:5" hidden="1" x14ac:dyDescent="0.25">
      <c r="A227" t="s">
        <v>124</v>
      </c>
      <c r="B227" t="s">
        <v>117</v>
      </c>
      <c r="C227" t="s">
        <v>499</v>
      </c>
      <c r="D227" t="s">
        <v>14</v>
      </c>
      <c r="E227">
        <v>-5.6195345725617622E-2</v>
      </c>
    </row>
    <row r="228" spans="1:5" hidden="1" x14ac:dyDescent="0.25">
      <c r="A228" t="s">
        <v>124</v>
      </c>
      <c r="B228" t="s">
        <v>0</v>
      </c>
      <c r="C228" t="s">
        <v>498</v>
      </c>
      <c r="D228" t="s">
        <v>15</v>
      </c>
      <c r="E228">
        <v>-6.989157339904141E-2</v>
      </c>
    </row>
    <row r="229" spans="1:5" hidden="1" x14ac:dyDescent="0.25">
      <c r="A229" t="s">
        <v>124</v>
      </c>
      <c r="B229" t="s">
        <v>80</v>
      </c>
      <c r="C229" t="s">
        <v>499</v>
      </c>
      <c r="D229" t="s">
        <v>14</v>
      </c>
      <c r="E229">
        <v>-0.1751326038132556</v>
      </c>
    </row>
    <row r="230" spans="1:5" hidden="1" x14ac:dyDescent="0.25">
      <c r="A230" t="s">
        <v>124</v>
      </c>
      <c r="B230" t="s">
        <v>112</v>
      </c>
      <c r="C230" t="s">
        <v>497</v>
      </c>
      <c r="D230" t="s">
        <v>14</v>
      </c>
      <c r="E230">
        <v>1</v>
      </c>
    </row>
    <row r="231" spans="1:5" hidden="1" x14ac:dyDescent="0.25">
      <c r="A231" t="s">
        <v>124</v>
      </c>
      <c r="B231" t="s">
        <v>107</v>
      </c>
      <c r="C231" t="s">
        <v>499</v>
      </c>
      <c r="D231" t="s">
        <v>14</v>
      </c>
      <c r="E231">
        <v>-6.9336264156353036E-2</v>
      </c>
    </row>
    <row r="232" spans="1:5" hidden="1" x14ac:dyDescent="0.25">
      <c r="A232" t="s">
        <v>124</v>
      </c>
      <c r="B232" t="s">
        <v>115</v>
      </c>
      <c r="C232" t="s">
        <v>499</v>
      </c>
      <c r="D232" t="s">
        <v>14</v>
      </c>
      <c r="E232">
        <v>-8.7088450327328301E-2</v>
      </c>
    </row>
    <row r="233" spans="1:5" hidden="1" x14ac:dyDescent="0.25">
      <c r="A233" t="s">
        <v>124</v>
      </c>
      <c r="B233" t="s">
        <v>81</v>
      </c>
      <c r="C233" t="s">
        <v>499</v>
      </c>
      <c r="D233" t="s">
        <v>14</v>
      </c>
      <c r="E233">
        <v>-0.13700004778515792</v>
      </c>
    </row>
    <row r="234" spans="1:5" hidden="1" x14ac:dyDescent="0.25">
      <c r="A234" t="s">
        <v>124</v>
      </c>
      <c r="B234" t="s">
        <v>10</v>
      </c>
      <c r="C234" t="s">
        <v>499</v>
      </c>
      <c r="D234" t="s">
        <v>14</v>
      </c>
      <c r="E234">
        <v>-9.1419219190519421</v>
      </c>
    </row>
    <row r="235" spans="1:5" hidden="1" x14ac:dyDescent="0.25">
      <c r="A235" t="s">
        <v>125</v>
      </c>
      <c r="B235" t="s">
        <v>91</v>
      </c>
      <c r="C235" t="s">
        <v>499</v>
      </c>
      <c r="D235" t="s">
        <v>14</v>
      </c>
      <c r="E235">
        <v>-7.3015721316958951E-2</v>
      </c>
    </row>
    <row r="236" spans="1:5" hidden="1" x14ac:dyDescent="0.25">
      <c r="A236" t="s">
        <v>165</v>
      </c>
      <c r="B236" t="s">
        <v>32</v>
      </c>
      <c r="C236" t="s">
        <v>500</v>
      </c>
      <c r="D236" t="s">
        <v>14</v>
      </c>
      <c r="E236">
        <v>1.3120098810523293</v>
      </c>
    </row>
    <row r="237" spans="1:5" hidden="1" x14ac:dyDescent="0.25">
      <c r="A237" t="s">
        <v>125</v>
      </c>
      <c r="B237" t="s">
        <v>613</v>
      </c>
      <c r="C237" t="s">
        <v>501</v>
      </c>
      <c r="D237" t="s">
        <v>14</v>
      </c>
      <c r="E237">
        <v>0.86086956521739133</v>
      </c>
    </row>
    <row r="238" spans="1:5" hidden="1" x14ac:dyDescent="0.25">
      <c r="A238" t="s">
        <v>125</v>
      </c>
      <c r="B238" t="s">
        <v>117</v>
      </c>
      <c r="C238" t="s">
        <v>499</v>
      </c>
      <c r="D238" t="s">
        <v>14</v>
      </c>
      <c r="E238">
        <v>-5.6195345725617622E-2</v>
      </c>
    </row>
    <row r="239" spans="1:5" hidden="1" x14ac:dyDescent="0.25">
      <c r="A239" t="s">
        <v>125</v>
      </c>
      <c r="B239" t="s">
        <v>0</v>
      </c>
      <c r="C239" t="s">
        <v>498</v>
      </c>
      <c r="D239" t="s">
        <v>15</v>
      </c>
      <c r="E239">
        <v>-6.989157339904141E-2</v>
      </c>
    </row>
    <row r="240" spans="1:5" hidden="1" x14ac:dyDescent="0.25">
      <c r="A240" t="s">
        <v>125</v>
      </c>
      <c r="B240" t="s">
        <v>80</v>
      </c>
      <c r="C240" t="s">
        <v>499</v>
      </c>
      <c r="D240" t="s">
        <v>14</v>
      </c>
      <c r="E240">
        <v>-0.1751326038132556</v>
      </c>
    </row>
    <row r="241" spans="1:5" hidden="1" x14ac:dyDescent="0.25">
      <c r="A241" t="s">
        <v>125</v>
      </c>
      <c r="B241" t="s">
        <v>112</v>
      </c>
      <c r="C241" t="s">
        <v>497</v>
      </c>
      <c r="D241" t="s">
        <v>14</v>
      </c>
      <c r="E241">
        <v>1</v>
      </c>
    </row>
    <row r="242" spans="1:5" hidden="1" x14ac:dyDescent="0.25">
      <c r="A242" t="s">
        <v>125</v>
      </c>
      <c r="B242" t="s">
        <v>1</v>
      </c>
      <c r="C242" t="s">
        <v>499</v>
      </c>
      <c r="D242" t="s">
        <v>14</v>
      </c>
      <c r="E242">
        <v>-3.9820805657762697</v>
      </c>
    </row>
    <row r="243" spans="1:5" hidden="1" x14ac:dyDescent="0.25">
      <c r="A243" t="s">
        <v>125</v>
      </c>
      <c r="B243" t="s">
        <v>107</v>
      </c>
      <c r="C243" t="s">
        <v>499</v>
      </c>
      <c r="D243" t="s">
        <v>14</v>
      </c>
      <c r="E243">
        <v>-6.9336264156353036E-2</v>
      </c>
    </row>
    <row r="244" spans="1:5" hidden="1" x14ac:dyDescent="0.25">
      <c r="A244" t="s">
        <v>125</v>
      </c>
      <c r="B244" t="s">
        <v>115</v>
      </c>
      <c r="C244" t="s">
        <v>499</v>
      </c>
      <c r="D244" t="s">
        <v>14</v>
      </c>
      <c r="E244">
        <v>-8.7088450327328301E-2</v>
      </c>
    </row>
    <row r="245" spans="1:5" hidden="1" x14ac:dyDescent="0.25">
      <c r="A245" t="s">
        <v>125</v>
      </c>
      <c r="B245" t="s">
        <v>81</v>
      </c>
      <c r="C245" t="s">
        <v>499</v>
      </c>
      <c r="D245" t="s">
        <v>14</v>
      </c>
      <c r="E245">
        <v>-0.13700004778515792</v>
      </c>
    </row>
    <row r="246" spans="1:5" hidden="1" x14ac:dyDescent="0.25">
      <c r="A246" t="s">
        <v>125</v>
      </c>
      <c r="B246" t="s">
        <v>10</v>
      </c>
      <c r="C246" t="s">
        <v>499</v>
      </c>
      <c r="D246" t="s">
        <v>14</v>
      </c>
      <c r="E246">
        <v>-9.1419219190519421</v>
      </c>
    </row>
    <row r="247" spans="1:5" hidden="1" x14ac:dyDescent="0.25">
      <c r="A247" t="s">
        <v>130</v>
      </c>
      <c r="B247" t="s">
        <v>11</v>
      </c>
      <c r="C247" t="s">
        <v>499</v>
      </c>
      <c r="D247" t="s">
        <v>14</v>
      </c>
      <c r="E247">
        <v>-4.8718503361590182</v>
      </c>
    </row>
    <row r="248" spans="1:5" hidden="1" x14ac:dyDescent="0.25">
      <c r="A248" t="s">
        <v>108</v>
      </c>
      <c r="B248" t="s">
        <v>32</v>
      </c>
      <c r="C248" t="s">
        <v>500</v>
      </c>
      <c r="D248" t="s">
        <v>14</v>
      </c>
      <c r="E248">
        <v>4.2967829999999996</v>
      </c>
    </row>
    <row r="249" spans="1:5" hidden="1" x14ac:dyDescent="0.25">
      <c r="A249" t="s">
        <v>130</v>
      </c>
      <c r="B249" t="s">
        <v>613</v>
      </c>
      <c r="C249" t="s">
        <v>501</v>
      </c>
      <c r="D249" t="s">
        <v>14</v>
      </c>
      <c r="E249">
        <v>0.86086956521739133</v>
      </c>
    </row>
    <row r="250" spans="1:5" hidden="1" x14ac:dyDescent="0.25">
      <c r="A250" t="s">
        <v>130</v>
      </c>
      <c r="B250" t="s">
        <v>117</v>
      </c>
      <c r="C250" t="s">
        <v>499</v>
      </c>
      <c r="D250" t="s">
        <v>14</v>
      </c>
      <c r="E250">
        <v>-6.8401052323881911E-2</v>
      </c>
    </row>
    <row r="251" spans="1:5" hidden="1" x14ac:dyDescent="0.25">
      <c r="A251" t="s">
        <v>130</v>
      </c>
      <c r="B251" t="s">
        <v>0</v>
      </c>
      <c r="C251" t="s">
        <v>501</v>
      </c>
      <c r="D251" t="s">
        <v>15</v>
      </c>
      <c r="E251">
        <v>1.3970605340416606</v>
      </c>
    </row>
    <row r="252" spans="1:5" hidden="1" x14ac:dyDescent="0.25">
      <c r="A252" t="s">
        <v>130</v>
      </c>
      <c r="B252" t="s">
        <v>80</v>
      </c>
      <c r="C252" t="s">
        <v>499</v>
      </c>
      <c r="D252" t="s">
        <v>14</v>
      </c>
      <c r="E252">
        <v>-0.22157263957907045</v>
      </c>
    </row>
    <row r="253" spans="1:5" hidden="1" x14ac:dyDescent="0.25">
      <c r="A253" t="s">
        <v>130</v>
      </c>
      <c r="B253" t="s">
        <v>112</v>
      </c>
      <c r="C253" t="s">
        <v>497</v>
      </c>
      <c r="D253" t="s">
        <v>14</v>
      </c>
      <c r="E253">
        <v>1</v>
      </c>
    </row>
    <row r="254" spans="1:5" hidden="1" x14ac:dyDescent="0.25">
      <c r="A254" t="s">
        <v>130</v>
      </c>
      <c r="B254" t="s">
        <v>10</v>
      </c>
      <c r="C254" t="s">
        <v>499</v>
      </c>
      <c r="D254" t="s">
        <v>14</v>
      </c>
      <c r="E254">
        <v>-18.205553931598949</v>
      </c>
    </row>
    <row r="255" spans="1:5" hidden="1" x14ac:dyDescent="0.25">
      <c r="A255" t="s">
        <v>206</v>
      </c>
      <c r="B255" t="s">
        <v>32</v>
      </c>
      <c r="C255" t="s">
        <v>500</v>
      </c>
      <c r="D255" t="s">
        <v>14</v>
      </c>
      <c r="E255">
        <v>2.1035778260869544</v>
      </c>
    </row>
    <row r="256" spans="1:5" hidden="1" x14ac:dyDescent="0.25">
      <c r="A256" t="s">
        <v>131</v>
      </c>
      <c r="B256" t="s">
        <v>613</v>
      </c>
      <c r="C256" t="s">
        <v>501</v>
      </c>
      <c r="D256" t="s">
        <v>14</v>
      </c>
      <c r="E256">
        <v>0.86086956521739133</v>
      </c>
    </row>
    <row r="257" spans="1:5" hidden="1" x14ac:dyDescent="0.25">
      <c r="A257" t="s">
        <v>131</v>
      </c>
      <c r="B257" t="s">
        <v>117</v>
      </c>
      <c r="C257" t="s">
        <v>499</v>
      </c>
      <c r="D257" t="s">
        <v>14</v>
      </c>
      <c r="E257">
        <v>-6.8401052323881911E-2</v>
      </c>
    </row>
    <row r="258" spans="1:5" hidden="1" x14ac:dyDescent="0.25">
      <c r="A258" t="s">
        <v>131</v>
      </c>
      <c r="B258" t="s">
        <v>0</v>
      </c>
      <c r="C258" t="s">
        <v>501</v>
      </c>
      <c r="D258" t="s">
        <v>15</v>
      </c>
      <c r="E258">
        <v>1.3970605340416606</v>
      </c>
    </row>
    <row r="259" spans="1:5" hidden="1" x14ac:dyDescent="0.25">
      <c r="A259" t="s">
        <v>131</v>
      </c>
      <c r="B259" t="s">
        <v>80</v>
      </c>
      <c r="C259" t="s">
        <v>499</v>
      </c>
      <c r="D259" t="s">
        <v>14</v>
      </c>
      <c r="E259">
        <v>-0.22157263957907045</v>
      </c>
    </row>
    <row r="260" spans="1:5" hidden="1" x14ac:dyDescent="0.25">
      <c r="A260" t="s">
        <v>131</v>
      </c>
      <c r="B260" t="s">
        <v>112</v>
      </c>
      <c r="C260" t="s">
        <v>497</v>
      </c>
      <c r="D260" t="s">
        <v>14</v>
      </c>
      <c r="E260">
        <v>1</v>
      </c>
    </row>
    <row r="261" spans="1:5" hidden="1" x14ac:dyDescent="0.25">
      <c r="A261" t="s">
        <v>131</v>
      </c>
      <c r="B261" t="s">
        <v>1</v>
      </c>
      <c r="C261" t="s">
        <v>499</v>
      </c>
      <c r="D261" t="s">
        <v>14</v>
      </c>
      <c r="E261">
        <v>-4.8718503361590182</v>
      </c>
    </row>
    <row r="262" spans="1:5" hidden="1" x14ac:dyDescent="0.25">
      <c r="A262" t="s">
        <v>131</v>
      </c>
      <c r="B262" t="s">
        <v>10</v>
      </c>
      <c r="C262" t="s">
        <v>499</v>
      </c>
      <c r="D262" t="s">
        <v>14</v>
      </c>
      <c r="E262">
        <v>-18.205553931598949</v>
      </c>
    </row>
    <row r="263" spans="1:5" hidden="1" x14ac:dyDescent="0.25">
      <c r="A263" t="s">
        <v>171</v>
      </c>
      <c r="B263" t="s">
        <v>48</v>
      </c>
      <c r="C263" t="s">
        <v>501</v>
      </c>
      <c r="D263" t="s">
        <v>25</v>
      </c>
      <c r="E263">
        <v>5.7461538461538471</v>
      </c>
    </row>
    <row r="264" spans="1:5" hidden="1" x14ac:dyDescent="0.25">
      <c r="A264" t="s">
        <v>171</v>
      </c>
      <c r="B264" t="s">
        <v>44</v>
      </c>
      <c r="C264" t="s">
        <v>497</v>
      </c>
      <c r="D264" t="s">
        <v>14</v>
      </c>
      <c r="E264">
        <v>1</v>
      </c>
    </row>
    <row r="265" spans="1:5" hidden="1" x14ac:dyDescent="0.25">
      <c r="A265" t="s">
        <v>171</v>
      </c>
      <c r="B265" t="s">
        <v>112</v>
      </c>
      <c r="C265" t="s">
        <v>499</v>
      </c>
      <c r="D265" t="s">
        <v>14</v>
      </c>
      <c r="E265">
        <v>-1.6779120000000001</v>
      </c>
    </row>
    <row r="266" spans="1:5" x14ac:dyDescent="0.25">
      <c r="A266" t="s">
        <v>171</v>
      </c>
      <c r="B266" t="s">
        <v>169</v>
      </c>
      <c r="C266" t="s">
        <v>499</v>
      </c>
      <c r="D266" t="s">
        <v>25</v>
      </c>
      <c r="E266">
        <v>-1.1076923076923078</v>
      </c>
    </row>
    <row r="267" spans="1:5" hidden="1" x14ac:dyDescent="0.25">
      <c r="A267" t="s">
        <v>171</v>
      </c>
      <c r="B267" t="s">
        <v>115</v>
      </c>
      <c r="C267" t="s">
        <v>499</v>
      </c>
      <c r="D267" t="s">
        <v>14</v>
      </c>
      <c r="E267">
        <v>-5.7692307692307687E-3</v>
      </c>
    </row>
    <row r="268" spans="1:5" hidden="1" x14ac:dyDescent="0.25">
      <c r="A268" t="s">
        <v>171</v>
      </c>
      <c r="B268" t="s">
        <v>10</v>
      </c>
      <c r="C268" t="s">
        <v>499</v>
      </c>
      <c r="D268" t="s">
        <v>14</v>
      </c>
      <c r="E268">
        <v>-8.6538461538461536E-2</v>
      </c>
    </row>
    <row r="269" spans="1:5" hidden="1" x14ac:dyDescent="0.25">
      <c r="A269" t="s">
        <v>171</v>
      </c>
      <c r="B269" t="s">
        <v>65</v>
      </c>
      <c r="C269" t="s">
        <v>498</v>
      </c>
      <c r="D269" t="s">
        <v>25</v>
      </c>
      <c r="E269">
        <v>-2.0769230769230766</v>
      </c>
    </row>
    <row r="270" spans="1:5" hidden="1" x14ac:dyDescent="0.25">
      <c r="A270" t="s">
        <v>171</v>
      </c>
      <c r="B270" t="s">
        <v>0</v>
      </c>
      <c r="C270" t="s">
        <v>498</v>
      </c>
      <c r="D270" t="s">
        <v>15</v>
      </c>
      <c r="E270">
        <v>-0.23076923076923075</v>
      </c>
    </row>
    <row r="271" spans="1:5" hidden="1" x14ac:dyDescent="0.25">
      <c r="A271" t="s">
        <v>171</v>
      </c>
      <c r="B271" t="s">
        <v>53</v>
      </c>
      <c r="C271" t="s">
        <v>498</v>
      </c>
      <c r="D271" t="s">
        <v>25</v>
      </c>
      <c r="E271">
        <v>-1.7307692307692306</v>
      </c>
    </row>
    <row r="272" spans="1:5" hidden="1" x14ac:dyDescent="0.25">
      <c r="A272" t="s">
        <v>43</v>
      </c>
      <c r="B272" t="s">
        <v>0</v>
      </c>
      <c r="C272" t="s">
        <v>498</v>
      </c>
      <c r="D272" t="s">
        <v>15</v>
      </c>
      <c r="E272">
        <v>-0.45800000000000002</v>
      </c>
    </row>
    <row r="273" spans="1:5" hidden="1" x14ac:dyDescent="0.25">
      <c r="A273" t="s">
        <v>43</v>
      </c>
      <c r="B273" t="s">
        <v>44</v>
      </c>
      <c r="C273" t="s">
        <v>497</v>
      </c>
      <c r="D273" t="s">
        <v>14</v>
      </c>
      <c r="E273">
        <v>1</v>
      </c>
    </row>
    <row r="274" spans="1:5" hidden="1" x14ac:dyDescent="0.25">
      <c r="A274" t="s">
        <v>43</v>
      </c>
      <c r="B274" t="s">
        <v>36</v>
      </c>
      <c r="C274" t="s">
        <v>499</v>
      </c>
      <c r="D274" t="s">
        <v>14</v>
      </c>
      <c r="E274">
        <v>-2.5710000000000002</v>
      </c>
    </row>
    <row r="275" spans="1:5" hidden="1" x14ac:dyDescent="0.25">
      <c r="A275" t="s">
        <v>43</v>
      </c>
      <c r="B275" t="s">
        <v>48</v>
      </c>
      <c r="C275" t="s">
        <v>498</v>
      </c>
      <c r="D275" t="s">
        <v>25</v>
      </c>
      <c r="E275">
        <v>-5.5872000000000002</v>
      </c>
    </row>
    <row r="276" spans="1:5" hidden="1" x14ac:dyDescent="0.25">
      <c r="A276" t="s">
        <v>726</v>
      </c>
      <c r="B276" t="s">
        <v>198</v>
      </c>
      <c r="C276" t="s">
        <v>499</v>
      </c>
      <c r="D276" t="s">
        <v>14</v>
      </c>
      <c r="E276">
        <v>-1.8487911818738518</v>
      </c>
    </row>
    <row r="277" spans="1:5" hidden="1" x14ac:dyDescent="0.25">
      <c r="A277" t="s">
        <v>726</v>
      </c>
      <c r="B277" t="s">
        <v>65</v>
      </c>
      <c r="C277" t="s">
        <v>498</v>
      </c>
      <c r="D277" t="s">
        <v>25</v>
      </c>
      <c r="E277">
        <v>-2.33606241026723</v>
      </c>
    </row>
    <row r="278" spans="1:5" hidden="1" x14ac:dyDescent="0.25">
      <c r="A278" t="s">
        <v>726</v>
      </c>
      <c r="B278" t="s">
        <v>0</v>
      </c>
      <c r="C278" t="s">
        <v>498</v>
      </c>
      <c r="D278" t="s">
        <v>14</v>
      </c>
      <c r="E278">
        <v>-0.12093018468869482</v>
      </c>
    </row>
    <row r="279" spans="1:5" hidden="1" x14ac:dyDescent="0.25">
      <c r="A279" t="s">
        <v>726</v>
      </c>
      <c r="B279" t="s">
        <v>495</v>
      </c>
      <c r="C279" t="s">
        <v>497</v>
      </c>
      <c r="D279" t="s">
        <v>14</v>
      </c>
      <c r="E279">
        <v>1</v>
      </c>
    </row>
    <row r="280" spans="1:5" hidden="1" x14ac:dyDescent="0.25">
      <c r="A280" t="s">
        <v>726</v>
      </c>
      <c r="B280" t="s">
        <v>53</v>
      </c>
      <c r="C280" t="s">
        <v>498</v>
      </c>
      <c r="D280" t="s">
        <v>25</v>
      </c>
      <c r="E280">
        <v>-1.3153087321885275</v>
      </c>
    </row>
    <row r="281" spans="1:5" hidden="1" x14ac:dyDescent="0.25">
      <c r="A281" t="s">
        <v>726</v>
      </c>
      <c r="B281" t="s">
        <v>107</v>
      </c>
      <c r="C281" t="s">
        <v>499</v>
      </c>
      <c r="D281" t="s">
        <v>14</v>
      </c>
      <c r="E281">
        <v>-4.3478260869565216E-2</v>
      </c>
    </row>
    <row r="282" spans="1:5" hidden="1" x14ac:dyDescent="0.25">
      <c r="A282" t="s">
        <v>726</v>
      </c>
      <c r="B282" t="s">
        <v>85</v>
      </c>
      <c r="C282" t="s">
        <v>499</v>
      </c>
      <c r="D282" t="s">
        <v>14</v>
      </c>
      <c r="E282">
        <v>-0.88426209430496017</v>
      </c>
    </row>
    <row r="283" spans="1:5" hidden="1" x14ac:dyDescent="0.25">
      <c r="A283" t="s">
        <v>726</v>
      </c>
      <c r="B283" t="s">
        <v>81</v>
      </c>
      <c r="C283" t="s">
        <v>499</v>
      </c>
      <c r="D283" t="s">
        <v>14</v>
      </c>
      <c r="E283">
        <v>-0.12982241273729331</v>
      </c>
    </row>
    <row r="284" spans="1:5" hidden="1" x14ac:dyDescent="0.25">
      <c r="A284" t="s">
        <v>726</v>
      </c>
      <c r="B284" t="s">
        <v>236</v>
      </c>
      <c r="C284" t="s">
        <v>499</v>
      </c>
      <c r="D284" t="s">
        <v>14</v>
      </c>
      <c r="E284">
        <v>-3.4905082669932641E-2</v>
      </c>
    </row>
    <row r="285" spans="1:5" hidden="1" x14ac:dyDescent="0.25">
      <c r="A285" t="s">
        <v>135</v>
      </c>
      <c r="B285" t="s">
        <v>11</v>
      </c>
      <c r="C285" t="s">
        <v>499</v>
      </c>
      <c r="D285" t="s">
        <v>14</v>
      </c>
      <c r="E285">
        <v>-1.7799416120763316</v>
      </c>
    </row>
    <row r="286" spans="1:5" hidden="1" x14ac:dyDescent="0.25">
      <c r="A286" t="s">
        <v>143</v>
      </c>
      <c r="B286" t="s">
        <v>32</v>
      </c>
      <c r="C286" t="s">
        <v>500</v>
      </c>
      <c r="D286" t="s">
        <v>14</v>
      </c>
      <c r="E286">
        <v>3.1586045966380412</v>
      </c>
    </row>
    <row r="287" spans="1:5" hidden="1" x14ac:dyDescent="0.25">
      <c r="A287" t="s">
        <v>135</v>
      </c>
      <c r="B287" t="s">
        <v>65</v>
      </c>
      <c r="C287" t="s">
        <v>498</v>
      </c>
      <c r="D287" t="s">
        <v>25</v>
      </c>
      <c r="E287">
        <v>-1.776559384790658</v>
      </c>
    </row>
    <row r="288" spans="1:5" hidden="1" x14ac:dyDescent="0.25">
      <c r="A288" t="s">
        <v>135</v>
      </c>
      <c r="B288" t="s">
        <v>0</v>
      </c>
      <c r="C288" t="s">
        <v>501</v>
      </c>
      <c r="D288" t="s">
        <v>15</v>
      </c>
      <c r="E288">
        <v>0.51722364631792139</v>
      </c>
    </row>
    <row r="289" spans="1:5" hidden="1" x14ac:dyDescent="0.25">
      <c r="A289" t="s">
        <v>135</v>
      </c>
      <c r="B289" t="s">
        <v>603</v>
      </c>
      <c r="C289" t="s">
        <v>497</v>
      </c>
      <c r="D289" t="s">
        <v>14</v>
      </c>
      <c r="E289">
        <v>1</v>
      </c>
    </row>
    <row r="290" spans="1:5" hidden="1" x14ac:dyDescent="0.25">
      <c r="A290" t="s">
        <v>135</v>
      </c>
      <c r="B290" t="s">
        <v>48</v>
      </c>
      <c r="C290" t="s">
        <v>498</v>
      </c>
      <c r="D290" t="s">
        <v>25</v>
      </c>
      <c r="E290">
        <v>-8.0105383081743101E-2</v>
      </c>
    </row>
    <row r="291" spans="1:5" hidden="1" x14ac:dyDescent="0.25">
      <c r="A291" t="s">
        <v>135</v>
      </c>
      <c r="B291" t="s">
        <v>81</v>
      </c>
      <c r="C291" t="s">
        <v>499</v>
      </c>
      <c r="D291" t="s">
        <v>14</v>
      </c>
      <c r="E291">
        <v>-1.0680717744232413E-2</v>
      </c>
    </row>
    <row r="292" spans="1:5" hidden="1" x14ac:dyDescent="0.25">
      <c r="A292" t="s">
        <v>135</v>
      </c>
      <c r="B292" t="s">
        <v>10</v>
      </c>
      <c r="C292" t="s">
        <v>499</v>
      </c>
      <c r="D292" t="s">
        <v>14</v>
      </c>
      <c r="E292">
        <v>-7.691896895471376</v>
      </c>
    </row>
    <row r="293" spans="1:5" hidden="1" x14ac:dyDescent="0.25">
      <c r="A293" t="s">
        <v>511</v>
      </c>
      <c r="B293" t="s">
        <v>31</v>
      </c>
      <c r="C293" t="s">
        <v>500</v>
      </c>
      <c r="D293" t="s">
        <v>14</v>
      </c>
      <c r="E293">
        <v>1.1125183297493586</v>
      </c>
    </row>
    <row r="294" spans="1:5" hidden="1" x14ac:dyDescent="0.25">
      <c r="A294" t="s">
        <v>136</v>
      </c>
      <c r="B294" t="s">
        <v>65</v>
      </c>
      <c r="C294" t="s">
        <v>498</v>
      </c>
      <c r="D294" t="s">
        <v>25</v>
      </c>
      <c r="E294">
        <v>-1.776559384790658</v>
      </c>
    </row>
    <row r="295" spans="1:5" hidden="1" x14ac:dyDescent="0.25">
      <c r="A295" t="s">
        <v>136</v>
      </c>
      <c r="B295" t="s">
        <v>0</v>
      </c>
      <c r="C295" t="s">
        <v>501</v>
      </c>
      <c r="D295" t="s">
        <v>15</v>
      </c>
      <c r="E295">
        <v>0.51722364631792139</v>
      </c>
    </row>
    <row r="296" spans="1:5" hidden="1" x14ac:dyDescent="0.25">
      <c r="A296" t="s">
        <v>136</v>
      </c>
      <c r="B296" t="s">
        <v>1</v>
      </c>
      <c r="C296" t="s">
        <v>499</v>
      </c>
      <c r="D296" t="s">
        <v>14</v>
      </c>
      <c r="E296">
        <v>-1.7799416120763316</v>
      </c>
    </row>
    <row r="297" spans="1:5" hidden="1" x14ac:dyDescent="0.25">
      <c r="A297" t="s">
        <v>136</v>
      </c>
      <c r="B297" t="s">
        <v>603</v>
      </c>
      <c r="C297" t="s">
        <v>497</v>
      </c>
      <c r="D297" t="s">
        <v>14</v>
      </c>
      <c r="E297">
        <v>1</v>
      </c>
    </row>
    <row r="298" spans="1:5" hidden="1" x14ac:dyDescent="0.25">
      <c r="A298" t="s">
        <v>136</v>
      </c>
      <c r="B298" t="s">
        <v>48</v>
      </c>
      <c r="C298" t="s">
        <v>498</v>
      </c>
      <c r="D298" t="s">
        <v>25</v>
      </c>
      <c r="E298">
        <v>-8.0105383081743101E-2</v>
      </c>
    </row>
    <row r="299" spans="1:5" hidden="1" x14ac:dyDescent="0.25">
      <c r="A299" t="s">
        <v>136</v>
      </c>
      <c r="B299" t="s">
        <v>81</v>
      </c>
      <c r="C299" t="s">
        <v>499</v>
      </c>
      <c r="D299" t="s">
        <v>14</v>
      </c>
      <c r="E299">
        <v>-1.0680717744232413E-2</v>
      </c>
    </row>
    <row r="300" spans="1:5" hidden="1" x14ac:dyDescent="0.25">
      <c r="A300" t="s">
        <v>136</v>
      </c>
      <c r="B300" t="s">
        <v>10</v>
      </c>
      <c r="C300" t="s">
        <v>499</v>
      </c>
      <c r="D300" t="s">
        <v>14</v>
      </c>
      <c r="E300">
        <v>-7.691896895471376</v>
      </c>
    </row>
    <row r="301" spans="1:5" hidden="1" x14ac:dyDescent="0.25">
      <c r="A301" t="s">
        <v>133</v>
      </c>
      <c r="B301" t="s">
        <v>11</v>
      </c>
      <c r="C301" t="s">
        <v>499</v>
      </c>
      <c r="D301" t="s">
        <v>14</v>
      </c>
      <c r="E301">
        <v>-1.7799416120763316</v>
      </c>
    </row>
    <row r="302" spans="1:5" hidden="1" x14ac:dyDescent="0.25">
      <c r="A302" t="s">
        <v>513</v>
      </c>
      <c r="B302" t="s">
        <v>31</v>
      </c>
      <c r="C302" t="s">
        <v>500</v>
      </c>
      <c r="D302" t="s">
        <v>14</v>
      </c>
      <c r="E302">
        <v>0.89588201064953787</v>
      </c>
    </row>
    <row r="303" spans="1:5" hidden="1" x14ac:dyDescent="0.25">
      <c r="A303" t="s">
        <v>133</v>
      </c>
      <c r="B303" t="s">
        <v>65</v>
      </c>
      <c r="C303" t="s">
        <v>498</v>
      </c>
      <c r="D303" t="s">
        <v>25</v>
      </c>
      <c r="E303">
        <v>-1.776559384790658</v>
      </c>
    </row>
    <row r="304" spans="1:5" hidden="1" x14ac:dyDescent="0.25">
      <c r="A304" t="s">
        <v>133</v>
      </c>
      <c r="B304" t="s">
        <v>0</v>
      </c>
      <c r="C304" t="s">
        <v>501</v>
      </c>
      <c r="D304" t="s">
        <v>15</v>
      </c>
      <c r="E304">
        <v>0.51722364631792139</v>
      </c>
    </row>
    <row r="305" spans="1:5" hidden="1" x14ac:dyDescent="0.25">
      <c r="A305" t="s">
        <v>133</v>
      </c>
      <c r="B305" t="s">
        <v>80</v>
      </c>
      <c r="C305" t="s">
        <v>499</v>
      </c>
      <c r="D305" t="s">
        <v>14</v>
      </c>
      <c r="E305">
        <v>-2.7855153203342618E-2</v>
      </c>
    </row>
    <row r="306" spans="1:5" hidden="1" x14ac:dyDescent="0.25">
      <c r="A306" t="s">
        <v>133</v>
      </c>
      <c r="B306" t="s">
        <v>79</v>
      </c>
      <c r="C306" t="s">
        <v>497</v>
      </c>
      <c r="D306" t="s">
        <v>14</v>
      </c>
      <c r="E306">
        <v>1</v>
      </c>
    </row>
    <row r="307" spans="1:5" hidden="1" x14ac:dyDescent="0.25">
      <c r="A307" t="s">
        <v>133</v>
      </c>
      <c r="B307" t="s">
        <v>48</v>
      </c>
      <c r="C307" t="s">
        <v>498</v>
      </c>
      <c r="D307" t="s">
        <v>25</v>
      </c>
      <c r="E307">
        <v>-8.0105383081743101E-2</v>
      </c>
    </row>
    <row r="308" spans="1:5" hidden="1" x14ac:dyDescent="0.25">
      <c r="A308" t="s">
        <v>133</v>
      </c>
      <c r="B308" t="s">
        <v>81</v>
      </c>
      <c r="C308" t="s">
        <v>499</v>
      </c>
      <c r="D308" t="s">
        <v>14</v>
      </c>
      <c r="E308">
        <v>-1.0680717744232413E-2</v>
      </c>
    </row>
    <row r="309" spans="1:5" hidden="1" x14ac:dyDescent="0.25">
      <c r="A309" t="s">
        <v>133</v>
      </c>
      <c r="B309" t="s">
        <v>10</v>
      </c>
      <c r="C309" t="s">
        <v>499</v>
      </c>
      <c r="D309" t="s">
        <v>14</v>
      </c>
      <c r="E309">
        <v>-7.691896895471376</v>
      </c>
    </row>
    <row r="310" spans="1:5" hidden="1" x14ac:dyDescent="0.25">
      <c r="A310" t="s">
        <v>161</v>
      </c>
      <c r="B310" t="s">
        <v>11</v>
      </c>
      <c r="C310" t="s">
        <v>499</v>
      </c>
      <c r="D310" t="s">
        <v>14</v>
      </c>
      <c r="E310">
        <v>-1.56101</v>
      </c>
    </row>
    <row r="311" spans="1:5" hidden="1" x14ac:dyDescent="0.25">
      <c r="A311" t="s">
        <v>707</v>
      </c>
      <c r="B311" t="s">
        <v>1</v>
      </c>
      <c r="C311" t="s">
        <v>499</v>
      </c>
      <c r="D311" t="s">
        <v>14</v>
      </c>
      <c r="E311">
        <v>-0.47368421052631576</v>
      </c>
    </row>
    <row r="312" spans="1:5" hidden="1" x14ac:dyDescent="0.25">
      <c r="A312" t="s">
        <v>161</v>
      </c>
      <c r="B312" t="s">
        <v>65</v>
      </c>
      <c r="C312" t="s">
        <v>498</v>
      </c>
      <c r="D312" t="s">
        <v>25</v>
      </c>
      <c r="E312">
        <v>-0.6631153018381899</v>
      </c>
    </row>
    <row r="313" spans="1:5" hidden="1" x14ac:dyDescent="0.25">
      <c r="A313" t="s">
        <v>161</v>
      </c>
      <c r="B313" t="s">
        <v>0</v>
      </c>
      <c r="C313" t="s">
        <v>498</v>
      </c>
      <c r="D313" t="s">
        <v>15</v>
      </c>
      <c r="E313">
        <v>-0.3713934777270102</v>
      </c>
    </row>
    <row r="314" spans="1:5" hidden="1" x14ac:dyDescent="0.25">
      <c r="A314" t="s">
        <v>161</v>
      </c>
      <c r="B314" t="s">
        <v>80</v>
      </c>
      <c r="C314" t="s">
        <v>499</v>
      </c>
      <c r="D314" t="s">
        <v>14</v>
      </c>
      <c r="E314">
        <v>-5.2598297912803691E-3</v>
      </c>
    </row>
    <row r="315" spans="1:5" hidden="1" x14ac:dyDescent="0.25">
      <c r="A315" t="s">
        <v>161</v>
      </c>
      <c r="B315" t="s">
        <v>79</v>
      </c>
      <c r="C315" t="s">
        <v>497</v>
      </c>
      <c r="D315" t="s">
        <v>14</v>
      </c>
      <c r="E315">
        <v>1</v>
      </c>
    </row>
    <row r="316" spans="1:5" hidden="1" x14ac:dyDescent="0.25">
      <c r="A316" t="s">
        <v>161</v>
      </c>
      <c r="B316" t="s">
        <v>53</v>
      </c>
      <c r="C316" t="s">
        <v>501</v>
      </c>
      <c r="D316" t="s">
        <v>25</v>
      </c>
      <c r="E316">
        <v>12.138381796360086</v>
      </c>
    </row>
    <row r="317" spans="1:5" hidden="1" x14ac:dyDescent="0.25">
      <c r="A317" t="s">
        <v>161</v>
      </c>
      <c r="B317" t="s">
        <v>48</v>
      </c>
      <c r="C317" t="s">
        <v>498</v>
      </c>
      <c r="D317" t="s">
        <v>25</v>
      </c>
      <c r="E317">
        <v>-2.7086600000000001</v>
      </c>
    </row>
    <row r="318" spans="1:5" hidden="1" x14ac:dyDescent="0.25">
      <c r="A318" t="s">
        <v>161</v>
      </c>
      <c r="B318" t="s">
        <v>10</v>
      </c>
      <c r="C318" t="s">
        <v>499</v>
      </c>
      <c r="D318" t="s">
        <v>14</v>
      </c>
      <c r="E318">
        <v>-9.8594720339907589</v>
      </c>
    </row>
    <row r="319" spans="1:5" hidden="1" x14ac:dyDescent="0.25">
      <c r="A319" t="s">
        <v>122</v>
      </c>
      <c r="B319" t="s">
        <v>31</v>
      </c>
      <c r="C319" t="s">
        <v>500</v>
      </c>
      <c r="D319" t="s">
        <v>14</v>
      </c>
      <c r="E319">
        <v>5.2389621826680886</v>
      </c>
    </row>
    <row r="320" spans="1:5" hidden="1" x14ac:dyDescent="0.25">
      <c r="A320" t="s">
        <v>134</v>
      </c>
      <c r="B320" t="s">
        <v>65</v>
      </c>
      <c r="C320" t="s">
        <v>498</v>
      </c>
      <c r="D320" t="s">
        <v>25</v>
      </c>
      <c r="E320">
        <v>-1.776559384790658</v>
      </c>
    </row>
    <row r="321" spans="1:5" hidden="1" x14ac:dyDescent="0.25">
      <c r="A321" t="s">
        <v>134</v>
      </c>
      <c r="B321" t="s">
        <v>0</v>
      </c>
      <c r="C321" t="s">
        <v>501</v>
      </c>
      <c r="D321" t="s">
        <v>15</v>
      </c>
      <c r="E321">
        <v>0.51722364631792139</v>
      </c>
    </row>
    <row r="322" spans="1:5" hidden="1" x14ac:dyDescent="0.25">
      <c r="A322" t="s">
        <v>134</v>
      </c>
      <c r="B322" t="s">
        <v>80</v>
      </c>
      <c r="C322" t="s">
        <v>499</v>
      </c>
      <c r="D322" t="s">
        <v>14</v>
      </c>
      <c r="E322">
        <v>-2.7855153203342618E-2</v>
      </c>
    </row>
    <row r="323" spans="1:5" hidden="1" x14ac:dyDescent="0.25">
      <c r="A323" t="s">
        <v>134</v>
      </c>
      <c r="B323" t="s">
        <v>1</v>
      </c>
      <c r="C323" t="s">
        <v>499</v>
      </c>
      <c r="D323" t="s">
        <v>14</v>
      </c>
      <c r="E323">
        <v>-1.7799416120763316</v>
      </c>
    </row>
    <row r="324" spans="1:5" hidden="1" x14ac:dyDescent="0.25">
      <c r="A324" t="s">
        <v>134</v>
      </c>
      <c r="B324" t="s">
        <v>79</v>
      </c>
      <c r="C324" t="s">
        <v>497</v>
      </c>
      <c r="D324" t="s">
        <v>14</v>
      </c>
      <c r="E324">
        <v>1</v>
      </c>
    </row>
    <row r="325" spans="1:5" hidden="1" x14ac:dyDescent="0.25">
      <c r="A325" t="s">
        <v>134</v>
      </c>
      <c r="B325" t="s">
        <v>48</v>
      </c>
      <c r="C325" t="s">
        <v>498</v>
      </c>
      <c r="D325" t="s">
        <v>25</v>
      </c>
      <c r="E325">
        <v>-8.0105383081743101E-2</v>
      </c>
    </row>
    <row r="326" spans="1:5" hidden="1" x14ac:dyDescent="0.25">
      <c r="A326" t="s">
        <v>134</v>
      </c>
      <c r="B326" t="s">
        <v>81</v>
      </c>
      <c r="C326" t="s">
        <v>499</v>
      </c>
      <c r="D326" t="s">
        <v>14</v>
      </c>
      <c r="E326">
        <v>-1.0680717744232413E-2</v>
      </c>
    </row>
    <row r="327" spans="1:5" hidden="1" x14ac:dyDescent="0.25">
      <c r="A327" t="s">
        <v>134</v>
      </c>
      <c r="B327" t="s">
        <v>10</v>
      </c>
      <c r="C327" t="s">
        <v>499</v>
      </c>
      <c r="D327" t="s">
        <v>14</v>
      </c>
      <c r="E327">
        <v>-7.691896895471376</v>
      </c>
    </row>
    <row r="328" spans="1:5" hidden="1" x14ac:dyDescent="0.25">
      <c r="A328" t="s">
        <v>156</v>
      </c>
      <c r="B328" t="s">
        <v>31</v>
      </c>
      <c r="C328" t="s">
        <v>500</v>
      </c>
      <c r="D328" t="s">
        <v>14</v>
      </c>
      <c r="E328">
        <v>2.9264619999999999</v>
      </c>
    </row>
    <row r="329" spans="1:5" hidden="1" x14ac:dyDescent="0.25">
      <c r="A329" t="s">
        <v>164</v>
      </c>
      <c r="B329" t="s">
        <v>65</v>
      </c>
      <c r="C329" t="s">
        <v>498</v>
      </c>
      <c r="D329" t="s">
        <v>25</v>
      </c>
      <c r="E329">
        <v>-0.6631153018381899</v>
      </c>
    </row>
    <row r="330" spans="1:5" hidden="1" x14ac:dyDescent="0.25">
      <c r="A330" t="s">
        <v>164</v>
      </c>
      <c r="B330" t="s">
        <v>0</v>
      </c>
      <c r="C330" t="s">
        <v>498</v>
      </c>
      <c r="D330" t="s">
        <v>15</v>
      </c>
      <c r="E330">
        <v>-0.3713934777270102</v>
      </c>
    </row>
    <row r="331" spans="1:5" hidden="1" x14ac:dyDescent="0.25">
      <c r="A331" t="s">
        <v>164</v>
      </c>
      <c r="B331" t="s">
        <v>80</v>
      </c>
      <c r="C331" t="s">
        <v>499</v>
      </c>
      <c r="D331" t="s">
        <v>14</v>
      </c>
      <c r="E331">
        <v>-5.2598297912803691E-3</v>
      </c>
    </row>
    <row r="332" spans="1:5" hidden="1" x14ac:dyDescent="0.25">
      <c r="A332" t="s">
        <v>164</v>
      </c>
      <c r="B332" t="s">
        <v>1</v>
      </c>
      <c r="C332" t="s">
        <v>499</v>
      </c>
      <c r="D332" t="s">
        <v>14</v>
      </c>
      <c r="E332">
        <v>-1.56101</v>
      </c>
    </row>
    <row r="333" spans="1:5" hidden="1" x14ac:dyDescent="0.25">
      <c r="A333" t="s">
        <v>164</v>
      </c>
      <c r="B333" t="s">
        <v>79</v>
      </c>
      <c r="C333" t="s">
        <v>497</v>
      </c>
      <c r="D333" t="s">
        <v>14</v>
      </c>
      <c r="E333">
        <v>1</v>
      </c>
    </row>
    <row r="334" spans="1:5" hidden="1" x14ac:dyDescent="0.25">
      <c r="A334" t="s">
        <v>164</v>
      </c>
      <c r="B334" t="s">
        <v>53</v>
      </c>
      <c r="C334" t="s">
        <v>501</v>
      </c>
      <c r="D334" t="s">
        <v>25</v>
      </c>
      <c r="E334">
        <v>12.138381796360086</v>
      </c>
    </row>
    <row r="335" spans="1:5" hidden="1" x14ac:dyDescent="0.25">
      <c r="A335" t="s">
        <v>164</v>
      </c>
      <c r="B335" t="s">
        <v>48</v>
      </c>
      <c r="C335" t="s">
        <v>498</v>
      </c>
      <c r="D335" t="s">
        <v>25</v>
      </c>
      <c r="E335">
        <v>-2.7086600000000001</v>
      </c>
    </row>
    <row r="336" spans="1:5" hidden="1" x14ac:dyDescent="0.25">
      <c r="A336" t="s">
        <v>164</v>
      </c>
      <c r="B336" t="s">
        <v>10</v>
      </c>
      <c r="C336" t="s">
        <v>499</v>
      </c>
      <c r="D336" t="s">
        <v>14</v>
      </c>
      <c r="E336">
        <v>-9.8594720339907589</v>
      </c>
    </row>
    <row r="337" spans="1:8" hidden="1" x14ac:dyDescent="0.25">
      <c r="A337" t="s">
        <v>28</v>
      </c>
      <c r="B337" t="s">
        <v>1</v>
      </c>
      <c r="C337" t="s">
        <v>499</v>
      </c>
      <c r="D337" t="s">
        <v>14</v>
      </c>
      <c r="E337">
        <v>-5.5555555555555559E-2</v>
      </c>
    </row>
    <row r="338" spans="1:8" hidden="1" x14ac:dyDescent="0.25">
      <c r="A338" t="s">
        <v>128</v>
      </c>
      <c r="B338" t="s">
        <v>31</v>
      </c>
      <c r="C338" t="s">
        <v>500</v>
      </c>
      <c r="D338" t="s">
        <v>14</v>
      </c>
      <c r="E338">
        <v>4.9601977794906409</v>
      </c>
    </row>
    <row r="339" spans="1:8" hidden="1" x14ac:dyDescent="0.25">
      <c r="A339" t="s">
        <v>26</v>
      </c>
      <c r="B339" t="s">
        <v>53</v>
      </c>
      <c r="C339" t="s">
        <v>497</v>
      </c>
      <c r="D339" t="s">
        <v>25</v>
      </c>
      <c r="E339">
        <v>1</v>
      </c>
    </row>
    <row r="340" spans="1:8" hidden="1" x14ac:dyDescent="0.25">
      <c r="A340" t="s">
        <v>126</v>
      </c>
      <c r="B340" t="s">
        <v>31</v>
      </c>
      <c r="C340" t="s">
        <v>500</v>
      </c>
      <c r="D340" t="s">
        <v>14</v>
      </c>
      <c r="E340">
        <v>5.4439917951194259</v>
      </c>
    </row>
    <row r="341" spans="1:8" hidden="1" x14ac:dyDescent="0.25">
      <c r="A341" t="s">
        <v>28</v>
      </c>
      <c r="B341" t="s">
        <v>53</v>
      </c>
      <c r="C341" t="s">
        <v>497</v>
      </c>
      <c r="D341" t="s">
        <v>25</v>
      </c>
      <c r="E341">
        <v>1</v>
      </c>
    </row>
    <row r="342" spans="1:8" hidden="1" x14ac:dyDescent="0.25">
      <c r="A342" t="s">
        <v>708</v>
      </c>
      <c r="B342" t="s">
        <v>712</v>
      </c>
      <c r="C342" t="s">
        <v>500</v>
      </c>
      <c r="D342" t="s">
        <v>14</v>
      </c>
      <c r="E342" s="33">
        <v>2.3115789473684209E-5</v>
      </c>
      <c r="H342" s="33"/>
    </row>
    <row r="343" spans="1:8" hidden="1" x14ac:dyDescent="0.25">
      <c r="A343" t="s">
        <v>27</v>
      </c>
      <c r="B343" t="s">
        <v>11</v>
      </c>
      <c r="C343" t="s">
        <v>499</v>
      </c>
      <c r="D343" t="s">
        <v>14</v>
      </c>
      <c r="E343">
        <v>-6.3492063492063489E-2</v>
      </c>
      <c r="H343" s="33"/>
    </row>
    <row r="344" spans="1:8" hidden="1" x14ac:dyDescent="0.25">
      <c r="A344" t="s">
        <v>124</v>
      </c>
      <c r="B344" t="s">
        <v>31</v>
      </c>
      <c r="C344" t="s">
        <v>500</v>
      </c>
      <c r="D344" t="s">
        <v>14</v>
      </c>
      <c r="E344">
        <v>4.4391056995920248</v>
      </c>
      <c r="H344" s="33"/>
    </row>
    <row r="345" spans="1:8" hidden="1" x14ac:dyDescent="0.25">
      <c r="A345" t="s">
        <v>27</v>
      </c>
      <c r="B345" t="s">
        <v>52</v>
      </c>
      <c r="C345" t="s">
        <v>497</v>
      </c>
      <c r="D345" t="s">
        <v>25</v>
      </c>
      <c r="E345">
        <v>1</v>
      </c>
      <c r="H345" s="33"/>
    </row>
    <row r="346" spans="1:8" hidden="1" x14ac:dyDescent="0.25">
      <c r="A346" t="s">
        <v>24</v>
      </c>
      <c r="B346" t="s">
        <v>0</v>
      </c>
      <c r="C346" t="s">
        <v>498</v>
      </c>
      <c r="D346" t="s">
        <v>15</v>
      </c>
      <c r="E346">
        <v>-0.28058361391694725</v>
      </c>
      <c r="H346" s="33"/>
    </row>
    <row r="347" spans="1:8" hidden="1" x14ac:dyDescent="0.25">
      <c r="A347" t="s">
        <v>24</v>
      </c>
      <c r="B347" t="s">
        <v>52</v>
      </c>
      <c r="C347" t="s">
        <v>497</v>
      </c>
      <c r="D347" t="s">
        <v>25</v>
      </c>
      <c r="E347">
        <v>1</v>
      </c>
      <c r="H347" s="33"/>
    </row>
    <row r="348" spans="1:8" hidden="1" x14ac:dyDescent="0.25">
      <c r="A348" t="s">
        <v>130</v>
      </c>
      <c r="B348" t="s">
        <v>31</v>
      </c>
      <c r="C348" t="s">
        <v>500</v>
      </c>
      <c r="D348" t="s">
        <v>14</v>
      </c>
      <c r="E348">
        <v>6.0507753436786436</v>
      </c>
      <c r="H348" s="33"/>
    </row>
    <row r="349" spans="1:8" hidden="1" x14ac:dyDescent="0.25">
      <c r="A349" t="s">
        <v>29</v>
      </c>
      <c r="B349" t="s">
        <v>1</v>
      </c>
      <c r="C349" t="s">
        <v>499</v>
      </c>
      <c r="D349" t="s">
        <v>14</v>
      </c>
      <c r="E349">
        <v>-5.5555555555555559E-2</v>
      </c>
      <c r="H349" s="33"/>
    </row>
    <row r="350" spans="1:8" hidden="1" x14ac:dyDescent="0.25">
      <c r="A350" t="s">
        <v>29</v>
      </c>
      <c r="B350" t="s">
        <v>52</v>
      </c>
      <c r="C350" t="s">
        <v>497</v>
      </c>
      <c r="D350" t="s">
        <v>25</v>
      </c>
      <c r="E350">
        <v>1</v>
      </c>
      <c r="H350" s="33"/>
    </row>
    <row r="351" spans="1:8" hidden="1" x14ac:dyDescent="0.25">
      <c r="A351" t="s">
        <v>95</v>
      </c>
      <c r="B351" t="s">
        <v>11</v>
      </c>
      <c r="C351" t="s">
        <v>499</v>
      </c>
      <c r="D351" t="s">
        <v>14</v>
      </c>
      <c r="E351">
        <v>-17.9893</v>
      </c>
      <c r="H351" s="33"/>
    </row>
    <row r="352" spans="1:8" hidden="1" x14ac:dyDescent="0.25">
      <c r="A352" t="s">
        <v>135</v>
      </c>
      <c r="B352" t="s">
        <v>31</v>
      </c>
      <c r="C352" t="s">
        <v>500</v>
      </c>
      <c r="D352" t="s">
        <v>14</v>
      </c>
      <c r="E352">
        <v>1.4373621831387062</v>
      </c>
      <c r="H352" s="33"/>
    </row>
    <row r="353" spans="1:8" hidden="1" x14ac:dyDescent="0.25">
      <c r="A353" t="s">
        <v>95</v>
      </c>
      <c r="B353" t="s">
        <v>613</v>
      </c>
      <c r="C353" t="s">
        <v>501</v>
      </c>
      <c r="D353" t="s">
        <v>14</v>
      </c>
      <c r="E353">
        <v>14.11253</v>
      </c>
      <c r="H353" s="33"/>
    </row>
    <row r="354" spans="1:8" hidden="1" x14ac:dyDescent="0.25">
      <c r="A354" t="s">
        <v>95</v>
      </c>
      <c r="B354" t="s">
        <v>0</v>
      </c>
      <c r="C354" t="s">
        <v>498</v>
      </c>
      <c r="D354" t="s">
        <v>15</v>
      </c>
      <c r="E354">
        <v>-1.193011111111111</v>
      </c>
      <c r="H354" s="33"/>
    </row>
    <row r="355" spans="1:8" hidden="1" x14ac:dyDescent="0.25">
      <c r="A355" t="s">
        <v>95</v>
      </c>
      <c r="B355" t="s">
        <v>34</v>
      </c>
      <c r="C355" t="s">
        <v>497</v>
      </c>
      <c r="D355" t="s">
        <v>14</v>
      </c>
      <c r="E355">
        <v>1</v>
      </c>
      <c r="H355" s="33"/>
    </row>
    <row r="356" spans="1:8" hidden="1" x14ac:dyDescent="0.25">
      <c r="A356" t="s">
        <v>95</v>
      </c>
      <c r="B356" t="s">
        <v>85</v>
      </c>
      <c r="C356" t="s">
        <v>499</v>
      </c>
      <c r="D356" t="s">
        <v>14</v>
      </c>
      <c r="E356">
        <v>-4.6623999999999999</v>
      </c>
      <c r="H356" s="33"/>
    </row>
    <row r="357" spans="1:8" hidden="1" x14ac:dyDescent="0.25">
      <c r="A357" t="s">
        <v>95</v>
      </c>
      <c r="B357" t="s">
        <v>48</v>
      </c>
      <c r="C357" t="s">
        <v>498</v>
      </c>
      <c r="D357" t="s">
        <v>25</v>
      </c>
      <c r="E357">
        <v>-2.9817054545454549</v>
      </c>
      <c r="H357" s="33"/>
    </row>
    <row r="358" spans="1:8" hidden="1" x14ac:dyDescent="0.25">
      <c r="A358" t="s">
        <v>95</v>
      </c>
      <c r="B358" t="s">
        <v>10</v>
      </c>
      <c r="C358" t="s">
        <v>499</v>
      </c>
      <c r="D358" t="s">
        <v>14</v>
      </c>
      <c r="E358">
        <v>-9.51</v>
      </c>
      <c r="H358" s="33"/>
    </row>
    <row r="359" spans="1:8" hidden="1" x14ac:dyDescent="0.25">
      <c r="A359" t="s">
        <v>133</v>
      </c>
      <c r="B359" t="s">
        <v>31</v>
      </c>
      <c r="C359" t="s">
        <v>500</v>
      </c>
      <c r="D359" t="s">
        <v>14</v>
      </c>
      <c r="E359">
        <v>1.4373621831387062</v>
      </c>
      <c r="H359" s="33"/>
    </row>
    <row r="360" spans="1:8" hidden="1" x14ac:dyDescent="0.25">
      <c r="A360" t="s">
        <v>96</v>
      </c>
      <c r="B360" t="s">
        <v>613</v>
      </c>
      <c r="C360" t="s">
        <v>501</v>
      </c>
      <c r="D360" t="s">
        <v>14</v>
      </c>
      <c r="E360">
        <v>14.11253</v>
      </c>
      <c r="H360" s="33"/>
    </row>
    <row r="361" spans="1:8" hidden="1" x14ac:dyDescent="0.25">
      <c r="A361" t="s">
        <v>96</v>
      </c>
      <c r="B361" t="s">
        <v>0</v>
      </c>
      <c r="C361" t="s">
        <v>498</v>
      </c>
      <c r="D361" t="s">
        <v>15</v>
      </c>
      <c r="E361">
        <v>-1.193011111111111</v>
      </c>
      <c r="H361" s="33"/>
    </row>
    <row r="362" spans="1:8" hidden="1" x14ac:dyDescent="0.25">
      <c r="A362" t="s">
        <v>96</v>
      </c>
      <c r="B362" t="s">
        <v>1</v>
      </c>
      <c r="C362" t="s">
        <v>499</v>
      </c>
      <c r="D362" t="s">
        <v>14</v>
      </c>
      <c r="E362">
        <v>-17.9893</v>
      </c>
      <c r="H362" s="33"/>
    </row>
    <row r="363" spans="1:8" hidden="1" x14ac:dyDescent="0.25">
      <c r="A363" t="s">
        <v>96</v>
      </c>
      <c r="B363" t="s">
        <v>34</v>
      </c>
      <c r="C363" t="s">
        <v>497</v>
      </c>
      <c r="D363" t="s">
        <v>14</v>
      </c>
      <c r="E363">
        <v>1</v>
      </c>
      <c r="H363" s="33"/>
    </row>
    <row r="364" spans="1:8" hidden="1" x14ac:dyDescent="0.25">
      <c r="A364" t="s">
        <v>96</v>
      </c>
      <c r="B364" t="s">
        <v>85</v>
      </c>
      <c r="C364" t="s">
        <v>499</v>
      </c>
      <c r="D364" t="s">
        <v>14</v>
      </c>
      <c r="E364">
        <v>-4.6623999999999999</v>
      </c>
      <c r="H364" s="33"/>
    </row>
    <row r="365" spans="1:8" hidden="1" x14ac:dyDescent="0.25">
      <c r="A365" t="s">
        <v>96</v>
      </c>
      <c r="B365" t="s">
        <v>48</v>
      </c>
      <c r="C365" t="s">
        <v>498</v>
      </c>
      <c r="D365" t="s">
        <v>25</v>
      </c>
      <c r="E365">
        <v>-2.9817054545454549</v>
      </c>
      <c r="H365" s="33"/>
    </row>
    <row r="366" spans="1:8" hidden="1" x14ac:dyDescent="0.25">
      <c r="A366" t="s">
        <v>96</v>
      </c>
      <c r="B366" t="s">
        <v>10</v>
      </c>
      <c r="C366" t="s">
        <v>499</v>
      </c>
      <c r="D366" t="s">
        <v>14</v>
      </c>
      <c r="E366">
        <v>-9.51</v>
      </c>
      <c r="H366" s="33"/>
    </row>
    <row r="367" spans="1:8" hidden="1" x14ac:dyDescent="0.25">
      <c r="A367" t="s">
        <v>35</v>
      </c>
      <c r="B367" t="s">
        <v>0</v>
      </c>
      <c r="C367" t="s">
        <v>498</v>
      </c>
      <c r="D367" t="s">
        <v>15</v>
      </c>
      <c r="E367">
        <v>-54</v>
      </c>
      <c r="H367" s="33"/>
    </row>
    <row r="368" spans="1:8" hidden="1" x14ac:dyDescent="0.25">
      <c r="A368" t="s">
        <v>35</v>
      </c>
      <c r="B368" t="s">
        <v>34</v>
      </c>
      <c r="C368" t="s">
        <v>497</v>
      </c>
      <c r="D368" t="s">
        <v>14</v>
      </c>
      <c r="E368">
        <v>1</v>
      </c>
      <c r="H368" s="33"/>
    </row>
    <row r="369" spans="1:8" hidden="1" x14ac:dyDescent="0.25">
      <c r="A369" t="s">
        <v>35</v>
      </c>
      <c r="B369" t="s">
        <v>10</v>
      </c>
      <c r="C369" t="s">
        <v>499</v>
      </c>
      <c r="D369" t="s">
        <v>14</v>
      </c>
      <c r="E369">
        <v>-14</v>
      </c>
      <c r="H369" s="33"/>
    </row>
    <row r="370" spans="1:8" hidden="1" x14ac:dyDescent="0.25">
      <c r="A370" t="s">
        <v>109</v>
      </c>
      <c r="B370" t="s">
        <v>11</v>
      </c>
      <c r="C370" t="s">
        <v>499</v>
      </c>
      <c r="D370" t="s">
        <v>14</v>
      </c>
      <c r="E370">
        <v>-2.0288196431358299</v>
      </c>
      <c r="H370" s="33"/>
    </row>
    <row r="371" spans="1:8" hidden="1" x14ac:dyDescent="0.25">
      <c r="A371" t="s">
        <v>161</v>
      </c>
      <c r="B371" t="s">
        <v>31</v>
      </c>
      <c r="C371" t="s">
        <v>500</v>
      </c>
      <c r="D371" t="s">
        <v>14</v>
      </c>
      <c r="E371">
        <v>1.157470297996819</v>
      </c>
      <c r="H371" s="33"/>
    </row>
    <row r="372" spans="1:8" hidden="1" x14ac:dyDescent="0.25">
      <c r="A372" t="s">
        <v>109</v>
      </c>
      <c r="B372" t="s">
        <v>65</v>
      </c>
      <c r="C372" t="s">
        <v>498</v>
      </c>
      <c r="D372" t="s">
        <v>25</v>
      </c>
      <c r="E372">
        <v>-2.38256255527233</v>
      </c>
      <c r="H372" s="33"/>
    </row>
    <row r="373" spans="1:8" hidden="1" x14ac:dyDescent="0.25">
      <c r="A373" t="s">
        <v>109</v>
      </c>
      <c r="B373" t="s">
        <v>117</v>
      </c>
      <c r="C373" t="s">
        <v>499</v>
      </c>
      <c r="D373" t="s">
        <v>14</v>
      </c>
      <c r="E373">
        <v>-4.7323518701555399E-2</v>
      </c>
      <c r="H373" s="33"/>
    </row>
    <row r="374" spans="1:8" hidden="1" x14ac:dyDescent="0.25">
      <c r="A374" t="s">
        <v>109</v>
      </c>
      <c r="B374" t="s">
        <v>0</v>
      </c>
      <c r="C374" t="s">
        <v>501</v>
      </c>
      <c r="D374" t="s">
        <v>15</v>
      </c>
      <c r="E374">
        <v>0.3901576236799667</v>
      </c>
      <c r="H374" s="33"/>
    </row>
    <row r="375" spans="1:8" hidden="1" x14ac:dyDescent="0.25">
      <c r="A375" t="s">
        <v>109</v>
      </c>
      <c r="B375" t="s">
        <v>182</v>
      </c>
      <c r="C375" t="s">
        <v>497</v>
      </c>
      <c r="D375" t="s">
        <v>14</v>
      </c>
      <c r="E375">
        <v>1</v>
      </c>
      <c r="H375" s="33"/>
    </row>
    <row r="376" spans="1:8" hidden="1" x14ac:dyDescent="0.25">
      <c r="A376" t="s">
        <v>109</v>
      </c>
      <c r="B376" t="s">
        <v>115</v>
      </c>
      <c r="C376" t="s">
        <v>499</v>
      </c>
      <c r="D376" t="s">
        <v>14</v>
      </c>
      <c r="E376">
        <v>-1.3010000000000001E-3</v>
      </c>
      <c r="H376" s="33"/>
    </row>
    <row r="377" spans="1:8" hidden="1" x14ac:dyDescent="0.25">
      <c r="A377" t="s">
        <v>109</v>
      </c>
      <c r="B377" t="s">
        <v>113</v>
      </c>
      <c r="C377" t="s">
        <v>499</v>
      </c>
      <c r="D377" t="s">
        <v>14</v>
      </c>
      <c r="E377">
        <v>-1.8966862612495399E-2</v>
      </c>
      <c r="H377" s="33"/>
    </row>
    <row r="378" spans="1:8" hidden="1" x14ac:dyDescent="0.25">
      <c r="A378" t="s">
        <v>109</v>
      </c>
      <c r="B378" t="s">
        <v>102</v>
      </c>
      <c r="C378" t="s">
        <v>499</v>
      </c>
      <c r="D378" t="s">
        <v>14</v>
      </c>
      <c r="E378">
        <v>-2.3784E-2</v>
      </c>
      <c r="H378" s="33"/>
    </row>
    <row r="379" spans="1:8" hidden="1" x14ac:dyDescent="0.25">
      <c r="A379" t="s">
        <v>109</v>
      </c>
      <c r="B379" t="s">
        <v>10</v>
      </c>
      <c r="C379" t="s">
        <v>499</v>
      </c>
      <c r="D379" t="s">
        <v>14</v>
      </c>
      <c r="E379">
        <v>-16.396699999999999</v>
      </c>
      <c r="H379" s="33"/>
    </row>
    <row r="380" spans="1:8" x14ac:dyDescent="0.25">
      <c r="A380" t="s">
        <v>708</v>
      </c>
      <c r="B380" t="s">
        <v>748</v>
      </c>
      <c r="C380" t="s">
        <v>500</v>
      </c>
      <c r="D380" t="s">
        <v>14</v>
      </c>
      <c r="E380" s="33">
        <v>6.2365263157894727E-4</v>
      </c>
      <c r="H380" s="33"/>
    </row>
    <row r="381" spans="1:8" hidden="1" x14ac:dyDescent="0.25">
      <c r="A381" t="s">
        <v>111</v>
      </c>
      <c r="B381" t="s">
        <v>65</v>
      </c>
      <c r="C381" t="s">
        <v>498</v>
      </c>
      <c r="D381" t="s">
        <v>25</v>
      </c>
      <c r="E381">
        <v>-2.38256255527233</v>
      </c>
      <c r="H381" s="33"/>
    </row>
    <row r="382" spans="1:8" hidden="1" x14ac:dyDescent="0.25">
      <c r="A382" t="s">
        <v>111</v>
      </c>
      <c r="B382" t="s">
        <v>117</v>
      </c>
      <c r="C382" t="s">
        <v>499</v>
      </c>
      <c r="D382" t="s">
        <v>14</v>
      </c>
      <c r="E382">
        <v>-4.7323518701555399E-2</v>
      </c>
      <c r="H382" s="33"/>
    </row>
    <row r="383" spans="1:8" hidden="1" x14ac:dyDescent="0.25">
      <c r="A383" t="s">
        <v>111</v>
      </c>
      <c r="B383" t="s">
        <v>0</v>
      </c>
      <c r="C383" t="s">
        <v>501</v>
      </c>
      <c r="D383" t="s">
        <v>15</v>
      </c>
      <c r="E383">
        <v>0.3901576236799667</v>
      </c>
      <c r="H383" s="33"/>
    </row>
    <row r="384" spans="1:8" hidden="1" x14ac:dyDescent="0.25">
      <c r="A384" t="s">
        <v>111</v>
      </c>
      <c r="B384" t="s">
        <v>1</v>
      </c>
      <c r="C384" t="s">
        <v>499</v>
      </c>
      <c r="D384" t="s">
        <v>14</v>
      </c>
      <c r="E384">
        <v>-2.0288196431358299</v>
      </c>
      <c r="H384" s="33"/>
    </row>
    <row r="385" spans="1:8" hidden="1" x14ac:dyDescent="0.25">
      <c r="A385" t="s">
        <v>111</v>
      </c>
      <c r="B385" t="s">
        <v>182</v>
      </c>
      <c r="C385" t="s">
        <v>497</v>
      </c>
      <c r="D385" t="s">
        <v>14</v>
      </c>
      <c r="E385">
        <v>1</v>
      </c>
      <c r="H385" s="33"/>
    </row>
    <row r="386" spans="1:8" hidden="1" x14ac:dyDescent="0.25">
      <c r="A386" t="s">
        <v>111</v>
      </c>
      <c r="B386" t="s">
        <v>115</v>
      </c>
      <c r="C386" t="s">
        <v>499</v>
      </c>
      <c r="D386" t="s">
        <v>14</v>
      </c>
      <c r="E386">
        <v>-1.3010000000000001E-3</v>
      </c>
      <c r="H386" s="33"/>
    </row>
    <row r="387" spans="1:8" hidden="1" x14ac:dyDescent="0.25">
      <c r="A387" t="s">
        <v>111</v>
      </c>
      <c r="B387" t="s">
        <v>113</v>
      </c>
      <c r="C387" t="s">
        <v>499</v>
      </c>
      <c r="D387" t="s">
        <v>14</v>
      </c>
      <c r="E387">
        <v>-1.8966862612495399E-2</v>
      </c>
      <c r="H387" s="33"/>
    </row>
    <row r="388" spans="1:8" hidden="1" x14ac:dyDescent="0.25">
      <c r="A388" t="s">
        <v>111</v>
      </c>
      <c r="B388" t="s">
        <v>102</v>
      </c>
      <c r="C388" t="s">
        <v>499</v>
      </c>
      <c r="D388" t="s">
        <v>14</v>
      </c>
      <c r="E388">
        <v>-2.3784E-2</v>
      </c>
      <c r="H388" s="33"/>
    </row>
    <row r="389" spans="1:8" hidden="1" x14ac:dyDescent="0.25">
      <c r="A389" t="s">
        <v>111</v>
      </c>
      <c r="B389" t="s">
        <v>10</v>
      </c>
      <c r="C389" t="s">
        <v>499</v>
      </c>
      <c r="D389" t="s">
        <v>14</v>
      </c>
      <c r="E389">
        <v>-16.396699999999999</v>
      </c>
      <c r="H389" s="33"/>
    </row>
    <row r="390" spans="1:8" hidden="1" x14ac:dyDescent="0.25">
      <c r="A390" t="s">
        <v>37</v>
      </c>
      <c r="B390" t="s">
        <v>11</v>
      </c>
      <c r="C390" t="s">
        <v>499</v>
      </c>
      <c r="D390" t="s">
        <v>14</v>
      </c>
      <c r="E390">
        <v>-1.96356</v>
      </c>
      <c r="H390" s="33"/>
    </row>
    <row r="391" spans="1:8" hidden="1" x14ac:dyDescent="0.25">
      <c r="A391" t="s">
        <v>27</v>
      </c>
      <c r="B391" t="s">
        <v>31</v>
      </c>
      <c r="C391" t="s">
        <v>500</v>
      </c>
      <c r="D391" t="s">
        <v>14</v>
      </c>
      <c r="E391">
        <v>0.11500529100529099</v>
      </c>
      <c r="H391" s="33"/>
    </row>
    <row r="392" spans="1:8" hidden="1" x14ac:dyDescent="0.25">
      <c r="A392" t="s">
        <v>37</v>
      </c>
      <c r="B392" t="s">
        <v>36</v>
      </c>
      <c r="C392" t="s">
        <v>497</v>
      </c>
      <c r="D392" t="s">
        <v>14</v>
      </c>
      <c r="E392">
        <v>1</v>
      </c>
      <c r="H392" s="33"/>
    </row>
    <row r="393" spans="1:8" hidden="1" x14ac:dyDescent="0.25">
      <c r="A393" t="s">
        <v>37</v>
      </c>
      <c r="B393" t="s">
        <v>10</v>
      </c>
      <c r="C393" t="s">
        <v>499</v>
      </c>
      <c r="D393" t="s">
        <v>14</v>
      </c>
      <c r="E393">
        <v>-2.9474999999999998</v>
      </c>
      <c r="H393" s="33"/>
    </row>
    <row r="394" spans="1:8" hidden="1" x14ac:dyDescent="0.25">
      <c r="A394" t="s">
        <v>39</v>
      </c>
      <c r="B394" t="s">
        <v>11</v>
      </c>
      <c r="C394" t="s">
        <v>499</v>
      </c>
      <c r="D394" t="s">
        <v>14</v>
      </c>
      <c r="E394">
        <v>-1.96356</v>
      </c>
      <c r="H394" s="33"/>
    </row>
    <row r="395" spans="1:8" hidden="1" x14ac:dyDescent="0.25">
      <c r="A395" t="s">
        <v>95</v>
      </c>
      <c r="B395" t="s">
        <v>31</v>
      </c>
      <c r="C395" t="s">
        <v>500</v>
      </c>
      <c r="D395" t="s">
        <v>14</v>
      </c>
      <c r="E395">
        <v>18.472088733333329</v>
      </c>
      <c r="H395" s="33"/>
    </row>
    <row r="396" spans="1:8" hidden="1" x14ac:dyDescent="0.25">
      <c r="A396" t="s">
        <v>39</v>
      </c>
      <c r="B396" t="s">
        <v>613</v>
      </c>
      <c r="C396" t="s">
        <v>501</v>
      </c>
      <c r="D396" t="s">
        <v>14</v>
      </c>
      <c r="E396">
        <v>1.1207549999999999</v>
      </c>
      <c r="H396" s="33"/>
    </row>
    <row r="397" spans="1:8" hidden="1" x14ac:dyDescent="0.25">
      <c r="A397" t="s">
        <v>39</v>
      </c>
      <c r="B397" t="s">
        <v>36</v>
      </c>
      <c r="C397" t="s">
        <v>497</v>
      </c>
      <c r="D397" t="s">
        <v>14</v>
      </c>
      <c r="E397">
        <v>1</v>
      </c>
      <c r="H397" s="33"/>
    </row>
    <row r="398" spans="1:8" hidden="1" x14ac:dyDescent="0.25">
      <c r="A398" t="s">
        <v>39</v>
      </c>
      <c r="B398" t="s">
        <v>10</v>
      </c>
      <c r="C398" t="s">
        <v>499</v>
      </c>
      <c r="D398" t="s">
        <v>14</v>
      </c>
      <c r="E398">
        <v>-2.9474999999999998</v>
      </c>
      <c r="H398" s="33"/>
    </row>
    <row r="399" spans="1:8" hidden="1" x14ac:dyDescent="0.25">
      <c r="A399" t="s">
        <v>41</v>
      </c>
      <c r="B399" t="s">
        <v>11</v>
      </c>
      <c r="C399" t="s">
        <v>499</v>
      </c>
      <c r="D399" t="s">
        <v>14</v>
      </c>
      <c r="E399">
        <v>-1.10995</v>
      </c>
      <c r="H399" s="33"/>
    </row>
    <row r="400" spans="1:8" hidden="1" x14ac:dyDescent="0.25">
      <c r="A400" t="s">
        <v>109</v>
      </c>
      <c r="B400" t="s">
        <v>31</v>
      </c>
      <c r="C400" t="s">
        <v>500</v>
      </c>
      <c r="D400" t="s">
        <v>14</v>
      </c>
      <c r="E400">
        <v>2.2082000000000002</v>
      </c>
      <c r="H400" s="33"/>
    </row>
    <row r="401" spans="1:8" hidden="1" x14ac:dyDescent="0.25">
      <c r="A401" t="s">
        <v>41</v>
      </c>
      <c r="B401" t="s">
        <v>0</v>
      </c>
      <c r="C401" t="s">
        <v>498</v>
      </c>
      <c r="D401" t="s">
        <v>15</v>
      </c>
      <c r="E401">
        <v>-0.219697</v>
      </c>
      <c r="H401" s="33"/>
    </row>
    <row r="402" spans="1:8" hidden="1" x14ac:dyDescent="0.25">
      <c r="A402" t="s">
        <v>41</v>
      </c>
      <c r="B402" t="s">
        <v>34</v>
      </c>
      <c r="C402" t="s">
        <v>499</v>
      </c>
      <c r="D402" t="s">
        <v>14</v>
      </c>
      <c r="E402">
        <v>-8.3990999999999996E-2</v>
      </c>
      <c r="H402" s="33"/>
    </row>
    <row r="403" spans="1:8" hidden="1" x14ac:dyDescent="0.25">
      <c r="A403" t="s">
        <v>41</v>
      </c>
      <c r="B403" t="s">
        <v>36</v>
      </c>
      <c r="C403" t="s">
        <v>497</v>
      </c>
      <c r="D403" t="s">
        <v>14</v>
      </c>
      <c r="E403">
        <v>1</v>
      </c>
      <c r="H403" s="33"/>
    </row>
    <row r="404" spans="1:8" hidden="1" x14ac:dyDescent="0.25">
      <c r="A404" t="s">
        <v>41</v>
      </c>
      <c r="B404" t="s">
        <v>10</v>
      </c>
      <c r="C404" t="s">
        <v>499</v>
      </c>
      <c r="D404" t="s">
        <v>14</v>
      </c>
      <c r="E404">
        <v>-1.6661459999999999</v>
      </c>
      <c r="H404" s="33"/>
    </row>
    <row r="405" spans="1:8" hidden="1" x14ac:dyDescent="0.25">
      <c r="A405" t="s">
        <v>37</v>
      </c>
      <c r="B405" t="s">
        <v>31</v>
      </c>
      <c r="C405" t="s">
        <v>500</v>
      </c>
      <c r="D405" t="s">
        <v>14</v>
      </c>
      <c r="E405">
        <v>2.181660817</v>
      </c>
      <c r="H405" s="33"/>
    </row>
    <row r="406" spans="1:8" hidden="1" x14ac:dyDescent="0.25">
      <c r="A406" t="s">
        <v>611</v>
      </c>
      <c r="B406" t="s">
        <v>613</v>
      </c>
      <c r="C406" t="s">
        <v>499</v>
      </c>
      <c r="D406" t="s">
        <v>14</v>
      </c>
      <c r="E406">
        <v>-1.4573199999999999</v>
      </c>
      <c r="H406" s="33"/>
    </row>
    <row r="407" spans="1:8" hidden="1" x14ac:dyDescent="0.25">
      <c r="A407" t="s">
        <v>611</v>
      </c>
      <c r="B407" t="s">
        <v>0</v>
      </c>
      <c r="C407" t="s">
        <v>498</v>
      </c>
      <c r="D407" t="s">
        <v>15</v>
      </c>
      <c r="E407">
        <v>-0.25762600000000002</v>
      </c>
      <c r="H407" s="33"/>
    </row>
    <row r="408" spans="1:8" hidden="1" x14ac:dyDescent="0.25">
      <c r="A408" t="s">
        <v>611</v>
      </c>
      <c r="B408" t="s">
        <v>34</v>
      </c>
      <c r="C408" t="s">
        <v>499</v>
      </c>
      <c r="D408" t="s">
        <v>14</v>
      </c>
      <c r="E408">
        <v>-0.19320399999999999</v>
      </c>
      <c r="H408" s="33"/>
    </row>
    <row r="409" spans="1:8" hidden="1" x14ac:dyDescent="0.25">
      <c r="A409" t="s">
        <v>611</v>
      </c>
      <c r="B409" t="s">
        <v>36</v>
      </c>
      <c r="C409" t="s">
        <v>497</v>
      </c>
      <c r="D409" t="s">
        <v>14</v>
      </c>
      <c r="E409">
        <v>1</v>
      </c>
      <c r="H409" s="33"/>
    </row>
    <row r="410" spans="1:8" hidden="1" x14ac:dyDescent="0.25">
      <c r="A410" t="s">
        <v>39</v>
      </c>
      <c r="B410" t="s">
        <v>31</v>
      </c>
      <c r="C410" t="s">
        <v>500</v>
      </c>
      <c r="D410" t="s">
        <v>14</v>
      </c>
      <c r="E410">
        <v>1.0609059999999999</v>
      </c>
      <c r="H410" s="33"/>
    </row>
    <row r="411" spans="1:8" hidden="1" x14ac:dyDescent="0.25">
      <c r="A411" t="s">
        <v>38</v>
      </c>
      <c r="B411" t="s">
        <v>1</v>
      </c>
      <c r="C411" t="s">
        <v>499</v>
      </c>
      <c r="D411" t="s">
        <v>14</v>
      </c>
      <c r="E411">
        <v>-1.96356</v>
      </c>
      <c r="H411" s="33"/>
    </row>
    <row r="412" spans="1:8" hidden="1" x14ac:dyDescent="0.25">
      <c r="A412" t="s">
        <v>38</v>
      </c>
      <c r="B412" t="s">
        <v>36</v>
      </c>
      <c r="C412" t="s">
        <v>497</v>
      </c>
      <c r="D412" t="s">
        <v>14</v>
      </c>
      <c r="E412">
        <v>1</v>
      </c>
      <c r="H412" s="33"/>
    </row>
    <row r="413" spans="1:8" hidden="1" x14ac:dyDescent="0.25">
      <c r="A413" t="s">
        <v>38</v>
      </c>
      <c r="B413" t="s">
        <v>10</v>
      </c>
      <c r="C413" t="s">
        <v>499</v>
      </c>
      <c r="D413" t="s">
        <v>14</v>
      </c>
      <c r="E413">
        <v>-2.9474999999999998</v>
      </c>
      <c r="H413" s="33"/>
    </row>
    <row r="414" spans="1:8" hidden="1" x14ac:dyDescent="0.25">
      <c r="A414" t="s">
        <v>40</v>
      </c>
      <c r="B414" t="s">
        <v>1</v>
      </c>
      <c r="C414" t="s">
        <v>499</v>
      </c>
      <c r="D414" t="s">
        <v>14</v>
      </c>
      <c r="E414">
        <v>-1.96356</v>
      </c>
      <c r="H414" s="33"/>
    </row>
    <row r="415" spans="1:8" hidden="1" x14ac:dyDescent="0.25">
      <c r="A415" t="s">
        <v>41</v>
      </c>
      <c r="B415" t="s">
        <v>31</v>
      </c>
      <c r="C415" t="s">
        <v>500</v>
      </c>
      <c r="D415" t="s">
        <v>14</v>
      </c>
      <c r="E415">
        <v>0.63487199999999999</v>
      </c>
      <c r="H415" s="33"/>
    </row>
    <row r="416" spans="1:8" hidden="1" x14ac:dyDescent="0.25">
      <c r="A416" t="s">
        <v>40</v>
      </c>
      <c r="B416" t="s">
        <v>613</v>
      </c>
      <c r="C416" t="s">
        <v>501</v>
      </c>
      <c r="D416" t="s">
        <v>14</v>
      </c>
      <c r="E416">
        <v>1.1207549999999999</v>
      </c>
      <c r="H416" s="33"/>
    </row>
    <row r="417" spans="1:8" hidden="1" x14ac:dyDescent="0.25">
      <c r="A417" t="s">
        <v>40</v>
      </c>
      <c r="B417" t="s">
        <v>36</v>
      </c>
      <c r="C417" t="s">
        <v>497</v>
      </c>
      <c r="D417" t="s">
        <v>14</v>
      </c>
      <c r="E417">
        <v>1</v>
      </c>
      <c r="H417" s="33"/>
    </row>
    <row r="418" spans="1:8" hidden="1" x14ac:dyDescent="0.25">
      <c r="A418" t="s">
        <v>40</v>
      </c>
      <c r="B418" t="s">
        <v>10</v>
      </c>
      <c r="C418" t="s">
        <v>499</v>
      </c>
      <c r="D418" t="s">
        <v>14</v>
      </c>
      <c r="E418">
        <v>-2.9474999999999998</v>
      </c>
      <c r="H418" s="33"/>
    </row>
    <row r="419" spans="1:8" hidden="1" x14ac:dyDescent="0.25">
      <c r="A419" t="s">
        <v>42</v>
      </c>
      <c r="B419" t="s">
        <v>1</v>
      </c>
      <c r="C419" t="s">
        <v>499</v>
      </c>
      <c r="D419" t="s">
        <v>14</v>
      </c>
      <c r="E419">
        <v>-1.10995</v>
      </c>
      <c r="H419" s="33"/>
    </row>
    <row r="420" spans="1:8" hidden="1" x14ac:dyDescent="0.25">
      <c r="A420" t="s">
        <v>137</v>
      </c>
      <c r="B420" t="s">
        <v>31</v>
      </c>
      <c r="C420" t="s">
        <v>500</v>
      </c>
      <c r="D420" t="s">
        <v>14</v>
      </c>
      <c r="E420">
        <v>1.4373621831387062</v>
      </c>
      <c r="H420" s="33"/>
    </row>
    <row r="421" spans="1:8" hidden="1" x14ac:dyDescent="0.25">
      <c r="A421" t="s">
        <v>42</v>
      </c>
      <c r="B421" t="s">
        <v>0</v>
      </c>
      <c r="C421" t="s">
        <v>498</v>
      </c>
      <c r="D421" t="s">
        <v>15</v>
      </c>
      <c r="E421">
        <v>-0.219697</v>
      </c>
      <c r="H421" s="33"/>
    </row>
    <row r="422" spans="1:8" hidden="1" x14ac:dyDescent="0.25">
      <c r="A422" t="s">
        <v>42</v>
      </c>
      <c r="B422" t="s">
        <v>34</v>
      </c>
      <c r="C422" t="s">
        <v>499</v>
      </c>
      <c r="D422" t="s">
        <v>14</v>
      </c>
      <c r="E422">
        <v>-8.3990999999999996E-2</v>
      </c>
      <c r="H422" s="33"/>
    </row>
    <row r="423" spans="1:8" hidden="1" x14ac:dyDescent="0.25">
      <c r="A423" t="s">
        <v>42</v>
      </c>
      <c r="B423" t="s">
        <v>36</v>
      </c>
      <c r="C423" t="s">
        <v>497</v>
      </c>
      <c r="D423" t="s">
        <v>14</v>
      </c>
      <c r="E423">
        <v>1</v>
      </c>
      <c r="H423" s="33"/>
    </row>
    <row r="424" spans="1:8" hidden="1" x14ac:dyDescent="0.25">
      <c r="A424" t="s">
        <v>42</v>
      </c>
      <c r="B424" t="s">
        <v>10</v>
      </c>
      <c r="C424" t="s">
        <v>499</v>
      </c>
      <c r="D424" t="s">
        <v>14</v>
      </c>
      <c r="E424">
        <v>-1.6661459999999999</v>
      </c>
      <c r="H424" s="33"/>
    </row>
    <row r="425" spans="1:8" hidden="1" x14ac:dyDescent="0.25">
      <c r="A425" t="s">
        <v>594</v>
      </c>
      <c r="B425" t="s">
        <v>91</v>
      </c>
      <c r="C425" t="s">
        <v>499</v>
      </c>
      <c r="D425" t="s">
        <v>14</v>
      </c>
      <c r="E425">
        <v>-0.26915</v>
      </c>
      <c r="H425" s="33"/>
    </row>
    <row r="426" spans="1:8" hidden="1" x14ac:dyDescent="0.25">
      <c r="A426" t="s">
        <v>594</v>
      </c>
      <c r="B426" t="s">
        <v>0</v>
      </c>
      <c r="C426" t="s">
        <v>498</v>
      </c>
      <c r="D426" t="s">
        <v>15</v>
      </c>
      <c r="E426">
        <v>-7.8977000000000006E-3</v>
      </c>
      <c r="H426" s="33"/>
    </row>
    <row r="427" spans="1:8" hidden="1" x14ac:dyDescent="0.25">
      <c r="A427" t="s">
        <v>162</v>
      </c>
      <c r="B427" t="s">
        <v>31</v>
      </c>
      <c r="C427" t="s">
        <v>500</v>
      </c>
      <c r="D427" t="s">
        <v>14</v>
      </c>
      <c r="E427">
        <v>1.157470297996819</v>
      </c>
      <c r="H427" s="33"/>
    </row>
    <row r="428" spans="1:8" hidden="1" x14ac:dyDescent="0.25">
      <c r="A428" t="s">
        <v>594</v>
      </c>
      <c r="B428" t="s">
        <v>225</v>
      </c>
      <c r="C428" t="s">
        <v>497</v>
      </c>
      <c r="D428" t="s">
        <v>14</v>
      </c>
      <c r="E428">
        <v>1</v>
      </c>
      <c r="H428" s="33"/>
    </row>
    <row r="429" spans="1:8" hidden="1" x14ac:dyDescent="0.25">
      <c r="A429" t="s">
        <v>594</v>
      </c>
      <c r="B429" t="s">
        <v>10</v>
      </c>
      <c r="C429" t="s">
        <v>499</v>
      </c>
      <c r="D429" t="s">
        <v>14</v>
      </c>
      <c r="E429">
        <v>-0.41415000000000002</v>
      </c>
      <c r="H429" s="33"/>
    </row>
    <row r="430" spans="1:8" hidden="1" x14ac:dyDescent="0.25">
      <c r="A430" t="s">
        <v>87</v>
      </c>
      <c r="B430" t="s">
        <v>0</v>
      </c>
      <c r="C430" t="s">
        <v>498</v>
      </c>
      <c r="D430" t="s">
        <v>15</v>
      </c>
      <c r="E430">
        <v>-0.54900000000000004</v>
      </c>
      <c r="H430" s="33"/>
    </row>
    <row r="431" spans="1:8" hidden="1" x14ac:dyDescent="0.25">
      <c r="A431" t="s">
        <v>87</v>
      </c>
      <c r="B431" t="s">
        <v>86</v>
      </c>
      <c r="C431" t="s">
        <v>497</v>
      </c>
      <c r="D431" t="s">
        <v>14</v>
      </c>
      <c r="E431">
        <v>1</v>
      </c>
      <c r="H431" s="33"/>
    </row>
    <row r="432" spans="1:8" hidden="1" x14ac:dyDescent="0.25">
      <c r="A432" t="s">
        <v>90</v>
      </c>
      <c r="B432" t="s">
        <v>0</v>
      </c>
      <c r="C432" t="s">
        <v>498</v>
      </c>
      <c r="D432" t="s">
        <v>15</v>
      </c>
      <c r="E432">
        <v>-0.25800000000000001</v>
      </c>
      <c r="H432" s="33"/>
    </row>
    <row r="433" spans="1:8" hidden="1" x14ac:dyDescent="0.25">
      <c r="A433" t="s">
        <v>90</v>
      </c>
      <c r="B433" t="s">
        <v>86</v>
      </c>
      <c r="C433" t="s">
        <v>497</v>
      </c>
      <c r="D433" t="s">
        <v>14</v>
      </c>
      <c r="E433">
        <v>1</v>
      </c>
      <c r="H433" s="33"/>
    </row>
    <row r="434" spans="1:8" hidden="1" x14ac:dyDescent="0.25">
      <c r="A434" t="s">
        <v>137</v>
      </c>
      <c r="B434" t="s">
        <v>11</v>
      </c>
      <c r="C434" t="s">
        <v>499</v>
      </c>
      <c r="D434" t="s">
        <v>14</v>
      </c>
      <c r="E434">
        <v>-1.7799416120763316</v>
      </c>
      <c r="H434" s="33"/>
    </row>
    <row r="435" spans="1:8" hidden="1" x14ac:dyDescent="0.25">
      <c r="A435" t="s">
        <v>105</v>
      </c>
      <c r="B435" t="s">
        <v>31</v>
      </c>
      <c r="C435" t="s">
        <v>500</v>
      </c>
      <c r="D435" t="s">
        <v>14</v>
      </c>
      <c r="E435">
        <v>3.9968129999999999</v>
      </c>
      <c r="H435" s="33"/>
    </row>
    <row r="436" spans="1:8" hidden="1" x14ac:dyDescent="0.25">
      <c r="A436" t="s">
        <v>137</v>
      </c>
      <c r="B436" t="s">
        <v>65</v>
      </c>
      <c r="C436" t="s">
        <v>498</v>
      </c>
      <c r="D436" t="s">
        <v>25</v>
      </c>
      <c r="E436">
        <v>-1.776559384790658</v>
      </c>
      <c r="H436" s="33"/>
    </row>
    <row r="437" spans="1:8" hidden="1" x14ac:dyDescent="0.25">
      <c r="A437" t="s">
        <v>137</v>
      </c>
      <c r="B437" t="s">
        <v>0</v>
      </c>
      <c r="C437" t="s">
        <v>501</v>
      </c>
      <c r="D437" t="s">
        <v>15</v>
      </c>
      <c r="E437">
        <v>0.51722364631792139</v>
      </c>
      <c r="H437" s="33"/>
    </row>
    <row r="438" spans="1:8" hidden="1" x14ac:dyDescent="0.25">
      <c r="A438" t="s">
        <v>137</v>
      </c>
      <c r="B438" t="s">
        <v>604</v>
      </c>
      <c r="C438" t="s">
        <v>497</v>
      </c>
      <c r="D438" t="s">
        <v>14</v>
      </c>
      <c r="E438">
        <v>1</v>
      </c>
      <c r="H438" s="33"/>
    </row>
    <row r="439" spans="1:8" hidden="1" x14ac:dyDescent="0.25">
      <c r="A439" t="s">
        <v>137</v>
      </c>
      <c r="B439" t="s">
        <v>48</v>
      </c>
      <c r="C439" t="s">
        <v>498</v>
      </c>
      <c r="D439" t="s">
        <v>25</v>
      </c>
      <c r="E439">
        <v>-8.0105383081743101E-2</v>
      </c>
      <c r="H439" s="33"/>
    </row>
    <row r="440" spans="1:8" hidden="1" x14ac:dyDescent="0.25">
      <c r="A440" t="s">
        <v>137</v>
      </c>
      <c r="B440" t="s">
        <v>81</v>
      </c>
      <c r="C440" t="s">
        <v>499</v>
      </c>
      <c r="D440" t="s">
        <v>14</v>
      </c>
      <c r="E440">
        <v>-1.0680717744232413E-2</v>
      </c>
      <c r="H440" s="33"/>
    </row>
    <row r="441" spans="1:8" hidden="1" x14ac:dyDescent="0.25">
      <c r="A441" t="s">
        <v>137</v>
      </c>
      <c r="B441" t="s">
        <v>10</v>
      </c>
      <c r="C441" t="s">
        <v>499</v>
      </c>
      <c r="D441" t="s">
        <v>14</v>
      </c>
      <c r="E441">
        <v>-7.691896895471376</v>
      </c>
      <c r="H441" s="33"/>
    </row>
    <row r="442" spans="1:8" hidden="1" x14ac:dyDescent="0.25">
      <c r="A442" t="s">
        <v>162</v>
      </c>
      <c r="B442" t="s">
        <v>11</v>
      </c>
      <c r="C442" t="s">
        <v>499</v>
      </c>
      <c r="D442" t="s">
        <v>14</v>
      </c>
      <c r="E442">
        <v>-1.56101</v>
      </c>
      <c r="H442" s="33"/>
    </row>
    <row r="443" spans="1:8" hidden="1" x14ac:dyDescent="0.25">
      <c r="A443" t="s">
        <v>203</v>
      </c>
      <c r="B443" t="s">
        <v>31</v>
      </c>
      <c r="C443" t="s">
        <v>500</v>
      </c>
      <c r="D443" t="s">
        <v>14</v>
      </c>
      <c r="E443">
        <v>1.9233117391304322</v>
      </c>
      <c r="H443" s="33"/>
    </row>
    <row r="444" spans="1:8" hidden="1" x14ac:dyDescent="0.25">
      <c r="A444" t="s">
        <v>162</v>
      </c>
      <c r="B444" t="s">
        <v>65</v>
      </c>
      <c r="C444" t="s">
        <v>498</v>
      </c>
      <c r="D444" t="s">
        <v>25</v>
      </c>
      <c r="E444">
        <v>-0.6631153018381899</v>
      </c>
      <c r="H444" s="33"/>
    </row>
    <row r="445" spans="1:8" hidden="1" x14ac:dyDescent="0.25">
      <c r="A445" t="s">
        <v>162</v>
      </c>
      <c r="B445" t="s">
        <v>0</v>
      </c>
      <c r="C445" t="s">
        <v>498</v>
      </c>
      <c r="D445" t="s">
        <v>15</v>
      </c>
      <c r="E445">
        <v>-0.3713934777270102</v>
      </c>
      <c r="H445" s="33"/>
    </row>
    <row r="446" spans="1:8" hidden="1" x14ac:dyDescent="0.25">
      <c r="A446" t="s">
        <v>162</v>
      </c>
      <c r="B446" t="s">
        <v>53</v>
      </c>
      <c r="C446" t="s">
        <v>501</v>
      </c>
      <c r="D446" t="s">
        <v>25</v>
      </c>
      <c r="E446">
        <v>12.138381796360086</v>
      </c>
      <c r="H446" s="33"/>
    </row>
    <row r="447" spans="1:8" hidden="1" x14ac:dyDescent="0.25">
      <c r="A447" t="s">
        <v>162</v>
      </c>
      <c r="B447" t="s">
        <v>604</v>
      </c>
      <c r="C447" t="s">
        <v>497</v>
      </c>
      <c r="D447" t="s">
        <v>14</v>
      </c>
      <c r="E447">
        <v>1</v>
      </c>
      <c r="H447" s="33"/>
    </row>
    <row r="448" spans="1:8" hidden="1" x14ac:dyDescent="0.25">
      <c r="A448" t="s">
        <v>162</v>
      </c>
      <c r="B448" t="s">
        <v>48</v>
      </c>
      <c r="C448" t="s">
        <v>498</v>
      </c>
      <c r="D448" t="s">
        <v>25</v>
      </c>
      <c r="E448">
        <v>-2.7086600000000001</v>
      </c>
      <c r="H448" s="33"/>
    </row>
    <row r="449" spans="1:8" hidden="1" x14ac:dyDescent="0.25">
      <c r="A449" t="s">
        <v>162</v>
      </c>
      <c r="B449" t="s">
        <v>10</v>
      </c>
      <c r="C449" t="s">
        <v>499</v>
      </c>
      <c r="D449" t="s">
        <v>14</v>
      </c>
      <c r="E449">
        <v>-9.8594720339907589</v>
      </c>
      <c r="H449" s="33"/>
    </row>
    <row r="450" spans="1:8" hidden="1" x14ac:dyDescent="0.25">
      <c r="A450" t="s">
        <v>142</v>
      </c>
      <c r="B450" t="s">
        <v>31</v>
      </c>
      <c r="C450" t="s">
        <v>500</v>
      </c>
      <c r="D450" t="s">
        <v>14</v>
      </c>
      <c r="E450">
        <v>2.8308102521650342</v>
      </c>
      <c r="H450" s="33"/>
    </row>
    <row r="451" spans="1:8" hidden="1" x14ac:dyDescent="0.25">
      <c r="A451" t="s">
        <v>138</v>
      </c>
      <c r="B451" t="s">
        <v>65</v>
      </c>
      <c r="C451" t="s">
        <v>498</v>
      </c>
      <c r="D451" t="s">
        <v>25</v>
      </c>
      <c r="E451">
        <v>-1.776559384790658</v>
      </c>
      <c r="H451" s="33"/>
    </row>
    <row r="452" spans="1:8" hidden="1" x14ac:dyDescent="0.25">
      <c r="A452" t="s">
        <v>138</v>
      </c>
      <c r="B452" t="s">
        <v>0</v>
      </c>
      <c r="C452" t="s">
        <v>501</v>
      </c>
      <c r="D452" t="s">
        <v>15</v>
      </c>
      <c r="E452">
        <v>0.51722364631792139</v>
      </c>
      <c r="H452" s="33"/>
    </row>
    <row r="453" spans="1:8" hidden="1" x14ac:dyDescent="0.25">
      <c r="A453" t="s">
        <v>138</v>
      </c>
      <c r="B453" t="s">
        <v>1</v>
      </c>
      <c r="C453" t="s">
        <v>499</v>
      </c>
      <c r="D453" t="s">
        <v>14</v>
      </c>
      <c r="E453">
        <v>-1.7799416120763316</v>
      </c>
      <c r="H453" s="33"/>
    </row>
    <row r="454" spans="1:8" hidden="1" x14ac:dyDescent="0.25">
      <c r="A454" t="s">
        <v>138</v>
      </c>
      <c r="B454" t="s">
        <v>604</v>
      </c>
      <c r="C454" t="s">
        <v>497</v>
      </c>
      <c r="D454" t="s">
        <v>14</v>
      </c>
      <c r="E454">
        <v>1</v>
      </c>
      <c r="H454" s="33"/>
    </row>
    <row r="455" spans="1:8" hidden="1" x14ac:dyDescent="0.25">
      <c r="A455" t="s">
        <v>138</v>
      </c>
      <c r="B455" t="s">
        <v>48</v>
      </c>
      <c r="C455" t="s">
        <v>498</v>
      </c>
      <c r="D455" t="s">
        <v>25</v>
      </c>
      <c r="E455">
        <v>-8.0105383081743101E-2</v>
      </c>
      <c r="H455" s="33"/>
    </row>
    <row r="456" spans="1:8" hidden="1" x14ac:dyDescent="0.25">
      <c r="A456" t="s">
        <v>138</v>
      </c>
      <c r="B456" t="s">
        <v>81</v>
      </c>
      <c r="C456" t="s">
        <v>499</v>
      </c>
      <c r="D456" t="s">
        <v>14</v>
      </c>
      <c r="E456">
        <v>-1.0680717744232413E-2</v>
      </c>
      <c r="H456" s="33"/>
    </row>
    <row r="457" spans="1:8" hidden="1" x14ac:dyDescent="0.25">
      <c r="A457" t="s">
        <v>138</v>
      </c>
      <c r="B457" t="s">
        <v>10</v>
      </c>
      <c r="C457" t="s">
        <v>499</v>
      </c>
      <c r="D457" t="s">
        <v>14</v>
      </c>
      <c r="E457">
        <v>-7.691896895471376</v>
      </c>
      <c r="H457" s="33"/>
    </row>
    <row r="458" spans="1:8" x14ac:dyDescent="0.25">
      <c r="A458" t="s">
        <v>708</v>
      </c>
      <c r="B458" t="s">
        <v>750</v>
      </c>
      <c r="C458" t="s">
        <v>500</v>
      </c>
      <c r="D458" t="s">
        <v>14</v>
      </c>
      <c r="E458" s="33">
        <v>2.9368421052631577E-5</v>
      </c>
      <c r="H458" s="33"/>
    </row>
    <row r="459" spans="1:8" hidden="1" x14ac:dyDescent="0.25">
      <c r="A459" t="s">
        <v>165</v>
      </c>
      <c r="B459" t="s">
        <v>65</v>
      </c>
      <c r="C459" t="s">
        <v>498</v>
      </c>
      <c r="D459" t="s">
        <v>25</v>
      </c>
      <c r="E459">
        <v>-0.6631153018381899</v>
      </c>
      <c r="H459" s="33"/>
    </row>
    <row r="460" spans="1:8" hidden="1" x14ac:dyDescent="0.25">
      <c r="A460" t="s">
        <v>165</v>
      </c>
      <c r="B460" t="s">
        <v>0</v>
      </c>
      <c r="C460" t="s">
        <v>498</v>
      </c>
      <c r="D460" t="s">
        <v>15</v>
      </c>
      <c r="E460">
        <v>-0.3713934777270102</v>
      </c>
      <c r="H460" s="33"/>
    </row>
    <row r="461" spans="1:8" hidden="1" x14ac:dyDescent="0.25">
      <c r="A461" t="s">
        <v>165</v>
      </c>
      <c r="B461" t="s">
        <v>1</v>
      </c>
      <c r="C461" t="s">
        <v>499</v>
      </c>
      <c r="D461" t="s">
        <v>14</v>
      </c>
      <c r="E461">
        <v>-1.56101</v>
      </c>
      <c r="H461" s="33"/>
    </row>
    <row r="462" spans="1:8" hidden="1" x14ac:dyDescent="0.25">
      <c r="A462" t="s">
        <v>165</v>
      </c>
      <c r="B462" t="s">
        <v>53</v>
      </c>
      <c r="C462" t="s">
        <v>501</v>
      </c>
      <c r="D462" t="s">
        <v>25</v>
      </c>
      <c r="E462">
        <v>12.138381796360086</v>
      </c>
      <c r="H462" s="33"/>
    </row>
    <row r="463" spans="1:8" hidden="1" x14ac:dyDescent="0.25">
      <c r="A463" t="s">
        <v>165</v>
      </c>
      <c r="B463" t="s">
        <v>604</v>
      </c>
      <c r="C463" t="s">
        <v>497</v>
      </c>
      <c r="D463" t="s">
        <v>14</v>
      </c>
      <c r="E463">
        <v>1</v>
      </c>
      <c r="H463" s="33"/>
    </row>
    <row r="464" spans="1:8" hidden="1" x14ac:dyDescent="0.25">
      <c r="A464" t="s">
        <v>165</v>
      </c>
      <c r="B464" t="s">
        <v>48</v>
      </c>
      <c r="C464" t="s">
        <v>498</v>
      </c>
      <c r="D464" t="s">
        <v>25</v>
      </c>
      <c r="E464">
        <v>-2.7086600000000001</v>
      </c>
      <c r="H464" s="33"/>
    </row>
    <row r="465" spans="1:8" hidden="1" x14ac:dyDescent="0.25">
      <c r="A465" t="s">
        <v>165</v>
      </c>
      <c r="B465" t="s">
        <v>10</v>
      </c>
      <c r="C465" t="s">
        <v>499</v>
      </c>
      <c r="D465" t="s">
        <v>14</v>
      </c>
      <c r="E465">
        <v>-9.8594720339907589</v>
      </c>
      <c r="H465" s="33"/>
    </row>
    <row r="466" spans="1:8" hidden="1" x14ac:dyDescent="0.25">
      <c r="A466" t="s">
        <v>140</v>
      </c>
      <c r="B466" t="s">
        <v>0</v>
      </c>
      <c r="C466" t="s">
        <v>498</v>
      </c>
      <c r="D466" t="s">
        <v>15</v>
      </c>
      <c r="E466">
        <v>-0.63800000000000001</v>
      </c>
      <c r="H466" s="33"/>
    </row>
    <row r="467" spans="1:8" hidden="1" x14ac:dyDescent="0.25">
      <c r="A467" t="s">
        <v>140</v>
      </c>
      <c r="B467" t="s">
        <v>85</v>
      </c>
      <c r="C467" t="s">
        <v>497</v>
      </c>
      <c r="D467" t="s">
        <v>14</v>
      </c>
      <c r="E467">
        <v>1</v>
      </c>
      <c r="H467" s="33"/>
    </row>
    <row r="468" spans="1:8" hidden="1" x14ac:dyDescent="0.25">
      <c r="A468" t="s">
        <v>141</v>
      </c>
      <c r="B468" t="s">
        <v>0</v>
      </c>
      <c r="C468" t="s">
        <v>498</v>
      </c>
      <c r="D468" t="s">
        <v>15</v>
      </c>
      <c r="E468">
        <v>-0.252</v>
      </c>
      <c r="H468" s="33"/>
    </row>
    <row r="469" spans="1:8" hidden="1" x14ac:dyDescent="0.25">
      <c r="A469" t="s">
        <v>141</v>
      </c>
      <c r="B469" t="s">
        <v>85</v>
      </c>
      <c r="C469" t="s">
        <v>497</v>
      </c>
      <c r="D469" t="s">
        <v>14</v>
      </c>
      <c r="E469">
        <v>1</v>
      </c>
      <c r="H469" s="33"/>
    </row>
    <row r="470" spans="1:8" hidden="1" x14ac:dyDescent="0.25">
      <c r="A470" t="s">
        <v>727</v>
      </c>
      <c r="B470" t="s">
        <v>493</v>
      </c>
      <c r="C470" t="s">
        <v>499</v>
      </c>
      <c r="D470" t="s">
        <v>14</v>
      </c>
      <c r="E470">
        <v>-0.68</v>
      </c>
      <c r="H470" s="33"/>
    </row>
    <row r="471" spans="1:8" hidden="1" x14ac:dyDescent="0.25">
      <c r="A471" t="s">
        <v>727</v>
      </c>
      <c r="B471" t="s">
        <v>76</v>
      </c>
      <c r="C471" t="s">
        <v>498</v>
      </c>
      <c r="D471" t="s">
        <v>14</v>
      </c>
      <c r="E471">
        <v>-0.26</v>
      </c>
      <c r="H471" s="33"/>
    </row>
    <row r="472" spans="1:8" hidden="1" x14ac:dyDescent="0.25">
      <c r="A472" t="s">
        <v>727</v>
      </c>
      <c r="B472" t="s">
        <v>0</v>
      </c>
      <c r="C472" t="s">
        <v>498</v>
      </c>
      <c r="D472" t="s">
        <v>15</v>
      </c>
      <c r="E472">
        <v>-7.0000000000000007E-2</v>
      </c>
      <c r="H472" s="33"/>
    </row>
    <row r="473" spans="1:8" hidden="1" x14ac:dyDescent="0.25">
      <c r="A473" t="s">
        <v>727</v>
      </c>
      <c r="B473" t="s">
        <v>494</v>
      </c>
      <c r="C473" t="s">
        <v>497</v>
      </c>
      <c r="D473" t="s">
        <v>14</v>
      </c>
      <c r="E473">
        <v>1</v>
      </c>
      <c r="H473" s="33"/>
    </row>
    <row r="474" spans="1:8" hidden="1" x14ac:dyDescent="0.25">
      <c r="A474" t="s">
        <v>727</v>
      </c>
      <c r="B474" t="s">
        <v>48</v>
      </c>
      <c r="C474" t="s">
        <v>498</v>
      </c>
      <c r="D474" t="s">
        <v>25</v>
      </c>
      <c r="E474">
        <v>-8.2500000000000018</v>
      </c>
      <c r="H474" s="33"/>
    </row>
    <row r="475" spans="1:8" hidden="1" x14ac:dyDescent="0.25">
      <c r="A475" t="s">
        <v>727</v>
      </c>
      <c r="B475" t="s">
        <v>192</v>
      </c>
      <c r="C475" t="s">
        <v>499</v>
      </c>
      <c r="D475" t="s">
        <v>14</v>
      </c>
      <c r="E475">
        <v>-0.69</v>
      </c>
      <c r="H475" s="33"/>
    </row>
    <row r="476" spans="1:8" hidden="1" x14ac:dyDescent="0.25">
      <c r="A476" t="s">
        <v>727</v>
      </c>
      <c r="B476" t="s">
        <v>10</v>
      </c>
      <c r="C476" t="s">
        <v>499</v>
      </c>
      <c r="D476" t="s">
        <v>14</v>
      </c>
      <c r="E476">
        <v>-0.49</v>
      </c>
      <c r="H476" s="33"/>
    </row>
    <row r="477" spans="1:8" x14ac:dyDescent="0.25">
      <c r="A477" t="s">
        <v>708</v>
      </c>
      <c r="B477" t="s">
        <v>751</v>
      </c>
      <c r="C477" t="s">
        <v>500</v>
      </c>
      <c r="D477" t="s">
        <v>14</v>
      </c>
      <c r="E477" s="33">
        <v>8.782105263157893E-5</v>
      </c>
      <c r="H477" s="33"/>
    </row>
    <row r="478" spans="1:8" hidden="1" x14ac:dyDescent="0.25">
      <c r="A478" t="s">
        <v>728</v>
      </c>
      <c r="B478" t="s">
        <v>494</v>
      </c>
      <c r="C478" t="s">
        <v>497</v>
      </c>
      <c r="D478" t="s">
        <v>14</v>
      </c>
      <c r="E478">
        <v>1</v>
      </c>
      <c r="H478" s="33"/>
    </row>
    <row r="479" spans="1:8" hidden="1" x14ac:dyDescent="0.25">
      <c r="A479" t="s">
        <v>728</v>
      </c>
      <c r="B479" t="s">
        <v>101</v>
      </c>
      <c r="C479" t="s">
        <v>499</v>
      </c>
      <c r="D479" t="s">
        <v>14</v>
      </c>
      <c r="E479">
        <v>-0.108</v>
      </c>
      <c r="H479" s="33"/>
    </row>
    <row r="480" spans="1:8" hidden="1" x14ac:dyDescent="0.25">
      <c r="A480" t="s">
        <v>728</v>
      </c>
      <c r="B480" t="s">
        <v>613</v>
      </c>
      <c r="C480" t="s">
        <v>499</v>
      </c>
      <c r="D480" t="s">
        <v>14</v>
      </c>
      <c r="E480">
        <v>-0.17879999999999999</v>
      </c>
      <c r="H480" s="33"/>
    </row>
    <row r="481" spans="1:8" hidden="1" x14ac:dyDescent="0.25">
      <c r="A481" t="s">
        <v>728</v>
      </c>
      <c r="B481" t="s">
        <v>189</v>
      </c>
      <c r="C481" t="s">
        <v>499</v>
      </c>
      <c r="D481" t="s">
        <v>14</v>
      </c>
      <c r="E481">
        <v>-0.15647999999999998</v>
      </c>
      <c r="H481" s="33"/>
    </row>
    <row r="482" spans="1:8" hidden="1" x14ac:dyDescent="0.25">
      <c r="A482" t="s">
        <v>728</v>
      </c>
      <c r="B482" t="s">
        <v>187</v>
      </c>
      <c r="C482" t="s">
        <v>499</v>
      </c>
      <c r="D482" t="s">
        <v>14</v>
      </c>
      <c r="E482">
        <v>-0.16376190476190475</v>
      </c>
      <c r="H482" s="33"/>
    </row>
    <row r="483" spans="1:8" hidden="1" x14ac:dyDescent="0.25">
      <c r="A483" t="s">
        <v>728</v>
      </c>
      <c r="B483" t="s">
        <v>115</v>
      </c>
      <c r="C483" t="s">
        <v>499</v>
      </c>
      <c r="D483" t="s">
        <v>14</v>
      </c>
      <c r="E483">
        <v>-0.22040000000000001</v>
      </c>
      <c r="H483" s="33"/>
    </row>
    <row r="484" spans="1:8" hidden="1" x14ac:dyDescent="0.25">
      <c r="A484" t="s">
        <v>728</v>
      </c>
      <c r="B484" t="s">
        <v>196</v>
      </c>
      <c r="C484" t="s">
        <v>499</v>
      </c>
      <c r="D484" t="s">
        <v>14</v>
      </c>
      <c r="E484">
        <v>-0.18259999999999998</v>
      </c>
      <c r="H484" s="33"/>
    </row>
    <row r="485" spans="1:8" hidden="1" x14ac:dyDescent="0.25">
      <c r="A485" t="s">
        <v>728</v>
      </c>
      <c r="B485" t="s">
        <v>10</v>
      </c>
      <c r="C485" t="s">
        <v>499</v>
      </c>
      <c r="D485" t="s">
        <v>14</v>
      </c>
      <c r="E485">
        <v>-24.6813</v>
      </c>
      <c r="H485" s="33"/>
    </row>
    <row r="486" spans="1:8" hidden="1" x14ac:dyDescent="0.25">
      <c r="A486" t="s">
        <v>728</v>
      </c>
      <c r="B486" t="s">
        <v>76</v>
      </c>
      <c r="C486" t="s">
        <v>498</v>
      </c>
      <c r="D486" t="s">
        <v>14</v>
      </c>
      <c r="E486">
        <v>-213.4</v>
      </c>
      <c r="H486" s="33"/>
    </row>
    <row r="487" spans="1:8" hidden="1" x14ac:dyDescent="0.25">
      <c r="A487" t="s">
        <v>728</v>
      </c>
      <c r="B487" t="s">
        <v>0</v>
      </c>
      <c r="C487" t="s">
        <v>498</v>
      </c>
      <c r="D487" t="s">
        <v>15</v>
      </c>
      <c r="E487">
        <v>-1.3832</v>
      </c>
      <c r="H487" s="33"/>
    </row>
    <row r="488" spans="1:8" hidden="1" x14ac:dyDescent="0.25">
      <c r="A488" t="s">
        <v>728</v>
      </c>
      <c r="B488" t="s">
        <v>48</v>
      </c>
      <c r="C488" t="s">
        <v>498</v>
      </c>
      <c r="D488" t="s">
        <v>25</v>
      </c>
      <c r="E488">
        <v>-12.290850000000001</v>
      </c>
      <c r="H488" s="33"/>
    </row>
    <row r="489" spans="1:8" hidden="1" x14ac:dyDescent="0.25">
      <c r="A489" t="s">
        <v>729</v>
      </c>
      <c r="B489" t="s">
        <v>613</v>
      </c>
      <c r="C489" t="s">
        <v>501</v>
      </c>
      <c r="D489" t="s">
        <v>14</v>
      </c>
      <c r="E489">
        <v>0.92093023255813955</v>
      </c>
      <c r="H489" s="33"/>
    </row>
    <row r="490" spans="1:8" hidden="1" x14ac:dyDescent="0.25">
      <c r="A490" t="s">
        <v>707</v>
      </c>
      <c r="B490" t="s">
        <v>711</v>
      </c>
      <c r="C490" t="s">
        <v>500</v>
      </c>
      <c r="D490" t="s">
        <v>14</v>
      </c>
      <c r="E490">
        <v>8.5263157894736841E-4</v>
      </c>
      <c r="H490" s="33"/>
    </row>
    <row r="491" spans="1:8" hidden="1" x14ac:dyDescent="0.25">
      <c r="A491" t="s">
        <v>729</v>
      </c>
      <c r="B491" t="s">
        <v>491</v>
      </c>
      <c r="C491" t="s">
        <v>497</v>
      </c>
      <c r="D491" t="s">
        <v>14</v>
      </c>
      <c r="E491">
        <v>1</v>
      </c>
      <c r="H491" s="33"/>
    </row>
    <row r="492" spans="1:8" hidden="1" x14ac:dyDescent="0.25">
      <c r="A492" t="s">
        <v>729</v>
      </c>
      <c r="B492" t="s">
        <v>91</v>
      </c>
      <c r="C492" t="s">
        <v>499</v>
      </c>
      <c r="D492" t="s">
        <v>14</v>
      </c>
      <c r="E492">
        <v>-4.7619047619047623E-2</v>
      </c>
      <c r="H492" s="33"/>
    </row>
    <row r="493" spans="1:8" hidden="1" x14ac:dyDescent="0.25">
      <c r="A493" t="s">
        <v>729</v>
      </c>
      <c r="B493" t="s">
        <v>101</v>
      </c>
      <c r="C493" t="s">
        <v>499</v>
      </c>
      <c r="D493" t="s">
        <v>14</v>
      </c>
      <c r="E493">
        <v>-1.4800000000000001E-2</v>
      </c>
      <c r="H493" s="33"/>
    </row>
    <row r="494" spans="1:8" hidden="1" x14ac:dyDescent="0.25">
      <c r="A494" t="s">
        <v>729</v>
      </c>
      <c r="B494" t="s">
        <v>79</v>
      </c>
      <c r="C494" t="s">
        <v>499</v>
      </c>
      <c r="D494" t="s">
        <v>14</v>
      </c>
      <c r="E494">
        <v>-2.8556701030927836</v>
      </c>
      <c r="H494" s="33"/>
    </row>
    <row r="495" spans="1:8" hidden="1" x14ac:dyDescent="0.25">
      <c r="A495" t="s">
        <v>729</v>
      </c>
      <c r="B495" t="s">
        <v>185</v>
      </c>
      <c r="C495" t="s">
        <v>499</v>
      </c>
      <c r="D495" t="s">
        <v>14</v>
      </c>
      <c r="E495">
        <v>-2.0899999999999998E-2</v>
      </c>
      <c r="H495" s="33"/>
    </row>
    <row r="496" spans="1:8" hidden="1" x14ac:dyDescent="0.25">
      <c r="A496" t="s">
        <v>729</v>
      </c>
      <c r="B496" t="s">
        <v>184</v>
      </c>
      <c r="C496" t="s">
        <v>499</v>
      </c>
      <c r="D496" t="s">
        <v>14</v>
      </c>
      <c r="E496">
        <v>-1.8599999999999998E-2</v>
      </c>
      <c r="H496" s="33"/>
    </row>
    <row r="497" spans="1:8" hidden="1" x14ac:dyDescent="0.25">
      <c r="A497" t="s">
        <v>729</v>
      </c>
      <c r="B497" t="s">
        <v>492</v>
      </c>
      <c r="C497" t="s">
        <v>499</v>
      </c>
      <c r="D497" t="s">
        <v>14</v>
      </c>
      <c r="E497">
        <v>-0.2857142857142857</v>
      </c>
      <c r="H497" s="33"/>
    </row>
    <row r="498" spans="1:8" hidden="1" x14ac:dyDescent="0.25">
      <c r="A498" t="s">
        <v>729</v>
      </c>
      <c r="B498" t="s">
        <v>183</v>
      </c>
      <c r="C498" t="s">
        <v>499</v>
      </c>
      <c r="D498" t="s">
        <v>14</v>
      </c>
      <c r="E498">
        <v>-0.13750000000000001</v>
      </c>
      <c r="H498" s="33"/>
    </row>
    <row r="499" spans="1:8" hidden="1" x14ac:dyDescent="0.25">
      <c r="A499" t="s">
        <v>729</v>
      </c>
      <c r="B499" t="s">
        <v>10</v>
      </c>
      <c r="C499" t="s">
        <v>499</v>
      </c>
      <c r="D499" t="s">
        <v>14</v>
      </c>
      <c r="E499">
        <v>-2.6315789473684212</v>
      </c>
      <c r="H499" s="33"/>
    </row>
    <row r="500" spans="1:8" hidden="1" x14ac:dyDescent="0.25">
      <c r="A500" t="s">
        <v>729</v>
      </c>
      <c r="B500" t="s">
        <v>76</v>
      </c>
      <c r="C500" t="s">
        <v>498</v>
      </c>
      <c r="D500" t="s">
        <v>14</v>
      </c>
      <c r="E500">
        <v>-712.49999999999989</v>
      </c>
      <c r="H500" s="33"/>
    </row>
    <row r="501" spans="1:8" hidden="1" x14ac:dyDescent="0.25">
      <c r="A501" t="s">
        <v>729</v>
      </c>
      <c r="B501" t="s">
        <v>0</v>
      </c>
      <c r="C501" t="s">
        <v>498</v>
      </c>
      <c r="D501" t="s">
        <v>15</v>
      </c>
      <c r="E501">
        <v>-1.392921775898524</v>
      </c>
      <c r="H501" s="33"/>
    </row>
    <row r="502" spans="1:8" hidden="1" x14ac:dyDescent="0.25">
      <c r="A502" t="s">
        <v>729</v>
      </c>
      <c r="B502" t="s">
        <v>48</v>
      </c>
      <c r="C502" t="s">
        <v>498</v>
      </c>
      <c r="D502" t="s">
        <v>25</v>
      </c>
      <c r="E502">
        <v>-10.89</v>
      </c>
      <c r="H502" s="33"/>
    </row>
    <row r="503" spans="1:8" hidden="1" x14ac:dyDescent="0.25">
      <c r="A503" t="s">
        <v>179</v>
      </c>
      <c r="B503" t="s">
        <v>0</v>
      </c>
      <c r="C503" t="s">
        <v>498</v>
      </c>
      <c r="D503" t="s">
        <v>15</v>
      </c>
      <c r="E503">
        <v>-0.16750000000000001</v>
      </c>
      <c r="H503" s="33"/>
    </row>
    <row r="504" spans="1:8" hidden="1" x14ac:dyDescent="0.25">
      <c r="A504" t="s">
        <v>179</v>
      </c>
      <c r="B504" t="s">
        <v>53</v>
      </c>
      <c r="C504" t="s">
        <v>498</v>
      </c>
      <c r="D504" t="s">
        <v>25</v>
      </c>
      <c r="E504">
        <v>-1.6240000000000001</v>
      </c>
      <c r="H504" s="33"/>
    </row>
    <row r="505" spans="1:8" hidden="1" x14ac:dyDescent="0.25">
      <c r="A505" t="s">
        <v>179</v>
      </c>
      <c r="B505" t="s">
        <v>176</v>
      </c>
      <c r="C505" t="s">
        <v>499</v>
      </c>
      <c r="D505" t="s">
        <v>14</v>
      </c>
      <c r="E505">
        <v>-3.92</v>
      </c>
      <c r="H505" s="33"/>
    </row>
    <row r="506" spans="1:8" hidden="1" x14ac:dyDescent="0.25">
      <c r="A506" t="s">
        <v>179</v>
      </c>
      <c r="B506" t="s">
        <v>177</v>
      </c>
      <c r="C506" t="s">
        <v>497</v>
      </c>
      <c r="D506" t="s">
        <v>14</v>
      </c>
      <c r="E506">
        <v>1</v>
      </c>
      <c r="H506" s="33"/>
    </row>
    <row r="507" spans="1:8" hidden="1" x14ac:dyDescent="0.25">
      <c r="A507" t="s">
        <v>179</v>
      </c>
      <c r="B507" t="s">
        <v>10</v>
      </c>
      <c r="C507" t="s">
        <v>499</v>
      </c>
      <c r="D507" t="s">
        <v>14</v>
      </c>
      <c r="E507">
        <v>-3.7269999999999999</v>
      </c>
      <c r="H507" s="33"/>
    </row>
    <row r="508" spans="1:8" hidden="1" x14ac:dyDescent="0.25">
      <c r="A508" t="s">
        <v>45</v>
      </c>
      <c r="B508" t="s">
        <v>0</v>
      </c>
      <c r="C508" t="s">
        <v>498</v>
      </c>
      <c r="D508" t="s">
        <v>15</v>
      </c>
      <c r="E508">
        <v>-0.45800000000000002</v>
      </c>
      <c r="H508" s="33"/>
    </row>
    <row r="509" spans="1:8" hidden="1" x14ac:dyDescent="0.25">
      <c r="A509" t="s">
        <v>45</v>
      </c>
      <c r="B509" t="s">
        <v>36</v>
      </c>
      <c r="C509" t="s">
        <v>499</v>
      </c>
      <c r="D509" t="s">
        <v>14</v>
      </c>
      <c r="E509">
        <v>-2.5710000000000002</v>
      </c>
      <c r="H509" s="33"/>
    </row>
    <row r="510" spans="1:8" hidden="1" x14ac:dyDescent="0.25">
      <c r="A510" t="s">
        <v>45</v>
      </c>
      <c r="B510" t="s">
        <v>46</v>
      </c>
      <c r="C510" t="s">
        <v>497</v>
      </c>
      <c r="D510" t="s">
        <v>14</v>
      </c>
      <c r="E510">
        <v>1</v>
      </c>
      <c r="H510" s="33"/>
    </row>
    <row r="511" spans="1:8" hidden="1" x14ac:dyDescent="0.25">
      <c r="A511" t="s">
        <v>45</v>
      </c>
      <c r="B511" t="s">
        <v>48</v>
      </c>
      <c r="C511" t="s">
        <v>498</v>
      </c>
      <c r="D511" t="s">
        <v>25</v>
      </c>
      <c r="E511">
        <v>-5.5872000000000002</v>
      </c>
      <c r="H511" s="33"/>
    </row>
    <row r="512" spans="1:8" hidden="1" x14ac:dyDescent="0.25">
      <c r="A512" t="s">
        <v>75</v>
      </c>
      <c r="B512" t="s">
        <v>65</v>
      </c>
      <c r="C512" t="s">
        <v>498</v>
      </c>
      <c r="D512" t="s">
        <v>25</v>
      </c>
      <c r="E512">
        <v>-0.48829486151782359</v>
      </c>
      <c r="H512" s="33"/>
    </row>
    <row r="513" spans="1:8" hidden="1" x14ac:dyDescent="0.25">
      <c r="A513" t="s">
        <v>75</v>
      </c>
      <c r="B513" t="s">
        <v>0</v>
      </c>
      <c r="C513" t="s">
        <v>498</v>
      </c>
      <c r="D513" t="s">
        <v>15</v>
      </c>
      <c r="E513">
        <v>-0.12130555555555554</v>
      </c>
      <c r="H513" s="33"/>
    </row>
    <row r="514" spans="1:8" hidden="1" x14ac:dyDescent="0.25">
      <c r="A514" t="s">
        <v>75</v>
      </c>
      <c r="B514" t="s">
        <v>36</v>
      </c>
      <c r="C514" t="s">
        <v>499</v>
      </c>
      <c r="D514" t="s">
        <v>14</v>
      </c>
      <c r="E514">
        <v>-2.5910931169999998</v>
      </c>
      <c r="H514" s="33"/>
    </row>
    <row r="515" spans="1:8" hidden="1" x14ac:dyDescent="0.25">
      <c r="A515" t="s">
        <v>75</v>
      </c>
      <c r="B515" t="s">
        <v>73</v>
      </c>
      <c r="C515" t="s">
        <v>497</v>
      </c>
      <c r="D515" t="s">
        <v>14</v>
      </c>
      <c r="E515">
        <v>1</v>
      </c>
      <c r="H515" s="33"/>
    </row>
    <row r="516" spans="1:8" hidden="1" x14ac:dyDescent="0.25">
      <c r="A516" t="s">
        <v>75</v>
      </c>
      <c r="B516" t="s">
        <v>48</v>
      </c>
      <c r="C516" t="s">
        <v>498</v>
      </c>
      <c r="D516" t="s">
        <v>25</v>
      </c>
      <c r="E516">
        <v>-4.9386000000000001</v>
      </c>
      <c r="H516" s="33"/>
    </row>
    <row r="517" spans="1:8" hidden="1" x14ac:dyDescent="0.25">
      <c r="A517" t="s">
        <v>210</v>
      </c>
      <c r="B517" t="s">
        <v>208</v>
      </c>
      <c r="C517" t="s">
        <v>499</v>
      </c>
      <c r="D517" t="s">
        <v>14</v>
      </c>
      <c r="E517">
        <v>-0.77200000000000002</v>
      </c>
      <c r="H517" s="33"/>
    </row>
    <row r="518" spans="1:8" hidden="1" x14ac:dyDescent="0.25">
      <c r="A518" t="s">
        <v>210</v>
      </c>
      <c r="B518" t="s">
        <v>0</v>
      </c>
      <c r="C518" t="s">
        <v>498</v>
      </c>
      <c r="D518" t="s">
        <v>15</v>
      </c>
      <c r="E518">
        <v>-0.33300000000000002</v>
      </c>
      <c r="H518" s="33"/>
    </row>
    <row r="519" spans="1:8" hidden="1" x14ac:dyDescent="0.25">
      <c r="A519" t="s">
        <v>210</v>
      </c>
      <c r="B519" t="s">
        <v>53</v>
      </c>
      <c r="C519" t="s">
        <v>498</v>
      </c>
      <c r="D519" t="s">
        <v>25</v>
      </c>
      <c r="E519">
        <v>-2</v>
      </c>
      <c r="H519" s="33"/>
    </row>
    <row r="520" spans="1:8" hidden="1" x14ac:dyDescent="0.25">
      <c r="A520" t="s">
        <v>210</v>
      </c>
      <c r="B520" t="s">
        <v>209</v>
      </c>
      <c r="C520" t="s">
        <v>497</v>
      </c>
      <c r="D520" t="s">
        <v>14</v>
      </c>
      <c r="E520">
        <v>1</v>
      </c>
      <c r="H520" s="33"/>
    </row>
    <row r="521" spans="1:8" hidden="1" x14ac:dyDescent="0.25">
      <c r="A521" t="s">
        <v>210</v>
      </c>
      <c r="B521" t="s">
        <v>115</v>
      </c>
      <c r="C521" t="s">
        <v>499</v>
      </c>
      <c r="D521" t="s">
        <v>14</v>
      </c>
      <c r="E521">
        <v>-0.51300000000000001</v>
      </c>
      <c r="H521" s="33"/>
    </row>
    <row r="522" spans="1:8" hidden="1" x14ac:dyDescent="0.25">
      <c r="A522" t="s">
        <v>50</v>
      </c>
      <c r="B522" t="s">
        <v>0</v>
      </c>
      <c r="C522" t="s">
        <v>498</v>
      </c>
      <c r="D522" t="s">
        <v>15</v>
      </c>
      <c r="E522">
        <v>-8.0800000000000004E-3</v>
      </c>
      <c r="H522" s="33"/>
    </row>
    <row r="523" spans="1:8" hidden="1" x14ac:dyDescent="0.25">
      <c r="A523" t="s">
        <v>50</v>
      </c>
      <c r="B523" t="s">
        <v>53</v>
      </c>
      <c r="C523" t="s">
        <v>498</v>
      </c>
      <c r="D523" t="s">
        <v>25</v>
      </c>
      <c r="E523">
        <v>-1.28</v>
      </c>
      <c r="H523" s="33"/>
    </row>
    <row r="524" spans="1:8" hidden="1" x14ac:dyDescent="0.25">
      <c r="A524" t="s">
        <v>50</v>
      </c>
      <c r="B524" t="s">
        <v>48</v>
      </c>
      <c r="C524" t="s">
        <v>497</v>
      </c>
      <c r="D524" t="s">
        <v>25</v>
      </c>
      <c r="E524">
        <v>1</v>
      </c>
      <c r="H524" s="33"/>
    </row>
    <row r="525" spans="1:8" hidden="1" x14ac:dyDescent="0.25">
      <c r="A525" t="s">
        <v>50</v>
      </c>
      <c r="B525" t="s">
        <v>10</v>
      </c>
      <c r="C525" t="s">
        <v>499</v>
      </c>
      <c r="D525" t="s">
        <v>14</v>
      </c>
      <c r="E525">
        <v>-6.1818199999999997E-2</v>
      </c>
      <c r="H525" s="33"/>
    </row>
    <row r="526" spans="1:8" hidden="1" x14ac:dyDescent="0.25">
      <c r="A526" t="s">
        <v>49</v>
      </c>
      <c r="B526" t="s">
        <v>0</v>
      </c>
      <c r="C526" t="s">
        <v>498</v>
      </c>
      <c r="D526" t="s">
        <v>15</v>
      </c>
      <c r="E526">
        <v>-8.0800000000000004E-3</v>
      </c>
      <c r="H526" s="33"/>
    </row>
    <row r="527" spans="1:8" hidden="1" x14ac:dyDescent="0.25">
      <c r="A527" t="s">
        <v>49</v>
      </c>
      <c r="B527" t="s">
        <v>53</v>
      </c>
      <c r="C527" t="s">
        <v>498</v>
      </c>
      <c r="D527" t="s">
        <v>25</v>
      </c>
      <c r="E527">
        <v>-1.28</v>
      </c>
      <c r="H527" s="33"/>
    </row>
    <row r="528" spans="1:8" hidden="1" x14ac:dyDescent="0.25">
      <c r="A528" t="s">
        <v>49</v>
      </c>
      <c r="B528" t="s">
        <v>47</v>
      </c>
      <c r="C528" t="s">
        <v>497</v>
      </c>
      <c r="D528" t="s">
        <v>25</v>
      </c>
      <c r="E528">
        <v>1</v>
      </c>
      <c r="H528" s="33"/>
    </row>
    <row r="529" spans="1:8" hidden="1" x14ac:dyDescent="0.25">
      <c r="A529" t="s">
        <v>49</v>
      </c>
      <c r="B529" t="s">
        <v>10</v>
      </c>
      <c r="C529" t="s">
        <v>499</v>
      </c>
      <c r="D529" t="s">
        <v>14</v>
      </c>
      <c r="E529">
        <v>-6.1818199999999997E-2</v>
      </c>
      <c r="H529" s="33"/>
    </row>
    <row r="530" spans="1:8" hidden="1" x14ac:dyDescent="0.25">
      <c r="A530" t="s">
        <v>609</v>
      </c>
      <c r="B530" t="s">
        <v>613</v>
      </c>
      <c r="C530" t="s">
        <v>499</v>
      </c>
      <c r="D530" t="s">
        <v>14</v>
      </c>
      <c r="E530">
        <v>-0.26</v>
      </c>
      <c r="H530" s="33"/>
    </row>
    <row r="531" spans="1:8" hidden="1" x14ac:dyDescent="0.25">
      <c r="A531" t="s">
        <v>609</v>
      </c>
      <c r="B531" t="s">
        <v>0</v>
      </c>
      <c r="C531" t="s">
        <v>498</v>
      </c>
      <c r="D531" t="s">
        <v>15</v>
      </c>
      <c r="E531">
        <v>-1.76</v>
      </c>
      <c r="H531" s="33"/>
    </row>
    <row r="532" spans="1:8" hidden="1" x14ac:dyDescent="0.25">
      <c r="A532" t="s">
        <v>609</v>
      </c>
      <c r="B532" t="s">
        <v>79</v>
      </c>
      <c r="C532" t="s">
        <v>499</v>
      </c>
      <c r="D532" t="s">
        <v>14</v>
      </c>
      <c r="E532">
        <v>-1.28</v>
      </c>
      <c r="H532" s="33"/>
    </row>
    <row r="533" spans="1:8" hidden="1" x14ac:dyDescent="0.25">
      <c r="A533" t="s">
        <v>609</v>
      </c>
      <c r="B533" t="s">
        <v>189</v>
      </c>
      <c r="C533" t="s">
        <v>499</v>
      </c>
      <c r="D533" t="s">
        <v>14</v>
      </c>
      <c r="E533">
        <v>-0.40200000000000002</v>
      </c>
      <c r="H533" s="33"/>
    </row>
    <row r="534" spans="1:8" hidden="1" x14ac:dyDescent="0.25">
      <c r="A534" t="s">
        <v>609</v>
      </c>
      <c r="B534" t="s">
        <v>187</v>
      </c>
      <c r="C534" t="s">
        <v>499</v>
      </c>
      <c r="D534" t="s">
        <v>14</v>
      </c>
      <c r="E534">
        <v>-0.23809523809523808</v>
      </c>
      <c r="H534" s="33"/>
    </row>
    <row r="535" spans="1:8" hidden="1" x14ac:dyDescent="0.25">
      <c r="A535" t="s">
        <v>609</v>
      </c>
      <c r="B535" t="s">
        <v>115</v>
      </c>
      <c r="C535" t="s">
        <v>499</v>
      </c>
      <c r="D535" t="s">
        <v>14</v>
      </c>
      <c r="E535">
        <v>-0.2</v>
      </c>
      <c r="H535" s="33"/>
    </row>
    <row r="536" spans="1:8" hidden="1" x14ac:dyDescent="0.25">
      <c r="A536" t="s">
        <v>609</v>
      </c>
      <c r="B536" t="s">
        <v>192</v>
      </c>
      <c r="C536" t="s">
        <v>497</v>
      </c>
      <c r="D536" t="s">
        <v>14</v>
      </c>
      <c r="E536">
        <v>1</v>
      </c>
      <c r="H536" s="33"/>
    </row>
    <row r="537" spans="1:8" hidden="1" x14ac:dyDescent="0.25">
      <c r="A537" t="s">
        <v>609</v>
      </c>
      <c r="B537" t="s">
        <v>10</v>
      </c>
      <c r="C537" t="s">
        <v>499</v>
      </c>
      <c r="D537" t="s">
        <v>14</v>
      </c>
      <c r="E537">
        <v>-3.49</v>
      </c>
      <c r="H537" s="33"/>
    </row>
    <row r="538" spans="1:8" hidden="1" x14ac:dyDescent="0.25">
      <c r="A538" t="s">
        <v>609</v>
      </c>
      <c r="B538" t="s">
        <v>121</v>
      </c>
      <c r="C538" t="s">
        <v>499</v>
      </c>
      <c r="D538" t="s">
        <v>14</v>
      </c>
      <c r="E538">
        <v>-0.09</v>
      </c>
      <c r="H538" s="33"/>
    </row>
    <row r="539" spans="1:8" hidden="1" x14ac:dyDescent="0.25">
      <c r="A539" t="s">
        <v>105</v>
      </c>
      <c r="B539" t="s">
        <v>11</v>
      </c>
      <c r="C539" t="s">
        <v>499</v>
      </c>
      <c r="D539" t="s">
        <v>14</v>
      </c>
      <c r="E539">
        <v>-3.03</v>
      </c>
      <c r="H539" s="33"/>
    </row>
    <row r="540" spans="1:8" hidden="1" x14ac:dyDescent="0.25">
      <c r="A540" t="s">
        <v>105</v>
      </c>
      <c r="B540" t="s">
        <v>91</v>
      </c>
      <c r="C540" t="s">
        <v>499</v>
      </c>
      <c r="D540" t="s">
        <v>14</v>
      </c>
      <c r="E540">
        <v>-0.01</v>
      </c>
      <c r="H540" s="33"/>
    </row>
    <row r="541" spans="1:8" hidden="1" x14ac:dyDescent="0.25">
      <c r="A541" t="s">
        <v>707</v>
      </c>
      <c r="B541" t="s">
        <v>712</v>
      </c>
      <c r="C541" t="s">
        <v>500</v>
      </c>
      <c r="D541" t="s">
        <v>14</v>
      </c>
      <c r="E541" s="33">
        <v>2.3115789473684209E-5</v>
      </c>
      <c r="H541" s="33"/>
    </row>
    <row r="542" spans="1:8" hidden="1" x14ac:dyDescent="0.25">
      <c r="A542" t="s">
        <v>105</v>
      </c>
      <c r="B542" t="s">
        <v>0</v>
      </c>
      <c r="C542" t="s">
        <v>501</v>
      </c>
      <c r="D542" t="s">
        <v>15</v>
      </c>
      <c r="E542">
        <v>0.18</v>
      </c>
      <c r="H542" s="33"/>
    </row>
    <row r="543" spans="1:8" hidden="1" x14ac:dyDescent="0.25">
      <c r="A543" t="s">
        <v>105</v>
      </c>
      <c r="B543" t="s">
        <v>80</v>
      </c>
      <c r="C543" t="s">
        <v>499</v>
      </c>
      <c r="D543" t="s">
        <v>14</v>
      </c>
      <c r="E543">
        <v>-0.02</v>
      </c>
      <c r="H543" s="33"/>
    </row>
    <row r="544" spans="1:8" hidden="1" x14ac:dyDescent="0.25">
      <c r="A544" t="s">
        <v>105</v>
      </c>
      <c r="B544" t="s">
        <v>107</v>
      </c>
      <c r="C544" t="s">
        <v>499</v>
      </c>
      <c r="D544" t="s">
        <v>14</v>
      </c>
      <c r="E544">
        <v>-0.13</v>
      </c>
      <c r="H544" s="33"/>
    </row>
    <row r="545" spans="1:8" hidden="1" x14ac:dyDescent="0.25">
      <c r="A545" t="s">
        <v>105</v>
      </c>
      <c r="B545" t="s">
        <v>192</v>
      </c>
      <c r="C545" t="s">
        <v>497</v>
      </c>
      <c r="D545" t="s">
        <v>14</v>
      </c>
      <c r="E545">
        <v>1</v>
      </c>
      <c r="H545" s="33"/>
    </row>
    <row r="546" spans="1:8" hidden="1" x14ac:dyDescent="0.25">
      <c r="A546" t="s">
        <v>105</v>
      </c>
      <c r="B546" t="s">
        <v>81</v>
      </c>
      <c r="C546" t="s">
        <v>499</v>
      </c>
      <c r="D546" t="s">
        <v>14</v>
      </c>
      <c r="E546">
        <v>-0.41</v>
      </c>
      <c r="H546" s="33"/>
    </row>
    <row r="547" spans="1:8" hidden="1" x14ac:dyDescent="0.25">
      <c r="A547" t="s">
        <v>105</v>
      </c>
      <c r="B547" t="s">
        <v>102</v>
      </c>
      <c r="C547" t="s">
        <v>499</v>
      </c>
      <c r="D547" t="s">
        <v>14</v>
      </c>
      <c r="E547">
        <v>-0.04</v>
      </c>
      <c r="H547" s="33"/>
    </row>
    <row r="548" spans="1:8" hidden="1" x14ac:dyDescent="0.25">
      <c r="A548" t="s">
        <v>105</v>
      </c>
      <c r="B548" t="s">
        <v>10</v>
      </c>
      <c r="C548" t="s">
        <v>499</v>
      </c>
      <c r="D548" t="s">
        <v>14</v>
      </c>
      <c r="E548">
        <v>-18.25</v>
      </c>
      <c r="H548" s="33"/>
    </row>
    <row r="549" spans="1:8" hidden="1" x14ac:dyDescent="0.25">
      <c r="A549" t="s">
        <v>108</v>
      </c>
      <c r="B549" t="s">
        <v>91</v>
      </c>
      <c r="C549" t="s">
        <v>499</v>
      </c>
      <c r="D549" t="s">
        <v>14</v>
      </c>
      <c r="E549">
        <v>-0.01</v>
      </c>
      <c r="H549" s="33"/>
    </row>
    <row r="550" spans="1:8" x14ac:dyDescent="0.25">
      <c r="A550" t="s">
        <v>707</v>
      </c>
      <c r="B550" t="s">
        <v>748</v>
      </c>
      <c r="C550" t="s">
        <v>500</v>
      </c>
      <c r="D550" t="s">
        <v>14</v>
      </c>
      <c r="E550" s="33">
        <v>6.2365263157894727E-4</v>
      </c>
      <c r="H550" s="33"/>
    </row>
    <row r="551" spans="1:8" hidden="1" x14ac:dyDescent="0.25">
      <c r="A551" t="s">
        <v>108</v>
      </c>
      <c r="B551" t="s">
        <v>0</v>
      </c>
      <c r="C551" t="s">
        <v>501</v>
      </c>
      <c r="D551" t="s">
        <v>15</v>
      </c>
      <c r="E551">
        <v>0.18</v>
      </c>
      <c r="H551" s="33"/>
    </row>
    <row r="552" spans="1:8" hidden="1" x14ac:dyDescent="0.25">
      <c r="A552" t="s">
        <v>108</v>
      </c>
      <c r="B552" t="s">
        <v>80</v>
      </c>
      <c r="C552" t="s">
        <v>499</v>
      </c>
      <c r="D552" t="s">
        <v>14</v>
      </c>
      <c r="E552">
        <v>-0.02</v>
      </c>
      <c r="H552" s="33"/>
    </row>
    <row r="553" spans="1:8" hidden="1" x14ac:dyDescent="0.25">
      <c r="A553" t="s">
        <v>108</v>
      </c>
      <c r="B553" t="s">
        <v>1</v>
      </c>
      <c r="C553" t="s">
        <v>499</v>
      </c>
      <c r="D553" t="s">
        <v>14</v>
      </c>
      <c r="E553">
        <v>-3.03</v>
      </c>
      <c r="H553" s="33"/>
    </row>
    <row r="554" spans="1:8" hidden="1" x14ac:dyDescent="0.25">
      <c r="A554" t="s">
        <v>108</v>
      </c>
      <c r="B554" t="s">
        <v>107</v>
      </c>
      <c r="C554" t="s">
        <v>499</v>
      </c>
      <c r="D554" t="s">
        <v>14</v>
      </c>
      <c r="E554">
        <v>-0.13</v>
      </c>
      <c r="H554" s="33"/>
    </row>
    <row r="555" spans="1:8" hidden="1" x14ac:dyDescent="0.25">
      <c r="A555" t="s">
        <v>108</v>
      </c>
      <c r="B555" t="s">
        <v>192</v>
      </c>
      <c r="C555" t="s">
        <v>497</v>
      </c>
      <c r="D555" t="s">
        <v>14</v>
      </c>
      <c r="E555">
        <v>1</v>
      </c>
      <c r="H555" s="33"/>
    </row>
    <row r="556" spans="1:8" hidden="1" x14ac:dyDescent="0.25">
      <c r="A556" t="s">
        <v>108</v>
      </c>
      <c r="B556" t="s">
        <v>81</v>
      </c>
      <c r="C556" t="s">
        <v>499</v>
      </c>
      <c r="D556" t="s">
        <v>14</v>
      </c>
      <c r="E556">
        <v>-0.41</v>
      </c>
      <c r="H556" s="33"/>
    </row>
    <row r="557" spans="1:8" hidden="1" x14ac:dyDescent="0.25">
      <c r="A557" t="s">
        <v>108</v>
      </c>
      <c r="B557" t="s">
        <v>102</v>
      </c>
      <c r="C557" t="s">
        <v>499</v>
      </c>
      <c r="D557" t="s">
        <v>14</v>
      </c>
      <c r="E557">
        <v>-0.04</v>
      </c>
      <c r="H557" s="33"/>
    </row>
    <row r="558" spans="1:8" hidden="1" x14ac:dyDescent="0.25">
      <c r="A558" t="s">
        <v>108</v>
      </c>
      <c r="B558" t="s">
        <v>10</v>
      </c>
      <c r="C558" t="s">
        <v>499</v>
      </c>
      <c r="D558" t="s">
        <v>14</v>
      </c>
      <c r="E558">
        <v>-18.25</v>
      </c>
      <c r="H558" s="33"/>
    </row>
    <row r="559" spans="1:8" hidden="1" x14ac:dyDescent="0.25">
      <c r="A559" t="s">
        <v>114</v>
      </c>
      <c r="B559" t="s">
        <v>0</v>
      </c>
      <c r="C559" t="s">
        <v>498</v>
      </c>
      <c r="D559" t="s">
        <v>15</v>
      </c>
      <c r="E559">
        <v>-0.39906000000000003</v>
      </c>
      <c r="H559" s="33"/>
    </row>
    <row r="560" spans="1:8" hidden="1" x14ac:dyDescent="0.25">
      <c r="A560" t="s">
        <v>114</v>
      </c>
      <c r="B560" t="s">
        <v>100</v>
      </c>
      <c r="C560" t="s">
        <v>499</v>
      </c>
      <c r="D560" t="s">
        <v>14</v>
      </c>
      <c r="E560">
        <v>-0.55000000000000004</v>
      </c>
      <c r="H560" s="33"/>
    </row>
    <row r="561" spans="1:8" hidden="1" x14ac:dyDescent="0.25">
      <c r="A561" t="s">
        <v>114</v>
      </c>
      <c r="B561" t="s">
        <v>113</v>
      </c>
      <c r="C561" t="s">
        <v>497</v>
      </c>
      <c r="D561" t="s">
        <v>14</v>
      </c>
      <c r="E561">
        <v>1</v>
      </c>
      <c r="H561" s="33"/>
    </row>
    <row r="562" spans="1:8" hidden="1" x14ac:dyDescent="0.25">
      <c r="A562" t="s">
        <v>203</v>
      </c>
      <c r="B562" t="s">
        <v>11</v>
      </c>
      <c r="C562" t="s">
        <v>499</v>
      </c>
      <c r="D562" t="s">
        <v>14</v>
      </c>
      <c r="E562">
        <v>-1.8208695652173901</v>
      </c>
      <c r="H562" s="33"/>
    </row>
    <row r="563" spans="1:8" x14ac:dyDescent="0.25">
      <c r="A563" t="s">
        <v>707</v>
      </c>
      <c r="B563" t="s">
        <v>750</v>
      </c>
      <c r="C563" t="s">
        <v>500</v>
      </c>
      <c r="D563" t="s">
        <v>14</v>
      </c>
      <c r="E563" s="33">
        <v>2.9368421052631577E-5</v>
      </c>
      <c r="H563" s="33"/>
    </row>
    <row r="564" spans="1:8" hidden="1" x14ac:dyDescent="0.25">
      <c r="A564" t="s">
        <v>203</v>
      </c>
      <c r="B564" t="s">
        <v>0</v>
      </c>
      <c r="C564" t="s">
        <v>498</v>
      </c>
      <c r="D564" t="s">
        <v>15</v>
      </c>
      <c r="E564">
        <v>-0.206818375</v>
      </c>
      <c r="H564" s="33"/>
    </row>
    <row r="565" spans="1:8" hidden="1" x14ac:dyDescent="0.25">
      <c r="A565" t="s">
        <v>203</v>
      </c>
      <c r="B565" t="s">
        <v>85</v>
      </c>
      <c r="C565" t="s">
        <v>499</v>
      </c>
      <c r="D565" t="s">
        <v>14</v>
      </c>
      <c r="E565">
        <v>-0.83889999999999998</v>
      </c>
      <c r="H565" s="33"/>
    </row>
    <row r="566" spans="1:8" hidden="1" x14ac:dyDescent="0.25">
      <c r="A566" t="s">
        <v>203</v>
      </c>
      <c r="B566" t="s">
        <v>48</v>
      </c>
      <c r="C566" t="s">
        <v>501</v>
      </c>
      <c r="D566" t="s">
        <v>25</v>
      </c>
      <c r="E566">
        <v>5.2947027664136996</v>
      </c>
      <c r="H566" s="33"/>
    </row>
    <row r="567" spans="1:8" hidden="1" x14ac:dyDescent="0.25">
      <c r="A567" t="s">
        <v>203</v>
      </c>
      <c r="B567" t="s">
        <v>470</v>
      </c>
      <c r="C567" t="s">
        <v>497</v>
      </c>
      <c r="D567" t="s">
        <v>14</v>
      </c>
      <c r="E567">
        <v>1</v>
      </c>
      <c r="H567" s="33"/>
    </row>
    <row r="568" spans="1:8" hidden="1" x14ac:dyDescent="0.25">
      <c r="A568" t="s">
        <v>203</v>
      </c>
      <c r="B568" t="s">
        <v>10</v>
      </c>
      <c r="C568" t="s">
        <v>499</v>
      </c>
      <c r="D568" t="s">
        <v>14</v>
      </c>
      <c r="E568">
        <v>-1.2343</v>
      </c>
      <c r="H568" s="33"/>
    </row>
    <row r="569" spans="1:8" x14ac:dyDescent="0.25">
      <c r="A569" t="s">
        <v>707</v>
      </c>
      <c r="B569" t="s">
        <v>751</v>
      </c>
      <c r="C569" t="s">
        <v>500</v>
      </c>
      <c r="D569" t="s">
        <v>14</v>
      </c>
      <c r="E569" s="33">
        <v>8.782105263157893E-5</v>
      </c>
      <c r="H569" s="33"/>
    </row>
    <row r="570" spans="1:8" hidden="1" x14ac:dyDescent="0.25">
      <c r="A570" t="s">
        <v>206</v>
      </c>
      <c r="B570" t="s">
        <v>0</v>
      </c>
      <c r="C570" t="s">
        <v>498</v>
      </c>
      <c r="D570" t="s">
        <v>15</v>
      </c>
      <c r="E570">
        <v>-0.206818375</v>
      </c>
      <c r="H570" s="33"/>
    </row>
    <row r="571" spans="1:8" hidden="1" x14ac:dyDescent="0.25">
      <c r="A571" t="s">
        <v>206</v>
      </c>
      <c r="B571" t="s">
        <v>1</v>
      </c>
      <c r="C571" t="s">
        <v>499</v>
      </c>
      <c r="D571" t="s">
        <v>14</v>
      </c>
      <c r="E571">
        <v>-1.8208695652173901</v>
      </c>
      <c r="H571" s="33"/>
    </row>
    <row r="572" spans="1:8" hidden="1" x14ac:dyDescent="0.25">
      <c r="A572" t="s">
        <v>206</v>
      </c>
      <c r="B572" t="s">
        <v>85</v>
      </c>
      <c r="C572" t="s">
        <v>499</v>
      </c>
      <c r="D572" t="s">
        <v>14</v>
      </c>
      <c r="E572">
        <v>-0.83889999999999998</v>
      </c>
      <c r="H572" s="33"/>
    </row>
    <row r="573" spans="1:8" hidden="1" x14ac:dyDescent="0.25">
      <c r="A573" t="s">
        <v>206</v>
      </c>
      <c r="B573" t="s">
        <v>48</v>
      </c>
      <c r="C573" t="s">
        <v>501</v>
      </c>
      <c r="D573" t="s">
        <v>25</v>
      </c>
      <c r="E573">
        <v>5.2947027664136996</v>
      </c>
      <c r="H573" s="33"/>
    </row>
    <row r="574" spans="1:8" hidden="1" x14ac:dyDescent="0.25">
      <c r="A574" t="s">
        <v>206</v>
      </c>
      <c r="B574" t="s">
        <v>470</v>
      </c>
      <c r="C574" t="s">
        <v>497</v>
      </c>
      <c r="D574" t="s">
        <v>14</v>
      </c>
      <c r="E574">
        <v>1</v>
      </c>
      <c r="H574" s="33"/>
    </row>
    <row r="575" spans="1:8" hidden="1" x14ac:dyDescent="0.25">
      <c r="A575" t="s">
        <v>206</v>
      </c>
      <c r="B575" t="s">
        <v>10</v>
      </c>
      <c r="C575" t="s">
        <v>499</v>
      </c>
      <c r="D575" t="s">
        <v>14</v>
      </c>
      <c r="E575">
        <v>-1.2343</v>
      </c>
      <c r="H575" s="33"/>
    </row>
    <row r="576" spans="1:8" hidden="1" x14ac:dyDescent="0.25">
      <c r="A576" t="s">
        <v>504</v>
      </c>
      <c r="B576" t="s">
        <v>207</v>
      </c>
      <c r="C576" t="s">
        <v>499</v>
      </c>
      <c r="D576" t="s">
        <v>14</v>
      </c>
      <c r="E576">
        <v>-0.93371800000000005</v>
      </c>
      <c r="H576" s="33"/>
    </row>
    <row r="577" spans="1:8" hidden="1" x14ac:dyDescent="0.25">
      <c r="A577" t="s">
        <v>504</v>
      </c>
      <c r="B577" t="s">
        <v>34</v>
      </c>
      <c r="C577" t="s">
        <v>499</v>
      </c>
      <c r="D577" t="s">
        <v>14</v>
      </c>
      <c r="E577">
        <v>-6.6281999999999994E-2</v>
      </c>
      <c r="H577" s="33"/>
    </row>
    <row r="578" spans="1:8" hidden="1" x14ac:dyDescent="0.25">
      <c r="A578" t="s">
        <v>504</v>
      </c>
      <c r="B578" t="s">
        <v>503</v>
      </c>
      <c r="C578" t="s">
        <v>497</v>
      </c>
      <c r="D578" t="s">
        <v>14</v>
      </c>
      <c r="E578">
        <v>1</v>
      </c>
      <c r="H578" s="33"/>
    </row>
    <row r="579" spans="1:8" hidden="1" x14ac:dyDescent="0.25">
      <c r="A579" t="s">
        <v>474</v>
      </c>
      <c r="B579" t="s">
        <v>207</v>
      </c>
      <c r="C579" t="s">
        <v>499</v>
      </c>
      <c r="D579" t="s">
        <v>14</v>
      </c>
      <c r="E579">
        <v>-0.88670000000000004</v>
      </c>
      <c r="H579" s="33"/>
    </row>
    <row r="580" spans="1:8" hidden="1" x14ac:dyDescent="0.25">
      <c r="A580" t="s">
        <v>474</v>
      </c>
      <c r="B580" t="s">
        <v>34</v>
      </c>
      <c r="C580" t="s">
        <v>499</v>
      </c>
      <c r="D580" t="s">
        <v>14</v>
      </c>
      <c r="E580">
        <v>-0.1133</v>
      </c>
      <c r="H580" s="33"/>
    </row>
    <row r="581" spans="1:8" hidden="1" x14ac:dyDescent="0.25">
      <c r="A581" t="s">
        <v>474</v>
      </c>
      <c r="B581" t="s">
        <v>472</v>
      </c>
      <c r="C581" t="s">
        <v>497</v>
      </c>
      <c r="D581" t="s">
        <v>14</v>
      </c>
      <c r="E581">
        <v>1</v>
      </c>
      <c r="H581" s="33"/>
    </row>
    <row r="582" spans="1:8" hidden="1" x14ac:dyDescent="0.25">
      <c r="A582" t="s">
        <v>615</v>
      </c>
      <c r="B582" t="s">
        <v>207</v>
      </c>
      <c r="C582" t="s">
        <v>499</v>
      </c>
      <c r="D582" t="s">
        <v>14</v>
      </c>
      <c r="E582">
        <v>-0.87567600000000001</v>
      </c>
      <c r="H582" s="33"/>
    </row>
    <row r="583" spans="1:8" hidden="1" x14ac:dyDescent="0.25">
      <c r="A583" t="s">
        <v>615</v>
      </c>
      <c r="B583" t="s">
        <v>34</v>
      </c>
      <c r="C583" t="s">
        <v>499</v>
      </c>
      <c r="D583" t="s">
        <v>14</v>
      </c>
      <c r="E583">
        <v>-0.124324</v>
      </c>
      <c r="H583" s="33"/>
    </row>
    <row r="584" spans="1:8" hidden="1" x14ac:dyDescent="0.25">
      <c r="A584" t="s">
        <v>615</v>
      </c>
      <c r="B584" t="s">
        <v>470</v>
      </c>
      <c r="C584" t="s">
        <v>497</v>
      </c>
      <c r="D584" t="s">
        <v>14</v>
      </c>
      <c r="E584">
        <v>1</v>
      </c>
      <c r="H584" s="33"/>
    </row>
    <row r="585" spans="1:8" hidden="1" x14ac:dyDescent="0.25">
      <c r="A585" t="s">
        <v>473</v>
      </c>
      <c r="B585" t="s">
        <v>207</v>
      </c>
      <c r="C585" t="s">
        <v>499</v>
      </c>
      <c r="D585" t="s">
        <v>14</v>
      </c>
      <c r="E585">
        <v>-0.82442899999999997</v>
      </c>
      <c r="H585" s="33"/>
    </row>
    <row r="586" spans="1:8" hidden="1" x14ac:dyDescent="0.25">
      <c r="A586" t="s">
        <v>473</v>
      </c>
      <c r="B586" t="s">
        <v>34</v>
      </c>
      <c r="C586" t="s">
        <v>499</v>
      </c>
      <c r="D586" t="s">
        <v>14</v>
      </c>
      <c r="E586">
        <v>-0.175571</v>
      </c>
      <c r="H586" s="33"/>
    </row>
    <row r="587" spans="1:8" hidden="1" x14ac:dyDescent="0.25">
      <c r="A587" t="s">
        <v>473</v>
      </c>
      <c r="B587" t="s">
        <v>471</v>
      </c>
      <c r="C587" t="s">
        <v>497</v>
      </c>
      <c r="D587" t="s">
        <v>14</v>
      </c>
      <c r="E587">
        <v>1</v>
      </c>
      <c r="H587" s="33"/>
    </row>
    <row r="588" spans="1:8" hidden="1" x14ac:dyDescent="0.25">
      <c r="A588" t="s">
        <v>237</v>
      </c>
      <c r="B588" t="s">
        <v>493</v>
      </c>
      <c r="C588" t="s">
        <v>499</v>
      </c>
      <c r="D588" t="s">
        <v>14</v>
      </c>
      <c r="E588">
        <v>-1.2625999999999999</v>
      </c>
      <c r="H588" s="33"/>
    </row>
    <row r="589" spans="1:8" hidden="1" x14ac:dyDescent="0.25">
      <c r="A589" t="s">
        <v>237</v>
      </c>
      <c r="B589" t="s">
        <v>0</v>
      </c>
      <c r="C589" t="s">
        <v>499</v>
      </c>
      <c r="D589" t="s">
        <v>15</v>
      </c>
      <c r="E589">
        <v>-0.1125</v>
      </c>
      <c r="H589" s="33"/>
    </row>
    <row r="590" spans="1:8" hidden="1" x14ac:dyDescent="0.25">
      <c r="A590" t="s">
        <v>237</v>
      </c>
      <c r="B590" t="s">
        <v>53</v>
      </c>
      <c r="C590" t="s">
        <v>498</v>
      </c>
      <c r="D590" t="s">
        <v>25</v>
      </c>
      <c r="E590">
        <v>-0.65834999999999999</v>
      </c>
      <c r="H590" s="33"/>
    </row>
    <row r="591" spans="1:8" hidden="1" x14ac:dyDescent="0.25">
      <c r="A591" t="s">
        <v>237</v>
      </c>
      <c r="B591" t="s">
        <v>236</v>
      </c>
      <c r="C591" t="s">
        <v>497</v>
      </c>
      <c r="D591" t="s">
        <v>14</v>
      </c>
      <c r="E591">
        <v>1</v>
      </c>
      <c r="H591" s="33"/>
    </row>
    <row r="592" spans="1:8" hidden="1" x14ac:dyDescent="0.25">
      <c r="A592" t="s">
        <v>72</v>
      </c>
      <c r="B592" t="s">
        <v>65</v>
      </c>
      <c r="C592" t="s">
        <v>498</v>
      </c>
      <c r="D592" t="s">
        <v>25</v>
      </c>
      <c r="E592">
        <v>-0.48829486151782359</v>
      </c>
      <c r="H592" s="33"/>
    </row>
    <row r="593" spans="1:8" hidden="1" x14ac:dyDescent="0.25">
      <c r="A593" t="s">
        <v>72</v>
      </c>
      <c r="B593" t="s">
        <v>0</v>
      </c>
      <c r="C593" t="s">
        <v>498</v>
      </c>
      <c r="D593" t="s">
        <v>15</v>
      </c>
      <c r="E593">
        <v>-0.12130555555555554</v>
      </c>
      <c r="H593" s="33"/>
    </row>
    <row r="594" spans="1:8" hidden="1" x14ac:dyDescent="0.25">
      <c r="A594" t="s">
        <v>72</v>
      </c>
      <c r="B594" t="s">
        <v>36</v>
      </c>
      <c r="C594" t="s">
        <v>499</v>
      </c>
      <c r="D594" t="s">
        <v>14</v>
      </c>
      <c r="E594">
        <v>-2.5910931169999998</v>
      </c>
      <c r="H594" s="33"/>
    </row>
    <row r="595" spans="1:8" hidden="1" x14ac:dyDescent="0.25">
      <c r="A595" t="s">
        <v>72</v>
      </c>
      <c r="B595" t="s">
        <v>48</v>
      </c>
      <c r="C595" t="s">
        <v>498</v>
      </c>
      <c r="D595" t="s">
        <v>25</v>
      </c>
      <c r="E595">
        <v>-4.9386000000000001</v>
      </c>
      <c r="H595" s="33"/>
    </row>
    <row r="596" spans="1:8" hidden="1" x14ac:dyDescent="0.25">
      <c r="A596" t="s">
        <v>72</v>
      </c>
      <c r="B596" t="s">
        <v>71</v>
      </c>
      <c r="C596" t="s">
        <v>497</v>
      </c>
      <c r="D596" t="s">
        <v>14</v>
      </c>
      <c r="E596">
        <v>1</v>
      </c>
      <c r="H596" s="33"/>
    </row>
    <row r="597" spans="1:8" hidden="1" x14ac:dyDescent="0.25">
      <c r="A597" t="s">
        <v>103</v>
      </c>
      <c r="B597" t="s">
        <v>91</v>
      </c>
      <c r="C597" t="s">
        <v>499</v>
      </c>
      <c r="D597" t="s">
        <v>14</v>
      </c>
      <c r="E597">
        <v>-0.28799999999999998</v>
      </c>
      <c r="H597" s="33"/>
    </row>
    <row r="598" spans="1:8" hidden="1" x14ac:dyDescent="0.25">
      <c r="A598" t="s">
        <v>103</v>
      </c>
      <c r="B598" t="s">
        <v>36</v>
      </c>
      <c r="C598" t="s">
        <v>499</v>
      </c>
      <c r="D598" t="s">
        <v>14</v>
      </c>
      <c r="E598">
        <v>-1.627</v>
      </c>
      <c r="H598" s="33"/>
    </row>
    <row r="599" spans="1:8" hidden="1" x14ac:dyDescent="0.25">
      <c r="A599" t="s">
        <v>103</v>
      </c>
      <c r="B599" t="s">
        <v>102</v>
      </c>
      <c r="C599" t="s">
        <v>497</v>
      </c>
      <c r="D599" t="s">
        <v>14</v>
      </c>
      <c r="E599">
        <v>1</v>
      </c>
      <c r="H599" s="33"/>
    </row>
    <row r="600" spans="1:8" hidden="1" x14ac:dyDescent="0.25">
      <c r="A600" t="s">
        <v>159</v>
      </c>
      <c r="B600" t="s">
        <v>11</v>
      </c>
      <c r="C600" t="s">
        <v>499</v>
      </c>
      <c r="D600" t="s">
        <v>14</v>
      </c>
      <c r="E600">
        <v>-1.5335671709072731</v>
      </c>
      <c r="H600" s="33"/>
    </row>
    <row r="601" spans="1:8" hidden="1" x14ac:dyDescent="0.25">
      <c r="A601" t="s">
        <v>159</v>
      </c>
      <c r="B601" t="s">
        <v>158</v>
      </c>
      <c r="C601" t="s">
        <v>497</v>
      </c>
      <c r="D601" t="s">
        <v>14</v>
      </c>
      <c r="E601">
        <v>1</v>
      </c>
      <c r="H601" s="33"/>
    </row>
    <row r="602" spans="1:8" hidden="1" x14ac:dyDescent="0.25">
      <c r="A602" t="s">
        <v>160</v>
      </c>
      <c r="B602" t="s">
        <v>1</v>
      </c>
      <c r="C602" t="s">
        <v>499</v>
      </c>
      <c r="D602" t="s">
        <v>14</v>
      </c>
      <c r="E602">
        <v>-1.5335671709072731</v>
      </c>
      <c r="H602" s="33"/>
    </row>
    <row r="603" spans="1:8" hidden="1" x14ac:dyDescent="0.25">
      <c r="A603" t="s">
        <v>160</v>
      </c>
      <c r="B603" t="s">
        <v>158</v>
      </c>
      <c r="C603" t="s">
        <v>497</v>
      </c>
      <c r="D603" t="s">
        <v>14</v>
      </c>
      <c r="E603">
        <v>1</v>
      </c>
      <c r="H603" s="33"/>
    </row>
    <row r="604" spans="1:8" hidden="1" x14ac:dyDescent="0.25">
      <c r="A604" t="s">
        <v>142</v>
      </c>
      <c r="B604" t="s">
        <v>11</v>
      </c>
      <c r="C604" t="s">
        <v>499</v>
      </c>
      <c r="D604" t="s">
        <v>14</v>
      </c>
      <c r="E604">
        <v>-1.5335671709072731</v>
      </c>
      <c r="H604" s="33"/>
    </row>
    <row r="605" spans="1:8" hidden="1" x14ac:dyDescent="0.25">
      <c r="A605" t="s">
        <v>708</v>
      </c>
      <c r="B605" t="s">
        <v>10</v>
      </c>
      <c r="C605" t="s">
        <v>499</v>
      </c>
      <c r="D605" t="s">
        <v>14</v>
      </c>
      <c r="E605">
        <v>-7.8700000000000003E-3</v>
      </c>
      <c r="H605" s="33"/>
    </row>
    <row r="606" spans="1:8" hidden="1" x14ac:dyDescent="0.25">
      <c r="A606" t="s">
        <v>142</v>
      </c>
      <c r="B606" t="s">
        <v>0</v>
      </c>
      <c r="C606" t="s">
        <v>501</v>
      </c>
      <c r="D606" t="s">
        <v>15</v>
      </c>
      <c r="E606">
        <v>0.44704648307593287</v>
      </c>
      <c r="H606" s="33"/>
    </row>
    <row r="607" spans="1:8" hidden="1" x14ac:dyDescent="0.25">
      <c r="A607" t="s">
        <v>142</v>
      </c>
      <c r="B607" t="s">
        <v>107</v>
      </c>
      <c r="C607" t="s">
        <v>499</v>
      </c>
      <c r="D607" t="s">
        <v>14</v>
      </c>
      <c r="E607">
        <v>-7.2038400000000002E-2</v>
      </c>
      <c r="H607" s="33"/>
    </row>
    <row r="608" spans="1:8" hidden="1" x14ac:dyDescent="0.25">
      <c r="A608" t="s">
        <v>142</v>
      </c>
      <c r="B608" t="s">
        <v>81</v>
      </c>
      <c r="C608" t="s">
        <v>499</v>
      </c>
      <c r="D608" t="s">
        <v>14</v>
      </c>
      <c r="E608">
        <v>-5.0319627601164027E-2</v>
      </c>
      <c r="H608" s="33"/>
    </row>
    <row r="609" spans="1:8" hidden="1" x14ac:dyDescent="0.25">
      <c r="A609" t="s">
        <v>142</v>
      </c>
      <c r="B609" t="s">
        <v>10</v>
      </c>
      <c r="C609" t="s">
        <v>499</v>
      </c>
      <c r="D609" t="s">
        <v>14</v>
      </c>
      <c r="E609">
        <v>-14.829891889122303</v>
      </c>
      <c r="H609" s="33"/>
    </row>
    <row r="610" spans="1:8" hidden="1" x14ac:dyDescent="0.25">
      <c r="A610" t="s">
        <v>142</v>
      </c>
      <c r="B610" t="s">
        <v>602</v>
      </c>
      <c r="C610" t="s">
        <v>497</v>
      </c>
      <c r="D610" t="s">
        <v>14</v>
      </c>
      <c r="E610">
        <v>1</v>
      </c>
      <c r="H610" s="33"/>
    </row>
    <row r="611" spans="1:8" hidden="1" x14ac:dyDescent="0.25">
      <c r="A611" t="s">
        <v>707</v>
      </c>
      <c r="B611" t="s">
        <v>10</v>
      </c>
      <c r="C611" t="s">
        <v>499</v>
      </c>
      <c r="D611" t="s">
        <v>14</v>
      </c>
      <c r="E611">
        <v>-7.8700000000000003E-3</v>
      </c>
      <c r="H611" s="33"/>
    </row>
    <row r="612" spans="1:8" hidden="1" x14ac:dyDescent="0.25">
      <c r="A612" t="s">
        <v>143</v>
      </c>
      <c r="B612" t="s">
        <v>0</v>
      </c>
      <c r="C612" t="s">
        <v>501</v>
      </c>
      <c r="D612" t="s">
        <v>15</v>
      </c>
      <c r="E612">
        <v>0.44704648307593287</v>
      </c>
      <c r="H612" s="33"/>
    </row>
    <row r="613" spans="1:8" hidden="1" x14ac:dyDescent="0.25">
      <c r="A613" t="s">
        <v>143</v>
      </c>
      <c r="B613" t="s">
        <v>1</v>
      </c>
      <c r="C613" t="s">
        <v>499</v>
      </c>
      <c r="D613" t="s">
        <v>14</v>
      </c>
      <c r="E613">
        <v>-1.5335671709072731</v>
      </c>
      <c r="H613" s="33"/>
    </row>
    <row r="614" spans="1:8" hidden="1" x14ac:dyDescent="0.25">
      <c r="A614" t="s">
        <v>143</v>
      </c>
      <c r="B614" t="s">
        <v>107</v>
      </c>
      <c r="C614" t="s">
        <v>499</v>
      </c>
      <c r="D614" t="s">
        <v>14</v>
      </c>
      <c r="E614">
        <v>-7.2038400000000002E-2</v>
      </c>
      <c r="H614" s="33"/>
    </row>
    <row r="615" spans="1:8" hidden="1" x14ac:dyDescent="0.25">
      <c r="A615" t="s">
        <v>143</v>
      </c>
      <c r="B615" t="s">
        <v>81</v>
      </c>
      <c r="C615" t="s">
        <v>499</v>
      </c>
      <c r="D615" t="s">
        <v>14</v>
      </c>
      <c r="E615">
        <v>-5.0319627601164027E-2</v>
      </c>
      <c r="H615" s="33"/>
    </row>
    <row r="616" spans="1:8" hidden="1" x14ac:dyDescent="0.25">
      <c r="A616" t="s">
        <v>143</v>
      </c>
      <c r="B616" t="s">
        <v>10</v>
      </c>
      <c r="C616" t="s">
        <v>499</v>
      </c>
      <c r="D616" t="s">
        <v>14</v>
      </c>
      <c r="E616">
        <v>-14.829891889122303</v>
      </c>
      <c r="H616" s="33"/>
    </row>
    <row r="617" spans="1:8" hidden="1" x14ac:dyDescent="0.25">
      <c r="A617" t="s">
        <v>143</v>
      </c>
      <c r="B617" t="s">
        <v>602</v>
      </c>
      <c r="C617" t="s">
        <v>497</v>
      </c>
      <c r="D617" t="s">
        <v>14</v>
      </c>
      <c r="E617">
        <v>1</v>
      </c>
      <c r="H617" s="33"/>
    </row>
    <row r="618" spans="1:8" hidden="1" x14ac:dyDescent="0.25">
      <c r="A618" t="s">
        <v>722</v>
      </c>
      <c r="B618" t="s">
        <v>0</v>
      </c>
      <c r="C618" t="s">
        <v>497</v>
      </c>
      <c r="D618" t="s">
        <v>15</v>
      </c>
      <c r="E618">
        <v>1</v>
      </c>
      <c r="H618" s="33"/>
    </row>
    <row r="619" spans="1:8" hidden="1" x14ac:dyDescent="0.25">
      <c r="A619" t="s">
        <v>722</v>
      </c>
      <c r="B619" t="s">
        <v>720</v>
      </c>
      <c r="C619" t="s">
        <v>499</v>
      </c>
      <c r="D619" t="s">
        <v>15</v>
      </c>
      <c r="E619">
        <v>-1</v>
      </c>
      <c r="H619" s="33"/>
    </row>
    <row r="620" spans="1:8" hidden="1" x14ac:dyDescent="0.25">
      <c r="A620" t="s">
        <v>26</v>
      </c>
      <c r="B620" t="s">
        <v>711</v>
      </c>
      <c r="C620" t="s">
        <v>500</v>
      </c>
      <c r="D620" t="s">
        <v>14</v>
      </c>
      <c r="E620">
        <v>1E-4</v>
      </c>
      <c r="H620" s="33"/>
    </row>
    <row r="621" spans="1:8" hidden="1" x14ac:dyDescent="0.25">
      <c r="A621" t="s">
        <v>26</v>
      </c>
      <c r="B621" t="s">
        <v>712</v>
      </c>
      <c r="C621" t="s">
        <v>500</v>
      </c>
      <c r="D621" t="s">
        <v>14</v>
      </c>
      <c r="E621" s="33">
        <v>2.7111111111111112E-6</v>
      </c>
      <c r="H621" s="33"/>
    </row>
    <row r="622" spans="1:8" x14ac:dyDescent="0.25">
      <c r="A622" t="s">
        <v>26</v>
      </c>
      <c r="B622" t="s">
        <v>748</v>
      </c>
      <c r="C622" t="s">
        <v>500</v>
      </c>
      <c r="D622" t="s">
        <v>14</v>
      </c>
      <c r="E622" s="33">
        <v>7.3144444444444439E-5</v>
      </c>
      <c r="H622" s="33"/>
    </row>
    <row r="623" spans="1:8" x14ac:dyDescent="0.25">
      <c r="A623" t="s">
        <v>26</v>
      </c>
      <c r="B623" t="s">
        <v>750</v>
      </c>
      <c r="C623" t="s">
        <v>500</v>
      </c>
      <c r="D623" t="s">
        <v>14</v>
      </c>
      <c r="E623" s="33">
        <v>3.4444444444444444E-6</v>
      </c>
      <c r="H623" s="33"/>
    </row>
    <row r="624" spans="1:8" x14ac:dyDescent="0.25">
      <c r="A624" t="s">
        <v>26</v>
      </c>
      <c r="B624" t="s">
        <v>751</v>
      </c>
      <c r="C624" t="s">
        <v>500</v>
      </c>
      <c r="D624" t="s">
        <v>14</v>
      </c>
      <c r="E624" s="33">
        <v>1.03E-5</v>
      </c>
      <c r="H624" s="33"/>
    </row>
    <row r="625" spans="1:8" hidden="1" x14ac:dyDescent="0.25">
      <c r="A625" t="s">
        <v>28</v>
      </c>
      <c r="B625" t="s">
        <v>711</v>
      </c>
      <c r="C625" t="s">
        <v>500</v>
      </c>
      <c r="D625" t="s">
        <v>14</v>
      </c>
      <c r="E625">
        <v>1E-4</v>
      </c>
      <c r="H625" s="33"/>
    </row>
    <row r="626" spans="1:8" hidden="1" x14ac:dyDescent="0.25">
      <c r="A626" t="s">
        <v>28</v>
      </c>
      <c r="B626" t="s">
        <v>712</v>
      </c>
      <c r="C626" t="s">
        <v>500</v>
      </c>
      <c r="D626" t="s">
        <v>14</v>
      </c>
      <c r="E626" s="33">
        <v>2.7111111111111112E-6</v>
      </c>
      <c r="H626" s="33"/>
    </row>
    <row r="627" spans="1:8" x14ac:dyDescent="0.25">
      <c r="A627" t="s">
        <v>28</v>
      </c>
      <c r="B627" t="s">
        <v>748</v>
      </c>
      <c r="C627" t="s">
        <v>500</v>
      </c>
      <c r="D627" t="s">
        <v>14</v>
      </c>
      <c r="E627" s="33">
        <v>7.3144444444444439E-5</v>
      </c>
      <c r="H627" s="33"/>
    </row>
    <row r="628" spans="1:8" x14ac:dyDescent="0.25">
      <c r="A628" t="s">
        <v>28</v>
      </c>
      <c r="B628" t="s">
        <v>750</v>
      </c>
      <c r="C628" t="s">
        <v>500</v>
      </c>
      <c r="D628" t="s">
        <v>14</v>
      </c>
      <c r="E628" s="33">
        <v>3.4444444444444444E-6</v>
      </c>
      <c r="H628" s="33"/>
    </row>
    <row r="629" spans="1:8" x14ac:dyDescent="0.25">
      <c r="A629" t="s">
        <v>28</v>
      </c>
      <c r="B629" t="s">
        <v>751</v>
      </c>
      <c r="C629" t="s">
        <v>500</v>
      </c>
      <c r="D629" t="s">
        <v>14</v>
      </c>
      <c r="E629" s="33">
        <v>1.03E-5</v>
      </c>
      <c r="H629" s="33"/>
    </row>
    <row r="630" spans="1:8" hidden="1" x14ac:dyDescent="0.25">
      <c r="A630" t="s">
        <v>737</v>
      </c>
      <c r="B630" t="s">
        <v>85</v>
      </c>
      <c r="C630" t="s">
        <v>499</v>
      </c>
      <c r="D630" t="s">
        <v>14</v>
      </c>
      <c r="E630">
        <v>-0.78593272171253825</v>
      </c>
    </row>
    <row r="631" spans="1:8" hidden="1" x14ac:dyDescent="0.25">
      <c r="A631" t="s">
        <v>737</v>
      </c>
      <c r="B631" t="s">
        <v>36</v>
      </c>
      <c r="C631" t="s">
        <v>497</v>
      </c>
      <c r="D631" t="s">
        <v>14</v>
      </c>
      <c r="E631">
        <v>1</v>
      </c>
    </row>
    <row r="632" spans="1:8" hidden="1" x14ac:dyDescent="0.25">
      <c r="A632" t="s">
        <v>737</v>
      </c>
      <c r="B632" t="s">
        <v>0</v>
      </c>
      <c r="C632" t="s">
        <v>498</v>
      </c>
      <c r="D632" t="s">
        <v>15</v>
      </c>
      <c r="E632">
        <v>-0.65069656812776078</v>
      </c>
    </row>
    <row r="633" spans="1:8" hidden="1" x14ac:dyDescent="0.25">
      <c r="A633" t="s">
        <v>737</v>
      </c>
      <c r="B633" t="s">
        <v>10</v>
      </c>
      <c r="C633" t="s">
        <v>499</v>
      </c>
      <c r="D633" t="s">
        <v>14</v>
      </c>
      <c r="E633">
        <v>-0.11620795107033639</v>
      </c>
    </row>
    <row r="634" spans="1:8" hidden="1" x14ac:dyDescent="0.25">
      <c r="A634" t="s">
        <v>737</v>
      </c>
      <c r="B634" t="s">
        <v>1</v>
      </c>
      <c r="C634" t="s">
        <v>499</v>
      </c>
      <c r="D634" t="s">
        <v>14</v>
      </c>
      <c r="E634">
        <v>-1.99014578824138</v>
      </c>
    </row>
    <row r="635" spans="1:8" hidden="1" x14ac:dyDescent="0.25">
      <c r="A635" t="s">
        <v>737</v>
      </c>
      <c r="B635" t="s">
        <v>613</v>
      </c>
      <c r="C635" t="s">
        <v>501</v>
      </c>
      <c r="D635" t="s">
        <v>14</v>
      </c>
      <c r="E635">
        <v>1.4715425531914894</v>
      </c>
    </row>
    <row r="636" spans="1:8" hidden="1" x14ac:dyDescent="0.25">
      <c r="A636" t="s">
        <v>737</v>
      </c>
      <c r="B636" t="s">
        <v>32</v>
      </c>
      <c r="C636" t="s">
        <v>500</v>
      </c>
      <c r="D636" t="s">
        <v>14</v>
      </c>
      <c r="E636">
        <v>0.95529928427896005</v>
      </c>
    </row>
    <row r="637" spans="1:8" hidden="1" x14ac:dyDescent="0.25">
      <c r="A637" t="s">
        <v>738</v>
      </c>
      <c r="B637" t="s">
        <v>85</v>
      </c>
      <c r="C637" t="s">
        <v>499</v>
      </c>
      <c r="D637" t="s">
        <v>14</v>
      </c>
      <c r="E637">
        <v>-0.78593272171253825</v>
      </c>
    </row>
    <row r="638" spans="1:8" hidden="1" x14ac:dyDescent="0.25">
      <c r="A638" t="s">
        <v>738</v>
      </c>
      <c r="B638" t="s">
        <v>36</v>
      </c>
      <c r="C638" t="s">
        <v>497</v>
      </c>
      <c r="D638" t="s">
        <v>14</v>
      </c>
      <c r="E638">
        <v>1</v>
      </c>
    </row>
    <row r="639" spans="1:8" hidden="1" x14ac:dyDescent="0.25">
      <c r="A639" t="s">
        <v>738</v>
      </c>
      <c r="B639" t="s">
        <v>0</v>
      </c>
      <c r="C639" t="s">
        <v>498</v>
      </c>
      <c r="D639" t="s">
        <v>15</v>
      </c>
      <c r="E639">
        <v>-0.65069656812776078</v>
      </c>
    </row>
    <row r="640" spans="1:8" hidden="1" x14ac:dyDescent="0.25">
      <c r="A640" t="s">
        <v>738</v>
      </c>
      <c r="B640" t="s">
        <v>10</v>
      </c>
      <c r="C640" t="s">
        <v>499</v>
      </c>
      <c r="D640" t="s">
        <v>14</v>
      </c>
      <c r="E640">
        <v>-0.11620795107033639</v>
      </c>
    </row>
    <row r="641" spans="1:5" hidden="1" x14ac:dyDescent="0.25">
      <c r="A641" t="s">
        <v>738</v>
      </c>
      <c r="B641" t="s">
        <v>11</v>
      </c>
      <c r="C641" t="s">
        <v>499</v>
      </c>
      <c r="D641" t="s">
        <v>14</v>
      </c>
      <c r="E641">
        <v>-2.098918938610848</v>
      </c>
    </row>
    <row r="642" spans="1:5" hidden="1" x14ac:dyDescent="0.25">
      <c r="A642" t="s">
        <v>738</v>
      </c>
      <c r="B642" t="s">
        <v>613</v>
      </c>
      <c r="C642" t="s">
        <v>501</v>
      </c>
      <c r="D642" t="s">
        <v>14</v>
      </c>
      <c r="E642">
        <v>1.4715425531914894</v>
      </c>
    </row>
    <row r="643" spans="1:5" hidden="1" x14ac:dyDescent="0.25">
      <c r="A643" t="s">
        <v>738</v>
      </c>
      <c r="B643" t="s">
        <v>31</v>
      </c>
      <c r="C643" t="s">
        <v>500</v>
      </c>
      <c r="D643" t="s">
        <v>14</v>
      </c>
      <c r="E643">
        <v>0.95529928427896005</v>
      </c>
    </row>
    <row r="644" spans="1:5" hidden="1" x14ac:dyDescent="0.25">
      <c r="A644" t="s">
        <v>739</v>
      </c>
      <c r="B644" t="s">
        <v>85</v>
      </c>
      <c r="C644" t="s">
        <v>499</v>
      </c>
      <c r="D644" t="s">
        <v>14</v>
      </c>
      <c r="E644">
        <v>-0.78593272171253825</v>
      </c>
    </row>
    <row r="645" spans="1:5" hidden="1" x14ac:dyDescent="0.25">
      <c r="A645" t="s">
        <v>739</v>
      </c>
      <c r="B645" t="s">
        <v>36</v>
      </c>
      <c r="C645" t="s">
        <v>497</v>
      </c>
      <c r="D645" t="s">
        <v>14</v>
      </c>
      <c r="E645">
        <v>1</v>
      </c>
    </row>
    <row r="646" spans="1:5" hidden="1" x14ac:dyDescent="0.25">
      <c r="A646" t="s">
        <v>739</v>
      </c>
      <c r="B646" t="s">
        <v>0</v>
      </c>
      <c r="C646" t="s">
        <v>498</v>
      </c>
      <c r="D646" t="s">
        <v>15</v>
      </c>
      <c r="E646">
        <v>-0.44852191641182465</v>
      </c>
    </row>
    <row r="647" spans="1:5" hidden="1" x14ac:dyDescent="0.25">
      <c r="A647" t="s">
        <v>739</v>
      </c>
      <c r="B647" t="s">
        <v>10</v>
      </c>
      <c r="C647" t="s">
        <v>499</v>
      </c>
      <c r="D647" t="s">
        <v>14</v>
      </c>
      <c r="E647">
        <v>-0.11620795107033639</v>
      </c>
    </row>
    <row r="648" spans="1:5" hidden="1" x14ac:dyDescent="0.25">
      <c r="A648" t="s">
        <v>739</v>
      </c>
      <c r="B648" t="s">
        <v>1</v>
      </c>
      <c r="C648" t="s">
        <v>499</v>
      </c>
      <c r="D648" t="s">
        <v>14</v>
      </c>
      <c r="E648">
        <v>-1.99014578824138</v>
      </c>
    </row>
    <row r="649" spans="1:5" hidden="1" x14ac:dyDescent="0.25">
      <c r="A649" t="s">
        <v>739</v>
      </c>
      <c r="B649" t="s">
        <v>32</v>
      </c>
      <c r="C649" t="s">
        <v>500</v>
      </c>
      <c r="D649" t="s">
        <v>14</v>
      </c>
      <c r="E649">
        <v>2.4268418374704495</v>
      </c>
    </row>
    <row r="650" spans="1:5" hidden="1" x14ac:dyDescent="0.25">
      <c r="A650" t="s">
        <v>740</v>
      </c>
      <c r="B650" t="s">
        <v>85</v>
      </c>
      <c r="C650" t="s">
        <v>499</v>
      </c>
      <c r="D650" t="s">
        <v>14</v>
      </c>
      <c r="E650">
        <v>-0.78593272171253825</v>
      </c>
    </row>
    <row r="651" spans="1:5" hidden="1" x14ac:dyDescent="0.25">
      <c r="A651" t="s">
        <v>740</v>
      </c>
      <c r="B651" t="s">
        <v>36</v>
      </c>
      <c r="C651" t="s">
        <v>497</v>
      </c>
      <c r="D651" t="s">
        <v>14</v>
      </c>
      <c r="E651">
        <v>1</v>
      </c>
    </row>
    <row r="652" spans="1:5" hidden="1" x14ac:dyDescent="0.25">
      <c r="A652" t="s">
        <v>740</v>
      </c>
      <c r="B652" t="s">
        <v>0</v>
      </c>
      <c r="C652" t="s">
        <v>498</v>
      </c>
      <c r="D652" t="s">
        <v>15</v>
      </c>
      <c r="E652">
        <v>-0.44852191641182465</v>
      </c>
    </row>
    <row r="653" spans="1:5" hidden="1" x14ac:dyDescent="0.25">
      <c r="A653" t="s">
        <v>740</v>
      </c>
      <c r="B653" t="s">
        <v>10</v>
      </c>
      <c r="C653" t="s">
        <v>499</v>
      </c>
      <c r="D653" t="s">
        <v>14</v>
      </c>
      <c r="E653">
        <v>-0.11620795107033639</v>
      </c>
    </row>
    <row r="654" spans="1:5" hidden="1" x14ac:dyDescent="0.25">
      <c r="A654" t="s">
        <v>740</v>
      </c>
      <c r="B654" t="s">
        <v>11</v>
      </c>
      <c r="C654" t="s">
        <v>499</v>
      </c>
      <c r="D654" t="s">
        <v>14</v>
      </c>
      <c r="E654">
        <v>-2.098918938610848</v>
      </c>
    </row>
    <row r="655" spans="1:5" hidden="1" x14ac:dyDescent="0.25">
      <c r="A655" t="s">
        <v>740</v>
      </c>
      <c r="B655" t="s">
        <v>31</v>
      </c>
      <c r="C655" t="s">
        <v>500</v>
      </c>
      <c r="D655" t="s">
        <v>14</v>
      </c>
      <c r="E655">
        <v>2.4268418374704495</v>
      </c>
    </row>
    <row r="656" spans="1:5" hidden="1" x14ac:dyDescent="0.25">
      <c r="A656" t="s">
        <v>594</v>
      </c>
      <c r="B656" t="s">
        <v>595</v>
      </c>
      <c r="C656" t="s">
        <v>500</v>
      </c>
      <c r="D656" t="s">
        <v>14</v>
      </c>
      <c r="E656">
        <v>6.6341000000000002E-4</v>
      </c>
    </row>
    <row r="657" spans="1:21" hidden="1" x14ac:dyDescent="0.25">
      <c r="A657" t="s">
        <v>594</v>
      </c>
      <c r="B657" t="s">
        <v>716</v>
      </c>
      <c r="C657" t="s">
        <v>500</v>
      </c>
      <c r="D657" t="s">
        <v>14</v>
      </c>
      <c r="E657">
        <v>2.3219E-3</v>
      </c>
      <c r="U657" s="39"/>
    </row>
    <row r="658" spans="1:21" hidden="1" x14ac:dyDescent="0.25">
      <c r="A658" t="s">
        <v>594</v>
      </c>
      <c r="B658" t="s">
        <v>749</v>
      </c>
      <c r="C658" t="s">
        <v>500</v>
      </c>
      <c r="D658" t="s">
        <v>14</v>
      </c>
      <c r="E658">
        <v>4.0751999999999997E-4</v>
      </c>
    </row>
    <row r="659" spans="1:21" hidden="1" x14ac:dyDescent="0.25">
      <c r="A659" t="s">
        <v>114</v>
      </c>
      <c r="B659" t="s">
        <v>752</v>
      </c>
      <c r="C659" t="s">
        <v>500</v>
      </c>
      <c r="D659" t="s">
        <v>14</v>
      </c>
      <c r="E659">
        <v>4.7E-2</v>
      </c>
    </row>
    <row r="660" spans="1:21" hidden="1" x14ac:dyDescent="0.25">
      <c r="A660" t="s">
        <v>237</v>
      </c>
      <c r="B660" t="s">
        <v>612</v>
      </c>
      <c r="C660" t="s">
        <v>500</v>
      </c>
      <c r="D660" t="s">
        <v>14</v>
      </c>
      <c r="E660">
        <v>1.7777999999999999E-2</v>
      </c>
    </row>
    <row r="661" spans="1:21" hidden="1" x14ac:dyDescent="0.25">
      <c r="A661" s="2" t="s">
        <v>745</v>
      </c>
      <c r="B661" s="2" t="s">
        <v>36</v>
      </c>
      <c r="C661" t="s">
        <v>497</v>
      </c>
      <c r="D661" t="s">
        <v>14</v>
      </c>
      <c r="E661">
        <v>1</v>
      </c>
    </row>
    <row r="662" spans="1:21" hidden="1" x14ac:dyDescent="0.25">
      <c r="A662" s="2" t="s">
        <v>745</v>
      </c>
      <c r="B662" t="s">
        <v>0</v>
      </c>
      <c r="C662" t="s">
        <v>498</v>
      </c>
      <c r="D662" t="s">
        <v>15</v>
      </c>
      <c r="E662">
        <v>-0.15488000000000002</v>
      </c>
    </row>
    <row r="663" spans="1:21" hidden="1" x14ac:dyDescent="0.25">
      <c r="A663" s="2" t="s">
        <v>745</v>
      </c>
      <c r="B663" s="6" t="s">
        <v>747</v>
      </c>
      <c r="C663" t="s">
        <v>498</v>
      </c>
      <c r="D663" t="s">
        <v>25</v>
      </c>
      <c r="E663">
        <v>-7.1999999999999993</v>
      </c>
    </row>
    <row r="664" spans="1:21" hidden="1" x14ac:dyDescent="0.25">
      <c r="A664" s="2" t="s">
        <v>745</v>
      </c>
      <c r="B664" t="s">
        <v>1</v>
      </c>
      <c r="C664" t="s">
        <v>499</v>
      </c>
      <c r="D664" t="s">
        <v>14</v>
      </c>
      <c r="E664">
        <v>-1.9901457882413798</v>
      </c>
    </row>
    <row r="665" spans="1:21" hidden="1" x14ac:dyDescent="0.25">
      <c r="A665" s="2" t="s">
        <v>745</v>
      </c>
      <c r="B665" t="s">
        <v>613</v>
      </c>
      <c r="C665" t="s">
        <v>501</v>
      </c>
      <c r="D665" t="s">
        <v>14</v>
      </c>
      <c r="E665">
        <v>1.36</v>
      </c>
    </row>
    <row r="666" spans="1:21" hidden="1" x14ac:dyDescent="0.25">
      <c r="A666" s="2" t="s">
        <v>745</v>
      </c>
      <c r="B666" t="s">
        <v>30</v>
      </c>
      <c r="C666" t="s">
        <v>500</v>
      </c>
      <c r="D666" t="s">
        <v>14</v>
      </c>
      <c r="E666">
        <v>0.13</v>
      </c>
    </row>
    <row r="667" spans="1:21" hidden="1" x14ac:dyDescent="0.25">
      <c r="A667" s="2" t="s">
        <v>745</v>
      </c>
      <c r="B667" t="s">
        <v>32</v>
      </c>
      <c r="C667" t="s">
        <v>500</v>
      </c>
      <c r="D667" t="s">
        <v>14</v>
      </c>
      <c r="E667">
        <v>1.0668418374704494</v>
      </c>
    </row>
    <row r="668" spans="1:21" hidden="1" x14ac:dyDescent="0.25">
      <c r="A668" s="2" t="s">
        <v>745</v>
      </c>
      <c r="B668" t="s">
        <v>65</v>
      </c>
      <c r="C668" t="s">
        <v>498</v>
      </c>
      <c r="D668" t="s">
        <v>25</v>
      </c>
      <c r="E668">
        <v>-4.3520000000000003</v>
      </c>
    </row>
    <row r="669" spans="1:21" hidden="1" x14ac:dyDescent="0.25">
      <c r="A669" s="2" t="s">
        <v>746</v>
      </c>
      <c r="B669" t="s">
        <v>36</v>
      </c>
      <c r="C669" t="s">
        <v>497</v>
      </c>
      <c r="D669" t="s">
        <v>14</v>
      </c>
      <c r="E669">
        <v>1</v>
      </c>
    </row>
    <row r="670" spans="1:21" hidden="1" x14ac:dyDescent="0.25">
      <c r="A670" s="2" t="s">
        <v>746</v>
      </c>
      <c r="B670" t="s">
        <v>0</v>
      </c>
      <c r="C670" t="s">
        <v>498</v>
      </c>
      <c r="D670" t="s">
        <v>15</v>
      </c>
      <c r="E670">
        <v>-0.15488000000000002</v>
      </c>
    </row>
    <row r="671" spans="1:21" hidden="1" x14ac:dyDescent="0.25">
      <c r="A671" s="2" t="s">
        <v>746</v>
      </c>
      <c r="B671" t="s">
        <v>747</v>
      </c>
      <c r="C671" t="s">
        <v>498</v>
      </c>
      <c r="D671" t="s">
        <v>25</v>
      </c>
      <c r="E671">
        <v>-7.1999999999999993</v>
      </c>
    </row>
    <row r="672" spans="1:21" hidden="1" x14ac:dyDescent="0.25">
      <c r="A672" s="2" t="s">
        <v>746</v>
      </c>
      <c r="B672" t="s">
        <v>11</v>
      </c>
      <c r="C672" t="s">
        <v>499</v>
      </c>
      <c r="D672" t="s">
        <v>14</v>
      </c>
      <c r="E672">
        <v>-1.9901457882413798</v>
      </c>
    </row>
    <row r="673" spans="1:5" hidden="1" x14ac:dyDescent="0.25">
      <c r="A673" s="2" t="s">
        <v>746</v>
      </c>
      <c r="B673" t="s">
        <v>613</v>
      </c>
      <c r="C673" t="s">
        <v>501</v>
      </c>
      <c r="D673" t="s">
        <v>14</v>
      </c>
      <c r="E673">
        <v>1.36</v>
      </c>
    </row>
    <row r="674" spans="1:5" hidden="1" x14ac:dyDescent="0.25">
      <c r="A674" s="2" t="s">
        <v>746</v>
      </c>
      <c r="B674" t="s">
        <v>30</v>
      </c>
      <c r="C674" t="s">
        <v>500</v>
      </c>
      <c r="D674" t="s">
        <v>14</v>
      </c>
      <c r="E674">
        <v>0.13</v>
      </c>
    </row>
    <row r="675" spans="1:5" hidden="1" x14ac:dyDescent="0.25">
      <c r="A675" s="2" t="s">
        <v>746</v>
      </c>
      <c r="B675" t="s">
        <v>31</v>
      </c>
      <c r="C675" t="s">
        <v>500</v>
      </c>
      <c r="D675" t="s">
        <v>14</v>
      </c>
      <c r="E675">
        <v>0.86981740443455269</v>
      </c>
    </row>
    <row r="676" spans="1:5" hidden="1" x14ac:dyDescent="0.25">
      <c r="A676" s="2" t="s">
        <v>746</v>
      </c>
      <c r="B676" t="s">
        <v>65</v>
      </c>
      <c r="C676" t="s">
        <v>498</v>
      </c>
      <c r="D676" t="s">
        <v>25</v>
      </c>
      <c r="E676">
        <v>-4.3520000000000003</v>
      </c>
    </row>
    <row r="677" spans="1:5" x14ac:dyDescent="0.25">
      <c r="A677" t="s">
        <v>28</v>
      </c>
      <c r="B677" t="s">
        <v>753</v>
      </c>
      <c r="C677" t="s">
        <v>500</v>
      </c>
      <c r="D677" t="s">
        <v>14</v>
      </c>
      <c r="E677">
        <f>1/0.9*0.23*0.000001</f>
        <v>2.5555555555555559E-7</v>
      </c>
    </row>
    <row r="678" spans="1:5" x14ac:dyDescent="0.25">
      <c r="A678" t="s">
        <v>26</v>
      </c>
      <c r="B678" t="s">
        <v>753</v>
      </c>
      <c r="C678" t="s">
        <v>500</v>
      </c>
      <c r="D678" t="s">
        <v>14</v>
      </c>
      <c r="E678">
        <f>1/0.9*0.23*0.000001</f>
        <v>2.5555555555555559E-7</v>
      </c>
    </row>
    <row r="679" spans="1:5" x14ac:dyDescent="0.25">
      <c r="A679" t="s">
        <v>708</v>
      </c>
      <c r="B679" t="s">
        <v>753</v>
      </c>
      <c r="C679" t="s">
        <v>500</v>
      </c>
      <c r="D679" t="s">
        <v>14</v>
      </c>
      <c r="E679">
        <f>3.6/0.38*0.23*0.000001</f>
        <v>2.1789473684210528E-6</v>
      </c>
    </row>
    <row r="680" spans="1:5" x14ac:dyDescent="0.25">
      <c r="A680" t="s">
        <v>707</v>
      </c>
      <c r="B680" t="s">
        <v>753</v>
      </c>
      <c r="C680" t="s">
        <v>500</v>
      </c>
      <c r="D680" t="s">
        <v>14</v>
      </c>
      <c r="E680">
        <f>3.6/0.38*0.23*0.000001</f>
        <v>2.1789473684210528E-6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abSelected="1" zoomScale="132" workbookViewId="0">
      <selection activeCell="E1" sqref="E1"/>
    </sheetView>
  </sheetViews>
  <sheetFormatPr defaultRowHeight="15" x14ac:dyDescent="0.25"/>
  <cols>
    <col min="1" max="1" width="16" customWidth="1"/>
    <col min="2" max="2" width="14" hidden="1" customWidth="1"/>
    <col min="3" max="3" width="11.28515625" customWidth="1"/>
    <col min="5" max="5" width="11" bestFit="1" customWidth="1"/>
    <col min="6" max="6" width="14.140625" customWidth="1"/>
    <col min="7" max="7" width="14.28515625" customWidth="1"/>
    <col min="10" max="10" width="9.7109375" customWidth="1"/>
    <col min="13" max="13" width="12" bestFit="1" customWidth="1"/>
  </cols>
  <sheetData>
    <row r="1" spans="1:10" x14ac:dyDescent="0.25">
      <c r="A1" s="25" t="s">
        <v>54</v>
      </c>
      <c r="B1" s="26" t="s">
        <v>623</v>
      </c>
      <c r="C1" t="s">
        <v>616</v>
      </c>
      <c r="D1" t="s">
        <v>33</v>
      </c>
      <c r="E1" t="s">
        <v>13</v>
      </c>
      <c r="F1" t="s">
        <v>617</v>
      </c>
      <c r="G1" t="s">
        <v>618</v>
      </c>
      <c r="H1" t="s">
        <v>619</v>
      </c>
      <c r="I1" t="s">
        <v>688</v>
      </c>
      <c r="J1" t="s">
        <v>180</v>
      </c>
    </row>
    <row r="2" spans="1:10" x14ac:dyDescent="0.25">
      <c r="A2" t="s">
        <v>235</v>
      </c>
      <c r="B2" t="s">
        <v>624</v>
      </c>
      <c r="C2" t="s">
        <v>711</v>
      </c>
      <c r="D2" t="s">
        <v>701</v>
      </c>
      <c r="E2">
        <v>4.0000000000000002E-4</v>
      </c>
      <c r="F2">
        <v>2.0000000000000001E-4</v>
      </c>
      <c r="G2">
        <v>8.0000000000000004E-4</v>
      </c>
      <c r="H2" t="s">
        <v>622</v>
      </c>
      <c r="I2" t="s">
        <v>687</v>
      </c>
      <c r="J2" t="s">
        <v>78</v>
      </c>
    </row>
    <row r="3" spans="1:10" x14ac:dyDescent="0.25">
      <c r="A3" t="s">
        <v>235</v>
      </c>
      <c r="B3" t="s">
        <v>624</v>
      </c>
      <c r="C3" t="s">
        <v>713</v>
      </c>
      <c r="D3" t="s">
        <v>701</v>
      </c>
      <c r="E3">
        <v>8.0000000000000002E-3</v>
      </c>
      <c r="F3">
        <v>4.0000000000000001E-3</v>
      </c>
      <c r="G3">
        <v>1.6E-2</v>
      </c>
      <c r="H3" t="s">
        <v>622</v>
      </c>
      <c r="I3" t="s">
        <v>687</v>
      </c>
      <c r="J3" t="s">
        <v>78</v>
      </c>
    </row>
    <row r="4" spans="1:10" x14ac:dyDescent="0.25">
      <c r="A4" t="s">
        <v>91</v>
      </c>
      <c r="B4" t="s">
        <v>624</v>
      </c>
      <c r="C4" t="s">
        <v>711</v>
      </c>
      <c r="D4" t="s">
        <v>701</v>
      </c>
      <c r="E4">
        <v>1E-4</v>
      </c>
      <c r="F4">
        <v>5.0000000000000002E-5</v>
      </c>
      <c r="G4">
        <v>2.0000000000000001E-4</v>
      </c>
      <c r="H4" t="s">
        <v>620</v>
      </c>
      <c r="I4" t="s">
        <v>687</v>
      </c>
      <c r="J4" t="s">
        <v>78</v>
      </c>
    </row>
    <row r="5" spans="1:10" hidden="1" x14ac:dyDescent="0.25">
      <c r="A5" t="s">
        <v>91</v>
      </c>
      <c r="B5" t="s">
        <v>625</v>
      </c>
      <c r="C5" t="s">
        <v>711</v>
      </c>
      <c r="D5" t="s">
        <v>701</v>
      </c>
      <c r="E5">
        <v>6.0000000000000002E-6</v>
      </c>
      <c r="F5">
        <v>1.9999999999999999E-6</v>
      </c>
      <c r="G5">
        <v>2.0000000000000002E-5</v>
      </c>
      <c r="H5" t="s">
        <v>626</v>
      </c>
      <c r="I5" t="s">
        <v>687</v>
      </c>
      <c r="J5" t="s">
        <v>224</v>
      </c>
    </row>
    <row r="6" spans="1:10" hidden="1" x14ac:dyDescent="0.25">
      <c r="A6" t="s">
        <v>91</v>
      </c>
      <c r="B6" t="s">
        <v>627</v>
      </c>
      <c r="C6" t="s">
        <v>711</v>
      </c>
      <c r="D6" t="s">
        <v>701</v>
      </c>
      <c r="E6">
        <v>1E-4</v>
      </c>
      <c r="F6">
        <v>9.9999999999999995E-7</v>
      </c>
      <c r="G6">
        <v>2.0000000000000001E-4</v>
      </c>
      <c r="H6" t="s">
        <v>628</v>
      </c>
      <c r="I6" t="s">
        <v>687</v>
      </c>
      <c r="J6" t="s">
        <v>224</v>
      </c>
    </row>
    <row r="7" spans="1:10" x14ac:dyDescent="0.25">
      <c r="A7" t="s">
        <v>91</v>
      </c>
      <c r="B7" t="s">
        <v>624</v>
      </c>
      <c r="C7" t="s">
        <v>716</v>
      </c>
      <c r="D7" t="s">
        <v>701</v>
      </c>
      <c r="E7">
        <v>1.0000000000000001E-5</v>
      </c>
      <c r="F7">
        <v>6.0000000000000002E-6</v>
      </c>
      <c r="G7">
        <v>3.1999999999999999E-5</v>
      </c>
      <c r="H7" t="s">
        <v>620</v>
      </c>
      <c r="I7" t="s">
        <v>687</v>
      </c>
      <c r="J7" t="s">
        <v>78</v>
      </c>
    </row>
    <row r="8" spans="1:10" hidden="1" x14ac:dyDescent="0.25">
      <c r="A8" t="s">
        <v>91</v>
      </c>
      <c r="B8" t="s">
        <v>625</v>
      </c>
      <c r="C8" t="s">
        <v>716</v>
      </c>
      <c r="D8" t="s">
        <v>701</v>
      </c>
      <c r="E8">
        <v>5.0000000000000002E-5</v>
      </c>
      <c r="F8">
        <v>9.9999999999999995E-7</v>
      </c>
      <c r="G8">
        <v>1E-4</v>
      </c>
      <c r="H8" t="s">
        <v>626</v>
      </c>
      <c r="I8" t="s">
        <v>687</v>
      </c>
      <c r="J8" t="s">
        <v>224</v>
      </c>
    </row>
    <row r="9" spans="1:10" hidden="1" x14ac:dyDescent="0.25">
      <c r="A9" t="s">
        <v>91</v>
      </c>
      <c r="B9" t="s">
        <v>625</v>
      </c>
      <c r="C9" t="s">
        <v>712</v>
      </c>
      <c r="D9" t="s">
        <v>701</v>
      </c>
      <c r="E9">
        <v>8.9999999999999992E-5</v>
      </c>
      <c r="F9">
        <v>1.0000000000000001E-5</v>
      </c>
      <c r="G9">
        <v>2.9999999999999997E-4</v>
      </c>
      <c r="H9" t="s">
        <v>626</v>
      </c>
      <c r="I9" t="s">
        <v>687</v>
      </c>
      <c r="J9" t="s">
        <v>224</v>
      </c>
    </row>
    <row r="10" spans="1:10" x14ac:dyDescent="0.25">
      <c r="A10" t="s">
        <v>91</v>
      </c>
      <c r="B10" t="s">
        <v>624</v>
      </c>
      <c r="C10" t="s">
        <v>713</v>
      </c>
      <c r="D10" t="s">
        <v>701</v>
      </c>
      <c r="E10">
        <v>1E-3</v>
      </c>
      <c r="F10">
        <v>5.0000000000000002E-5</v>
      </c>
      <c r="G10">
        <v>0.33400000000000002</v>
      </c>
      <c r="H10" t="s">
        <v>620</v>
      </c>
      <c r="I10" t="s">
        <v>687</v>
      </c>
      <c r="J10" t="s">
        <v>78</v>
      </c>
    </row>
    <row r="11" spans="1:10" hidden="1" x14ac:dyDescent="0.25">
      <c r="A11" t="s">
        <v>91</v>
      </c>
      <c r="B11" t="s">
        <v>625</v>
      </c>
      <c r="C11" t="s">
        <v>713</v>
      </c>
      <c r="D11" t="s">
        <v>701</v>
      </c>
      <c r="E11">
        <v>1E-3</v>
      </c>
      <c r="F11">
        <v>2.9999999999999997E-4</v>
      </c>
      <c r="G11">
        <v>1.2999999999999999E-3</v>
      </c>
      <c r="H11" t="s">
        <v>626</v>
      </c>
      <c r="I11" t="s">
        <v>687</v>
      </c>
      <c r="J11" t="s">
        <v>224</v>
      </c>
    </row>
    <row r="12" spans="1:10" hidden="1" x14ac:dyDescent="0.25">
      <c r="A12" t="s">
        <v>91</v>
      </c>
      <c r="B12" t="s">
        <v>627</v>
      </c>
      <c r="C12" t="s">
        <v>713</v>
      </c>
      <c r="D12" t="s">
        <v>701</v>
      </c>
      <c r="E12">
        <v>1E-3</v>
      </c>
      <c r="F12">
        <v>5.0000000000000002E-5</v>
      </c>
      <c r="G12">
        <v>0.33400000000000002</v>
      </c>
      <c r="H12" t="s">
        <v>628</v>
      </c>
      <c r="I12" t="s">
        <v>687</v>
      </c>
      <c r="J12" t="s">
        <v>224</v>
      </c>
    </row>
    <row r="13" spans="1:10" hidden="1" x14ac:dyDescent="0.25">
      <c r="A13" t="s">
        <v>91</v>
      </c>
      <c r="B13" t="s">
        <v>662</v>
      </c>
      <c r="C13" t="s">
        <v>713</v>
      </c>
      <c r="D13" t="s">
        <v>701</v>
      </c>
      <c r="E13">
        <v>3.2000000000000003E-4</v>
      </c>
      <c r="F13">
        <v>2.9E-4</v>
      </c>
      <c r="G13">
        <v>3.2000000000000003E-4</v>
      </c>
      <c r="H13" t="s">
        <v>661</v>
      </c>
      <c r="I13" t="s">
        <v>687</v>
      </c>
      <c r="J13" t="s">
        <v>224</v>
      </c>
    </row>
    <row r="14" spans="1:10" hidden="1" x14ac:dyDescent="0.25">
      <c r="A14" t="s">
        <v>91</v>
      </c>
      <c r="B14" t="s">
        <v>663</v>
      </c>
      <c r="C14" t="s">
        <v>731</v>
      </c>
      <c r="D14" t="s">
        <v>701</v>
      </c>
      <c r="E14">
        <v>1.75E-4</v>
      </c>
      <c r="F14">
        <v>1.75E-4</v>
      </c>
      <c r="G14">
        <v>1.75E-4</v>
      </c>
      <c r="H14" t="s">
        <v>664</v>
      </c>
      <c r="I14" t="s">
        <v>687</v>
      </c>
      <c r="J14" t="s">
        <v>224</v>
      </c>
    </row>
    <row r="15" spans="1:10" x14ac:dyDescent="0.25">
      <c r="A15" t="s">
        <v>218</v>
      </c>
      <c r="B15" t="s">
        <v>624</v>
      </c>
      <c r="C15" t="s">
        <v>712</v>
      </c>
      <c r="D15" t="s">
        <v>701</v>
      </c>
      <c r="E15">
        <v>1E-4</v>
      </c>
      <c r="F15">
        <v>9.9999999999999995E-7</v>
      </c>
      <c r="G15">
        <v>2E-3</v>
      </c>
      <c r="H15" t="s">
        <v>676</v>
      </c>
      <c r="I15" t="s">
        <v>687</v>
      </c>
      <c r="J15" t="s">
        <v>78</v>
      </c>
    </row>
    <row r="16" spans="1:10" x14ac:dyDescent="0.25">
      <c r="A16" t="s">
        <v>44</v>
      </c>
      <c r="B16" t="s">
        <v>666</v>
      </c>
      <c r="C16" t="s">
        <v>712</v>
      </c>
      <c r="D16" t="s">
        <v>701</v>
      </c>
      <c r="E16">
        <v>5.9999999999999995E-4</v>
      </c>
      <c r="F16">
        <v>2.9999999999999997E-5</v>
      </c>
      <c r="G16">
        <v>6.0000000000000001E-3</v>
      </c>
      <c r="H16" t="s">
        <v>665</v>
      </c>
      <c r="I16" t="s">
        <v>687</v>
      </c>
      <c r="J16" t="s">
        <v>78</v>
      </c>
    </row>
    <row r="17" spans="1:10" hidden="1" x14ac:dyDescent="0.25">
      <c r="A17" t="s">
        <v>232</v>
      </c>
      <c r="B17" t="s">
        <v>624</v>
      </c>
      <c r="C17" t="s">
        <v>712</v>
      </c>
      <c r="D17" t="s">
        <v>701</v>
      </c>
      <c r="E17">
        <v>2E-3</v>
      </c>
      <c r="F17">
        <v>5.0000000000000001E-4</v>
      </c>
      <c r="G17">
        <v>3.0000000000000001E-3</v>
      </c>
      <c r="H17" t="s">
        <v>675</v>
      </c>
      <c r="I17" t="s">
        <v>687</v>
      </c>
      <c r="J17" t="s">
        <v>224</v>
      </c>
    </row>
    <row r="18" spans="1:10" hidden="1" x14ac:dyDescent="0.25">
      <c r="A18" t="s">
        <v>74</v>
      </c>
      <c r="B18" t="s">
        <v>655</v>
      </c>
      <c r="C18" t="s">
        <v>711</v>
      </c>
      <c r="D18" t="s">
        <v>701</v>
      </c>
      <c r="E18">
        <v>1.2E-2</v>
      </c>
      <c r="F18">
        <v>0.01</v>
      </c>
      <c r="G18">
        <v>1.4E-2</v>
      </c>
      <c r="H18" t="s">
        <v>656</v>
      </c>
      <c r="I18" s="15" t="s">
        <v>687</v>
      </c>
      <c r="J18" t="s">
        <v>224</v>
      </c>
    </row>
    <row r="19" spans="1:10" x14ac:dyDescent="0.25">
      <c r="A19" t="s">
        <v>74</v>
      </c>
      <c r="B19" t="s">
        <v>657</v>
      </c>
      <c r="C19" t="s">
        <v>711</v>
      </c>
      <c r="D19" t="s">
        <v>701</v>
      </c>
      <c r="E19">
        <v>2.0000000000000001E-4</v>
      </c>
      <c r="F19">
        <v>1E-4</v>
      </c>
      <c r="G19">
        <v>2.9999999999999997E-4</v>
      </c>
      <c r="H19" t="s">
        <v>658</v>
      </c>
      <c r="I19" s="15" t="s">
        <v>687</v>
      </c>
      <c r="J19" t="s">
        <v>78</v>
      </c>
    </row>
    <row r="20" spans="1:10" hidden="1" x14ac:dyDescent="0.25">
      <c r="A20" t="s">
        <v>74</v>
      </c>
      <c r="B20" t="s">
        <v>659</v>
      </c>
      <c r="C20" t="s">
        <v>711</v>
      </c>
      <c r="D20" t="s">
        <v>701</v>
      </c>
      <c r="E20">
        <v>2.0000000000000001E-4</v>
      </c>
      <c r="F20">
        <v>1E-4</v>
      </c>
      <c r="G20">
        <v>2.9999999999999997E-4</v>
      </c>
      <c r="H20" t="s">
        <v>660</v>
      </c>
      <c r="I20" t="s">
        <v>687</v>
      </c>
      <c r="J20" t="s">
        <v>224</v>
      </c>
    </row>
    <row r="21" spans="1:10" hidden="1" x14ac:dyDescent="0.25">
      <c r="A21" t="s">
        <v>74</v>
      </c>
      <c r="B21" t="s">
        <v>655</v>
      </c>
      <c r="C21" t="s">
        <v>712</v>
      </c>
      <c r="D21" t="s">
        <v>701</v>
      </c>
      <c r="E21">
        <v>7.0000000000000001E-3</v>
      </c>
      <c r="F21">
        <v>6.0000000000000001E-3</v>
      </c>
      <c r="G21">
        <v>0.01</v>
      </c>
      <c r="H21" t="s">
        <v>656</v>
      </c>
      <c r="I21" t="s">
        <v>687</v>
      </c>
      <c r="J21" t="s">
        <v>224</v>
      </c>
    </row>
    <row r="22" spans="1:10" x14ac:dyDescent="0.25">
      <c r="A22" t="s">
        <v>74</v>
      </c>
      <c r="B22" t="s">
        <v>657</v>
      </c>
      <c r="C22" t="s">
        <v>712</v>
      </c>
      <c r="D22" t="s">
        <v>701</v>
      </c>
      <c r="E22">
        <v>1.5E-3</v>
      </c>
      <c r="F22">
        <v>5.0000000000000001E-4</v>
      </c>
      <c r="G22">
        <v>5.0000000000000001E-3</v>
      </c>
      <c r="H22" t="s">
        <v>658</v>
      </c>
      <c r="I22" t="s">
        <v>687</v>
      </c>
      <c r="J22" t="s">
        <v>78</v>
      </c>
    </row>
    <row r="23" spans="1:10" hidden="1" x14ac:dyDescent="0.25">
      <c r="A23" t="s">
        <v>74</v>
      </c>
      <c r="B23" t="s">
        <v>659</v>
      </c>
      <c r="C23" t="s">
        <v>712</v>
      </c>
      <c r="D23" t="s">
        <v>701</v>
      </c>
      <c r="E23">
        <v>1.6000000000000001E-6</v>
      </c>
      <c r="F23">
        <v>8.0000000000000007E-7</v>
      </c>
      <c r="G23">
        <v>3.2000000000000003E-6</v>
      </c>
      <c r="H23" t="s">
        <v>660</v>
      </c>
      <c r="I23" t="s">
        <v>687</v>
      </c>
      <c r="J23" t="s">
        <v>224</v>
      </c>
    </row>
    <row r="24" spans="1:10" x14ac:dyDescent="0.25">
      <c r="A24" t="s">
        <v>347</v>
      </c>
      <c r="B24" t="s">
        <v>624</v>
      </c>
      <c r="C24" t="s">
        <v>712</v>
      </c>
      <c r="D24" t="s">
        <v>701</v>
      </c>
      <c r="E24">
        <v>1.1999999999999999E-4</v>
      </c>
      <c r="F24">
        <v>5.0000000000000002E-5</v>
      </c>
      <c r="G24">
        <v>2.9999999999999997E-4</v>
      </c>
      <c r="H24" t="s">
        <v>673</v>
      </c>
      <c r="I24" t="s">
        <v>687</v>
      </c>
      <c r="J24" t="s">
        <v>78</v>
      </c>
    </row>
    <row r="25" spans="1:10" hidden="1" x14ac:dyDescent="0.25">
      <c r="A25" t="s">
        <v>347</v>
      </c>
      <c r="B25" t="s">
        <v>677</v>
      </c>
      <c r="C25" t="s">
        <v>712</v>
      </c>
      <c r="D25" t="s">
        <v>701</v>
      </c>
      <c r="E25">
        <v>8.5000000000000006E-5</v>
      </c>
      <c r="F25">
        <v>8.5000000000000006E-5</v>
      </c>
      <c r="G25">
        <v>8.5000000000000006E-5</v>
      </c>
      <c r="H25" t="s">
        <v>686</v>
      </c>
      <c r="I25" t="s">
        <v>687</v>
      </c>
      <c r="J25" t="s">
        <v>224</v>
      </c>
    </row>
    <row r="26" spans="1:10" x14ac:dyDescent="0.25">
      <c r="A26" t="s">
        <v>351</v>
      </c>
      <c r="B26" t="s">
        <v>624</v>
      </c>
      <c r="C26" t="s">
        <v>712</v>
      </c>
      <c r="D26" t="s">
        <v>701</v>
      </c>
      <c r="E26">
        <v>2.3E-3</v>
      </c>
      <c r="F26">
        <v>1.9E-3</v>
      </c>
      <c r="G26">
        <v>5.7999999999999996E-3</v>
      </c>
      <c r="H26" t="s">
        <v>670</v>
      </c>
      <c r="I26" t="s">
        <v>687</v>
      </c>
      <c r="J26" t="s">
        <v>78</v>
      </c>
    </row>
    <row r="27" spans="1:10" hidden="1" x14ac:dyDescent="0.25">
      <c r="A27" t="s">
        <v>351</v>
      </c>
      <c r="B27" t="s">
        <v>679</v>
      </c>
      <c r="C27" t="s">
        <v>712</v>
      </c>
      <c r="D27" t="s">
        <v>701</v>
      </c>
      <c r="E27">
        <v>4.0000000000000002E-4</v>
      </c>
      <c r="F27">
        <v>2.9999999999999997E-4</v>
      </c>
      <c r="G27">
        <v>5.0000000000000001E-4</v>
      </c>
      <c r="H27" t="s">
        <v>680</v>
      </c>
      <c r="I27" t="s">
        <v>687</v>
      </c>
      <c r="J27" t="s">
        <v>224</v>
      </c>
    </row>
    <row r="28" spans="1:10" x14ac:dyDescent="0.25">
      <c r="A28" t="s">
        <v>357</v>
      </c>
      <c r="B28" t="s">
        <v>624</v>
      </c>
      <c r="C28" t="s">
        <v>712</v>
      </c>
      <c r="D28" t="s">
        <v>701</v>
      </c>
      <c r="E28">
        <v>1.1999999999999999E-4</v>
      </c>
      <c r="F28">
        <v>5.0000000000000002E-5</v>
      </c>
      <c r="G28">
        <v>1E-3</v>
      </c>
      <c r="H28" t="s">
        <v>674</v>
      </c>
      <c r="I28" t="s">
        <v>687</v>
      </c>
      <c r="J28" t="s">
        <v>78</v>
      </c>
    </row>
    <row r="29" spans="1:10" hidden="1" x14ac:dyDescent="0.25">
      <c r="A29" t="s">
        <v>357</v>
      </c>
      <c r="B29" t="s">
        <v>677</v>
      </c>
      <c r="C29" t="s">
        <v>712</v>
      </c>
      <c r="D29" t="s">
        <v>701</v>
      </c>
      <c r="E29">
        <v>8.5000000000000006E-5</v>
      </c>
      <c r="F29">
        <v>8.5000000000000006E-5</v>
      </c>
      <c r="G29">
        <v>8.5000000000000006E-5</v>
      </c>
      <c r="H29" t="s">
        <v>685</v>
      </c>
      <c r="I29" t="s">
        <v>687</v>
      </c>
      <c r="J29" t="s">
        <v>224</v>
      </c>
    </row>
    <row r="30" spans="1:10" x14ac:dyDescent="0.25">
      <c r="A30" t="s">
        <v>363</v>
      </c>
      <c r="B30" t="s">
        <v>624</v>
      </c>
      <c r="C30" t="s">
        <v>712</v>
      </c>
      <c r="D30" t="s">
        <v>701</v>
      </c>
      <c r="E30">
        <v>2.3999999999999998E-3</v>
      </c>
      <c r="F30">
        <v>1E-3</v>
      </c>
      <c r="G30">
        <v>4.4999999999999997E-3</v>
      </c>
      <c r="H30" t="s">
        <v>669</v>
      </c>
      <c r="I30" t="s">
        <v>687</v>
      </c>
      <c r="J30" t="s">
        <v>78</v>
      </c>
    </row>
    <row r="31" spans="1:10" hidden="1" x14ac:dyDescent="0.25">
      <c r="A31" t="s">
        <v>363</v>
      </c>
      <c r="B31" t="s">
        <v>679</v>
      </c>
      <c r="C31" t="s">
        <v>712</v>
      </c>
      <c r="D31" t="s">
        <v>701</v>
      </c>
      <c r="E31">
        <v>8.0000000000000004E-4</v>
      </c>
      <c r="F31">
        <v>6.9999999999999999E-4</v>
      </c>
      <c r="G31">
        <v>1.1000000000000001E-3</v>
      </c>
      <c r="H31" t="s">
        <v>678</v>
      </c>
      <c r="I31" t="s">
        <v>687</v>
      </c>
      <c r="J31" t="s">
        <v>224</v>
      </c>
    </row>
    <row r="32" spans="1:10" x14ac:dyDescent="0.25">
      <c r="A32" t="s">
        <v>225</v>
      </c>
      <c r="B32" t="s">
        <v>624</v>
      </c>
      <c r="C32" t="s">
        <v>713</v>
      </c>
      <c r="D32" t="s">
        <v>701</v>
      </c>
      <c r="E32">
        <v>0.01</v>
      </c>
      <c r="F32">
        <v>5.0000000000000001E-4</v>
      </c>
      <c r="G32">
        <v>1.4999999999999999E-2</v>
      </c>
      <c r="H32" t="s">
        <v>621</v>
      </c>
      <c r="I32" t="s">
        <v>687</v>
      </c>
      <c r="J32" t="s">
        <v>78</v>
      </c>
    </row>
    <row r="33" spans="1:10" hidden="1" x14ac:dyDescent="0.25">
      <c r="A33" t="s">
        <v>225</v>
      </c>
      <c r="B33" t="s">
        <v>629</v>
      </c>
      <c r="C33" t="s">
        <v>713</v>
      </c>
      <c r="D33" t="s">
        <v>701</v>
      </c>
      <c r="E33">
        <v>1.2E-2</v>
      </c>
      <c r="F33">
        <v>0.01</v>
      </c>
      <c r="G33">
        <v>0.02</v>
      </c>
      <c r="H33" t="s">
        <v>630</v>
      </c>
      <c r="I33" t="s">
        <v>687</v>
      </c>
      <c r="J33" t="s">
        <v>224</v>
      </c>
    </row>
    <row r="34" spans="1:10" hidden="1" x14ac:dyDescent="0.25">
      <c r="A34" t="s">
        <v>225</v>
      </c>
      <c r="B34" t="s">
        <v>631</v>
      </c>
      <c r="C34" t="s">
        <v>713</v>
      </c>
      <c r="D34" t="s">
        <v>701</v>
      </c>
      <c r="E34">
        <v>3.5000000000000001E-3</v>
      </c>
      <c r="F34">
        <v>2E-3</v>
      </c>
      <c r="G34">
        <v>8.6E-3</v>
      </c>
      <c r="H34" t="s">
        <v>632</v>
      </c>
      <c r="I34" t="s">
        <v>687</v>
      </c>
      <c r="J34" t="s">
        <v>224</v>
      </c>
    </row>
    <row r="35" spans="1:10" hidden="1" x14ac:dyDescent="0.25">
      <c r="A35" t="s">
        <v>225</v>
      </c>
      <c r="B35" t="s">
        <v>633</v>
      </c>
      <c r="C35" t="s">
        <v>713</v>
      </c>
      <c r="D35" t="s">
        <v>701</v>
      </c>
      <c r="E35">
        <v>7.4999999999999997E-3</v>
      </c>
      <c r="F35">
        <v>5.0000000000000001E-3</v>
      </c>
      <c r="G35">
        <v>1.2E-2</v>
      </c>
      <c r="H35" t="s">
        <v>634</v>
      </c>
      <c r="I35" t="s">
        <v>687</v>
      </c>
      <c r="J35" t="s">
        <v>224</v>
      </c>
    </row>
    <row r="36" spans="1:10" hidden="1" x14ac:dyDescent="0.25">
      <c r="A36" t="s">
        <v>225</v>
      </c>
      <c r="B36" t="s">
        <v>636</v>
      </c>
      <c r="C36" t="s">
        <v>713</v>
      </c>
      <c r="D36" t="s">
        <v>701</v>
      </c>
      <c r="E36">
        <v>3.0000000000000001E-3</v>
      </c>
      <c r="F36">
        <v>1.5E-3</v>
      </c>
      <c r="G36">
        <v>5.0000000000000001E-3</v>
      </c>
      <c r="H36" t="s">
        <v>635</v>
      </c>
      <c r="I36" t="s">
        <v>687</v>
      </c>
      <c r="J36" t="s">
        <v>224</v>
      </c>
    </row>
    <row r="37" spans="1:10" hidden="1" x14ac:dyDescent="0.25">
      <c r="A37" t="s">
        <v>225</v>
      </c>
      <c r="B37" t="s">
        <v>637</v>
      </c>
      <c r="C37" t="s">
        <v>713</v>
      </c>
      <c r="D37" t="s">
        <v>701</v>
      </c>
      <c r="E37">
        <v>5.0000000000000001E-4</v>
      </c>
      <c r="F37">
        <v>1E-4</v>
      </c>
      <c r="G37">
        <v>1E-3</v>
      </c>
      <c r="H37" t="s">
        <v>638</v>
      </c>
      <c r="I37" t="s">
        <v>687</v>
      </c>
      <c r="J37" t="s">
        <v>224</v>
      </c>
    </row>
    <row r="38" spans="1:10" hidden="1" x14ac:dyDescent="0.25">
      <c r="A38" t="s">
        <v>225</v>
      </c>
      <c r="B38" t="s">
        <v>639</v>
      </c>
      <c r="C38" t="s">
        <v>713</v>
      </c>
      <c r="D38" t="s">
        <v>701</v>
      </c>
      <c r="E38">
        <v>4.0000000000000002E-4</v>
      </c>
      <c r="F38">
        <v>1.0000000000000001E-5</v>
      </c>
      <c r="G38">
        <v>8.0000000000000004E-4</v>
      </c>
      <c r="H38" t="s">
        <v>640</v>
      </c>
      <c r="I38" t="s">
        <v>687</v>
      </c>
      <c r="J38" t="s">
        <v>224</v>
      </c>
    </row>
    <row r="39" spans="1:10" hidden="1" x14ac:dyDescent="0.25">
      <c r="A39" t="s">
        <v>225</v>
      </c>
      <c r="B39" t="s">
        <v>641</v>
      </c>
      <c r="C39" t="s">
        <v>713</v>
      </c>
      <c r="D39" t="s">
        <v>701</v>
      </c>
      <c r="E39">
        <v>8.9999999999999998E-4</v>
      </c>
      <c r="F39">
        <v>4.0000000000000002E-4</v>
      </c>
      <c r="G39">
        <v>1.4E-3</v>
      </c>
      <c r="H39" t="s">
        <v>642</v>
      </c>
      <c r="I39" t="s">
        <v>687</v>
      </c>
      <c r="J39" t="s">
        <v>224</v>
      </c>
    </row>
    <row r="40" spans="1:10" x14ac:dyDescent="0.25">
      <c r="A40" t="s">
        <v>407</v>
      </c>
      <c r="B40" t="s">
        <v>624</v>
      </c>
      <c r="C40" t="s">
        <v>712</v>
      </c>
      <c r="D40" t="s">
        <v>701</v>
      </c>
      <c r="E40">
        <v>4.0000000000000001E-3</v>
      </c>
      <c r="F40">
        <v>5.0000000000000001E-4</v>
      </c>
      <c r="G40">
        <v>0.02</v>
      </c>
      <c r="H40" t="s">
        <v>671</v>
      </c>
      <c r="I40" t="s">
        <v>687</v>
      </c>
      <c r="J40" t="s">
        <v>78</v>
      </c>
    </row>
    <row r="41" spans="1:10" x14ac:dyDescent="0.25">
      <c r="A41" t="s">
        <v>46</v>
      </c>
      <c r="B41" t="s">
        <v>666</v>
      </c>
      <c r="C41" t="s">
        <v>712</v>
      </c>
      <c r="D41" t="s">
        <v>701</v>
      </c>
      <c r="E41">
        <v>5.9999999999999995E-4</v>
      </c>
      <c r="F41">
        <v>2.9999999999999997E-5</v>
      </c>
      <c r="G41">
        <v>6.0000000000000001E-3</v>
      </c>
      <c r="H41" t="s">
        <v>665</v>
      </c>
      <c r="I41" t="s">
        <v>687</v>
      </c>
      <c r="J41" t="s">
        <v>78</v>
      </c>
    </row>
    <row r="42" spans="1:10" x14ac:dyDescent="0.25">
      <c r="A42" t="s">
        <v>436</v>
      </c>
      <c r="B42" t="s">
        <v>651</v>
      </c>
      <c r="C42" t="s">
        <v>712</v>
      </c>
      <c r="D42" t="s">
        <v>701</v>
      </c>
      <c r="E42">
        <v>9.6000000000000002E-5</v>
      </c>
      <c r="F42">
        <v>4.0000000000000003E-5</v>
      </c>
      <c r="G42">
        <v>3.0000000000000001E-3</v>
      </c>
      <c r="H42" t="s">
        <v>652</v>
      </c>
      <c r="I42" s="15" t="s">
        <v>687</v>
      </c>
      <c r="J42" t="s">
        <v>78</v>
      </c>
    </row>
    <row r="43" spans="1:10" hidden="1" x14ac:dyDescent="0.25">
      <c r="A43" t="s">
        <v>436</v>
      </c>
      <c r="B43" t="s">
        <v>654</v>
      </c>
      <c r="C43" t="s">
        <v>712</v>
      </c>
      <c r="D43" t="s">
        <v>701</v>
      </c>
      <c r="E43">
        <v>8.1299999999999992E-4</v>
      </c>
      <c r="F43">
        <v>1.7999999999999997E-5</v>
      </c>
      <c r="G43">
        <v>1E-3</v>
      </c>
      <c r="H43" t="s">
        <v>653</v>
      </c>
      <c r="I43" t="s">
        <v>687</v>
      </c>
      <c r="J43" t="s">
        <v>224</v>
      </c>
    </row>
    <row r="44" spans="1:10" hidden="1" x14ac:dyDescent="0.25">
      <c r="A44" t="s">
        <v>436</v>
      </c>
      <c r="B44" t="s">
        <v>681</v>
      </c>
      <c r="C44" t="s">
        <v>712</v>
      </c>
      <c r="D44" t="s">
        <v>701</v>
      </c>
      <c r="E44">
        <v>3.1999999999999999E-5</v>
      </c>
      <c r="F44">
        <v>1.7999999999999997E-5</v>
      </c>
      <c r="G44">
        <v>4.4999999999999996E-5</v>
      </c>
      <c r="H44" t="s">
        <v>682</v>
      </c>
      <c r="I44" t="s">
        <v>687</v>
      </c>
      <c r="J44" t="s">
        <v>224</v>
      </c>
    </row>
    <row r="45" spans="1:10" hidden="1" x14ac:dyDescent="0.25">
      <c r="A45" t="s">
        <v>436</v>
      </c>
      <c r="B45" t="s">
        <v>684</v>
      </c>
      <c r="C45" t="s">
        <v>712</v>
      </c>
      <c r="D45" t="s">
        <v>701</v>
      </c>
      <c r="E45">
        <v>2.9999999999999997E-4</v>
      </c>
      <c r="F45">
        <v>1E-4</v>
      </c>
      <c r="G45">
        <v>5.0000000000000001E-4</v>
      </c>
      <c r="H45" t="s">
        <v>683</v>
      </c>
      <c r="I45" t="s">
        <v>687</v>
      </c>
      <c r="J45" t="s">
        <v>224</v>
      </c>
    </row>
    <row r="46" spans="1:10" x14ac:dyDescent="0.25">
      <c r="A46" t="s">
        <v>436</v>
      </c>
      <c r="B46" t="s">
        <v>651</v>
      </c>
      <c r="C46" t="s">
        <v>714</v>
      </c>
      <c r="D46" t="s">
        <v>701</v>
      </c>
      <c r="E46" s="33">
        <v>5.0000000000000004E-6</v>
      </c>
      <c r="F46">
        <v>1.9999999999999999E-6</v>
      </c>
      <c r="G46">
        <v>5.0000000000000002E-5</v>
      </c>
      <c r="H46" t="s">
        <v>652</v>
      </c>
      <c r="I46" t="s">
        <v>687</v>
      </c>
      <c r="J46" t="s">
        <v>78</v>
      </c>
    </row>
    <row r="47" spans="1:10" hidden="1" x14ac:dyDescent="0.25">
      <c r="A47" t="s">
        <v>436</v>
      </c>
      <c r="B47" t="s">
        <v>654</v>
      </c>
      <c r="C47" t="s">
        <v>714</v>
      </c>
      <c r="D47" t="s">
        <v>701</v>
      </c>
      <c r="E47">
        <v>5.0000000000000004E-6</v>
      </c>
      <c r="F47">
        <v>1.9999999999999999E-6</v>
      </c>
      <c r="G47">
        <v>5.0000000000000002E-5</v>
      </c>
      <c r="H47" t="s">
        <v>653</v>
      </c>
      <c r="I47" t="s">
        <v>687</v>
      </c>
      <c r="J47" t="s">
        <v>224</v>
      </c>
    </row>
    <row r="48" spans="1:10" x14ac:dyDescent="0.25">
      <c r="A48" t="s">
        <v>222</v>
      </c>
      <c r="B48" t="s">
        <v>624</v>
      </c>
      <c r="C48" t="s">
        <v>712</v>
      </c>
      <c r="D48" t="s">
        <v>701</v>
      </c>
      <c r="E48">
        <v>1E-3</v>
      </c>
      <c r="F48">
        <v>5.0000000000000002E-5</v>
      </c>
      <c r="G48">
        <v>0.02</v>
      </c>
      <c r="H48" t="s">
        <v>672</v>
      </c>
      <c r="I48" t="s">
        <v>687</v>
      </c>
      <c r="J48" t="s">
        <v>78</v>
      </c>
    </row>
    <row r="49" spans="1:10" x14ac:dyDescent="0.25">
      <c r="A49" t="s">
        <v>81</v>
      </c>
      <c r="B49" t="s">
        <v>643</v>
      </c>
      <c r="C49" t="s">
        <v>715</v>
      </c>
      <c r="D49" t="s">
        <v>701</v>
      </c>
      <c r="E49">
        <v>9.4999999999999998E-3</v>
      </c>
      <c r="F49">
        <v>1.1000000000000001E-3</v>
      </c>
      <c r="G49">
        <v>1.7000000000000001E-2</v>
      </c>
      <c r="H49" t="s">
        <v>644</v>
      </c>
      <c r="I49" t="s">
        <v>687</v>
      </c>
      <c r="J49" t="s">
        <v>78</v>
      </c>
    </row>
    <row r="50" spans="1:10" hidden="1" x14ac:dyDescent="0.25">
      <c r="A50" t="s">
        <v>81</v>
      </c>
      <c r="B50" t="s">
        <v>645</v>
      </c>
      <c r="C50" t="s">
        <v>715</v>
      </c>
      <c r="D50" t="s">
        <v>701</v>
      </c>
      <c r="E50">
        <v>3.0000000000000001E-3</v>
      </c>
      <c r="F50">
        <v>1E-3</v>
      </c>
      <c r="G50">
        <v>5.0000000000000001E-3</v>
      </c>
      <c r="H50" t="s">
        <v>646</v>
      </c>
      <c r="I50" t="s">
        <v>687</v>
      </c>
      <c r="J50" t="s">
        <v>224</v>
      </c>
    </row>
    <row r="51" spans="1:10" hidden="1" x14ac:dyDescent="0.25">
      <c r="A51" t="s">
        <v>81</v>
      </c>
      <c r="B51" t="s">
        <v>647</v>
      </c>
      <c r="C51" t="s">
        <v>715</v>
      </c>
      <c r="D51" t="s">
        <v>701</v>
      </c>
      <c r="E51">
        <v>1.7000000000000001E-2</v>
      </c>
      <c r="F51">
        <v>1.4999999999999999E-2</v>
      </c>
      <c r="G51">
        <v>0.02</v>
      </c>
      <c r="H51" t="s">
        <v>648</v>
      </c>
      <c r="I51" t="s">
        <v>687</v>
      </c>
      <c r="J51" t="s">
        <v>224</v>
      </c>
    </row>
    <row r="52" spans="1:10" hidden="1" x14ac:dyDescent="0.25">
      <c r="A52" t="s">
        <v>81</v>
      </c>
      <c r="B52" t="s">
        <v>649</v>
      </c>
      <c r="C52" t="s">
        <v>715</v>
      </c>
      <c r="D52" t="s">
        <v>701</v>
      </c>
      <c r="E52">
        <v>3.5000000000000001E-3</v>
      </c>
      <c r="F52">
        <v>2.5000000000000001E-3</v>
      </c>
      <c r="G52">
        <v>4.4999999999999997E-3</v>
      </c>
      <c r="H52" t="s">
        <v>650</v>
      </c>
      <c r="I52" t="s">
        <v>687</v>
      </c>
      <c r="J52" t="s">
        <v>224</v>
      </c>
    </row>
    <row r="53" spans="1:10" x14ac:dyDescent="0.25">
      <c r="A53" t="s">
        <v>213</v>
      </c>
      <c r="B53" t="s">
        <v>667</v>
      </c>
      <c r="C53" t="s">
        <v>712</v>
      </c>
      <c r="D53" t="s">
        <v>701</v>
      </c>
      <c r="E53">
        <v>2.5000000000000001E-3</v>
      </c>
      <c r="F53">
        <v>2.0000000000000002E-5</v>
      </c>
      <c r="G53">
        <v>5.0000000000000001E-3</v>
      </c>
      <c r="H53" t="s">
        <v>668</v>
      </c>
      <c r="I53" t="s">
        <v>687</v>
      </c>
      <c r="J53" t="s">
        <v>78</v>
      </c>
    </row>
    <row r="54" spans="1:10" hidden="1" x14ac:dyDescent="0.25">
      <c r="A54" s="33" t="s">
        <v>690</v>
      </c>
      <c r="B54" s="33" t="s">
        <v>624</v>
      </c>
      <c r="C54" s="33" t="s">
        <v>711</v>
      </c>
      <c r="D54" s="33" t="s">
        <v>702</v>
      </c>
      <c r="E54" s="33">
        <v>1.6200000000000001E-5</v>
      </c>
      <c r="F54">
        <v>3.9999999999999998E-6</v>
      </c>
      <c r="G54">
        <v>6.4999999999999994E-5</v>
      </c>
      <c r="H54" t="s">
        <v>626</v>
      </c>
      <c r="I54" s="15" t="s">
        <v>700</v>
      </c>
    </row>
    <row r="55" spans="1:10" hidden="1" x14ac:dyDescent="0.25">
      <c r="A55" s="33" t="s">
        <v>690</v>
      </c>
      <c r="B55" s="33" t="s">
        <v>624</v>
      </c>
      <c r="C55" s="33" t="s">
        <v>712</v>
      </c>
      <c r="D55" s="33" t="s">
        <v>702</v>
      </c>
      <c r="E55" s="33">
        <v>8.0000000000000007E-7</v>
      </c>
      <c r="F55">
        <v>4.7999999999999996E-7</v>
      </c>
      <c r="G55">
        <v>1.28E-6</v>
      </c>
      <c r="H55" t="s">
        <v>626</v>
      </c>
      <c r="I55" t="s">
        <v>700</v>
      </c>
    </row>
    <row r="56" spans="1:10" hidden="1" x14ac:dyDescent="0.25">
      <c r="A56" s="33" t="s">
        <v>690</v>
      </c>
      <c r="B56" s="33" t="s">
        <v>624</v>
      </c>
      <c r="C56" s="33" t="s">
        <v>713</v>
      </c>
      <c r="D56" s="33" t="s">
        <v>702</v>
      </c>
      <c r="E56" s="33">
        <v>6.4999999999999994E-5</v>
      </c>
      <c r="F56">
        <v>2.1999999999999999E-5</v>
      </c>
      <c r="G56">
        <v>1.95E-4</v>
      </c>
      <c r="H56" t="s">
        <v>626</v>
      </c>
      <c r="I56" t="s">
        <v>700</v>
      </c>
    </row>
    <row r="57" spans="1:10" hidden="1" x14ac:dyDescent="0.25">
      <c r="A57" s="33" t="s">
        <v>690</v>
      </c>
      <c r="B57" s="33" t="s">
        <v>624</v>
      </c>
      <c r="C57" s="33" t="s">
        <v>714</v>
      </c>
      <c r="D57" s="33" t="s">
        <v>702</v>
      </c>
      <c r="E57" s="33">
        <v>8.0000000000000007E-7</v>
      </c>
      <c r="F57">
        <v>2.9999999999999999E-7</v>
      </c>
      <c r="G57">
        <v>2.5000000000000002E-6</v>
      </c>
      <c r="H57" t="s">
        <v>626</v>
      </c>
      <c r="I57" t="s">
        <v>700</v>
      </c>
    </row>
    <row r="58" spans="1:10" hidden="1" x14ac:dyDescent="0.25">
      <c r="A58" s="33" t="s">
        <v>690</v>
      </c>
      <c r="B58" s="33" t="s">
        <v>624</v>
      </c>
      <c r="C58" s="33" t="s">
        <v>715</v>
      </c>
      <c r="D58" s="33" t="s">
        <v>702</v>
      </c>
      <c r="E58" s="33">
        <v>4.6499999999999999E-5</v>
      </c>
      <c r="F58">
        <v>4.6500000000000004E-6</v>
      </c>
      <c r="G58">
        <v>4.6500000000000003E-4</v>
      </c>
      <c r="H58" t="s">
        <v>626</v>
      </c>
      <c r="I58" t="s">
        <v>700</v>
      </c>
    </row>
    <row r="59" spans="1:10" hidden="1" x14ac:dyDescent="0.25">
      <c r="A59" s="33" t="s">
        <v>691</v>
      </c>
      <c r="B59" s="33" t="s">
        <v>624</v>
      </c>
      <c r="C59" s="33" t="s">
        <v>711</v>
      </c>
      <c r="D59" s="33" t="s">
        <v>702</v>
      </c>
      <c r="E59" s="33">
        <v>3.8999999999999999E-5</v>
      </c>
      <c r="F59">
        <v>2.0000000000000002E-5</v>
      </c>
      <c r="G59">
        <v>6.0000000000000002E-5</v>
      </c>
      <c r="H59" t="s">
        <v>622</v>
      </c>
      <c r="I59" t="s">
        <v>700</v>
      </c>
    </row>
    <row r="60" spans="1:10" hidden="1" x14ac:dyDescent="0.25">
      <c r="A60" s="33" t="s">
        <v>691</v>
      </c>
      <c r="B60" s="33" t="s">
        <v>624</v>
      </c>
      <c r="C60" s="33" t="s">
        <v>712</v>
      </c>
      <c r="D60" s="33" t="s">
        <v>702</v>
      </c>
      <c r="E60" s="33">
        <v>2.6000000000000001E-6</v>
      </c>
      <c r="F60">
        <v>6.5000000000000002E-7</v>
      </c>
      <c r="G60">
        <v>1.04E-5</v>
      </c>
      <c r="H60" t="s">
        <v>622</v>
      </c>
      <c r="I60" t="s">
        <v>700</v>
      </c>
    </row>
    <row r="61" spans="1:10" hidden="1" x14ac:dyDescent="0.25">
      <c r="A61" s="33" t="s">
        <v>691</v>
      </c>
      <c r="B61" s="33" t="s">
        <v>624</v>
      </c>
      <c r="C61" s="33" t="s">
        <v>713</v>
      </c>
      <c r="D61" s="33" t="s">
        <v>702</v>
      </c>
      <c r="E61" s="33">
        <v>8.8999999999999995E-5</v>
      </c>
      <c r="F61">
        <v>1.5E-5</v>
      </c>
      <c r="G61">
        <v>1.85E-4</v>
      </c>
      <c r="H61" t="s">
        <v>622</v>
      </c>
      <c r="I61" t="s">
        <v>700</v>
      </c>
    </row>
    <row r="62" spans="1:10" hidden="1" x14ac:dyDescent="0.25">
      <c r="A62" s="33" t="s">
        <v>691</v>
      </c>
      <c r="B62" s="33" t="s">
        <v>624</v>
      </c>
      <c r="C62" s="33" t="s">
        <v>714</v>
      </c>
      <c r="D62" s="33" t="s">
        <v>702</v>
      </c>
      <c r="E62" s="33">
        <v>1.4000000000000001E-7</v>
      </c>
      <c r="F62">
        <v>8.9999999999999999E-8</v>
      </c>
      <c r="G62">
        <v>1.9000000000000001E-7</v>
      </c>
      <c r="H62" t="s">
        <v>622</v>
      </c>
      <c r="I62" t="s">
        <v>700</v>
      </c>
    </row>
    <row r="63" spans="1:10" hidden="1" x14ac:dyDescent="0.25">
      <c r="A63" s="33" t="s">
        <v>691</v>
      </c>
      <c r="B63" s="33" t="s">
        <v>624</v>
      </c>
      <c r="C63" s="33" t="s">
        <v>715</v>
      </c>
      <c r="D63" s="33" t="s">
        <v>702</v>
      </c>
      <c r="E63" s="33">
        <v>2.4400000000000001E-7</v>
      </c>
      <c r="F63">
        <v>2.9999999999999997E-8</v>
      </c>
      <c r="G63">
        <v>4.58E-7</v>
      </c>
      <c r="H63" t="s">
        <v>622</v>
      </c>
      <c r="I63" t="s">
        <v>700</v>
      </c>
    </row>
    <row r="64" spans="1:10" hidden="1" x14ac:dyDescent="0.25">
      <c r="A64" s="33" t="s">
        <v>694</v>
      </c>
      <c r="B64" s="33" t="s">
        <v>624</v>
      </c>
      <c r="C64" s="33" t="s">
        <v>711</v>
      </c>
      <c r="D64" s="33" t="s">
        <v>702</v>
      </c>
      <c r="E64" s="33">
        <v>1.6200000000000001E-5</v>
      </c>
      <c r="F64">
        <v>3.9999999999999998E-6</v>
      </c>
      <c r="G64">
        <v>6.4999999999999994E-5</v>
      </c>
      <c r="H64" t="s">
        <v>626</v>
      </c>
      <c r="I64" t="s">
        <v>700</v>
      </c>
    </row>
    <row r="65" spans="1:9" hidden="1" x14ac:dyDescent="0.25">
      <c r="A65" s="33" t="s">
        <v>694</v>
      </c>
      <c r="B65" s="33" t="s">
        <v>624</v>
      </c>
      <c r="C65" s="33" t="s">
        <v>712</v>
      </c>
      <c r="D65" s="33" t="s">
        <v>702</v>
      </c>
      <c r="E65" s="33">
        <v>8.0000000000000007E-7</v>
      </c>
      <c r="F65">
        <v>4.7999999999999996E-7</v>
      </c>
      <c r="G65">
        <v>1.28E-6</v>
      </c>
      <c r="H65" t="s">
        <v>626</v>
      </c>
      <c r="I65" t="s">
        <v>700</v>
      </c>
    </row>
    <row r="66" spans="1:9" hidden="1" x14ac:dyDescent="0.25">
      <c r="A66" s="33" t="s">
        <v>694</v>
      </c>
      <c r="B66" s="33" t="s">
        <v>624</v>
      </c>
      <c r="C66" s="33" t="s">
        <v>713</v>
      </c>
      <c r="D66" s="33" t="s">
        <v>702</v>
      </c>
      <c r="E66" s="33">
        <v>6.4999999999999994E-5</v>
      </c>
      <c r="F66">
        <v>2.1999999999999999E-5</v>
      </c>
      <c r="G66">
        <v>1.95E-4</v>
      </c>
      <c r="H66" t="s">
        <v>626</v>
      </c>
      <c r="I66" t="s">
        <v>700</v>
      </c>
    </row>
    <row r="67" spans="1:9" hidden="1" x14ac:dyDescent="0.25">
      <c r="A67" s="33" t="s">
        <v>694</v>
      </c>
      <c r="B67" s="33" t="s">
        <v>624</v>
      </c>
      <c r="C67" s="33" t="s">
        <v>714</v>
      </c>
      <c r="D67" s="33" t="s">
        <v>702</v>
      </c>
      <c r="E67" s="33">
        <v>8.0000000000000007E-7</v>
      </c>
      <c r="F67">
        <v>2.9999999999999999E-7</v>
      </c>
      <c r="G67">
        <v>2.5000000000000002E-6</v>
      </c>
      <c r="H67" t="s">
        <v>626</v>
      </c>
      <c r="I67" t="s">
        <v>700</v>
      </c>
    </row>
    <row r="68" spans="1:9" hidden="1" x14ac:dyDescent="0.25">
      <c r="A68" s="33" t="s">
        <v>694</v>
      </c>
      <c r="B68" s="33" t="s">
        <v>624</v>
      </c>
      <c r="C68" s="33" t="s">
        <v>715</v>
      </c>
      <c r="D68" s="33" t="s">
        <v>702</v>
      </c>
      <c r="E68" s="33">
        <v>4.6499999999999999E-5</v>
      </c>
      <c r="F68">
        <v>4.6500000000000004E-6</v>
      </c>
      <c r="G68">
        <v>4.6500000000000003E-4</v>
      </c>
      <c r="H68" t="s">
        <v>626</v>
      </c>
      <c r="I68" t="s">
        <v>700</v>
      </c>
    </row>
    <row r="69" spans="1:9" hidden="1" x14ac:dyDescent="0.25">
      <c r="A69" s="33" t="s">
        <v>732</v>
      </c>
      <c r="B69" s="33" t="s">
        <v>624</v>
      </c>
      <c r="C69" s="33" t="s">
        <v>711</v>
      </c>
      <c r="D69" s="33" t="s">
        <v>702</v>
      </c>
      <c r="E69" s="33">
        <v>1.6200000000000001E-5</v>
      </c>
      <c r="F69">
        <v>3.9999999999999998E-6</v>
      </c>
      <c r="G69">
        <v>6.4999999999999994E-5</v>
      </c>
      <c r="H69" t="s">
        <v>626</v>
      </c>
      <c r="I69" t="s">
        <v>700</v>
      </c>
    </row>
    <row r="70" spans="1:9" hidden="1" x14ac:dyDescent="0.25">
      <c r="A70" s="33" t="s">
        <v>732</v>
      </c>
      <c r="B70" s="33" t="s">
        <v>624</v>
      </c>
      <c r="C70" s="33" t="s">
        <v>712</v>
      </c>
      <c r="D70" s="33" t="s">
        <v>702</v>
      </c>
      <c r="E70" s="33">
        <v>8.0000000000000007E-7</v>
      </c>
      <c r="F70">
        <v>4.7999999999999996E-7</v>
      </c>
      <c r="G70">
        <v>1.28E-6</v>
      </c>
      <c r="H70" t="s">
        <v>626</v>
      </c>
      <c r="I70" t="s">
        <v>700</v>
      </c>
    </row>
    <row r="71" spans="1:9" hidden="1" x14ac:dyDescent="0.25">
      <c r="A71" s="33" t="s">
        <v>732</v>
      </c>
      <c r="B71" s="33" t="s">
        <v>624</v>
      </c>
      <c r="C71" s="33" t="s">
        <v>713</v>
      </c>
      <c r="D71" s="33" t="s">
        <v>702</v>
      </c>
      <c r="E71" s="33">
        <v>6.4999999999999994E-5</v>
      </c>
      <c r="F71">
        <v>2.1999999999999999E-5</v>
      </c>
      <c r="G71">
        <v>1.95E-4</v>
      </c>
      <c r="H71" t="s">
        <v>626</v>
      </c>
      <c r="I71" t="s">
        <v>700</v>
      </c>
    </row>
    <row r="72" spans="1:9" hidden="1" x14ac:dyDescent="0.25">
      <c r="A72" s="33" t="s">
        <v>732</v>
      </c>
      <c r="B72" s="33" t="s">
        <v>624</v>
      </c>
      <c r="C72" s="33" t="s">
        <v>714</v>
      </c>
      <c r="D72" s="33" t="s">
        <v>702</v>
      </c>
      <c r="E72" s="33">
        <v>8.0000000000000007E-7</v>
      </c>
      <c r="F72">
        <v>2.9999999999999999E-7</v>
      </c>
      <c r="G72">
        <v>2.5000000000000002E-6</v>
      </c>
      <c r="H72" t="s">
        <v>626</v>
      </c>
      <c r="I72" t="s">
        <v>700</v>
      </c>
    </row>
    <row r="73" spans="1:9" hidden="1" x14ac:dyDescent="0.25">
      <c r="A73" s="33" t="s">
        <v>732</v>
      </c>
      <c r="B73" s="33" t="s">
        <v>624</v>
      </c>
      <c r="C73" s="33" t="s">
        <v>715</v>
      </c>
      <c r="D73" s="33" t="s">
        <v>702</v>
      </c>
      <c r="E73" s="33">
        <v>4.6499999999999999E-5</v>
      </c>
      <c r="F73">
        <v>4.6500000000000004E-6</v>
      </c>
      <c r="G73">
        <v>4.6500000000000003E-4</v>
      </c>
      <c r="H73" t="s">
        <v>626</v>
      </c>
      <c r="I73" t="s">
        <v>700</v>
      </c>
    </row>
    <row r="74" spans="1:9" hidden="1" x14ac:dyDescent="0.25">
      <c r="A74" s="33" t="s">
        <v>695</v>
      </c>
      <c r="B74" s="33" t="s">
        <v>624</v>
      </c>
      <c r="C74" s="33" t="s">
        <v>711</v>
      </c>
      <c r="D74" s="33" t="s">
        <v>702</v>
      </c>
      <c r="E74" s="33">
        <v>1.6200000000000001E-5</v>
      </c>
      <c r="F74">
        <v>3.9999999999999998E-6</v>
      </c>
      <c r="G74">
        <v>6.4999999999999994E-5</v>
      </c>
      <c r="H74" t="s">
        <v>626</v>
      </c>
      <c r="I74" t="s">
        <v>700</v>
      </c>
    </row>
    <row r="75" spans="1:9" hidden="1" x14ac:dyDescent="0.25">
      <c r="A75" s="33" t="s">
        <v>695</v>
      </c>
      <c r="B75" s="33" t="s">
        <v>624</v>
      </c>
      <c r="C75" s="33" t="s">
        <v>712</v>
      </c>
      <c r="D75" s="33" t="s">
        <v>702</v>
      </c>
      <c r="E75" s="33">
        <v>8.0000000000000007E-7</v>
      </c>
      <c r="F75">
        <v>4.7999999999999996E-7</v>
      </c>
      <c r="G75">
        <v>1.28E-6</v>
      </c>
      <c r="H75" t="s">
        <v>626</v>
      </c>
      <c r="I75" t="s">
        <v>700</v>
      </c>
    </row>
    <row r="76" spans="1:9" hidden="1" x14ac:dyDescent="0.25">
      <c r="A76" s="33" t="s">
        <v>695</v>
      </c>
      <c r="B76" s="33" t="s">
        <v>624</v>
      </c>
      <c r="C76" s="33" t="s">
        <v>713</v>
      </c>
      <c r="D76" s="33" t="s">
        <v>702</v>
      </c>
      <c r="E76" s="33">
        <v>6.4999999999999994E-5</v>
      </c>
      <c r="F76">
        <v>2.1999999999999999E-5</v>
      </c>
      <c r="G76">
        <v>1.95E-4</v>
      </c>
      <c r="H76" t="s">
        <v>626</v>
      </c>
      <c r="I76" t="s">
        <v>700</v>
      </c>
    </row>
    <row r="77" spans="1:9" hidden="1" x14ac:dyDescent="0.25">
      <c r="A77" s="33" t="s">
        <v>695</v>
      </c>
      <c r="B77" s="33" t="s">
        <v>624</v>
      </c>
      <c r="C77" s="33" t="s">
        <v>714</v>
      </c>
      <c r="D77" s="33" t="s">
        <v>702</v>
      </c>
      <c r="E77" s="33">
        <v>8.0000000000000007E-7</v>
      </c>
      <c r="F77">
        <v>2.9999999999999999E-7</v>
      </c>
      <c r="G77">
        <v>2.5000000000000002E-6</v>
      </c>
      <c r="H77" t="s">
        <v>626</v>
      </c>
      <c r="I77" t="s">
        <v>700</v>
      </c>
    </row>
    <row r="78" spans="1:9" hidden="1" x14ac:dyDescent="0.25">
      <c r="A78" s="33" t="s">
        <v>695</v>
      </c>
      <c r="B78" s="33" t="s">
        <v>624</v>
      </c>
      <c r="C78" s="33" t="s">
        <v>715</v>
      </c>
      <c r="D78" s="33" t="s">
        <v>702</v>
      </c>
      <c r="E78" s="33">
        <v>4.6499999999999999E-5</v>
      </c>
      <c r="F78">
        <v>4.6500000000000004E-6</v>
      </c>
      <c r="G78">
        <v>4.6500000000000003E-4</v>
      </c>
      <c r="H78" t="s">
        <v>626</v>
      </c>
      <c r="I78" t="s">
        <v>700</v>
      </c>
    </row>
    <row r="79" spans="1:9" hidden="1" x14ac:dyDescent="0.25">
      <c r="A79" s="33" t="s">
        <v>692</v>
      </c>
      <c r="B79" s="33" t="s">
        <v>624</v>
      </c>
      <c r="C79" s="33" t="s">
        <v>711</v>
      </c>
      <c r="D79" s="33" t="s">
        <v>702</v>
      </c>
      <c r="E79" s="33">
        <v>1.5099999999999999E-5</v>
      </c>
      <c r="F79">
        <v>9.0599999999999997E-6</v>
      </c>
      <c r="G79">
        <v>2.1100000000000001E-5</v>
      </c>
      <c r="H79" t="s">
        <v>697</v>
      </c>
      <c r="I79" t="s">
        <v>700</v>
      </c>
    </row>
    <row r="80" spans="1:9" hidden="1" x14ac:dyDescent="0.25">
      <c r="A80" s="33" t="s">
        <v>692</v>
      </c>
      <c r="B80" s="33" t="s">
        <v>624</v>
      </c>
      <c r="C80" s="33" t="s">
        <v>712</v>
      </c>
      <c r="D80" s="33" t="s">
        <v>702</v>
      </c>
      <c r="E80" s="33">
        <v>2.3E-6</v>
      </c>
      <c r="F80">
        <v>1.3999999999999999E-6</v>
      </c>
      <c r="G80">
        <v>3.2000000000000003E-6</v>
      </c>
      <c r="H80" t="s">
        <v>697</v>
      </c>
      <c r="I80" t="s">
        <v>700</v>
      </c>
    </row>
    <row r="81" spans="1:9" hidden="1" x14ac:dyDescent="0.25">
      <c r="A81" s="33" t="s">
        <v>692</v>
      </c>
      <c r="B81" s="33" t="s">
        <v>624</v>
      </c>
      <c r="C81" s="33" t="s">
        <v>713</v>
      </c>
      <c r="D81" s="33" t="s">
        <v>702</v>
      </c>
      <c r="E81" s="33">
        <v>1.4200000000000001E-4</v>
      </c>
      <c r="F81">
        <v>6.9999999999999994E-5</v>
      </c>
      <c r="G81">
        <v>2.9999999999999997E-4</v>
      </c>
      <c r="H81" t="s">
        <v>697</v>
      </c>
      <c r="I81" t="s">
        <v>700</v>
      </c>
    </row>
    <row r="82" spans="1:9" hidden="1" x14ac:dyDescent="0.25">
      <c r="A82" s="33" t="s">
        <v>692</v>
      </c>
      <c r="B82" s="33" t="s">
        <v>624</v>
      </c>
      <c r="C82" s="33" t="s">
        <v>714</v>
      </c>
      <c r="D82" s="33" t="s">
        <v>702</v>
      </c>
      <c r="E82" s="33">
        <v>1.9300000000000002E-5</v>
      </c>
      <c r="F82">
        <v>9.0000000000000007E-7</v>
      </c>
      <c r="G82">
        <v>9.0000000000000006E-5</v>
      </c>
      <c r="H82" t="s">
        <v>697</v>
      </c>
      <c r="I82" t="s">
        <v>700</v>
      </c>
    </row>
    <row r="83" spans="1:9" hidden="1" x14ac:dyDescent="0.25">
      <c r="A83" s="33" t="s">
        <v>692</v>
      </c>
      <c r="B83" s="33" t="s">
        <v>624</v>
      </c>
      <c r="C83" s="33" t="s">
        <v>715</v>
      </c>
      <c r="D83" s="33" t="s">
        <v>702</v>
      </c>
      <c r="E83" s="33">
        <v>4.95E-4</v>
      </c>
      <c r="F83">
        <v>1.46E-4</v>
      </c>
      <c r="G83">
        <v>1.6999999999999999E-3</v>
      </c>
      <c r="H83" t="s">
        <v>697</v>
      </c>
      <c r="I83" t="s">
        <v>700</v>
      </c>
    </row>
    <row r="84" spans="1:9" hidden="1" x14ac:dyDescent="0.25">
      <c r="A84" s="33" t="s">
        <v>693</v>
      </c>
      <c r="B84" s="33" t="s">
        <v>624</v>
      </c>
      <c r="C84" s="33" t="s">
        <v>711</v>
      </c>
      <c r="D84" s="33" t="s">
        <v>702</v>
      </c>
      <c r="E84" s="33">
        <v>1.6200000000000001E-5</v>
      </c>
      <c r="F84">
        <v>3.9999999999999998E-6</v>
      </c>
      <c r="G84">
        <v>6.4999999999999994E-5</v>
      </c>
      <c r="H84" t="s">
        <v>626</v>
      </c>
      <c r="I84" t="s">
        <v>700</v>
      </c>
    </row>
    <row r="85" spans="1:9" hidden="1" x14ac:dyDescent="0.25">
      <c r="A85" s="33" t="s">
        <v>693</v>
      </c>
      <c r="B85" s="33" t="s">
        <v>624</v>
      </c>
      <c r="C85" s="33" t="s">
        <v>712</v>
      </c>
      <c r="D85" s="33" t="s">
        <v>702</v>
      </c>
      <c r="E85" s="33">
        <v>8.0000000000000007E-7</v>
      </c>
      <c r="F85">
        <v>4.7999999999999996E-7</v>
      </c>
      <c r="G85">
        <v>1.28E-6</v>
      </c>
      <c r="H85" t="s">
        <v>626</v>
      </c>
      <c r="I85" t="s">
        <v>700</v>
      </c>
    </row>
    <row r="86" spans="1:9" hidden="1" x14ac:dyDescent="0.25">
      <c r="A86" s="33" t="s">
        <v>693</v>
      </c>
      <c r="B86" s="33" t="s">
        <v>624</v>
      </c>
      <c r="C86" s="33" t="s">
        <v>713</v>
      </c>
      <c r="D86" s="33" t="s">
        <v>702</v>
      </c>
      <c r="E86" s="33">
        <v>6.4999999999999994E-5</v>
      </c>
      <c r="F86">
        <v>2.1999999999999999E-5</v>
      </c>
      <c r="G86">
        <v>1.95E-4</v>
      </c>
      <c r="H86" t="s">
        <v>626</v>
      </c>
      <c r="I86" t="s">
        <v>700</v>
      </c>
    </row>
    <row r="87" spans="1:9" hidden="1" x14ac:dyDescent="0.25">
      <c r="A87" s="33" t="s">
        <v>693</v>
      </c>
      <c r="B87" s="33" t="s">
        <v>624</v>
      </c>
      <c r="C87" s="33" t="s">
        <v>714</v>
      </c>
      <c r="D87" s="33" t="s">
        <v>702</v>
      </c>
      <c r="E87" s="33">
        <v>8.0000000000000007E-7</v>
      </c>
      <c r="F87">
        <v>2.9999999999999999E-7</v>
      </c>
      <c r="G87">
        <v>2.5000000000000002E-6</v>
      </c>
      <c r="H87" t="s">
        <v>626</v>
      </c>
      <c r="I87" t="s">
        <v>700</v>
      </c>
    </row>
    <row r="88" spans="1:9" hidden="1" x14ac:dyDescent="0.25">
      <c r="A88" s="33" t="s">
        <v>693</v>
      </c>
      <c r="B88" s="33" t="s">
        <v>624</v>
      </c>
      <c r="C88" s="33" t="s">
        <v>715</v>
      </c>
      <c r="D88" s="33" t="s">
        <v>702</v>
      </c>
      <c r="E88" s="33">
        <v>4.6499999999999999E-5</v>
      </c>
      <c r="F88">
        <v>4.6500000000000004E-6</v>
      </c>
      <c r="G88">
        <v>4.6500000000000003E-4</v>
      </c>
      <c r="H88" t="s">
        <v>626</v>
      </c>
      <c r="I88" t="s">
        <v>700</v>
      </c>
    </row>
    <row r="89" spans="1:9" hidden="1" x14ac:dyDescent="0.25">
      <c r="A89" s="33" t="s">
        <v>696</v>
      </c>
      <c r="B89" s="33" t="s">
        <v>624</v>
      </c>
      <c r="C89" s="33" t="s">
        <v>711</v>
      </c>
      <c r="D89" s="33" t="s">
        <v>702</v>
      </c>
      <c r="E89" s="33">
        <v>1.6200000000000001E-5</v>
      </c>
      <c r="F89">
        <v>3.9999999999999998E-6</v>
      </c>
      <c r="G89">
        <v>6.4999999999999994E-5</v>
      </c>
      <c r="H89" t="s">
        <v>626</v>
      </c>
      <c r="I89" t="s">
        <v>700</v>
      </c>
    </row>
    <row r="90" spans="1:9" hidden="1" x14ac:dyDescent="0.25">
      <c r="A90" s="33" t="s">
        <v>696</v>
      </c>
      <c r="B90" s="33" t="s">
        <v>624</v>
      </c>
      <c r="C90" s="33" t="s">
        <v>712</v>
      </c>
      <c r="D90" s="33" t="s">
        <v>702</v>
      </c>
      <c r="E90" s="33">
        <v>8.0000000000000007E-7</v>
      </c>
      <c r="F90">
        <v>4.7999999999999996E-7</v>
      </c>
      <c r="G90">
        <v>1.28E-6</v>
      </c>
      <c r="H90" t="s">
        <v>626</v>
      </c>
      <c r="I90" s="15" t="s">
        <v>700</v>
      </c>
    </row>
    <row r="91" spans="1:9" hidden="1" x14ac:dyDescent="0.25">
      <c r="A91" s="33" t="s">
        <v>696</v>
      </c>
      <c r="B91" s="33" t="s">
        <v>624</v>
      </c>
      <c r="C91" s="33" t="s">
        <v>713</v>
      </c>
      <c r="D91" s="33" t="s">
        <v>702</v>
      </c>
      <c r="E91" s="33">
        <v>6.4999999999999994E-5</v>
      </c>
      <c r="F91">
        <v>2.1999999999999999E-5</v>
      </c>
      <c r="G91">
        <v>1.95E-4</v>
      </c>
      <c r="H91" t="s">
        <v>626</v>
      </c>
      <c r="I91" t="s">
        <v>700</v>
      </c>
    </row>
    <row r="92" spans="1:9" hidden="1" x14ac:dyDescent="0.25">
      <c r="A92" s="33" t="s">
        <v>696</v>
      </c>
      <c r="B92" s="33" t="s">
        <v>624</v>
      </c>
      <c r="C92" s="33" t="s">
        <v>714</v>
      </c>
      <c r="D92" s="33" t="s">
        <v>702</v>
      </c>
      <c r="E92" s="33">
        <v>8.0000000000000007E-7</v>
      </c>
      <c r="F92">
        <v>2.9999999999999999E-7</v>
      </c>
      <c r="G92">
        <v>2.5000000000000002E-6</v>
      </c>
      <c r="H92" t="s">
        <v>626</v>
      </c>
      <c r="I92" t="s">
        <v>700</v>
      </c>
    </row>
    <row r="93" spans="1:9" hidden="1" x14ac:dyDescent="0.25">
      <c r="A93" s="33" t="s">
        <v>696</v>
      </c>
      <c r="B93" s="33" t="s">
        <v>624</v>
      </c>
      <c r="C93" s="33" t="s">
        <v>715</v>
      </c>
      <c r="D93" s="33" t="s">
        <v>702</v>
      </c>
      <c r="E93" s="33">
        <v>4.6499999999999999E-5</v>
      </c>
      <c r="F93">
        <v>4.6500000000000004E-6</v>
      </c>
      <c r="G93">
        <v>4.6500000000000003E-4</v>
      </c>
      <c r="H93" t="s">
        <v>626</v>
      </c>
      <c r="I93" t="s">
        <v>700</v>
      </c>
    </row>
    <row r="94" spans="1:9" hidden="1" x14ac:dyDescent="0.25">
      <c r="A94" s="33" t="s">
        <v>689</v>
      </c>
      <c r="B94" s="33" t="s">
        <v>624</v>
      </c>
      <c r="C94" s="33" t="s">
        <v>711</v>
      </c>
      <c r="D94" s="33" t="s">
        <v>702</v>
      </c>
      <c r="E94" s="33">
        <v>3.8999999999999999E-5</v>
      </c>
      <c r="F94">
        <v>2.0000000000000002E-5</v>
      </c>
      <c r="G94">
        <v>6.0000000000000002E-5</v>
      </c>
      <c r="H94" t="s">
        <v>622</v>
      </c>
      <c r="I94" t="s">
        <v>700</v>
      </c>
    </row>
    <row r="95" spans="1:9" hidden="1" x14ac:dyDescent="0.25">
      <c r="A95" s="33" t="s">
        <v>689</v>
      </c>
      <c r="B95" s="33" t="s">
        <v>624</v>
      </c>
      <c r="C95" s="33" t="s">
        <v>712</v>
      </c>
      <c r="D95" s="33" t="s">
        <v>702</v>
      </c>
      <c r="E95" s="33">
        <v>2.6000000000000001E-6</v>
      </c>
      <c r="F95">
        <v>6.5000000000000002E-7</v>
      </c>
      <c r="G95">
        <v>1.04E-5</v>
      </c>
      <c r="H95" t="s">
        <v>622</v>
      </c>
      <c r="I95" t="s">
        <v>700</v>
      </c>
    </row>
    <row r="96" spans="1:9" hidden="1" x14ac:dyDescent="0.25">
      <c r="A96" s="33" t="s">
        <v>689</v>
      </c>
      <c r="B96" s="33" t="s">
        <v>624</v>
      </c>
      <c r="C96" s="33" t="s">
        <v>713</v>
      </c>
      <c r="D96" s="33" t="s">
        <v>702</v>
      </c>
      <c r="E96" s="33">
        <v>8.8999999999999995E-5</v>
      </c>
      <c r="F96">
        <v>1.5E-5</v>
      </c>
      <c r="G96">
        <v>1.85E-4</v>
      </c>
      <c r="H96" t="s">
        <v>622</v>
      </c>
      <c r="I96" t="s">
        <v>700</v>
      </c>
    </row>
    <row r="97" spans="1:10" hidden="1" x14ac:dyDescent="0.25">
      <c r="A97" s="33" t="s">
        <v>689</v>
      </c>
      <c r="B97" s="33" t="s">
        <v>624</v>
      </c>
      <c r="C97" s="33" t="s">
        <v>714</v>
      </c>
      <c r="D97" s="33" t="s">
        <v>702</v>
      </c>
      <c r="E97" s="33">
        <v>1.4000000000000001E-7</v>
      </c>
      <c r="F97">
        <v>8.9999999999999999E-8</v>
      </c>
      <c r="G97">
        <v>1.9000000000000001E-7</v>
      </c>
      <c r="H97" t="s">
        <v>622</v>
      </c>
      <c r="I97" t="s">
        <v>700</v>
      </c>
    </row>
    <row r="98" spans="1:10" hidden="1" x14ac:dyDescent="0.25">
      <c r="A98" s="33" t="s">
        <v>689</v>
      </c>
      <c r="B98" s="33" t="s">
        <v>624</v>
      </c>
      <c r="C98" s="33" t="s">
        <v>715</v>
      </c>
      <c r="D98" s="33" t="s">
        <v>702</v>
      </c>
      <c r="E98" s="33">
        <v>2.4400000000000001E-7</v>
      </c>
      <c r="F98">
        <v>2.9999999999999997E-8</v>
      </c>
      <c r="G98">
        <v>4.58E-7</v>
      </c>
      <c r="H98" t="s">
        <v>622</v>
      </c>
      <c r="I98" t="s">
        <v>700</v>
      </c>
    </row>
    <row r="99" spans="1:10" x14ac:dyDescent="0.25">
      <c r="A99" t="s">
        <v>698</v>
      </c>
      <c r="B99" t="s">
        <v>624</v>
      </c>
      <c r="C99" t="s">
        <v>711</v>
      </c>
      <c r="D99" t="s">
        <v>702</v>
      </c>
      <c r="E99">
        <v>9.0000000000000006E-5</v>
      </c>
      <c r="F99">
        <v>4.4999999999999996E-5</v>
      </c>
      <c r="G99">
        <v>1.7999999999999998E-4</v>
      </c>
      <c r="H99" t="s">
        <v>628</v>
      </c>
      <c r="I99" s="15" t="s">
        <v>700</v>
      </c>
      <c r="J99" t="s">
        <v>78</v>
      </c>
    </row>
    <row r="100" spans="1:10" x14ac:dyDescent="0.25">
      <c r="A100" t="s">
        <v>698</v>
      </c>
      <c r="B100" t="s">
        <v>624</v>
      </c>
      <c r="C100" t="s">
        <v>712</v>
      </c>
      <c r="D100" t="s">
        <v>702</v>
      </c>
      <c r="E100">
        <v>7.3100000000000003E-6</v>
      </c>
      <c r="F100">
        <v>2.4399999999999999E-6</v>
      </c>
      <c r="G100">
        <v>2.19E-5</v>
      </c>
      <c r="H100" t="s">
        <v>628</v>
      </c>
      <c r="I100" t="s">
        <v>700</v>
      </c>
      <c r="J100" t="s">
        <v>78</v>
      </c>
    </row>
    <row r="101" spans="1:10" x14ac:dyDescent="0.25">
      <c r="A101" t="s">
        <v>698</v>
      </c>
      <c r="B101" t="s">
        <v>624</v>
      </c>
      <c r="C101" t="s">
        <v>713</v>
      </c>
      <c r="D101" t="s">
        <v>702</v>
      </c>
      <c r="E101">
        <v>8.1000000000000004E-5</v>
      </c>
      <c r="F101">
        <v>4.0000000000000003E-5</v>
      </c>
      <c r="G101">
        <v>1.6000000000000001E-4</v>
      </c>
      <c r="H101" t="s">
        <v>628</v>
      </c>
      <c r="I101" t="s">
        <v>700</v>
      </c>
      <c r="J101" t="s">
        <v>78</v>
      </c>
    </row>
    <row r="102" spans="1:10" hidden="1" x14ac:dyDescent="0.25">
      <c r="A102" t="s">
        <v>698</v>
      </c>
      <c r="B102" t="s">
        <v>677</v>
      </c>
      <c r="C102" t="s">
        <v>713</v>
      </c>
      <c r="D102" t="s">
        <v>702</v>
      </c>
      <c r="E102">
        <v>1.9300000000000002E-5</v>
      </c>
      <c r="F102">
        <v>1.9300000000000002E-5</v>
      </c>
      <c r="G102">
        <v>5.7899999999999998E-5</v>
      </c>
      <c r="H102" t="s">
        <v>699</v>
      </c>
      <c r="I102" t="s">
        <v>700</v>
      </c>
      <c r="J102" t="s">
        <v>224</v>
      </c>
    </row>
    <row r="103" spans="1:10" x14ac:dyDescent="0.25">
      <c r="A103" t="s">
        <v>698</v>
      </c>
      <c r="B103" t="s">
        <v>624</v>
      </c>
      <c r="C103" t="s">
        <v>714</v>
      </c>
      <c r="D103" t="s">
        <v>702</v>
      </c>
      <c r="E103">
        <v>1.3300000000000001E-4</v>
      </c>
      <c r="F103">
        <v>6.6000000000000005E-5</v>
      </c>
      <c r="G103">
        <v>2.6600000000000001E-4</v>
      </c>
      <c r="H103" t="s">
        <v>628</v>
      </c>
      <c r="I103" s="15" t="s">
        <v>700</v>
      </c>
      <c r="J103" t="s">
        <v>78</v>
      </c>
    </row>
    <row r="104" spans="1:10" x14ac:dyDescent="0.25">
      <c r="A104" t="s">
        <v>698</v>
      </c>
      <c r="B104" t="s">
        <v>624</v>
      </c>
      <c r="C104" t="s">
        <v>715</v>
      </c>
      <c r="D104" t="s">
        <v>702</v>
      </c>
      <c r="E104">
        <v>1.08E-5</v>
      </c>
      <c r="F104">
        <v>6.4500000000000001E-6</v>
      </c>
      <c r="G104">
        <v>1.5099999999999999E-5</v>
      </c>
      <c r="H104" t="s">
        <v>628</v>
      </c>
      <c r="I104" t="s">
        <v>700</v>
      </c>
      <c r="J104" t="s">
        <v>78</v>
      </c>
    </row>
    <row r="105" spans="1:10" hidden="1" x14ac:dyDescent="0.25">
      <c r="A105" t="s">
        <v>698</v>
      </c>
      <c r="B105" t="s">
        <v>677</v>
      </c>
      <c r="C105" t="s">
        <v>715</v>
      </c>
      <c r="D105" t="s">
        <v>702</v>
      </c>
      <c r="E105">
        <v>1.9300000000000002E-5</v>
      </c>
      <c r="F105">
        <v>1.9300000000000002E-5</v>
      </c>
      <c r="G105">
        <v>7.709999999999999E-5</v>
      </c>
      <c r="H105" t="s">
        <v>699</v>
      </c>
      <c r="I105" t="s">
        <v>700</v>
      </c>
      <c r="J105" t="s">
        <v>224</v>
      </c>
    </row>
    <row r="107" spans="1:10" x14ac:dyDescent="0.25">
      <c r="E107">
        <v>15</v>
      </c>
      <c r="F107" t="s">
        <v>733</v>
      </c>
      <c r="G107" s="33">
        <f>E103*E107</f>
        <v>1.9950000000000002E-3</v>
      </c>
      <c r="H107" t="s">
        <v>734</v>
      </c>
    </row>
    <row r="108" spans="1:10" x14ac:dyDescent="0.25">
      <c r="G108" s="33">
        <v>3.0000000000000001E-6</v>
      </c>
      <c r="H108" t="s">
        <v>735</v>
      </c>
    </row>
    <row r="109" spans="1:10" x14ac:dyDescent="0.25">
      <c r="F109" t="s">
        <v>51</v>
      </c>
      <c r="G109" s="33">
        <f>0.00006/0.071153</f>
        <v>8.4325327111998093E-4</v>
      </c>
    </row>
    <row r="111" spans="1:10" x14ac:dyDescent="0.25">
      <c r="E111">
        <f>E103*1000000</f>
        <v>133</v>
      </c>
      <c r="F111">
        <f t="shared" ref="F111:G111" si="0">F103*1000000</f>
        <v>66</v>
      </c>
      <c r="G111">
        <f t="shared" si="0"/>
        <v>266</v>
      </c>
    </row>
    <row r="113" spans="3:9" x14ac:dyDescent="0.25">
      <c r="C113" s="37" t="s">
        <v>691</v>
      </c>
      <c r="D113" s="36" t="s">
        <v>624</v>
      </c>
      <c r="E113" s="36" t="s">
        <v>714</v>
      </c>
      <c r="F113" s="36" t="s">
        <v>702</v>
      </c>
      <c r="G113" s="36">
        <v>1.4000000000000001E-7</v>
      </c>
      <c r="H113" s="35">
        <v>8.9999999999999999E-8</v>
      </c>
      <c r="I113" s="35">
        <v>1.9000000000000001E-7</v>
      </c>
    </row>
    <row r="114" spans="3:9" x14ac:dyDescent="0.25">
      <c r="G114" s="28">
        <f>G113*1000000</f>
        <v>0.14000000000000001</v>
      </c>
      <c r="H114" s="28">
        <f t="shared" ref="H114:I114" si="1">H113*1000000</f>
        <v>0.09</v>
      </c>
      <c r="I114" s="28">
        <f t="shared" si="1"/>
        <v>0.19</v>
      </c>
    </row>
  </sheetData>
  <hyperlinks>
    <hyperlink ref="I99" r:id="rId1"/>
    <hyperlink ref="I103" r:id="rId2"/>
    <hyperlink ref="I18" r:id="rId3"/>
    <hyperlink ref="I42" r:id="rId4"/>
    <hyperlink ref="I54" r:id="rId5"/>
    <hyperlink ref="I19" r:id="rId6"/>
    <hyperlink ref="I90" r:id="rId7"/>
  </hyperlinks>
  <pageMargins left="0.7" right="0.7" top="0.75" bottom="0.75" header="0.3" footer="0.3"/>
  <tableParts count="1">
    <tablePart r:id="rId8"/>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workbookViewId="0">
      <selection activeCell="A7" sqref="A7:F7"/>
    </sheetView>
  </sheetViews>
  <sheetFormatPr defaultRowHeight="15" x14ac:dyDescent="0.25"/>
  <sheetData>
    <row r="1" spans="1:6" x14ac:dyDescent="0.25">
      <c r="A1" t="s">
        <v>475</v>
      </c>
      <c r="B1" t="s">
        <v>476</v>
      </c>
      <c r="C1" t="s">
        <v>477</v>
      </c>
      <c r="D1" t="s">
        <v>478</v>
      </c>
      <c r="E1" t="s">
        <v>251</v>
      </c>
      <c r="F1" t="s">
        <v>84</v>
      </c>
    </row>
    <row r="2" spans="1:6" x14ac:dyDescent="0.25">
      <c r="A2" t="s">
        <v>181</v>
      </c>
      <c r="B2" t="s">
        <v>215</v>
      </c>
      <c r="C2" t="s">
        <v>479</v>
      </c>
      <c r="D2">
        <f>5.58/4.67</f>
        <v>1.1948608137044969</v>
      </c>
      <c r="E2" t="s">
        <v>480</v>
      </c>
      <c r="F2" t="s">
        <v>593</v>
      </c>
    </row>
    <row r="3" spans="1:6" x14ac:dyDescent="0.25">
      <c r="A3" t="s">
        <v>191</v>
      </c>
      <c r="B3" t="s">
        <v>174</v>
      </c>
      <c r="C3" t="s">
        <v>481</v>
      </c>
      <c r="D3">
        <v>1</v>
      </c>
      <c r="E3" t="s">
        <v>484</v>
      </c>
      <c r="F3" t="s">
        <v>483</v>
      </c>
    </row>
    <row r="4" spans="1:6" x14ac:dyDescent="0.25">
      <c r="A4" t="s">
        <v>191</v>
      </c>
      <c r="B4" t="s">
        <v>215</v>
      </c>
      <c r="C4" t="s">
        <v>482</v>
      </c>
      <c r="D4">
        <v>1</v>
      </c>
      <c r="E4" t="s">
        <v>484</v>
      </c>
      <c r="F4" t="s">
        <v>483</v>
      </c>
    </row>
    <row r="5" spans="1:6" x14ac:dyDescent="0.25">
      <c r="A5" t="s">
        <v>191</v>
      </c>
      <c r="B5" t="s">
        <v>217</v>
      </c>
      <c r="C5" t="s">
        <v>482</v>
      </c>
      <c r="D5">
        <v>1</v>
      </c>
      <c r="E5" t="s">
        <v>484</v>
      </c>
      <c r="F5" t="s">
        <v>483</v>
      </c>
    </row>
    <row r="6" spans="1:6" x14ac:dyDescent="0.25">
      <c r="A6" t="s">
        <v>191</v>
      </c>
      <c r="B6" t="s">
        <v>217</v>
      </c>
      <c r="C6" t="s">
        <v>485</v>
      </c>
      <c r="D6">
        <v>1</v>
      </c>
      <c r="E6" t="s">
        <v>486</v>
      </c>
    </row>
    <row r="7" spans="1:6" x14ac:dyDescent="0.25">
      <c r="A7" t="s">
        <v>582</v>
      </c>
      <c r="B7" t="s">
        <v>174</v>
      </c>
      <c r="C7" t="s">
        <v>583</v>
      </c>
      <c r="D7">
        <f>9.03/4.9</f>
        <v>1.8428571428571425</v>
      </c>
      <c r="E7" s="15" t="s">
        <v>585</v>
      </c>
      <c r="F7" t="s">
        <v>584</v>
      </c>
    </row>
    <row r="8" spans="1:6" x14ac:dyDescent="0.25">
      <c r="A8" t="s">
        <v>582</v>
      </c>
      <c r="B8" t="s">
        <v>586</v>
      </c>
      <c r="C8" t="s">
        <v>587</v>
      </c>
      <c r="D8">
        <f>1.159*0.9</f>
        <v>1.0431000000000001</v>
      </c>
      <c r="E8" t="s">
        <v>588</v>
      </c>
      <c r="F8" t="s">
        <v>591</v>
      </c>
    </row>
    <row r="9" spans="1:6" x14ac:dyDescent="0.25">
      <c r="A9" t="s">
        <v>582</v>
      </c>
      <c r="B9" t="s">
        <v>215</v>
      </c>
      <c r="C9" t="s">
        <v>589</v>
      </c>
      <c r="D9">
        <f>0.9*24.7/0.63/20</f>
        <v>1.7642857142857142</v>
      </c>
      <c r="E9" t="s">
        <v>588</v>
      </c>
      <c r="F9" t="s">
        <v>590</v>
      </c>
    </row>
    <row r="10" spans="1:6" x14ac:dyDescent="0.25">
      <c r="A10" t="s">
        <v>191</v>
      </c>
      <c r="C10" t="s">
        <v>592</v>
      </c>
    </row>
    <row r="11" spans="1:6" x14ac:dyDescent="0.25">
      <c r="A11" t="s">
        <v>191</v>
      </c>
      <c r="B11" t="s">
        <v>174</v>
      </c>
      <c r="C11" t="s">
        <v>481</v>
      </c>
    </row>
  </sheetData>
  <hyperlinks>
    <hyperlink ref="E7" r:id="rId1"/>
  </hyperlinks>
  <pageMargins left="0.7" right="0.7" top="0.75" bottom="0.75" header="0.3" footer="0.3"/>
  <pageSetup paperSize="9" orientation="portrait"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
  <sheetViews>
    <sheetView workbookViewId="0">
      <selection activeCell="D24" sqref="D24"/>
    </sheetView>
  </sheetViews>
  <sheetFormatPr defaultRowHeight="15" x14ac:dyDescent="0.25"/>
  <cols>
    <col min="1" max="1" width="16" customWidth="1"/>
    <col min="2" max="2" width="48.42578125" customWidth="1"/>
    <col min="3" max="3" width="11.140625" customWidth="1"/>
    <col min="4" max="5" width="21" customWidth="1"/>
    <col min="6" max="6" width="41.5703125" hidden="1" customWidth="1"/>
    <col min="7" max="7" width="0" hidden="1" customWidth="1"/>
    <col min="8" max="8" width="17.140625" hidden="1" customWidth="1"/>
    <col min="9" max="9" width="14.140625" hidden="1" customWidth="1"/>
    <col min="10" max="10" width="10.85546875" hidden="1" customWidth="1"/>
    <col min="11" max="11" width="26.7109375" hidden="1" customWidth="1"/>
    <col min="12" max="12" width="19.140625" hidden="1" customWidth="1"/>
    <col min="13" max="15" width="0" hidden="1" customWidth="1"/>
  </cols>
  <sheetData>
    <row r="1" spans="1:21" x14ac:dyDescent="0.25">
      <c r="A1" t="s">
        <v>59</v>
      </c>
      <c r="B1" t="s">
        <v>12</v>
      </c>
      <c r="C1" t="s">
        <v>249</v>
      </c>
      <c r="D1" t="s">
        <v>180</v>
      </c>
      <c r="E1" t="s">
        <v>730</v>
      </c>
      <c r="F1" t="s">
        <v>517</v>
      </c>
      <c r="G1" t="s">
        <v>518</v>
      </c>
      <c r="H1" t="s">
        <v>255</v>
      </c>
      <c r="I1" t="s">
        <v>269</v>
      </c>
      <c r="J1" t="s">
        <v>251</v>
      </c>
      <c r="K1" t="s">
        <v>259</v>
      </c>
      <c r="L1" t="s">
        <v>270</v>
      </c>
      <c r="M1" t="s">
        <v>388</v>
      </c>
      <c r="N1" t="s">
        <v>389</v>
      </c>
      <c r="O1" t="s">
        <v>390</v>
      </c>
      <c r="P1" t="s">
        <v>597</v>
      </c>
      <c r="Q1" t="s">
        <v>599</v>
      </c>
      <c r="R1" t="s">
        <v>600</v>
      </c>
      <c r="S1" t="s">
        <v>598</v>
      </c>
      <c r="T1" t="s">
        <v>736</v>
      </c>
      <c r="U1" t="s">
        <v>601</v>
      </c>
    </row>
    <row r="2" spans="1:21" x14ac:dyDescent="0.25">
      <c r="A2" t="s">
        <v>201</v>
      </c>
      <c r="B2" t="s">
        <v>250</v>
      </c>
      <c r="C2" t="s">
        <v>78</v>
      </c>
      <c r="D2" s="14" t="s">
        <v>224</v>
      </c>
      <c r="E2" t="s">
        <v>78</v>
      </c>
      <c r="H2">
        <v>1</v>
      </c>
      <c r="K2" t="s">
        <v>224</v>
      </c>
      <c r="P2" t="s">
        <v>78</v>
      </c>
      <c r="Q2" t="s">
        <v>78</v>
      </c>
      <c r="R2" t="s">
        <v>78</v>
      </c>
      <c r="T2" t="s">
        <v>78</v>
      </c>
    </row>
    <row r="3" spans="1:21" hidden="1" x14ac:dyDescent="0.25">
      <c r="A3" t="s">
        <v>208</v>
      </c>
      <c r="B3" t="s">
        <v>252</v>
      </c>
      <c r="C3" t="s">
        <v>78</v>
      </c>
      <c r="D3" t="s">
        <v>78</v>
      </c>
      <c r="E3" t="s">
        <v>78</v>
      </c>
      <c r="H3">
        <v>9</v>
      </c>
      <c r="I3" t="s">
        <v>258</v>
      </c>
      <c r="J3" s="15" t="s">
        <v>257</v>
      </c>
      <c r="K3" t="s">
        <v>224</v>
      </c>
      <c r="P3" t="s">
        <v>78</v>
      </c>
      <c r="Q3" t="s">
        <v>78</v>
      </c>
      <c r="R3" t="s">
        <v>78</v>
      </c>
      <c r="S3" t="s">
        <v>78</v>
      </c>
      <c r="T3" t="s">
        <v>78</v>
      </c>
    </row>
    <row r="4" spans="1:21" x14ac:dyDescent="0.25">
      <c r="A4" t="s">
        <v>208</v>
      </c>
      <c r="B4" t="s">
        <v>272</v>
      </c>
      <c r="C4" t="s">
        <v>224</v>
      </c>
      <c r="D4" s="21" t="s">
        <v>224</v>
      </c>
      <c r="E4" s="21" t="s">
        <v>78</v>
      </c>
      <c r="F4" t="s">
        <v>519</v>
      </c>
      <c r="H4">
        <v>2</v>
      </c>
      <c r="I4" t="s">
        <v>253</v>
      </c>
      <c r="J4" t="s">
        <v>257</v>
      </c>
      <c r="K4" t="s">
        <v>224</v>
      </c>
      <c r="P4" t="s">
        <v>78</v>
      </c>
      <c r="Q4" t="s">
        <v>78</v>
      </c>
      <c r="R4" t="s">
        <v>78</v>
      </c>
      <c r="S4" t="s">
        <v>78</v>
      </c>
      <c r="T4" t="s">
        <v>78</v>
      </c>
    </row>
    <row r="5" spans="1:21" hidden="1" x14ac:dyDescent="0.25">
      <c r="A5" t="s">
        <v>208</v>
      </c>
      <c r="B5" t="s">
        <v>273</v>
      </c>
      <c r="C5" t="s">
        <v>224</v>
      </c>
      <c r="D5" s="22" t="s">
        <v>224</v>
      </c>
      <c r="E5" s="22" t="s">
        <v>224</v>
      </c>
      <c r="F5" t="s">
        <v>520</v>
      </c>
      <c r="G5" t="s">
        <v>521</v>
      </c>
      <c r="H5">
        <v>1</v>
      </c>
      <c r="I5" t="s">
        <v>275</v>
      </c>
      <c r="J5" s="15" t="s">
        <v>257</v>
      </c>
      <c r="K5" t="s">
        <v>274</v>
      </c>
      <c r="L5" t="s">
        <v>276</v>
      </c>
      <c r="P5" t="s">
        <v>78</v>
      </c>
      <c r="Q5" t="s">
        <v>78</v>
      </c>
      <c r="R5" t="s">
        <v>78</v>
      </c>
      <c r="S5" t="s">
        <v>78</v>
      </c>
      <c r="T5" t="s">
        <v>78</v>
      </c>
    </row>
    <row r="6" spans="1:21" x14ac:dyDescent="0.25">
      <c r="A6" t="s">
        <v>208</v>
      </c>
      <c r="B6" t="s">
        <v>254</v>
      </c>
      <c r="C6" t="s">
        <v>224</v>
      </c>
      <c r="D6" s="21" t="s">
        <v>224</v>
      </c>
      <c r="E6" s="21" t="s">
        <v>78</v>
      </c>
      <c r="F6" t="s">
        <v>522</v>
      </c>
      <c r="H6">
        <v>1</v>
      </c>
      <c r="K6" t="s">
        <v>224</v>
      </c>
      <c r="Q6" t="s">
        <v>78</v>
      </c>
      <c r="R6" t="s">
        <v>78</v>
      </c>
    </row>
    <row r="7" spans="1:21" hidden="1" x14ac:dyDescent="0.25">
      <c r="A7" t="s">
        <v>208</v>
      </c>
      <c r="B7" t="s">
        <v>310</v>
      </c>
      <c r="C7" t="s">
        <v>78</v>
      </c>
      <c r="D7" s="22" t="s">
        <v>224</v>
      </c>
      <c r="E7" s="22" t="s">
        <v>224</v>
      </c>
      <c r="F7" t="s">
        <v>523</v>
      </c>
      <c r="G7" t="s">
        <v>524</v>
      </c>
      <c r="H7">
        <v>1</v>
      </c>
      <c r="I7" t="s">
        <v>256</v>
      </c>
      <c r="K7" t="s">
        <v>224</v>
      </c>
      <c r="P7" t="s">
        <v>78</v>
      </c>
      <c r="Q7" t="s">
        <v>78</v>
      </c>
      <c r="R7" t="s">
        <v>78</v>
      </c>
      <c r="S7" t="s">
        <v>78</v>
      </c>
      <c r="T7" t="s">
        <v>78</v>
      </c>
    </row>
    <row r="8" spans="1:21" x14ac:dyDescent="0.25">
      <c r="A8" t="s">
        <v>202</v>
      </c>
      <c r="B8" t="s">
        <v>260</v>
      </c>
      <c r="C8" t="s">
        <v>78</v>
      </c>
      <c r="D8" t="s">
        <v>224</v>
      </c>
      <c r="E8" t="s">
        <v>78</v>
      </c>
      <c r="H8">
        <v>1</v>
      </c>
      <c r="I8" t="s">
        <v>264</v>
      </c>
      <c r="J8" t="s">
        <v>282</v>
      </c>
      <c r="K8" t="s">
        <v>224</v>
      </c>
      <c r="P8" t="s">
        <v>78</v>
      </c>
      <c r="Q8" t="s">
        <v>78</v>
      </c>
      <c r="R8" t="s">
        <v>78</v>
      </c>
      <c r="T8" t="s">
        <v>78</v>
      </c>
    </row>
    <row r="9" spans="1:21" hidden="1" x14ac:dyDescent="0.25">
      <c r="A9" t="s">
        <v>202</v>
      </c>
      <c r="B9" t="s">
        <v>261</v>
      </c>
      <c r="C9" t="s">
        <v>224</v>
      </c>
      <c r="D9" t="s">
        <v>224</v>
      </c>
      <c r="E9" t="s">
        <v>224</v>
      </c>
      <c r="H9">
        <v>1</v>
      </c>
      <c r="I9" t="s">
        <v>262</v>
      </c>
      <c r="J9" t="s">
        <v>282</v>
      </c>
      <c r="K9" t="s">
        <v>224</v>
      </c>
      <c r="P9" t="s">
        <v>78</v>
      </c>
      <c r="Q9" t="s">
        <v>78</v>
      </c>
      <c r="R9" t="s">
        <v>78</v>
      </c>
      <c r="S9" t="s">
        <v>78</v>
      </c>
      <c r="T9" t="s">
        <v>78</v>
      </c>
    </row>
    <row r="10" spans="1:21" x14ac:dyDescent="0.25">
      <c r="A10" t="s">
        <v>202</v>
      </c>
      <c r="B10" t="s">
        <v>263</v>
      </c>
      <c r="C10" t="s">
        <v>431</v>
      </c>
      <c r="D10" s="21" t="s">
        <v>224</v>
      </c>
      <c r="E10" s="21" t="s">
        <v>78</v>
      </c>
      <c r="F10" t="s">
        <v>525</v>
      </c>
      <c r="H10">
        <v>1</v>
      </c>
      <c r="I10" t="s">
        <v>265</v>
      </c>
      <c r="J10" t="s">
        <v>282</v>
      </c>
      <c r="K10" t="s">
        <v>224</v>
      </c>
      <c r="P10" t="s">
        <v>78</v>
      </c>
      <c r="Q10" t="s">
        <v>78</v>
      </c>
      <c r="R10" t="s">
        <v>78</v>
      </c>
      <c r="S10" t="s">
        <v>78</v>
      </c>
      <c r="T10" t="s">
        <v>78</v>
      </c>
    </row>
    <row r="11" spans="1:21" x14ac:dyDescent="0.25">
      <c r="A11" t="s">
        <v>202</v>
      </c>
      <c r="B11" t="s">
        <v>266</v>
      </c>
      <c r="C11" t="s">
        <v>431</v>
      </c>
      <c r="D11" s="21" t="s">
        <v>224</v>
      </c>
      <c r="E11" s="21" t="s">
        <v>78</v>
      </c>
      <c r="F11" t="s">
        <v>526</v>
      </c>
      <c r="H11">
        <v>1</v>
      </c>
      <c r="I11" t="s">
        <v>267</v>
      </c>
      <c r="J11" t="s">
        <v>282</v>
      </c>
      <c r="K11" t="s">
        <v>268</v>
      </c>
      <c r="L11" t="s">
        <v>271</v>
      </c>
      <c r="P11" t="s">
        <v>78</v>
      </c>
      <c r="Q11" t="s">
        <v>78</v>
      </c>
      <c r="R11" t="s">
        <v>78</v>
      </c>
      <c r="S11" t="s">
        <v>78</v>
      </c>
      <c r="T11" t="s">
        <v>78</v>
      </c>
    </row>
    <row r="12" spans="1:21" hidden="1" x14ac:dyDescent="0.25">
      <c r="A12" t="s">
        <v>235</v>
      </c>
      <c r="B12" t="s">
        <v>277</v>
      </c>
      <c r="C12" t="s">
        <v>224</v>
      </c>
      <c r="D12" s="21" t="s">
        <v>224</v>
      </c>
      <c r="E12" s="21" t="s">
        <v>224</v>
      </c>
      <c r="F12" t="s">
        <v>527</v>
      </c>
      <c r="H12">
        <v>2</v>
      </c>
      <c r="I12" t="s">
        <v>279</v>
      </c>
      <c r="J12" t="s">
        <v>294</v>
      </c>
      <c r="K12" t="s">
        <v>285</v>
      </c>
    </row>
    <row r="13" spans="1:21" x14ac:dyDescent="0.25">
      <c r="A13" t="s">
        <v>235</v>
      </c>
      <c r="B13" t="s">
        <v>280</v>
      </c>
      <c r="C13" t="s">
        <v>78</v>
      </c>
      <c r="D13" t="s">
        <v>224</v>
      </c>
      <c r="E13" t="s">
        <v>78</v>
      </c>
      <c r="H13">
        <v>2</v>
      </c>
      <c r="I13" t="s">
        <v>281</v>
      </c>
      <c r="J13" t="s">
        <v>294</v>
      </c>
      <c r="K13" t="s">
        <v>286</v>
      </c>
      <c r="L13" t="s">
        <v>284</v>
      </c>
      <c r="M13" t="s">
        <v>391</v>
      </c>
      <c r="N13">
        <v>1.191E-2</v>
      </c>
      <c r="O13" t="s">
        <v>392</v>
      </c>
      <c r="P13" t="s">
        <v>78</v>
      </c>
      <c r="Q13" t="s">
        <v>78</v>
      </c>
      <c r="R13" t="s">
        <v>78</v>
      </c>
      <c r="S13" t="s">
        <v>78</v>
      </c>
      <c r="T13" t="s">
        <v>78</v>
      </c>
    </row>
    <row r="14" spans="1:21" x14ac:dyDescent="0.25">
      <c r="A14" t="s">
        <v>235</v>
      </c>
      <c r="B14" t="s">
        <v>289</v>
      </c>
      <c r="C14" t="s">
        <v>78</v>
      </c>
      <c r="D14" t="s">
        <v>224</v>
      </c>
      <c r="E14" t="s">
        <v>78</v>
      </c>
      <c r="H14">
        <v>2</v>
      </c>
      <c r="I14" t="s">
        <v>295</v>
      </c>
      <c r="J14" t="s">
        <v>294</v>
      </c>
      <c r="K14" t="s">
        <v>287</v>
      </c>
      <c r="M14" t="s">
        <v>391</v>
      </c>
      <c r="N14">
        <v>1.191E-2</v>
      </c>
      <c r="O14" t="s">
        <v>392</v>
      </c>
      <c r="P14" t="s">
        <v>78</v>
      </c>
      <c r="Q14" t="s">
        <v>78</v>
      </c>
      <c r="R14" t="s">
        <v>78</v>
      </c>
      <c r="S14" t="s">
        <v>78</v>
      </c>
      <c r="T14" t="s">
        <v>78</v>
      </c>
    </row>
    <row r="15" spans="1:21" x14ac:dyDescent="0.25">
      <c r="A15" t="s">
        <v>235</v>
      </c>
      <c r="B15" t="s">
        <v>290</v>
      </c>
      <c r="C15" t="s">
        <v>78</v>
      </c>
      <c r="D15" t="s">
        <v>224</v>
      </c>
      <c r="E15" t="s">
        <v>78</v>
      </c>
      <c r="H15">
        <v>1</v>
      </c>
      <c r="I15" t="s">
        <v>288</v>
      </c>
      <c r="K15" t="s">
        <v>287</v>
      </c>
      <c r="M15" t="s">
        <v>391</v>
      </c>
      <c r="N15">
        <v>1.191E-2</v>
      </c>
      <c r="O15" t="s">
        <v>392</v>
      </c>
      <c r="P15" t="s">
        <v>78</v>
      </c>
      <c r="Q15" t="s">
        <v>78</v>
      </c>
      <c r="R15" t="s">
        <v>78</v>
      </c>
      <c r="S15" t="s">
        <v>78</v>
      </c>
      <c r="T15" t="s">
        <v>78</v>
      </c>
    </row>
    <row r="16" spans="1:21" x14ac:dyDescent="0.25">
      <c r="A16" t="s">
        <v>235</v>
      </c>
      <c r="B16" t="s">
        <v>291</v>
      </c>
      <c r="C16" t="s">
        <v>78</v>
      </c>
      <c r="D16" t="s">
        <v>224</v>
      </c>
      <c r="E16" t="s">
        <v>78</v>
      </c>
      <c r="H16">
        <v>1</v>
      </c>
      <c r="I16" t="s">
        <v>292</v>
      </c>
      <c r="K16" t="s">
        <v>293</v>
      </c>
      <c r="M16" t="s">
        <v>391</v>
      </c>
      <c r="N16">
        <v>1.191E-2</v>
      </c>
      <c r="O16" t="s">
        <v>392</v>
      </c>
      <c r="P16" t="s">
        <v>78</v>
      </c>
      <c r="Q16" t="s">
        <v>78</v>
      </c>
      <c r="R16" t="s">
        <v>78</v>
      </c>
      <c r="S16" t="s">
        <v>78</v>
      </c>
      <c r="T16" t="s">
        <v>78</v>
      </c>
    </row>
    <row r="17" spans="1:20" hidden="1" x14ac:dyDescent="0.25">
      <c r="A17" t="s">
        <v>235</v>
      </c>
      <c r="B17" t="s">
        <v>296</v>
      </c>
      <c r="C17" t="s">
        <v>78</v>
      </c>
      <c r="D17" t="s">
        <v>78</v>
      </c>
      <c r="E17" t="s">
        <v>78</v>
      </c>
      <c r="H17">
        <v>1</v>
      </c>
      <c r="I17" t="s">
        <v>297</v>
      </c>
      <c r="J17" t="s">
        <v>294</v>
      </c>
      <c r="K17" t="s">
        <v>287</v>
      </c>
      <c r="P17" t="s">
        <v>78</v>
      </c>
      <c r="Q17" t="s">
        <v>78</v>
      </c>
      <c r="R17" t="s">
        <v>78</v>
      </c>
      <c r="S17" t="s">
        <v>78</v>
      </c>
      <c r="T17" t="s">
        <v>78</v>
      </c>
    </row>
    <row r="18" spans="1:20" x14ac:dyDescent="0.25">
      <c r="A18" t="s">
        <v>235</v>
      </c>
      <c r="B18" t="s">
        <v>298</v>
      </c>
      <c r="C18" t="s">
        <v>224</v>
      </c>
      <c r="D18" t="s">
        <v>224</v>
      </c>
      <c r="E18" s="21" t="s">
        <v>78</v>
      </c>
      <c r="F18" t="s">
        <v>528</v>
      </c>
      <c r="H18">
        <v>1</v>
      </c>
      <c r="I18" t="s">
        <v>300</v>
      </c>
      <c r="J18" t="s">
        <v>301</v>
      </c>
      <c r="K18" t="s">
        <v>293</v>
      </c>
      <c r="Q18" t="s">
        <v>78</v>
      </c>
      <c r="R18" t="s">
        <v>78</v>
      </c>
    </row>
    <row r="19" spans="1:20" x14ac:dyDescent="0.25">
      <c r="A19" t="s">
        <v>235</v>
      </c>
      <c r="B19" t="s">
        <v>299</v>
      </c>
      <c r="C19" t="s">
        <v>224</v>
      </c>
      <c r="D19" t="s">
        <v>224</v>
      </c>
      <c r="E19" s="21" t="s">
        <v>78</v>
      </c>
      <c r="F19" t="s">
        <v>528</v>
      </c>
      <c r="H19">
        <v>1</v>
      </c>
      <c r="I19" t="s">
        <v>300</v>
      </c>
      <c r="K19" t="s">
        <v>293</v>
      </c>
      <c r="Q19" t="s">
        <v>78</v>
      </c>
      <c r="R19" t="s">
        <v>78</v>
      </c>
    </row>
    <row r="20" spans="1:20" hidden="1" x14ac:dyDescent="0.25">
      <c r="A20" t="s">
        <v>229</v>
      </c>
      <c r="B20" t="s">
        <v>302</v>
      </c>
      <c r="C20" t="s">
        <v>78</v>
      </c>
      <c r="D20" t="s">
        <v>78</v>
      </c>
      <c r="E20" t="s">
        <v>78</v>
      </c>
      <c r="H20">
        <v>1</v>
      </c>
      <c r="I20" t="s">
        <v>305</v>
      </c>
      <c r="J20" t="s">
        <v>304</v>
      </c>
      <c r="K20" t="s">
        <v>224</v>
      </c>
      <c r="P20" t="s">
        <v>78</v>
      </c>
      <c r="Q20" t="s">
        <v>78</v>
      </c>
      <c r="R20" t="s">
        <v>78</v>
      </c>
      <c r="S20" t="s">
        <v>78</v>
      </c>
      <c r="T20" t="s">
        <v>78</v>
      </c>
    </row>
    <row r="21" spans="1:20" x14ac:dyDescent="0.25">
      <c r="A21" t="s">
        <v>229</v>
      </c>
      <c r="B21" t="s">
        <v>303</v>
      </c>
      <c r="C21" s="21" t="s">
        <v>224</v>
      </c>
      <c r="D21" t="s">
        <v>224</v>
      </c>
      <c r="E21" t="s">
        <v>78</v>
      </c>
      <c r="H21">
        <v>1</v>
      </c>
      <c r="I21" t="s">
        <v>306</v>
      </c>
      <c r="J21" t="s">
        <v>304</v>
      </c>
      <c r="K21" t="s">
        <v>224</v>
      </c>
      <c r="P21" t="s">
        <v>78</v>
      </c>
      <c r="Q21" t="s">
        <v>78</v>
      </c>
      <c r="R21" t="s">
        <v>78</v>
      </c>
      <c r="S21" t="s">
        <v>78</v>
      </c>
      <c r="T21" t="s">
        <v>78</v>
      </c>
    </row>
    <row r="22" spans="1:20" hidden="1" x14ac:dyDescent="0.25">
      <c r="A22" s="22" t="s">
        <v>547</v>
      </c>
      <c r="B22" s="22" t="s">
        <v>548</v>
      </c>
      <c r="C22" s="22" t="s">
        <v>224</v>
      </c>
      <c r="D22" s="22" t="s">
        <v>78</v>
      </c>
      <c r="E22" s="22" t="s">
        <v>78</v>
      </c>
      <c r="H22">
        <v>1</v>
      </c>
      <c r="I22" t="s">
        <v>549</v>
      </c>
      <c r="J22" t="s">
        <v>550</v>
      </c>
      <c r="K22" t="s">
        <v>224</v>
      </c>
      <c r="P22" t="s">
        <v>78</v>
      </c>
      <c r="Q22" t="s">
        <v>78</v>
      </c>
      <c r="R22" t="s">
        <v>78</v>
      </c>
      <c r="S22" t="s">
        <v>78</v>
      </c>
      <c r="T22" t="s">
        <v>78</v>
      </c>
    </row>
    <row r="23" spans="1:20" hidden="1" x14ac:dyDescent="0.25">
      <c r="A23" t="s">
        <v>307</v>
      </c>
      <c r="B23" t="s">
        <v>308</v>
      </c>
      <c r="C23" t="s">
        <v>78</v>
      </c>
      <c r="D23" t="s">
        <v>224</v>
      </c>
      <c r="E23" t="s">
        <v>224</v>
      </c>
      <c r="H23">
        <v>1</v>
      </c>
      <c r="K23" t="s">
        <v>309</v>
      </c>
      <c r="L23" t="s">
        <v>529</v>
      </c>
      <c r="Q23" t="s">
        <v>78</v>
      </c>
      <c r="R23" t="s">
        <v>78</v>
      </c>
    </row>
    <row r="24" spans="1:20" x14ac:dyDescent="0.25">
      <c r="A24" t="s">
        <v>227</v>
      </c>
      <c r="B24" t="s">
        <v>311</v>
      </c>
      <c r="C24" t="s">
        <v>78</v>
      </c>
      <c r="D24" t="s">
        <v>78</v>
      </c>
      <c r="E24" t="s">
        <v>78</v>
      </c>
      <c r="G24" t="s">
        <v>579</v>
      </c>
      <c r="H24">
        <v>1</v>
      </c>
      <c r="K24" t="s">
        <v>312</v>
      </c>
      <c r="L24" t="s">
        <v>313</v>
      </c>
      <c r="P24" t="s">
        <v>78</v>
      </c>
      <c r="Q24" t="s">
        <v>78</v>
      </c>
      <c r="R24" t="s">
        <v>78</v>
      </c>
      <c r="T24" t="s">
        <v>78</v>
      </c>
    </row>
    <row r="25" spans="1:20" hidden="1" x14ac:dyDescent="0.25">
      <c r="A25" t="s">
        <v>314</v>
      </c>
      <c r="B25" t="s">
        <v>315</v>
      </c>
      <c r="C25" t="s">
        <v>78</v>
      </c>
      <c r="D25" t="s">
        <v>78</v>
      </c>
      <c r="E25" t="s">
        <v>78</v>
      </c>
      <c r="H25">
        <v>2</v>
      </c>
      <c r="I25" t="s">
        <v>316</v>
      </c>
      <c r="K25" t="s">
        <v>224</v>
      </c>
      <c r="P25" t="s">
        <v>78</v>
      </c>
      <c r="Q25" t="s">
        <v>78</v>
      </c>
      <c r="R25" t="s">
        <v>78</v>
      </c>
      <c r="S25" t="s">
        <v>78</v>
      </c>
      <c r="T25" t="s">
        <v>78</v>
      </c>
    </row>
    <row r="26" spans="1:20" x14ac:dyDescent="0.25">
      <c r="A26" t="s">
        <v>283</v>
      </c>
      <c r="B26" t="s">
        <v>317</v>
      </c>
      <c r="C26" t="s">
        <v>78</v>
      </c>
      <c r="D26" t="s">
        <v>224</v>
      </c>
      <c r="E26" t="s">
        <v>78</v>
      </c>
      <c r="H26">
        <v>1</v>
      </c>
      <c r="K26" t="s">
        <v>318</v>
      </c>
      <c r="P26" t="s">
        <v>78</v>
      </c>
      <c r="Q26" t="s">
        <v>78</v>
      </c>
      <c r="R26" t="s">
        <v>78</v>
      </c>
      <c r="T26" t="s">
        <v>78</v>
      </c>
    </row>
    <row r="27" spans="1:20" x14ac:dyDescent="0.25">
      <c r="A27" t="s">
        <v>510</v>
      </c>
      <c r="B27" t="s">
        <v>509</v>
      </c>
      <c r="C27" t="s">
        <v>78</v>
      </c>
      <c r="D27" t="s">
        <v>224</v>
      </c>
      <c r="E27" t="s">
        <v>78</v>
      </c>
      <c r="H27">
        <v>2</v>
      </c>
      <c r="P27" t="s">
        <v>78</v>
      </c>
      <c r="Q27" t="s">
        <v>78</v>
      </c>
      <c r="R27" t="s">
        <v>78</v>
      </c>
      <c r="T27" t="s">
        <v>78</v>
      </c>
    </row>
    <row r="28" spans="1:20" hidden="1" x14ac:dyDescent="0.25">
      <c r="A28" t="s">
        <v>508</v>
      </c>
      <c r="B28" t="s">
        <v>459</v>
      </c>
      <c r="C28" t="s">
        <v>78</v>
      </c>
      <c r="D28" t="s">
        <v>78</v>
      </c>
      <c r="E28" t="s">
        <v>78</v>
      </c>
      <c r="H28">
        <v>1</v>
      </c>
      <c r="K28" t="s">
        <v>224</v>
      </c>
      <c r="P28" t="s">
        <v>78</v>
      </c>
      <c r="Q28" t="s">
        <v>78</v>
      </c>
      <c r="R28" t="s">
        <v>78</v>
      </c>
      <c r="S28" t="s">
        <v>78</v>
      </c>
      <c r="T28" t="s">
        <v>78</v>
      </c>
    </row>
    <row r="29" spans="1:20" hidden="1" x14ac:dyDescent="0.25">
      <c r="A29" t="s">
        <v>218</v>
      </c>
      <c r="B29" t="s">
        <v>324</v>
      </c>
      <c r="C29" t="s">
        <v>78</v>
      </c>
      <c r="D29" s="21" t="s">
        <v>224</v>
      </c>
      <c r="E29" s="21" t="s">
        <v>531</v>
      </c>
      <c r="F29" t="s">
        <v>532</v>
      </c>
      <c r="G29" t="s">
        <v>533</v>
      </c>
      <c r="H29">
        <v>1</v>
      </c>
      <c r="I29" t="s">
        <v>325</v>
      </c>
      <c r="J29" s="15" t="s">
        <v>320</v>
      </c>
      <c r="K29" t="s">
        <v>318</v>
      </c>
      <c r="P29" t="s">
        <v>78</v>
      </c>
      <c r="Q29" t="s">
        <v>78</v>
      </c>
      <c r="R29" t="s">
        <v>78</v>
      </c>
      <c r="S29" t="s">
        <v>78</v>
      </c>
      <c r="T29" t="s">
        <v>78</v>
      </c>
    </row>
    <row r="30" spans="1:20" x14ac:dyDescent="0.25">
      <c r="A30" t="s">
        <v>218</v>
      </c>
      <c r="B30" t="s">
        <v>319</v>
      </c>
      <c r="C30" t="s">
        <v>224</v>
      </c>
      <c r="D30" s="21" t="s">
        <v>224</v>
      </c>
      <c r="E30" s="21" t="s">
        <v>78</v>
      </c>
      <c r="F30" t="s">
        <v>530</v>
      </c>
      <c r="H30">
        <v>1</v>
      </c>
      <c r="I30" t="s">
        <v>321</v>
      </c>
      <c r="J30" t="s">
        <v>322</v>
      </c>
      <c r="K30" t="s">
        <v>34</v>
      </c>
      <c r="Q30" t="s">
        <v>78</v>
      </c>
      <c r="R30" t="s">
        <v>78</v>
      </c>
      <c r="S30" t="s">
        <v>78</v>
      </c>
    </row>
    <row r="31" spans="1:20" hidden="1" x14ac:dyDescent="0.25">
      <c r="A31" t="s">
        <v>218</v>
      </c>
      <c r="B31" t="s">
        <v>323</v>
      </c>
      <c r="C31" t="s">
        <v>78</v>
      </c>
      <c r="D31" t="s">
        <v>78</v>
      </c>
      <c r="E31" t="s">
        <v>78</v>
      </c>
      <c r="H31">
        <v>3</v>
      </c>
      <c r="I31" t="s">
        <v>326</v>
      </c>
      <c r="J31" s="15" t="s">
        <v>320</v>
      </c>
      <c r="K31" t="s">
        <v>318</v>
      </c>
      <c r="P31" t="s">
        <v>78</v>
      </c>
      <c r="Q31" t="s">
        <v>78</v>
      </c>
      <c r="R31" t="s">
        <v>78</v>
      </c>
      <c r="S31" t="s">
        <v>78</v>
      </c>
      <c r="T31" t="s">
        <v>78</v>
      </c>
    </row>
    <row r="32" spans="1:20" hidden="1" x14ac:dyDescent="0.25">
      <c r="A32" t="s">
        <v>44</v>
      </c>
      <c r="B32" t="s">
        <v>580</v>
      </c>
      <c r="D32" s="34" t="s">
        <v>78</v>
      </c>
      <c r="E32" t="s">
        <v>78</v>
      </c>
      <c r="H32">
        <v>2</v>
      </c>
      <c r="K32" t="s">
        <v>581</v>
      </c>
      <c r="Q32" t="s">
        <v>78</v>
      </c>
      <c r="R32" t="s">
        <v>78</v>
      </c>
    </row>
    <row r="33" spans="1:20" hidden="1" x14ac:dyDescent="0.25">
      <c r="A33" t="s">
        <v>327</v>
      </c>
      <c r="B33" t="s">
        <v>328</v>
      </c>
      <c r="C33" s="21" t="s">
        <v>78</v>
      </c>
      <c r="D33" s="21" t="s">
        <v>224</v>
      </c>
      <c r="E33" s="21" t="s">
        <v>224</v>
      </c>
      <c r="F33" t="s">
        <v>534</v>
      </c>
      <c r="G33" t="s">
        <v>579</v>
      </c>
      <c r="H33">
        <v>2</v>
      </c>
      <c r="I33" t="s">
        <v>535</v>
      </c>
      <c r="J33" t="s">
        <v>536</v>
      </c>
      <c r="K33" t="s">
        <v>224</v>
      </c>
      <c r="P33" t="s">
        <v>78</v>
      </c>
      <c r="Q33" t="s">
        <v>78</v>
      </c>
      <c r="R33" t="s">
        <v>78</v>
      </c>
      <c r="S33" t="s">
        <v>78</v>
      </c>
      <c r="T33" t="s">
        <v>78</v>
      </c>
    </row>
    <row r="34" spans="1:20" hidden="1" x14ac:dyDescent="0.25">
      <c r="A34" t="s">
        <v>327</v>
      </c>
      <c r="B34" t="s">
        <v>329</v>
      </c>
      <c r="C34" s="21" t="s">
        <v>78</v>
      </c>
      <c r="D34" s="21" t="s">
        <v>224</v>
      </c>
      <c r="E34" s="21" t="s">
        <v>224</v>
      </c>
      <c r="F34" t="s">
        <v>534</v>
      </c>
      <c r="G34" t="s">
        <v>579</v>
      </c>
      <c r="H34">
        <v>2</v>
      </c>
      <c r="I34" t="s">
        <v>535</v>
      </c>
      <c r="J34" t="s">
        <v>536</v>
      </c>
      <c r="K34" t="s">
        <v>224</v>
      </c>
      <c r="P34" t="s">
        <v>78</v>
      </c>
      <c r="Q34" t="s">
        <v>78</v>
      </c>
      <c r="R34" t="s">
        <v>78</v>
      </c>
      <c r="S34" t="s">
        <v>78</v>
      </c>
      <c r="T34" t="s">
        <v>78</v>
      </c>
    </row>
    <row r="35" spans="1:20" hidden="1" x14ac:dyDescent="0.25">
      <c r="A35" t="s">
        <v>214</v>
      </c>
      <c r="B35" t="s">
        <v>331</v>
      </c>
      <c r="C35" t="s">
        <v>224</v>
      </c>
      <c r="D35" t="s">
        <v>224</v>
      </c>
      <c r="E35" t="s">
        <v>224</v>
      </c>
      <c r="H35">
        <v>1</v>
      </c>
      <c r="I35" t="s">
        <v>332</v>
      </c>
      <c r="J35" t="s">
        <v>337</v>
      </c>
      <c r="K35" t="s">
        <v>36</v>
      </c>
      <c r="P35" t="s">
        <v>78</v>
      </c>
      <c r="Q35" t="s">
        <v>78</v>
      </c>
      <c r="R35" t="s">
        <v>78</v>
      </c>
      <c r="S35" t="s">
        <v>78</v>
      </c>
      <c r="T35" t="s">
        <v>78</v>
      </c>
    </row>
    <row r="36" spans="1:20" hidden="1" x14ac:dyDescent="0.25">
      <c r="A36" t="s">
        <v>214</v>
      </c>
      <c r="B36" t="s">
        <v>333</v>
      </c>
      <c r="C36" t="s">
        <v>224</v>
      </c>
      <c r="D36" s="22" t="s">
        <v>224</v>
      </c>
      <c r="E36" s="22" t="s">
        <v>224</v>
      </c>
      <c r="F36" t="s">
        <v>537</v>
      </c>
      <c r="G36" t="s">
        <v>538</v>
      </c>
      <c r="H36">
        <v>1</v>
      </c>
      <c r="I36" t="s">
        <v>335</v>
      </c>
      <c r="J36" s="15" t="s">
        <v>337</v>
      </c>
      <c r="K36" t="s">
        <v>224</v>
      </c>
      <c r="P36" t="s">
        <v>78</v>
      </c>
      <c r="Q36" t="s">
        <v>78</v>
      </c>
      <c r="R36" t="s">
        <v>78</v>
      </c>
      <c r="S36" t="s">
        <v>78</v>
      </c>
      <c r="T36" t="s">
        <v>78</v>
      </c>
    </row>
    <row r="37" spans="1:20" hidden="1" x14ac:dyDescent="0.25">
      <c r="A37" t="s">
        <v>214</v>
      </c>
      <c r="B37" t="s">
        <v>334</v>
      </c>
      <c r="C37" t="s">
        <v>224</v>
      </c>
      <c r="D37" s="22" t="s">
        <v>224</v>
      </c>
      <c r="E37" s="22" t="s">
        <v>224</v>
      </c>
      <c r="F37" t="s">
        <v>537</v>
      </c>
      <c r="G37" t="s">
        <v>538</v>
      </c>
      <c r="H37">
        <v>2</v>
      </c>
      <c r="I37" t="s">
        <v>336</v>
      </c>
      <c r="J37" t="s">
        <v>337</v>
      </c>
      <c r="K37" t="s">
        <v>224</v>
      </c>
      <c r="P37" t="s">
        <v>78</v>
      </c>
      <c r="Q37" t="s">
        <v>78</v>
      </c>
      <c r="R37" t="s">
        <v>78</v>
      </c>
      <c r="S37" t="s">
        <v>78</v>
      </c>
      <c r="T37" t="s">
        <v>78</v>
      </c>
    </row>
    <row r="38" spans="1:20" hidden="1" x14ac:dyDescent="0.25">
      <c r="A38" t="s">
        <v>214</v>
      </c>
      <c r="B38" t="s">
        <v>330</v>
      </c>
      <c r="C38" t="s">
        <v>78</v>
      </c>
      <c r="D38" t="s">
        <v>78</v>
      </c>
      <c r="E38" t="s">
        <v>78</v>
      </c>
      <c r="H38">
        <v>1</v>
      </c>
      <c r="I38" t="s">
        <v>338</v>
      </c>
      <c r="J38" t="s">
        <v>337</v>
      </c>
      <c r="K38" t="s">
        <v>233</v>
      </c>
      <c r="P38" t="s">
        <v>78</v>
      </c>
      <c r="Q38" t="s">
        <v>78</v>
      </c>
      <c r="R38" t="s">
        <v>78</v>
      </c>
      <c r="S38" t="s">
        <v>78</v>
      </c>
      <c r="T38" t="s">
        <v>78</v>
      </c>
    </row>
    <row r="39" spans="1:20" hidden="1" x14ac:dyDescent="0.25">
      <c r="A39" t="s">
        <v>232</v>
      </c>
      <c r="B39" t="s">
        <v>340</v>
      </c>
      <c r="C39" s="21" t="s">
        <v>224</v>
      </c>
      <c r="D39" s="21" t="s">
        <v>224</v>
      </c>
      <c r="E39" s="21" t="s">
        <v>224</v>
      </c>
      <c r="F39" s="2" t="s">
        <v>539</v>
      </c>
      <c r="G39" s="2"/>
      <c r="H39">
        <v>3</v>
      </c>
      <c r="I39" t="s">
        <v>341</v>
      </c>
      <c r="J39" s="15" t="s">
        <v>342</v>
      </c>
      <c r="K39" t="s">
        <v>224</v>
      </c>
      <c r="M39" t="s">
        <v>540</v>
      </c>
      <c r="P39" t="s">
        <v>78</v>
      </c>
      <c r="Q39" t="s">
        <v>78</v>
      </c>
      <c r="R39" t="s">
        <v>78</v>
      </c>
      <c r="S39" t="s">
        <v>78</v>
      </c>
      <c r="T39" t="s">
        <v>78</v>
      </c>
    </row>
    <row r="40" spans="1:20" hidden="1" x14ac:dyDescent="0.25">
      <c r="A40" t="s">
        <v>232</v>
      </c>
      <c r="B40" t="s">
        <v>339</v>
      </c>
      <c r="C40" t="s">
        <v>78</v>
      </c>
      <c r="D40" t="s">
        <v>78</v>
      </c>
      <c r="E40" t="s">
        <v>78</v>
      </c>
      <c r="H40">
        <v>2</v>
      </c>
      <c r="I40" t="s">
        <v>341</v>
      </c>
      <c r="J40" t="s">
        <v>342</v>
      </c>
      <c r="K40" t="s">
        <v>224</v>
      </c>
      <c r="P40" t="s">
        <v>78</v>
      </c>
      <c r="Q40" t="s">
        <v>78</v>
      </c>
      <c r="R40" t="s">
        <v>78</v>
      </c>
      <c r="S40" t="s">
        <v>78</v>
      </c>
      <c r="T40" t="s">
        <v>78</v>
      </c>
    </row>
    <row r="41" spans="1:20" hidden="1" x14ac:dyDescent="0.25">
      <c r="A41" t="s">
        <v>74</v>
      </c>
      <c r="B41" t="s">
        <v>343</v>
      </c>
      <c r="C41" t="s">
        <v>78</v>
      </c>
      <c r="D41" t="s">
        <v>78</v>
      </c>
      <c r="E41" t="s">
        <v>78</v>
      </c>
      <c r="H41">
        <v>7</v>
      </c>
      <c r="I41" t="s">
        <v>344</v>
      </c>
      <c r="J41" s="15" t="s">
        <v>345</v>
      </c>
      <c r="K41" t="s">
        <v>224</v>
      </c>
      <c r="P41" t="s">
        <v>78</v>
      </c>
      <c r="Q41" t="s">
        <v>78</v>
      </c>
      <c r="R41" t="s">
        <v>78</v>
      </c>
      <c r="S41" t="s">
        <v>78</v>
      </c>
      <c r="T41" t="s">
        <v>78</v>
      </c>
    </row>
    <row r="42" spans="1:20" hidden="1" x14ac:dyDescent="0.25">
      <c r="A42" t="s">
        <v>347</v>
      </c>
      <c r="B42" t="s">
        <v>346</v>
      </c>
      <c r="C42" t="s">
        <v>224</v>
      </c>
      <c r="D42" s="21" t="s">
        <v>224</v>
      </c>
      <c r="E42" s="21" t="s">
        <v>224</v>
      </c>
      <c r="F42" t="s">
        <v>541</v>
      </c>
      <c r="H42">
        <v>1</v>
      </c>
      <c r="I42" t="s">
        <v>348</v>
      </c>
      <c r="K42" t="s">
        <v>224</v>
      </c>
      <c r="P42" t="s">
        <v>78</v>
      </c>
      <c r="Q42" t="s">
        <v>78</v>
      </c>
      <c r="R42" t="s">
        <v>78</v>
      </c>
      <c r="S42" t="s">
        <v>78</v>
      </c>
      <c r="T42" t="s">
        <v>78</v>
      </c>
    </row>
    <row r="43" spans="1:20" hidden="1" x14ac:dyDescent="0.25">
      <c r="A43" t="s">
        <v>347</v>
      </c>
      <c r="B43" t="s">
        <v>350</v>
      </c>
      <c r="C43" t="s">
        <v>278</v>
      </c>
      <c r="D43" s="21" t="s">
        <v>224</v>
      </c>
      <c r="E43" s="21" t="s">
        <v>224</v>
      </c>
      <c r="F43" t="s">
        <v>543</v>
      </c>
      <c r="H43">
        <v>1</v>
      </c>
      <c r="K43" t="s">
        <v>224</v>
      </c>
      <c r="P43" t="s">
        <v>78</v>
      </c>
      <c r="Q43" t="s">
        <v>78</v>
      </c>
      <c r="R43" t="s">
        <v>78</v>
      </c>
      <c r="S43" t="s">
        <v>78</v>
      </c>
      <c r="T43" t="s">
        <v>78</v>
      </c>
    </row>
    <row r="44" spans="1:20" hidden="1" x14ac:dyDescent="0.25">
      <c r="A44" t="s">
        <v>347</v>
      </c>
      <c r="B44" t="s">
        <v>349</v>
      </c>
      <c r="C44" s="21" t="s">
        <v>78</v>
      </c>
      <c r="D44" s="21" t="s">
        <v>78</v>
      </c>
      <c r="E44" s="21" t="s">
        <v>78</v>
      </c>
      <c r="F44" t="s">
        <v>542</v>
      </c>
      <c r="H44">
        <v>2</v>
      </c>
      <c r="K44" t="s">
        <v>224</v>
      </c>
      <c r="P44" t="s">
        <v>78</v>
      </c>
      <c r="Q44" t="s">
        <v>78</v>
      </c>
      <c r="R44" t="s">
        <v>78</v>
      </c>
      <c r="S44" t="s">
        <v>78</v>
      </c>
      <c r="T44" t="s">
        <v>78</v>
      </c>
    </row>
    <row r="45" spans="1:20" hidden="1" x14ac:dyDescent="0.25">
      <c r="A45" t="s">
        <v>351</v>
      </c>
      <c r="B45" t="s">
        <v>352</v>
      </c>
      <c r="C45" t="s">
        <v>278</v>
      </c>
      <c r="D45" s="21" t="s">
        <v>78</v>
      </c>
      <c r="E45" s="21" t="s">
        <v>78</v>
      </c>
      <c r="F45" t="s">
        <v>544</v>
      </c>
      <c r="H45">
        <v>4</v>
      </c>
      <c r="K45" t="s">
        <v>224</v>
      </c>
      <c r="P45" t="s">
        <v>78</v>
      </c>
      <c r="Q45" t="s">
        <v>78</v>
      </c>
      <c r="R45" t="s">
        <v>78</v>
      </c>
      <c r="S45" t="s">
        <v>78</v>
      </c>
      <c r="T45" t="s">
        <v>78</v>
      </c>
    </row>
    <row r="46" spans="1:20" x14ac:dyDescent="0.25">
      <c r="A46" t="s">
        <v>351</v>
      </c>
      <c r="B46" t="s">
        <v>353</v>
      </c>
      <c r="C46" t="s">
        <v>278</v>
      </c>
      <c r="D46" s="21" t="s">
        <v>224</v>
      </c>
      <c r="E46" s="21" t="s">
        <v>78</v>
      </c>
      <c r="F46" t="s">
        <v>544</v>
      </c>
      <c r="H46">
        <v>8</v>
      </c>
      <c r="K46" t="s">
        <v>224</v>
      </c>
      <c r="P46" t="s">
        <v>78</v>
      </c>
      <c r="Q46" t="s">
        <v>78</v>
      </c>
      <c r="R46" t="s">
        <v>78</v>
      </c>
      <c r="S46" t="s">
        <v>78</v>
      </c>
      <c r="T46" t="s">
        <v>78</v>
      </c>
    </row>
    <row r="47" spans="1:20" x14ac:dyDescent="0.25">
      <c r="A47" t="s">
        <v>351</v>
      </c>
      <c r="B47" t="s">
        <v>354</v>
      </c>
      <c r="C47" t="s">
        <v>278</v>
      </c>
      <c r="D47" s="21" t="s">
        <v>224</v>
      </c>
      <c r="E47" s="21" t="s">
        <v>78</v>
      </c>
      <c r="F47" t="s">
        <v>544</v>
      </c>
      <c r="H47">
        <v>2</v>
      </c>
      <c r="K47" t="s">
        <v>224</v>
      </c>
      <c r="P47" t="s">
        <v>78</v>
      </c>
      <c r="Q47" t="s">
        <v>78</v>
      </c>
      <c r="R47" t="s">
        <v>78</v>
      </c>
      <c r="S47" t="s">
        <v>78</v>
      </c>
      <c r="T47" t="s">
        <v>78</v>
      </c>
    </row>
    <row r="48" spans="1:20" hidden="1" x14ac:dyDescent="0.25">
      <c r="A48" t="s">
        <v>175</v>
      </c>
      <c r="B48" t="s">
        <v>355</v>
      </c>
      <c r="C48" t="s">
        <v>78</v>
      </c>
      <c r="D48" s="22" t="s">
        <v>224</v>
      </c>
      <c r="E48" s="22" t="s">
        <v>224</v>
      </c>
      <c r="F48" t="s">
        <v>545</v>
      </c>
      <c r="G48" t="s">
        <v>546</v>
      </c>
      <c r="H48">
        <v>3</v>
      </c>
      <c r="K48" t="s">
        <v>356</v>
      </c>
      <c r="P48" t="s">
        <v>78</v>
      </c>
      <c r="Q48" t="s">
        <v>78</v>
      </c>
      <c r="R48" t="s">
        <v>78</v>
      </c>
      <c r="S48" t="s">
        <v>78</v>
      </c>
      <c r="T48" t="s">
        <v>78</v>
      </c>
    </row>
    <row r="49" spans="1:21" hidden="1" x14ac:dyDescent="0.25">
      <c r="A49" t="s">
        <v>357</v>
      </c>
      <c r="B49" t="s">
        <v>350</v>
      </c>
      <c r="C49" t="s">
        <v>278</v>
      </c>
      <c r="D49" s="21" t="s">
        <v>224</v>
      </c>
      <c r="E49" s="21" t="s">
        <v>224</v>
      </c>
      <c r="F49" t="s">
        <v>543</v>
      </c>
      <c r="H49">
        <v>1</v>
      </c>
      <c r="K49" t="s">
        <v>224</v>
      </c>
      <c r="Q49" t="s">
        <v>78</v>
      </c>
      <c r="R49" t="s">
        <v>78</v>
      </c>
      <c r="S49" t="s">
        <v>78</v>
      </c>
    </row>
    <row r="50" spans="1:21" hidden="1" x14ac:dyDescent="0.25">
      <c r="A50" t="s">
        <v>357</v>
      </c>
      <c r="B50" t="s">
        <v>349</v>
      </c>
      <c r="C50" s="21" t="s">
        <v>78</v>
      </c>
      <c r="D50" s="21" t="s">
        <v>78</v>
      </c>
      <c r="E50" s="21" t="s">
        <v>78</v>
      </c>
      <c r="F50" t="s">
        <v>551</v>
      </c>
      <c r="H50">
        <v>2</v>
      </c>
      <c r="K50" t="s">
        <v>224</v>
      </c>
      <c r="Q50" t="s">
        <v>78</v>
      </c>
      <c r="R50" t="s">
        <v>78</v>
      </c>
      <c r="S50" t="s">
        <v>78</v>
      </c>
    </row>
    <row r="51" spans="1:21" hidden="1" x14ac:dyDescent="0.25">
      <c r="A51" t="s">
        <v>219</v>
      </c>
      <c r="B51" t="s">
        <v>362</v>
      </c>
      <c r="C51" t="s">
        <v>224</v>
      </c>
      <c r="D51" s="21" t="s">
        <v>224</v>
      </c>
      <c r="E51" s="21" t="s">
        <v>224</v>
      </c>
      <c r="F51" t="s">
        <v>553</v>
      </c>
      <c r="H51">
        <v>2</v>
      </c>
      <c r="I51" t="s">
        <v>361</v>
      </c>
      <c r="K51" t="s">
        <v>224</v>
      </c>
      <c r="U51" s="14" t="s">
        <v>78</v>
      </c>
    </row>
    <row r="52" spans="1:21" hidden="1" x14ac:dyDescent="0.25">
      <c r="A52" t="s">
        <v>219</v>
      </c>
      <c r="B52" t="s">
        <v>358</v>
      </c>
      <c r="C52" t="s">
        <v>78</v>
      </c>
      <c r="D52" t="s">
        <v>78</v>
      </c>
      <c r="E52" t="s">
        <v>78</v>
      </c>
      <c r="H52">
        <v>1</v>
      </c>
      <c r="K52" t="s">
        <v>224</v>
      </c>
      <c r="U52" s="14" t="s">
        <v>78</v>
      </c>
    </row>
    <row r="53" spans="1:21" x14ac:dyDescent="0.25">
      <c r="A53" t="s">
        <v>219</v>
      </c>
      <c r="B53" t="s">
        <v>359</v>
      </c>
      <c r="C53" t="s">
        <v>224</v>
      </c>
      <c r="D53" s="21" t="s">
        <v>224</v>
      </c>
      <c r="E53" s="21" t="s">
        <v>78</v>
      </c>
      <c r="F53" t="s">
        <v>552</v>
      </c>
      <c r="H53">
        <v>1</v>
      </c>
      <c r="I53" t="s">
        <v>360</v>
      </c>
      <c r="K53" t="s">
        <v>224</v>
      </c>
      <c r="U53" s="14" t="s">
        <v>78</v>
      </c>
    </row>
    <row r="54" spans="1:21" hidden="1" x14ac:dyDescent="0.25">
      <c r="A54" t="s">
        <v>363</v>
      </c>
      <c r="B54" t="s">
        <v>353</v>
      </c>
      <c r="C54" t="s">
        <v>278</v>
      </c>
      <c r="D54" s="21" t="s">
        <v>224</v>
      </c>
      <c r="E54" s="21" t="s">
        <v>224</v>
      </c>
      <c r="F54" t="s">
        <v>555</v>
      </c>
      <c r="H54">
        <v>2</v>
      </c>
      <c r="K54" t="s">
        <v>224</v>
      </c>
      <c r="P54" t="s">
        <v>78</v>
      </c>
      <c r="Q54" t="s">
        <v>78</v>
      </c>
      <c r="R54" t="s">
        <v>78</v>
      </c>
      <c r="S54" t="s">
        <v>78</v>
      </c>
      <c r="T54" t="s">
        <v>78</v>
      </c>
    </row>
    <row r="55" spans="1:21" hidden="1" x14ac:dyDescent="0.25">
      <c r="A55" t="s">
        <v>363</v>
      </c>
      <c r="B55" t="s">
        <v>364</v>
      </c>
      <c r="C55" t="s">
        <v>278</v>
      </c>
      <c r="D55" s="21" t="s">
        <v>224</v>
      </c>
      <c r="E55" s="21" t="s">
        <v>224</v>
      </c>
      <c r="F55" t="s">
        <v>554</v>
      </c>
      <c r="H55">
        <v>2</v>
      </c>
      <c r="K55" t="s">
        <v>224</v>
      </c>
      <c r="P55" t="s">
        <v>78</v>
      </c>
      <c r="Q55" t="s">
        <v>78</v>
      </c>
      <c r="R55" t="s">
        <v>78</v>
      </c>
      <c r="S55" t="s">
        <v>78</v>
      </c>
      <c r="T55" t="s">
        <v>78</v>
      </c>
    </row>
    <row r="56" spans="1:21" hidden="1" x14ac:dyDescent="0.25">
      <c r="A56" t="s">
        <v>363</v>
      </c>
      <c r="B56" t="s">
        <v>365</v>
      </c>
      <c r="C56" s="21" t="s">
        <v>78</v>
      </c>
      <c r="D56" s="21" t="s">
        <v>224</v>
      </c>
      <c r="E56" s="21" t="s">
        <v>224</v>
      </c>
      <c r="F56" t="s">
        <v>556</v>
      </c>
      <c r="H56">
        <v>3</v>
      </c>
      <c r="K56" t="s">
        <v>224</v>
      </c>
      <c r="P56" t="s">
        <v>78</v>
      </c>
      <c r="Q56" t="s">
        <v>78</v>
      </c>
      <c r="R56" t="s">
        <v>78</v>
      </c>
      <c r="S56" t="s">
        <v>78</v>
      </c>
      <c r="T56" t="s">
        <v>78</v>
      </c>
    </row>
    <row r="57" spans="1:21" hidden="1" x14ac:dyDescent="0.25">
      <c r="A57" t="s">
        <v>363</v>
      </c>
      <c r="B57" t="s">
        <v>352</v>
      </c>
      <c r="C57" s="21" t="s">
        <v>78</v>
      </c>
      <c r="D57" s="21" t="s">
        <v>78</v>
      </c>
      <c r="E57" s="21" t="s">
        <v>78</v>
      </c>
      <c r="F57" t="s">
        <v>557</v>
      </c>
      <c r="G57" t="s">
        <v>366</v>
      </c>
      <c r="H57">
        <v>3</v>
      </c>
      <c r="K57" t="s">
        <v>224</v>
      </c>
      <c r="P57" t="s">
        <v>78</v>
      </c>
      <c r="Q57" t="s">
        <v>78</v>
      </c>
      <c r="R57" t="s">
        <v>78</v>
      </c>
      <c r="S57" t="s">
        <v>78</v>
      </c>
      <c r="T57" t="s">
        <v>78</v>
      </c>
    </row>
    <row r="58" spans="1:21" x14ac:dyDescent="0.25">
      <c r="A58" t="s">
        <v>363</v>
      </c>
      <c r="B58" t="s">
        <v>354</v>
      </c>
      <c r="C58" t="s">
        <v>278</v>
      </c>
      <c r="D58" s="21" t="s">
        <v>224</v>
      </c>
      <c r="E58" s="21" t="s">
        <v>78</v>
      </c>
      <c r="F58" t="s">
        <v>558</v>
      </c>
      <c r="G58" t="s">
        <v>366</v>
      </c>
      <c r="H58">
        <v>1</v>
      </c>
      <c r="K58" t="s">
        <v>224</v>
      </c>
      <c r="P58" t="s">
        <v>78</v>
      </c>
      <c r="Q58" t="s">
        <v>78</v>
      </c>
      <c r="R58" t="s">
        <v>78</v>
      </c>
      <c r="S58" t="s">
        <v>78</v>
      </c>
      <c r="T58" t="s">
        <v>78</v>
      </c>
    </row>
    <row r="59" spans="1:21" hidden="1" x14ac:dyDescent="0.25">
      <c r="A59" t="s">
        <v>228</v>
      </c>
      <c r="B59" t="s">
        <v>370</v>
      </c>
      <c r="C59" t="s">
        <v>78</v>
      </c>
      <c r="D59" t="s">
        <v>78</v>
      </c>
      <c r="E59" t="s">
        <v>78</v>
      </c>
      <c r="H59">
        <v>2</v>
      </c>
      <c r="K59" t="s">
        <v>224</v>
      </c>
      <c r="P59" t="s">
        <v>78</v>
      </c>
      <c r="Q59" t="s">
        <v>78</v>
      </c>
      <c r="R59" t="s">
        <v>78</v>
      </c>
      <c r="S59" t="s">
        <v>78</v>
      </c>
      <c r="T59" t="s">
        <v>78</v>
      </c>
    </row>
    <row r="60" spans="1:21" hidden="1" x14ac:dyDescent="0.25">
      <c r="A60" t="s">
        <v>487</v>
      </c>
      <c r="B60" t="s">
        <v>489</v>
      </c>
      <c r="C60" t="s">
        <v>78</v>
      </c>
      <c r="D60" t="s">
        <v>78</v>
      </c>
      <c r="E60" t="s">
        <v>78</v>
      </c>
      <c r="H60">
        <v>1</v>
      </c>
      <c r="J60" t="s">
        <v>490</v>
      </c>
      <c r="K60" t="s">
        <v>224</v>
      </c>
      <c r="Q60" t="s">
        <v>78</v>
      </c>
      <c r="R60" t="s">
        <v>78</v>
      </c>
    </row>
    <row r="61" spans="1:21" hidden="1" x14ac:dyDescent="0.25">
      <c r="A61" t="s">
        <v>371</v>
      </c>
      <c r="B61" t="s">
        <v>488</v>
      </c>
      <c r="C61" t="s">
        <v>78</v>
      </c>
      <c r="D61" t="s">
        <v>78</v>
      </c>
      <c r="E61" t="s">
        <v>78</v>
      </c>
      <c r="H61">
        <v>1</v>
      </c>
      <c r="K61" t="s">
        <v>36</v>
      </c>
      <c r="Q61" t="s">
        <v>78</v>
      </c>
      <c r="R61" t="s">
        <v>78</v>
      </c>
    </row>
    <row r="62" spans="1:21" hidden="1" x14ac:dyDescent="0.25">
      <c r="A62" t="s">
        <v>372</v>
      </c>
      <c r="B62" t="s">
        <v>374</v>
      </c>
      <c r="C62" t="s">
        <v>78</v>
      </c>
      <c r="D62" t="s">
        <v>224</v>
      </c>
      <c r="E62" t="s">
        <v>224</v>
      </c>
      <c r="H62">
        <v>1</v>
      </c>
      <c r="I62" t="s">
        <v>375</v>
      </c>
      <c r="K62" t="s">
        <v>224</v>
      </c>
      <c r="P62" t="s">
        <v>78</v>
      </c>
      <c r="Q62" t="s">
        <v>78</v>
      </c>
      <c r="R62" t="s">
        <v>78</v>
      </c>
      <c r="S62" t="s">
        <v>78</v>
      </c>
      <c r="T62" t="s">
        <v>78</v>
      </c>
    </row>
    <row r="63" spans="1:21" x14ac:dyDescent="0.25">
      <c r="A63" t="s">
        <v>372</v>
      </c>
      <c r="B63" t="s">
        <v>373</v>
      </c>
      <c r="C63" t="s">
        <v>224</v>
      </c>
      <c r="D63" s="21" t="s">
        <v>224</v>
      </c>
      <c r="E63" s="21" t="s">
        <v>78</v>
      </c>
      <c r="F63" t="s">
        <v>561</v>
      </c>
      <c r="H63">
        <v>1</v>
      </c>
      <c r="K63" t="s">
        <v>36</v>
      </c>
      <c r="P63" t="s">
        <v>78</v>
      </c>
      <c r="Q63" t="s">
        <v>78</v>
      </c>
      <c r="R63" t="s">
        <v>78</v>
      </c>
      <c r="S63" t="s">
        <v>78</v>
      </c>
      <c r="T63" t="s">
        <v>78</v>
      </c>
    </row>
    <row r="64" spans="1:21" hidden="1" x14ac:dyDescent="0.25">
      <c r="A64" t="s">
        <v>372</v>
      </c>
      <c r="B64" t="s">
        <v>469</v>
      </c>
      <c r="C64" t="s">
        <v>78</v>
      </c>
      <c r="D64" t="s">
        <v>78</v>
      </c>
      <c r="E64" t="s">
        <v>78</v>
      </c>
      <c r="H64">
        <v>2</v>
      </c>
      <c r="K64" t="s">
        <v>224</v>
      </c>
      <c r="P64" t="s">
        <v>78</v>
      </c>
      <c r="Q64" t="s">
        <v>78</v>
      </c>
      <c r="R64" t="s">
        <v>78</v>
      </c>
      <c r="S64" t="s">
        <v>78</v>
      </c>
      <c r="T64" t="s">
        <v>78</v>
      </c>
    </row>
    <row r="65" spans="1:20" hidden="1" x14ac:dyDescent="0.25">
      <c r="A65" t="s">
        <v>376</v>
      </c>
      <c r="B65" t="s">
        <v>377</v>
      </c>
      <c r="C65" t="s">
        <v>224</v>
      </c>
      <c r="D65" s="21" t="s">
        <v>224</v>
      </c>
      <c r="E65" s="21" t="s">
        <v>224</v>
      </c>
      <c r="F65" t="s">
        <v>562</v>
      </c>
      <c r="H65">
        <v>1</v>
      </c>
      <c r="I65" t="s">
        <v>380</v>
      </c>
      <c r="J65" t="s">
        <v>378</v>
      </c>
      <c r="K65" t="s">
        <v>68</v>
      </c>
      <c r="P65" t="s">
        <v>78</v>
      </c>
      <c r="Q65" t="s">
        <v>78</v>
      </c>
      <c r="R65" t="s">
        <v>78</v>
      </c>
      <c r="S65" t="s">
        <v>78</v>
      </c>
      <c r="T65" t="s">
        <v>78</v>
      </c>
    </row>
    <row r="66" spans="1:20" hidden="1" x14ac:dyDescent="0.25">
      <c r="A66" t="s">
        <v>376</v>
      </c>
      <c r="B66" t="s">
        <v>402</v>
      </c>
      <c r="C66" t="s">
        <v>224</v>
      </c>
      <c r="D66" s="21" t="s">
        <v>224</v>
      </c>
      <c r="E66" s="21" t="s">
        <v>224</v>
      </c>
      <c r="F66" t="s">
        <v>563</v>
      </c>
      <c r="H66">
        <v>1</v>
      </c>
      <c r="I66" t="s">
        <v>381</v>
      </c>
      <c r="J66" t="s">
        <v>386</v>
      </c>
      <c r="K66" t="s">
        <v>383</v>
      </c>
      <c r="P66" t="s">
        <v>78</v>
      </c>
      <c r="Q66" t="s">
        <v>78</v>
      </c>
      <c r="R66" t="s">
        <v>78</v>
      </c>
      <c r="S66" t="s">
        <v>78</v>
      </c>
      <c r="T66" t="s">
        <v>78</v>
      </c>
    </row>
    <row r="67" spans="1:20" ht="17.25" hidden="1" x14ac:dyDescent="0.25">
      <c r="A67" t="s">
        <v>376</v>
      </c>
      <c r="B67" t="s">
        <v>399</v>
      </c>
      <c r="C67" t="s">
        <v>78</v>
      </c>
      <c r="D67" t="s">
        <v>78</v>
      </c>
      <c r="E67" t="s">
        <v>78</v>
      </c>
      <c r="H67">
        <v>4</v>
      </c>
      <c r="I67" t="s">
        <v>379</v>
      </c>
      <c r="J67" t="s">
        <v>378</v>
      </c>
      <c r="K67" t="s">
        <v>382</v>
      </c>
      <c r="P67" t="s">
        <v>78</v>
      </c>
      <c r="Q67" t="s">
        <v>78</v>
      </c>
      <c r="R67" t="s">
        <v>78</v>
      </c>
      <c r="S67" t="s">
        <v>78</v>
      </c>
      <c r="T67" t="s">
        <v>78</v>
      </c>
    </row>
    <row r="68" spans="1:20" x14ac:dyDescent="0.25">
      <c r="A68" t="s">
        <v>376</v>
      </c>
      <c r="B68" t="s">
        <v>384</v>
      </c>
      <c r="C68" t="s">
        <v>224</v>
      </c>
      <c r="D68" s="21" t="s">
        <v>224</v>
      </c>
      <c r="E68" s="21" t="s">
        <v>78</v>
      </c>
      <c r="F68" t="s">
        <v>564</v>
      </c>
      <c r="H68">
        <v>1</v>
      </c>
      <c r="I68" t="s">
        <v>385</v>
      </c>
      <c r="J68" t="s">
        <v>387</v>
      </c>
      <c r="K68" t="s">
        <v>224</v>
      </c>
      <c r="P68" t="s">
        <v>78</v>
      </c>
      <c r="Q68" t="s">
        <v>78</v>
      </c>
      <c r="R68" t="s">
        <v>78</v>
      </c>
      <c r="S68" t="s">
        <v>78</v>
      </c>
      <c r="T68" t="s">
        <v>78</v>
      </c>
    </row>
    <row r="69" spans="1:20" hidden="1" x14ac:dyDescent="0.25">
      <c r="A69" t="s">
        <v>376</v>
      </c>
      <c r="B69" t="s">
        <v>396</v>
      </c>
      <c r="C69" t="s">
        <v>224</v>
      </c>
      <c r="D69" s="21" t="s">
        <v>224</v>
      </c>
      <c r="E69" s="21" t="s">
        <v>224</v>
      </c>
      <c r="F69" t="s">
        <v>567</v>
      </c>
      <c r="H69">
        <v>1</v>
      </c>
      <c r="K69" t="s">
        <v>318</v>
      </c>
      <c r="P69" t="s">
        <v>78</v>
      </c>
      <c r="Q69" t="s">
        <v>78</v>
      </c>
      <c r="R69" t="s">
        <v>78</v>
      </c>
      <c r="S69" t="s">
        <v>78</v>
      </c>
      <c r="T69" t="s">
        <v>78</v>
      </c>
    </row>
    <row r="70" spans="1:20" hidden="1" x14ac:dyDescent="0.25">
      <c r="A70" t="s">
        <v>376</v>
      </c>
      <c r="B70" t="s">
        <v>400</v>
      </c>
      <c r="C70" t="s">
        <v>78</v>
      </c>
      <c r="D70" s="22" t="s">
        <v>224</v>
      </c>
      <c r="E70" s="22" t="s">
        <v>224</v>
      </c>
      <c r="F70" t="s">
        <v>568</v>
      </c>
      <c r="G70" t="s">
        <v>524</v>
      </c>
      <c r="H70">
        <v>1</v>
      </c>
      <c r="I70" t="s">
        <v>401</v>
      </c>
      <c r="K70" t="s">
        <v>382</v>
      </c>
      <c r="P70" t="s">
        <v>78</v>
      </c>
      <c r="Q70" t="s">
        <v>78</v>
      </c>
      <c r="R70" t="s">
        <v>78</v>
      </c>
      <c r="S70" t="s">
        <v>78</v>
      </c>
      <c r="T70" t="s">
        <v>78</v>
      </c>
    </row>
    <row r="71" spans="1:20" x14ac:dyDescent="0.25">
      <c r="A71" t="s">
        <v>376</v>
      </c>
      <c r="B71" t="s">
        <v>397</v>
      </c>
      <c r="C71" t="s">
        <v>224</v>
      </c>
      <c r="D71" s="21" t="s">
        <v>224</v>
      </c>
      <c r="E71" s="21" t="s">
        <v>78</v>
      </c>
      <c r="F71" t="s">
        <v>565</v>
      </c>
      <c r="H71">
        <v>2</v>
      </c>
      <c r="I71" t="s">
        <v>394</v>
      </c>
      <c r="J71" t="s">
        <v>395</v>
      </c>
      <c r="K71" t="s">
        <v>224</v>
      </c>
      <c r="P71" t="s">
        <v>78</v>
      </c>
      <c r="Q71" t="s">
        <v>78</v>
      </c>
      <c r="R71" t="s">
        <v>78</v>
      </c>
      <c r="S71" t="s">
        <v>78</v>
      </c>
      <c r="T71" t="s">
        <v>78</v>
      </c>
    </row>
    <row r="72" spans="1:20" x14ac:dyDescent="0.25">
      <c r="A72" t="s">
        <v>376</v>
      </c>
      <c r="B72" t="s">
        <v>398</v>
      </c>
      <c r="C72" t="s">
        <v>224</v>
      </c>
      <c r="D72" s="21" t="s">
        <v>224</v>
      </c>
      <c r="E72" s="21" t="s">
        <v>78</v>
      </c>
      <c r="F72" t="s">
        <v>566</v>
      </c>
      <c r="H72">
        <v>1</v>
      </c>
      <c r="I72" t="s">
        <v>393</v>
      </c>
      <c r="J72" t="s">
        <v>395</v>
      </c>
      <c r="K72" t="s">
        <v>224</v>
      </c>
      <c r="P72" t="s">
        <v>78</v>
      </c>
      <c r="Q72" t="s">
        <v>78</v>
      </c>
      <c r="R72" t="s">
        <v>78</v>
      </c>
      <c r="S72" t="s">
        <v>78</v>
      </c>
      <c r="T72" t="s">
        <v>78</v>
      </c>
    </row>
    <row r="73" spans="1:20" hidden="1" x14ac:dyDescent="0.25">
      <c r="A73" t="s">
        <v>403</v>
      </c>
      <c r="B73" t="s">
        <v>404</v>
      </c>
      <c r="C73" t="s">
        <v>78</v>
      </c>
      <c r="D73" t="s">
        <v>78</v>
      </c>
      <c r="E73" t="s">
        <v>78</v>
      </c>
      <c r="H73">
        <v>2</v>
      </c>
      <c r="K73" t="s">
        <v>224</v>
      </c>
      <c r="Q73" t="s">
        <v>78</v>
      </c>
      <c r="R73" t="s">
        <v>78</v>
      </c>
    </row>
    <row r="74" spans="1:20" hidden="1" x14ac:dyDescent="0.25">
      <c r="A74" t="s">
        <v>223</v>
      </c>
      <c r="B74" t="s">
        <v>354</v>
      </c>
      <c r="C74" t="s">
        <v>78</v>
      </c>
      <c r="D74" t="s">
        <v>78</v>
      </c>
      <c r="E74" t="s">
        <v>78</v>
      </c>
      <c r="H74">
        <v>5</v>
      </c>
      <c r="I74" t="s">
        <v>344</v>
      </c>
      <c r="Q74" t="s">
        <v>78</v>
      </c>
      <c r="R74" t="s">
        <v>78</v>
      </c>
      <c r="S74" t="s">
        <v>78</v>
      </c>
    </row>
    <row r="75" spans="1:20" hidden="1" x14ac:dyDescent="0.25">
      <c r="A75" t="s">
        <v>505</v>
      </c>
      <c r="B75" t="s">
        <v>367</v>
      </c>
      <c r="C75" s="21" t="s">
        <v>78</v>
      </c>
      <c r="D75" s="21" t="s">
        <v>78</v>
      </c>
      <c r="E75" s="21" t="s">
        <v>78</v>
      </c>
      <c r="F75" t="s">
        <v>559</v>
      </c>
      <c r="H75">
        <v>1</v>
      </c>
      <c r="K75" t="s">
        <v>369</v>
      </c>
      <c r="P75" t="s">
        <v>78</v>
      </c>
      <c r="Q75" t="s">
        <v>78</v>
      </c>
      <c r="R75" t="s">
        <v>78</v>
      </c>
      <c r="S75" t="s">
        <v>78</v>
      </c>
      <c r="T75" t="s">
        <v>78</v>
      </c>
    </row>
    <row r="76" spans="1:20" x14ac:dyDescent="0.25">
      <c r="A76" t="s">
        <v>505</v>
      </c>
      <c r="B76" t="s">
        <v>368</v>
      </c>
      <c r="C76" s="21" t="s">
        <v>224</v>
      </c>
      <c r="D76" s="21" t="s">
        <v>224</v>
      </c>
      <c r="E76" s="21" t="s">
        <v>78</v>
      </c>
      <c r="F76" t="s">
        <v>560</v>
      </c>
      <c r="H76">
        <v>1</v>
      </c>
      <c r="K76" t="s">
        <v>224</v>
      </c>
      <c r="Q76" t="s">
        <v>78</v>
      </c>
      <c r="R76" t="s">
        <v>78</v>
      </c>
    </row>
    <row r="77" spans="1:20" hidden="1" x14ac:dyDescent="0.25">
      <c r="A77" t="s">
        <v>234</v>
      </c>
      <c r="B77" t="s">
        <v>405</v>
      </c>
      <c r="C77" t="s">
        <v>78</v>
      </c>
      <c r="D77" t="s">
        <v>78</v>
      </c>
      <c r="E77" t="s">
        <v>78</v>
      </c>
      <c r="H77">
        <v>1</v>
      </c>
      <c r="K77" t="s">
        <v>224</v>
      </c>
      <c r="P77" t="s">
        <v>78</v>
      </c>
      <c r="Q77" t="s">
        <v>78</v>
      </c>
      <c r="R77" t="s">
        <v>78</v>
      </c>
      <c r="S77" t="s">
        <v>78</v>
      </c>
      <c r="T77" t="s">
        <v>78</v>
      </c>
    </row>
    <row r="78" spans="1:20" hidden="1" x14ac:dyDescent="0.25">
      <c r="A78" t="s">
        <v>231</v>
      </c>
      <c r="B78" t="s">
        <v>406</v>
      </c>
      <c r="C78" t="s">
        <v>78</v>
      </c>
      <c r="D78" t="s">
        <v>78</v>
      </c>
      <c r="E78" t="s">
        <v>78</v>
      </c>
      <c r="H78">
        <v>1</v>
      </c>
      <c r="K78" t="s">
        <v>224</v>
      </c>
      <c r="P78" t="s">
        <v>78</v>
      </c>
      <c r="Q78" t="s">
        <v>78</v>
      </c>
      <c r="R78" t="s">
        <v>78</v>
      </c>
      <c r="S78" t="s">
        <v>78</v>
      </c>
      <c r="T78" t="s">
        <v>78</v>
      </c>
    </row>
    <row r="79" spans="1:20" hidden="1" x14ac:dyDescent="0.25">
      <c r="A79" t="s">
        <v>407</v>
      </c>
      <c r="B79" t="s">
        <v>352</v>
      </c>
      <c r="C79" s="21" t="s">
        <v>78</v>
      </c>
      <c r="D79" s="21" t="s">
        <v>78</v>
      </c>
      <c r="E79" s="21" t="s">
        <v>78</v>
      </c>
      <c r="F79" t="s">
        <v>569</v>
      </c>
      <c r="H79">
        <v>6</v>
      </c>
      <c r="I79" t="s">
        <v>411</v>
      </c>
      <c r="J79" t="s">
        <v>412</v>
      </c>
      <c r="K79" t="s">
        <v>224</v>
      </c>
      <c r="P79" t="s">
        <v>78</v>
      </c>
      <c r="Q79" t="s">
        <v>78</v>
      </c>
      <c r="R79" t="s">
        <v>78</v>
      </c>
      <c r="S79" t="s">
        <v>78</v>
      </c>
      <c r="T79" t="s">
        <v>78</v>
      </c>
    </row>
    <row r="80" spans="1:20" x14ac:dyDescent="0.25">
      <c r="A80" t="s">
        <v>407</v>
      </c>
      <c r="B80" t="s">
        <v>353</v>
      </c>
      <c r="C80" s="21" t="s">
        <v>78</v>
      </c>
      <c r="D80" s="21" t="s">
        <v>224</v>
      </c>
      <c r="E80" s="21" t="s">
        <v>78</v>
      </c>
      <c r="F80" t="s">
        <v>569</v>
      </c>
      <c r="H80">
        <v>5</v>
      </c>
      <c r="I80" t="s">
        <v>410</v>
      </c>
      <c r="J80" t="s">
        <v>412</v>
      </c>
      <c r="K80" t="s">
        <v>224</v>
      </c>
      <c r="P80" t="s">
        <v>78</v>
      </c>
      <c r="Q80" t="s">
        <v>78</v>
      </c>
      <c r="R80" t="s">
        <v>78</v>
      </c>
      <c r="S80" t="s">
        <v>78</v>
      </c>
      <c r="T80" t="s">
        <v>78</v>
      </c>
    </row>
    <row r="81" spans="1:20" hidden="1" x14ac:dyDescent="0.25">
      <c r="A81" t="s">
        <v>46</v>
      </c>
      <c r="B81" t="s">
        <v>408</v>
      </c>
      <c r="C81" t="s">
        <v>224</v>
      </c>
      <c r="D81" s="21" t="s">
        <v>78</v>
      </c>
      <c r="E81" s="21" t="s">
        <v>78</v>
      </c>
      <c r="F81" t="s">
        <v>570</v>
      </c>
      <c r="H81">
        <v>2</v>
      </c>
      <c r="J81" t="s">
        <v>409</v>
      </c>
      <c r="K81" t="s">
        <v>224</v>
      </c>
      <c r="P81" t="s">
        <v>78</v>
      </c>
      <c r="Q81" t="s">
        <v>78</v>
      </c>
      <c r="R81" t="s">
        <v>78</v>
      </c>
      <c r="S81" t="s">
        <v>78</v>
      </c>
      <c r="T81" t="s">
        <v>78</v>
      </c>
    </row>
    <row r="82" spans="1:20" hidden="1" x14ac:dyDescent="0.25">
      <c r="A82" t="s">
        <v>230</v>
      </c>
      <c r="B82" t="s">
        <v>413</v>
      </c>
      <c r="C82" t="s">
        <v>278</v>
      </c>
      <c r="D82" s="21" t="s">
        <v>224</v>
      </c>
      <c r="E82" s="21" t="s">
        <v>224</v>
      </c>
      <c r="F82" t="s">
        <v>571</v>
      </c>
      <c r="H82">
        <v>2</v>
      </c>
      <c r="I82" t="s">
        <v>421</v>
      </c>
      <c r="J82" t="s">
        <v>423</v>
      </c>
      <c r="K82" t="s">
        <v>429</v>
      </c>
      <c r="P82" t="s">
        <v>78</v>
      </c>
      <c r="Q82" t="s">
        <v>78</v>
      </c>
      <c r="R82" t="s">
        <v>78</v>
      </c>
      <c r="S82" t="s">
        <v>78</v>
      </c>
      <c r="T82" t="s">
        <v>78</v>
      </c>
    </row>
    <row r="83" spans="1:20" hidden="1" x14ac:dyDescent="0.25">
      <c r="A83" t="s">
        <v>230</v>
      </c>
      <c r="B83" t="s">
        <v>419</v>
      </c>
      <c r="C83" t="s">
        <v>224</v>
      </c>
      <c r="D83" s="21" t="s">
        <v>224</v>
      </c>
      <c r="E83" s="21" t="s">
        <v>224</v>
      </c>
      <c r="F83" t="s">
        <v>573</v>
      </c>
      <c r="H83">
        <v>2</v>
      </c>
      <c r="I83" t="s">
        <v>420</v>
      </c>
      <c r="J83" t="s">
        <v>427</v>
      </c>
      <c r="K83" t="s">
        <v>318</v>
      </c>
      <c r="P83" t="s">
        <v>78</v>
      </c>
      <c r="Q83" t="s">
        <v>78</v>
      </c>
      <c r="R83" t="s">
        <v>78</v>
      </c>
      <c r="S83" t="s">
        <v>78</v>
      </c>
      <c r="T83" t="s">
        <v>78</v>
      </c>
    </row>
    <row r="84" spans="1:20" x14ac:dyDescent="0.25">
      <c r="A84" t="s">
        <v>230</v>
      </c>
      <c r="B84" t="s">
        <v>414</v>
      </c>
      <c r="C84" t="s">
        <v>278</v>
      </c>
      <c r="D84" s="21" t="s">
        <v>224</v>
      </c>
      <c r="E84" s="21" t="s">
        <v>78</v>
      </c>
      <c r="F84" t="s">
        <v>572</v>
      </c>
      <c r="H84">
        <v>2</v>
      </c>
      <c r="I84" t="s">
        <v>422</v>
      </c>
      <c r="J84" t="s">
        <v>424</v>
      </c>
      <c r="K84" t="s">
        <v>428</v>
      </c>
      <c r="P84" t="s">
        <v>78</v>
      </c>
      <c r="Q84" t="s">
        <v>78</v>
      </c>
      <c r="R84" t="s">
        <v>78</v>
      </c>
      <c r="S84" t="s">
        <v>78</v>
      </c>
      <c r="T84" t="s">
        <v>78</v>
      </c>
    </row>
    <row r="85" spans="1:20" hidden="1" x14ac:dyDescent="0.25">
      <c r="A85" t="s">
        <v>230</v>
      </c>
      <c r="B85" t="s">
        <v>415</v>
      </c>
      <c r="C85" t="s">
        <v>278</v>
      </c>
      <c r="D85" t="s">
        <v>78</v>
      </c>
      <c r="E85" t="s">
        <v>78</v>
      </c>
      <c r="H85">
        <v>3</v>
      </c>
      <c r="I85" t="s">
        <v>418</v>
      </c>
      <c r="J85" t="s">
        <v>425</v>
      </c>
      <c r="K85" t="s">
        <v>318</v>
      </c>
      <c r="P85" t="s">
        <v>78</v>
      </c>
      <c r="Q85" t="s">
        <v>78</v>
      </c>
      <c r="R85" t="s">
        <v>78</v>
      </c>
      <c r="S85" t="s">
        <v>78</v>
      </c>
      <c r="T85" t="s">
        <v>78</v>
      </c>
    </row>
    <row r="86" spans="1:20" ht="17.25" x14ac:dyDescent="0.25">
      <c r="A86" t="s">
        <v>230</v>
      </c>
      <c r="B86" t="s">
        <v>416</v>
      </c>
      <c r="C86" t="s">
        <v>278</v>
      </c>
      <c r="D86" t="s">
        <v>224</v>
      </c>
      <c r="E86" t="s">
        <v>78</v>
      </c>
      <c r="H86">
        <v>1</v>
      </c>
      <c r="I86" t="s">
        <v>417</v>
      </c>
      <c r="J86" t="s">
        <v>426</v>
      </c>
      <c r="K86" t="s">
        <v>430</v>
      </c>
      <c r="P86" t="s">
        <v>78</v>
      </c>
      <c r="Q86" t="s">
        <v>78</v>
      </c>
      <c r="R86" t="s">
        <v>78</v>
      </c>
      <c r="S86" t="s">
        <v>78</v>
      </c>
      <c r="T86" t="s">
        <v>78</v>
      </c>
    </row>
    <row r="87" spans="1:20" hidden="1" x14ac:dyDescent="0.25">
      <c r="A87" t="s">
        <v>433</v>
      </c>
      <c r="B87" t="s">
        <v>432</v>
      </c>
      <c r="C87" t="s">
        <v>78</v>
      </c>
      <c r="D87" t="s">
        <v>78</v>
      </c>
      <c r="E87" t="s">
        <v>78</v>
      </c>
      <c r="H87">
        <v>2</v>
      </c>
      <c r="J87" s="15" t="s">
        <v>443</v>
      </c>
      <c r="K87" t="s">
        <v>224</v>
      </c>
      <c r="P87" t="s">
        <v>78</v>
      </c>
      <c r="Q87" t="s">
        <v>78</v>
      </c>
      <c r="R87" t="s">
        <v>78</v>
      </c>
      <c r="S87" t="s">
        <v>78</v>
      </c>
      <c r="T87" t="s">
        <v>78</v>
      </c>
    </row>
    <row r="88" spans="1:20" hidden="1" x14ac:dyDescent="0.25">
      <c r="A88" t="s">
        <v>435</v>
      </c>
      <c r="B88" t="s">
        <v>434</v>
      </c>
      <c r="C88" t="s">
        <v>78</v>
      </c>
      <c r="D88" t="s">
        <v>78</v>
      </c>
      <c r="E88" t="s">
        <v>78</v>
      </c>
      <c r="H88">
        <v>1</v>
      </c>
      <c r="J88" t="s">
        <v>443</v>
      </c>
      <c r="K88" t="s">
        <v>224</v>
      </c>
      <c r="P88" t="s">
        <v>78</v>
      </c>
      <c r="Q88" t="s">
        <v>78</v>
      </c>
      <c r="R88" t="s">
        <v>78</v>
      </c>
      <c r="S88" t="s">
        <v>78</v>
      </c>
      <c r="T88" t="s">
        <v>78</v>
      </c>
    </row>
    <row r="89" spans="1:20" hidden="1" x14ac:dyDescent="0.25">
      <c r="A89" t="s">
        <v>436</v>
      </c>
      <c r="B89" t="s">
        <v>439</v>
      </c>
      <c r="C89" t="s">
        <v>431</v>
      </c>
      <c r="D89" s="21" t="s">
        <v>224</v>
      </c>
      <c r="E89" s="21" t="s">
        <v>224</v>
      </c>
      <c r="F89" t="s">
        <v>574</v>
      </c>
      <c r="H89">
        <v>2</v>
      </c>
      <c r="I89" t="s">
        <v>440</v>
      </c>
      <c r="J89" t="s">
        <v>442</v>
      </c>
      <c r="K89" t="s">
        <v>224</v>
      </c>
      <c r="P89" t="s">
        <v>78</v>
      </c>
      <c r="Q89" t="s">
        <v>78</v>
      </c>
      <c r="R89" t="s">
        <v>78</v>
      </c>
      <c r="S89" t="s">
        <v>78</v>
      </c>
      <c r="T89" t="s">
        <v>78</v>
      </c>
    </row>
    <row r="90" spans="1:20" hidden="1" x14ac:dyDescent="0.25">
      <c r="A90" t="s">
        <v>436</v>
      </c>
      <c r="B90" t="s">
        <v>437</v>
      </c>
      <c r="C90" t="s">
        <v>78</v>
      </c>
      <c r="D90" t="s">
        <v>78</v>
      </c>
      <c r="E90" t="s">
        <v>78</v>
      </c>
      <c r="H90">
        <v>3</v>
      </c>
      <c r="I90" t="s">
        <v>438</v>
      </c>
      <c r="J90" t="s">
        <v>442</v>
      </c>
      <c r="K90" t="s">
        <v>224</v>
      </c>
      <c r="P90" t="s">
        <v>78</v>
      </c>
      <c r="Q90" t="s">
        <v>78</v>
      </c>
      <c r="R90" t="s">
        <v>78</v>
      </c>
      <c r="S90" t="s">
        <v>78</v>
      </c>
      <c r="T90" t="s">
        <v>78</v>
      </c>
    </row>
    <row r="91" spans="1:20" x14ac:dyDescent="0.25">
      <c r="A91" t="s">
        <v>436</v>
      </c>
      <c r="B91" t="s">
        <v>441</v>
      </c>
      <c r="C91" t="s">
        <v>431</v>
      </c>
      <c r="D91" s="21" t="s">
        <v>224</v>
      </c>
      <c r="E91" s="21" t="s">
        <v>78</v>
      </c>
      <c r="F91" t="s">
        <v>575</v>
      </c>
      <c r="H91">
        <v>1</v>
      </c>
      <c r="I91" s="16">
        <v>0.12</v>
      </c>
      <c r="J91" t="s">
        <v>442</v>
      </c>
      <c r="K91" t="s">
        <v>224</v>
      </c>
      <c r="P91" t="s">
        <v>78</v>
      </c>
      <c r="Q91" t="s">
        <v>78</v>
      </c>
      <c r="R91" t="s">
        <v>78</v>
      </c>
      <c r="S91" t="s">
        <v>78</v>
      </c>
      <c r="T91" t="s">
        <v>78</v>
      </c>
    </row>
    <row r="92" spans="1:20" x14ac:dyDescent="0.25">
      <c r="A92" t="s">
        <v>222</v>
      </c>
      <c r="B92" t="s">
        <v>444</v>
      </c>
      <c r="C92" t="s">
        <v>224</v>
      </c>
      <c r="D92" s="21" t="s">
        <v>224</v>
      </c>
      <c r="E92" s="21" t="s">
        <v>78</v>
      </c>
      <c r="F92" t="s">
        <v>576</v>
      </c>
      <c r="H92">
        <v>1</v>
      </c>
      <c r="I92" t="s">
        <v>445</v>
      </c>
      <c r="J92" t="s">
        <v>454</v>
      </c>
      <c r="K92" t="s">
        <v>224</v>
      </c>
      <c r="Q92" t="s">
        <v>78</v>
      </c>
      <c r="R92" t="s">
        <v>78</v>
      </c>
      <c r="S92" t="s">
        <v>78</v>
      </c>
    </row>
    <row r="93" spans="1:20" x14ac:dyDescent="0.25">
      <c r="A93" t="s">
        <v>222</v>
      </c>
      <c r="B93" t="s">
        <v>446</v>
      </c>
      <c r="C93" t="s">
        <v>224</v>
      </c>
      <c r="D93" s="21" t="s">
        <v>224</v>
      </c>
      <c r="E93" s="21" t="s">
        <v>78</v>
      </c>
      <c r="F93" t="s">
        <v>577</v>
      </c>
      <c r="H93">
        <v>1</v>
      </c>
      <c r="I93" t="s">
        <v>447</v>
      </c>
      <c r="J93" t="s">
        <v>454</v>
      </c>
      <c r="K93" t="s">
        <v>453</v>
      </c>
      <c r="P93" t="s">
        <v>78</v>
      </c>
      <c r="Q93" t="s">
        <v>78</v>
      </c>
      <c r="R93" t="s">
        <v>78</v>
      </c>
      <c r="S93" t="s">
        <v>78</v>
      </c>
      <c r="T93" t="s">
        <v>78</v>
      </c>
    </row>
    <row r="94" spans="1:20" hidden="1" x14ac:dyDescent="0.25">
      <c r="A94" t="s">
        <v>222</v>
      </c>
      <c r="B94" t="s">
        <v>448</v>
      </c>
      <c r="C94" t="s">
        <v>78</v>
      </c>
      <c r="D94" t="s">
        <v>78</v>
      </c>
      <c r="E94" t="s">
        <v>78</v>
      </c>
      <c r="H94">
        <v>4</v>
      </c>
      <c r="I94" t="s">
        <v>449</v>
      </c>
      <c r="J94" t="s">
        <v>454</v>
      </c>
      <c r="K94" t="s">
        <v>452</v>
      </c>
      <c r="P94" t="s">
        <v>78</v>
      </c>
      <c r="Q94" t="s">
        <v>78</v>
      </c>
      <c r="R94" t="s">
        <v>78</v>
      </c>
      <c r="S94" t="s">
        <v>78</v>
      </c>
      <c r="T94" t="s">
        <v>78</v>
      </c>
    </row>
    <row r="95" spans="1:20" x14ac:dyDescent="0.25">
      <c r="A95" t="s">
        <v>222</v>
      </c>
      <c r="B95" t="s">
        <v>450</v>
      </c>
      <c r="C95" t="s">
        <v>78</v>
      </c>
      <c r="D95" t="s">
        <v>224</v>
      </c>
      <c r="E95" t="s">
        <v>78</v>
      </c>
      <c r="H95">
        <v>6</v>
      </c>
      <c r="I95" t="s">
        <v>451</v>
      </c>
      <c r="J95" t="s">
        <v>454</v>
      </c>
      <c r="K95" t="s">
        <v>318</v>
      </c>
      <c r="P95" t="s">
        <v>78</v>
      </c>
      <c r="Q95" t="s">
        <v>78</v>
      </c>
      <c r="R95" t="s">
        <v>78</v>
      </c>
      <c r="S95" t="s">
        <v>78</v>
      </c>
      <c r="T95" t="s">
        <v>78</v>
      </c>
    </row>
    <row r="96" spans="1:20" hidden="1" x14ac:dyDescent="0.25">
      <c r="A96" t="s">
        <v>216</v>
      </c>
      <c r="B96" t="s">
        <v>455</v>
      </c>
      <c r="C96" t="s">
        <v>78</v>
      </c>
      <c r="D96" t="s">
        <v>78</v>
      </c>
      <c r="E96" t="s">
        <v>78</v>
      </c>
      <c r="H96">
        <v>13</v>
      </c>
      <c r="I96" t="s">
        <v>457</v>
      </c>
      <c r="J96" t="s">
        <v>458</v>
      </c>
      <c r="K96" t="s">
        <v>224</v>
      </c>
      <c r="P96" t="s">
        <v>78</v>
      </c>
      <c r="Q96" t="s">
        <v>78</v>
      </c>
      <c r="R96" t="s">
        <v>78</v>
      </c>
      <c r="S96" t="s">
        <v>78</v>
      </c>
      <c r="T96" t="s">
        <v>78</v>
      </c>
    </row>
    <row r="97" spans="1:20" x14ac:dyDescent="0.25">
      <c r="A97" t="s">
        <v>216</v>
      </c>
      <c r="B97" t="s">
        <v>456</v>
      </c>
      <c r="C97" t="s">
        <v>78</v>
      </c>
      <c r="D97" t="s">
        <v>224</v>
      </c>
      <c r="E97" t="s">
        <v>78</v>
      </c>
      <c r="H97">
        <v>1</v>
      </c>
      <c r="I97" t="s">
        <v>457</v>
      </c>
      <c r="J97" t="s">
        <v>458</v>
      </c>
      <c r="K97" t="s">
        <v>224</v>
      </c>
      <c r="P97" t="s">
        <v>78</v>
      </c>
      <c r="Q97" t="s">
        <v>78</v>
      </c>
      <c r="R97" t="s">
        <v>78</v>
      </c>
      <c r="S97" t="s">
        <v>78</v>
      </c>
      <c r="T97" t="s">
        <v>78</v>
      </c>
    </row>
    <row r="98" spans="1:20" x14ac:dyDescent="0.25">
      <c r="A98" t="s">
        <v>226</v>
      </c>
      <c r="B98" t="s">
        <v>460</v>
      </c>
      <c r="C98" t="s">
        <v>78</v>
      </c>
      <c r="D98" t="s">
        <v>224</v>
      </c>
      <c r="E98" t="s">
        <v>78</v>
      </c>
      <c r="H98">
        <v>1</v>
      </c>
      <c r="I98" t="s">
        <v>465</v>
      </c>
      <c r="J98" t="s">
        <v>466</v>
      </c>
      <c r="K98" t="s">
        <v>463</v>
      </c>
      <c r="L98" t="s">
        <v>464</v>
      </c>
      <c r="P98" t="s">
        <v>78</v>
      </c>
      <c r="Q98" t="s">
        <v>78</v>
      </c>
      <c r="R98" t="s">
        <v>78</v>
      </c>
      <c r="S98" t="s">
        <v>78</v>
      </c>
      <c r="T98" t="s">
        <v>78</v>
      </c>
    </row>
    <row r="99" spans="1:20" hidden="1" x14ac:dyDescent="0.25">
      <c r="A99" t="s">
        <v>226</v>
      </c>
      <c r="B99" t="s">
        <v>461</v>
      </c>
      <c r="C99" t="s">
        <v>78</v>
      </c>
      <c r="D99" t="s">
        <v>78</v>
      </c>
      <c r="E99" t="s">
        <v>78</v>
      </c>
      <c r="H99">
        <v>1</v>
      </c>
      <c r="I99" t="s">
        <v>462</v>
      </c>
      <c r="J99" t="s">
        <v>466</v>
      </c>
      <c r="K99" t="s">
        <v>369</v>
      </c>
      <c r="L99" t="s">
        <v>464</v>
      </c>
      <c r="P99" t="s">
        <v>78</v>
      </c>
      <c r="Q99" t="s">
        <v>78</v>
      </c>
      <c r="R99" t="s">
        <v>78</v>
      </c>
      <c r="S99" t="s">
        <v>78</v>
      </c>
      <c r="T99" t="s">
        <v>78</v>
      </c>
    </row>
    <row r="100" spans="1:20" hidden="1" x14ac:dyDescent="0.25">
      <c r="A100" t="s">
        <v>213</v>
      </c>
      <c r="B100" t="s">
        <v>468</v>
      </c>
      <c r="C100" t="s">
        <v>78</v>
      </c>
      <c r="D100" t="s">
        <v>78</v>
      </c>
      <c r="E100" t="s">
        <v>78</v>
      </c>
      <c r="F100" t="s">
        <v>578</v>
      </c>
      <c r="H100">
        <v>1</v>
      </c>
      <c r="I100" t="s">
        <v>467</v>
      </c>
      <c r="K100" t="s">
        <v>224</v>
      </c>
      <c r="P100" t="s">
        <v>78</v>
      </c>
      <c r="Q100" t="s">
        <v>78</v>
      </c>
      <c r="R100" t="s">
        <v>78</v>
      </c>
      <c r="S100" t="s">
        <v>78</v>
      </c>
      <c r="T100" t="s">
        <v>78</v>
      </c>
    </row>
  </sheetData>
  <hyperlinks>
    <hyperlink ref="J3" r:id="rId1"/>
    <hyperlink ref="J31" r:id="rId2"/>
    <hyperlink ref="J29" r:id="rId3"/>
    <hyperlink ref="J41" r:id="rId4"/>
    <hyperlink ref="J87" r:id="rId5"/>
    <hyperlink ref="J5" r:id="rId6"/>
    <hyperlink ref="J36" r:id="rId7"/>
    <hyperlink ref="J39" r:id="rId8"/>
  </hyperlinks>
  <pageMargins left="0.7" right="0.7" top="0.75" bottom="0.75" header="0.3" footer="0.3"/>
  <pageSetup paperSize="9" orientation="portrait" r:id="rId9"/>
  <tableParts count="1">
    <tablePart r:id="rId1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7"/>
  <sheetViews>
    <sheetView zoomScale="96" zoomScaleNormal="96" workbookViewId="0">
      <selection activeCell="A630" sqref="A630"/>
    </sheetView>
  </sheetViews>
  <sheetFormatPr defaultRowHeight="15" x14ac:dyDescent="0.25"/>
  <cols>
    <col min="1" max="1" width="91.42578125" customWidth="1"/>
    <col min="2" max="2" width="14.42578125" customWidth="1"/>
    <col min="3" max="3" width="26.28515625" bestFit="1" customWidth="1"/>
    <col min="4" max="4" width="12.42578125" bestFit="1" customWidth="1"/>
  </cols>
  <sheetData>
    <row r="1" spans="1:7" x14ac:dyDescent="0.25">
      <c r="A1" t="s">
        <v>12</v>
      </c>
      <c r="B1" t="s">
        <v>496</v>
      </c>
      <c r="C1" t="s">
        <v>54</v>
      </c>
      <c r="D1" t="s">
        <v>13</v>
      </c>
      <c r="E1" t="s">
        <v>33</v>
      </c>
      <c r="F1" t="s">
        <v>77</v>
      </c>
      <c r="G1" t="s">
        <v>84</v>
      </c>
    </row>
    <row r="2" spans="1:7" ht="14.45" customHeight="1" x14ac:dyDescent="0.25">
      <c r="A2" s="3" t="s">
        <v>16</v>
      </c>
      <c r="B2" s="3" t="s">
        <v>499</v>
      </c>
      <c r="C2" s="3" t="s">
        <v>2</v>
      </c>
      <c r="D2" s="3">
        <v>-1</v>
      </c>
      <c r="E2" s="3" t="s">
        <v>14</v>
      </c>
      <c r="F2" s="3" t="s">
        <v>78</v>
      </c>
      <c r="G2" s="3"/>
    </row>
    <row r="3" spans="1:7" ht="14.45" customHeight="1" x14ac:dyDescent="0.25">
      <c r="A3" s="3" t="s">
        <v>16</v>
      </c>
      <c r="B3" s="3" t="s">
        <v>497</v>
      </c>
      <c r="C3" s="3" t="s">
        <v>11</v>
      </c>
      <c r="D3" s="3">
        <v>1</v>
      </c>
      <c r="E3" s="3" t="s">
        <v>14</v>
      </c>
      <c r="F3" s="3" t="s">
        <v>78</v>
      </c>
      <c r="G3" s="3"/>
    </row>
    <row r="4" spans="1:7" ht="14.45" customHeight="1" x14ac:dyDescent="0.25">
      <c r="A4" s="3" t="s">
        <v>17</v>
      </c>
      <c r="B4" s="3" t="s">
        <v>499</v>
      </c>
      <c r="C4" s="3" t="s">
        <v>3</v>
      </c>
      <c r="D4" s="3">
        <v>-1</v>
      </c>
      <c r="E4" s="3" t="s">
        <v>14</v>
      </c>
      <c r="F4" s="3" t="s">
        <v>78</v>
      </c>
      <c r="G4" s="3"/>
    </row>
    <row r="5" spans="1:7" ht="14.45" customHeight="1" x14ac:dyDescent="0.25">
      <c r="A5" s="3" t="s">
        <v>17</v>
      </c>
      <c r="B5" s="3" t="s">
        <v>497</v>
      </c>
      <c r="C5" s="3" t="s">
        <v>11</v>
      </c>
      <c r="D5" s="3">
        <v>1</v>
      </c>
      <c r="E5" s="3" t="s">
        <v>14</v>
      </c>
      <c r="F5" s="3" t="s">
        <v>78</v>
      </c>
      <c r="G5" s="3"/>
    </row>
    <row r="6" spans="1:7" ht="14.45" customHeight="1" x14ac:dyDescent="0.25">
      <c r="A6" s="3" t="s">
        <v>18</v>
      </c>
      <c r="B6" s="3" t="s">
        <v>499</v>
      </c>
      <c r="C6" s="3" t="s">
        <v>4</v>
      </c>
      <c r="D6" s="3">
        <v>-1</v>
      </c>
      <c r="E6" s="3" t="s">
        <v>14</v>
      </c>
      <c r="F6" s="3" t="s">
        <v>78</v>
      </c>
      <c r="G6" s="3"/>
    </row>
    <row r="7" spans="1:7" ht="14.45" customHeight="1" x14ac:dyDescent="0.25">
      <c r="A7" s="3" t="s">
        <v>18</v>
      </c>
      <c r="B7" s="3" t="s">
        <v>497</v>
      </c>
      <c r="C7" s="3" t="s">
        <v>11</v>
      </c>
      <c r="D7" s="3">
        <v>1</v>
      </c>
      <c r="E7" s="3" t="s">
        <v>14</v>
      </c>
      <c r="F7" s="3" t="s">
        <v>78</v>
      </c>
      <c r="G7" s="3"/>
    </row>
    <row r="8" spans="1:7" ht="14.45" customHeight="1" x14ac:dyDescent="0.25">
      <c r="A8" s="3" t="s">
        <v>19</v>
      </c>
      <c r="B8" s="3" t="s">
        <v>499</v>
      </c>
      <c r="C8" s="3" t="s">
        <v>5</v>
      </c>
      <c r="D8" s="3">
        <v>-1</v>
      </c>
      <c r="E8" s="3" t="s">
        <v>14</v>
      </c>
      <c r="F8" s="3" t="s">
        <v>78</v>
      </c>
      <c r="G8" s="3"/>
    </row>
    <row r="9" spans="1:7" ht="14.45" customHeight="1" x14ac:dyDescent="0.25">
      <c r="A9" s="3" t="s">
        <v>19</v>
      </c>
      <c r="B9" s="3" t="s">
        <v>497</v>
      </c>
      <c r="C9" s="3" t="s">
        <v>11</v>
      </c>
      <c r="D9" s="3">
        <v>1</v>
      </c>
      <c r="E9" s="3" t="s">
        <v>14</v>
      </c>
      <c r="F9" s="3" t="s">
        <v>78</v>
      </c>
      <c r="G9" s="3"/>
    </row>
    <row r="10" spans="1:7" ht="14.45" customHeight="1" x14ac:dyDescent="0.25">
      <c r="A10" s="3" t="s">
        <v>20</v>
      </c>
      <c r="B10" s="3" t="s">
        <v>499</v>
      </c>
      <c r="C10" s="3" t="s">
        <v>6</v>
      </c>
      <c r="D10" s="3">
        <v>-1</v>
      </c>
      <c r="E10" s="3" t="s">
        <v>14</v>
      </c>
      <c r="F10" s="3" t="s">
        <v>78</v>
      </c>
      <c r="G10" s="3"/>
    </row>
    <row r="11" spans="1:7" ht="14.45" customHeight="1" x14ac:dyDescent="0.25">
      <c r="A11" s="3" t="s">
        <v>20</v>
      </c>
      <c r="B11" s="3" t="s">
        <v>497</v>
      </c>
      <c r="C11" s="3" t="s">
        <v>11</v>
      </c>
      <c r="D11" s="3">
        <v>1</v>
      </c>
      <c r="E11" s="3" t="s">
        <v>14</v>
      </c>
      <c r="F11" s="3" t="s">
        <v>78</v>
      </c>
      <c r="G11" s="3"/>
    </row>
    <row r="12" spans="1:7" ht="14.45" customHeight="1" x14ac:dyDescent="0.25">
      <c r="A12" s="3" t="s">
        <v>21</v>
      </c>
      <c r="B12" s="3" t="s">
        <v>499</v>
      </c>
      <c r="C12" s="3" t="s">
        <v>7</v>
      </c>
      <c r="D12" s="3">
        <v>-1</v>
      </c>
      <c r="E12" s="3" t="s">
        <v>14</v>
      </c>
      <c r="F12" s="3" t="s">
        <v>78</v>
      </c>
      <c r="G12" s="3"/>
    </row>
    <row r="13" spans="1:7" ht="14.45" customHeight="1" x14ac:dyDescent="0.25">
      <c r="A13" s="3" t="s">
        <v>21</v>
      </c>
      <c r="B13" s="3" t="s">
        <v>497</v>
      </c>
      <c r="C13" s="3" t="s">
        <v>11</v>
      </c>
      <c r="D13" s="3">
        <v>1</v>
      </c>
      <c r="E13" s="3" t="s">
        <v>14</v>
      </c>
      <c r="F13" s="3" t="s">
        <v>78</v>
      </c>
      <c r="G13" s="3"/>
    </row>
    <row r="14" spans="1:7" ht="14.45" customHeight="1" x14ac:dyDescent="0.25">
      <c r="A14" s="3" t="s">
        <v>22</v>
      </c>
      <c r="B14" s="3" t="s">
        <v>499</v>
      </c>
      <c r="C14" s="3" t="s">
        <v>8</v>
      </c>
      <c r="D14" s="3">
        <v>-1</v>
      </c>
      <c r="E14" s="3" t="s">
        <v>14</v>
      </c>
      <c r="F14" s="3" t="s">
        <v>78</v>
      </c>
      <c r="G14" s="3"/>
    </row>
    <row r="15" spans="1:7" ht="14.45" customHeight="1" x14ac:dyDescent="0.25">
      <c r="A15" s="3" t="s">
        <v>22</v>
      </c>
      <c r="B15" s="3" t="s">
        <v>497</v>
      </c>
      <c r="C15" s="3" t="s">
        <v>11</v>
      </c>
      <c r="D15" s="3">
        <v>1</v>
      </c>
      <c r="E15" s="3" t="s">
        <v>14</v>
      </c>
      <c r="F15" s="3" t="s">
        <v>78</v>
      </c>
      <c r="G15" s="3"/>
    </row>
    <row r="16" spans="1:7" ht="14.45" customHeight="1" x14ac:dyDescent="0.25">
      <c r="A16" s="3" t="s">
        <v>23</v>
      </c>
      <c r="B16" s="3" t="s">
        <v>499</v>
      </c>
      <c r="C16" s="3" t="s">
        <v>9</v>
      </c>
      <c r="D16" s="3">
        <v>-1</v>
      </c>
      <c r="E16" s="3" t="s">
        <v>14</v>
      </c>
      <c r="F16" s="3" t="s">
        <v>78</v>
      </c>
      <c r="G16" s="3"/>
    </row>
    <row r="17" spans="1:7" ht="14.45" customHeight="1" x14ac:dyDescent="0.25">
      <c r="A17" s="3" t="s">
        <v>23</v>
      </c>
      <c r="B17" s="3" t="s">
        <v>497</v>
      </c>
      <c r="C17" s="3" t="s">
        <v>11</v>
      </c>
      <c r="D17" s="3">
        <v>1</v>
      </c>
      <c r="E17" s="3" t="s">
        <v>14</v>
      </c>
      <c r="F17" s="3" t="s">
        <v>78</v>
      </c>
      <c r="G17" s="3"/>
    </row>
    <row r="18" spans="1:7" ht="14.45" customHeight="1" x14ac:dyDescent="0.25">
      <c r="A18" s="3" t="s">
        <v>67</v>
      </c>
      <c r="B18" s="3" t="s">
        <v>497</v>
      </c>
      <c r="C18" s="3" t="s">
        <v>68</v>
      </c>
      <c r="D18" s="3">
        <v>1</v>
      </c>
      <c r="E18" s="3" t="s">
        <v>14</v>
      </c>
      <c r="F18" s="3"/>
      <c r="G18" s="3"/>
    </row>
    <row r="19" spans="1:7" ht="14.45" customHeight="1" x14ac:dyDescent="0.25">
      <c r="A19" s="3" t="s">
        <v>67</v>
      </c>
      <c r="B19" s="3" t="s">
        <v>499</v>
      </c>
      <c r="C19" s="3" t="s">
        <v>36</v>
      </c>
      <c r="D19" s="3">
        <v>-2.5910931169999998</v>
      </c>
      <c r="E19" s="3" t="s">
        <v>14</v>
      </c>
      <c r="F19" s="3"/>
      <c r="G19" s="3"/>
    </row>
    <row r="20" spans="1:7" ht="14.45" customHeight="1" x14ac:dyDescent="0.25">
      <c r="A20" s="3" t="s">
        <v>67</v>
      </c>
      <c r="B20" s="3" t="s">
        <v>498</v>
      </c>
      <c r="C20" s="3" t="s">
        <v>0</v>
      </c>
      <c r="D20" s="3">
        <f>-0.4367/3.6</f>
        <v>-0.12130555555555554</v>
      </c>
      <c r="E20" s="3" t="s">
        <v>15</v>
      </c>
      <c r="F20" s="3"/>
      <c r="G20" s="3"/>
    </row>
    <row r="21" spans="1:7" ht="14.45" customHeight="1" x14ac:dyDescent="0.25">
      <c r="A21" s="3" t="s">
        <v>67</v>
      </c>
      <c r="B21" s="3" t="s">
        <v>498</v>
      </c>
      <c r="C21" s="3" t="s">
        <v>48</v>
      </c>
      <c r="D21" s="3">
        <v>-4.9386000000000001</v>
      </c>
      <c r="E21" s="3" t="s">
        <v>25</v>
      </c>
      <c r="F21" s="3"/>
      <c r="G21" s="3"/>
    </row>
    <row r="22" spans="1:7" ht="14.45" customHeight="1" x14ac:dyDescent="0.25">
      <c r="A22" s="3" t="s">
        <v>67</v>
      </c>
      <c r="B22" s="3" t="s">
        <v>498</v>
      </c>
      <c r="C22" s="3" t="s">
        <v>65</v>
      </c>
      <c r="D22" s="3">
        <f>-0.29848/0.61127</f>
        <v>-0.48829486151782359</v>
      </c>
      <c r="E22" s="3" t="s">
        <v>25</v>
      </c>
      <c r="F22" s="3"/>
      <c r="G22" s="3"/>
    </row>
    <row r="23" spans="1:7" ht="14.45" customHeight="1" x14ac:dyDescent="0.25">
      <c r="A23" s="3" t="s">
        <v>64</v>
      </c>
      <c r="B23" s="3" t="s">
        <v>497</v>
      </c>
      <c r="C23" s="3" t="s">
        <v>65</v>
      </c>
      <c r="D23" s="3">
        <v>1</v>
      </c>
      <c r="E23" s="3" t="s">
        <v>25</v>
      </c>
      <c r="F23" s="3" t="s">
        <v>78</v>
      </c>
      <c r="G23" s="3"/>
    </row>
    <row r="24" spans="1:7" ht="14.45" customHeight="1" x14ac:dyDescent="0.25">
      <c r="A24" s="3" t="s">
        <v>64</v>
      </c>
      <c r="B24" s="3" t="s">
        <v>498</v>
      </c>
      <c r="C24" s="3" t="s">
        <v>0</v>
      </c>
      <c r="D24" s="3">
        <v>-1.66E-3</v>
      </c>
      <c r="E24" s="3" t="s">
        <v>15</v>
      </c>
      <c r="F24" s="3" t="s">
        <v>78</v>
      </c>
      <c r="G24" s="3"/>
    </row>
    <row r="25" spans="1:7" ht="14.45" customHeight="1" x14ac:dyDescent="0.25">
      <c r="A25" s="3" t="s">
        <v>64</v>
      </c>
      <c r="B25" s="3" t="s">
        <v>499</v>
      </c>
      <c r="C25" s="3" t="s">
        <v>10</v>
      </c>
      <c r="D25" s="3">
        <v>-0.61126999999999998</v>
      </c>
      <c r="E25" s="3" t="s">
        <v>14</v>
      </c>
      <c r="F25" s="3" t="s">
        <v>78</v>
      </c>
      <c r="G25" s="3"/>
    </row>
    <row r="26" spans="1:7" ht="14.45" customHeight="1" x14ac:dyDescent="0.25">
      <c r="A26" s="3" t="s">
        <v>43</v>
      </c>
      <c r="B26" s="3" t="s">
        <v>497</v>
      </c>
      <c r="C26" s="3" t="s">
        <v>44</v>
      </c>
      <c r="D26" s="3">
        <v>1</v>
      </c>
      <c r="E26" s="3" t="s">
        <v>14</v>
      </c>
      <c r="F26" s="3"/>
      <c r="G26" s="3"/>
    </row>
    <row r="27" spans="1:7" ht="14.45" customHeight="1" x14ac:dyDescent="0.25">
      <c r="A27" s="3" t="s">
        <v>43</v>
      </c>
      <c r="B27" s="3" t="s">
        <v>499</v>
      </c>
      <c r="C27" s="3" t="s">
        <v>36</v>
      </c>
      <c r="D27" s="3">
        <v>-2.5710000000000002</v>
      </c>
      <c r="E27" s="3" t="s">
        <v>14</v>
      </c>
      <c r="F27" s="3"/>
      <c r="G27" s="3"/>
    </row>
    <row r="28" spans="1:7" ht="14.45" customHeight="1" x14ac:dyDescent="0.25">
      <c r="A28" s="3" t="s">
        <v>43</v>
      </c>
      <c r="B28" s="3" t="s">
        <v>498</v>
      </c>
      <c r="C28" s="3" t="s">
        <v>0</v>
      </c>
      <c r="D28" s="3">
        <v>-0.45800000000000002</v>
      </c>
      <c r="E28" s="3" t="s">
        <v>15</v>
      </c>
      <c r="F28" s="3"/>
      <c r="G28" s="3"/>
    </row>
    <row r="29" spans="1:7" ht="14.45" customHeight="1" x14ac:dyDescent="0.25">
      <c r="A29" s="3" t="s">
        <v>43</v>
      </c>
      <c r="B29" s="3" t="s">
        <v>498</v>
      </c>
      <c r="C29" s="3" t="s">
        <v>48</v>
      </c>
      <c r="D29" s="3">
        <v>-5.5872000000000002</v>
      </c>
      <c r="E29" s="3" t="s">
        <v>25</v>
      </c>
      <c r="F29" s="3"/>
      <c r="G29" s="3"/>
    </row>
    <row r="30" spans="1:7" ht="14.45" customHeight="1" x14ac:dyDescent="0.25">
      <c r="A30" s="3" t="s">
        <v>26</v>
      </c>
      <c r="B30" s="3" t="s">
        <v>497</v>
      </c>
      <c r="C30" s="3" t="s">
        <v>53</v>
      </c>
      <c r="D30" s="3">
        <v>1</v>
      </c>
      <c r="E30" s="3" t="s">
        <v>25</v>
      </c>
      <c r="F30" s="3"/>
      <c r="G30" s="3"/>
    </row>
    <row r="31" spans="1:7" ht="14.45" customHeight="1" x14ac:dyDescent="0.25">
      <c r="A31" s="3" t="s">
        <v>26</v>
      </c>
      <c r="B31" s="3" t="s">
        <v>499</v>
      </c>
      <c r="C31" s="3" t="s">
        <v>11</v>
      </c>
      <c r="D31" s="3">
        <f>-1/0.9/17.5</f>
        <v>-6.3492063492063489E-2</v>
      </c>
      <c r="E31" s="3" t="s">
        <v>14</v>
      </c>
      <c r="F31" s="3"/>
      <c r="G31" s="3"/>
    </row>
    <row r="32" spans="1:7" ht="14.45" customHeight="1" x14ac:dyDescent="0.25">
      <c r="A32" s="3" t="s">
        <v>26</v>
      </c>
      <c r="B32" s="3" t="s">
        <v>500</v>
      </c>
      <c r="C32" s="3" t="s">
        <v>31</v>
      </c>
      <c r="D32" s="3">
        <f>-D31*0.494/12*44</f>
        <v>0.11500529100529099</v>
      </c>
      <c r="E32" s="3" t="s">
        <v>14</v>
      </c>
      <c r="F32" s="3"/>
      <c r="G32" s="3"/>
    </row>
    <row r="33" spans="1:7" ht="14.45" customHeight="1" x14ac:dyDescent="0.25">
      <c r="A33" s="3" t="s">
        <v>28</v>
      </c>
      <c r="B33" s="3" t="s">
        <v>497</v>
      </c>
      <c r="C33" s="3" t="s">
        <v>53</v>
      </c>
      <c r="D33" s="3">
        <v>1</v>
      </c>
      <c r="E33" s="3" t="s">
        <v>25</v>
      </c>
      <c r="F33" s="3"/>
      <c r="G33" s="3"/>
    </row>
    <row r="34" spans="1:7" ht="14.45" customHeight="1" x14ac:dyDescent="0.25">
      <c r="A34" s="3" t="s">
        <v>28</v>
      </c>
      <c r="B34" s="3" t="s">
        <v>499</v>
      </c>
      <c r="C34" s="3" t="s">
        <v>1</v>
      </c>
      <c r="D34" s="3">
        <f>-1/0.9/20</f>
        <v>-5.5555555555555559E-2</v>
      </c>
      <c r="E34" s="3" t="s">
        <v>14</v>
      </c>
      <c r="F34" s="3"/>
      <c r="G34" s="3"/>
    </row>
    <row r="35" spans="1:7" ht="14.45" customHeight="1" x14ac:dyDescent="0.25">
      <c r="A35" s="3" t="s">
        <v>28</v>
      </c>
      <c r="B35" s="3" t="s">
        <v>500</v>
      </c>
      <c r="C35" s="3" t="s">
        <v>32</v>
      </c>
      <c r="D35" s="3">
        <f>-D34*0.521/12*44</f>
        <v>0.10612962962962963</v>
      </c>
      <c r="E35" s="3" t="s">
        <v>14</v>
      </c>
      <c r="F35" s="3"/>
      <c r="G35" s="3"/>
    </row>
    <row r="36" spans="1:7" ht="14.45" customHeight="1" x14ac:dyDescent="0.25">
      <c r="A36" s="3" t="s">
        <v>27</v>
      </c>
      <c r="B36" s="3" t="s">
        <v>497</v>
      </c>
      <c r="C36" s="3" t="s">
        <v>52</v>
      </c>
      <c r="D36" s="3">
        <v>1</v>
      </c>
      <c r="E36" s="3" t="s">
        <v>25</v>
      </c>
      <c r="F36" s="3"/>
      <c r="G36" s="3"/>
    </row>
    <row r="37" spans="1:7" ht="14.45" customHeight="1" x14ac:dyDescent="0.25">
      <c r="A37" s="3" t="s">
        <v>27</v>
      </c>
      <c r="B37" s="3" t="s">
        <v>499</v>
      </c>
      <c r="C37" s="3" t="s">
        <v>11</v>
      </c>
      <c r="D37" s="3">
        <f>-1/0.9/17.5</f>
        <v>-6.3492063492063489E-2</v>
      </c>
      <c r="E37" s="3" t="s">
        <v>14</v>
      </c>
      <c r="F37" s="3"/>
      <c r="G37" s="3"/>
    </row>
    <row r="38" spans="1:7" ht="14.45" customHeight="1" x14ac:dyDescent="0.25">
      <c r="A38" s="3" t="s">
        <v>27</v>
      </c>
      <c r="B38" s="3" t="s">
        <v>500</v>
      </c>
      <c r="C38" s="3" t="s">
        <v>31</v>
      </c>
      <c r="D38" s="3">
        <f>-D37*0.494/12*44</f>
        <v>0.11500529100529099</v>
      </c>
      <c r="E38" s="3" t="s">
        <v>14</v>
      </c>
      <c r="F38" s="3"/>
      <c r="G38" s="3"/>
    </row>
    <row r="39" spans="1:7" ht="14.45" customHeight="1" x14ac:dyDescent="0.25">
      <c r="A39" s="3" t="s">
        <v>24</v>
      </c>
      <c r="B39" s="3" t="s">
        <v>497</v>
      </c>
      <c r="C39" s="3" t="s">
        <v>52</v>
      </c>
      <c r="D39" s="3">
        <v>1</v>
      </c>
      <c r="E39" s="3" t="s">
        <v>25</v>
      </c>
      <c r="F39" s="3" t="s">
        <v>78</v>
      </c>
      <c r="G39" s="3"/>
    </row>
    <row r="40" spans="1:7" ht="14.45" customHeight="1" x14ac:dyDescent="0.25">
      <c r="A40" s="3" t="s">
        <v>24</v>
      </c>
      <c r="B40" s="3" t="s">
        <v>498</v>
      </c>
      <c r="C40" s="3" t="s">
        <v>0</v>
      </c>
      <c r="D40" s="3">
        <f>-1/3.6/0.99</f>
        <v>-0.28058361391694725</v>
      </c>
      <c r="E40" s="3" t="s">
        <v>15</v>
      </c>
      <c r="F40" s="3"/>
      <c r="G40" s="3"/>
    </row>
    <row r="41" spans="1:7" ht="14.45" customHeight="1" x14ac:dyDescent="0.25">
      <c r="A41" s="3" t="s">
        <v>29</v>
      </c>
      <c r="B41" s="3" t="s">
        <v>497</v>
      </c>
      <c r="C41" s="3" t="s">
        <v>52</v>
      </c>
      <c r="D41" s="3">
        <v>1</v>
      </c>
      <c r="E41" s="3" t="s">
        <v>25</v>
      </c>
      <c r="F41" s="3"/>
      <c r="G41" s="3"/>
    </row>
    <row r="42" spans="1:7" ht="14.45" customHeight="1" x14ac:dyDescent="0.25">
      <c r="A42" s="3" t="s">
        <v>29</v>
      </c>
      <c r="B42" s="3" t="s">
        <v>499</v>
      </c>
      <c r="C42" s="3" t="s">
        <v>1</v>
      </c>
      <c r="D42" s="3">
        <f>-1/0.9/20</f>
        <v>-5.5555555555555559E-2</v>
      </c>
      <c r="E42" s="3" t="s">
        <v>14</v>
      </c>
      <c r="F42" s="3"/>
      <c r="G42" s="3"/>
    </row>
    <row r="43" spans="1:7" ht="14.45" customHeight="1" x14ac:dyDescent="0.25">
      <c r="A43" s="3" t="s">
        <v>29</v>
      </c>
      <c r="B43" s="3" t="s">
        <v>500</v>
      </c>
      <c r="C43" s="3" t="s">
        <v>32</v>
      </c>
      <c r="D43" s="3">
        <f>-D42*0.521/12*44</f>
        <v>0.10612962962962963</v>
      </c>
      <c r="E43" s="3" t="s">
        <v>14</v>
      </c>
      <c r="F43" s="3"/>
      <c r="G43" s="3"/>
    </row>
    <row r="44" spans="1:7" ht="14.45" customHeight="1" x14ac:dyDescent="0.25">
      <c r="A44" s="3" t="s">
        <v>95</v>
      </c>
      <c r="B44" s="3" t="s">
        <v>497</v>
      </c>
      <c r="C44" s="1" t="s">
        <v>34</v>
      </c>
      <c r="D44" s="3">
        <v>1</v>
      </c>
      <c r="E44" s="3" t="s">
        <v>14</v>
      </c>
      <c r="F44" s="3"/>
      <c r="G44" s="3" t="s">
        <v>92</v>
      </c>
    </row>
    <row r="45" spans="1:7" ht="14.45" customHeight="1" x14ac:dyDescent="0.25">
      <c r="A45" s="3" t="s">
        <v>95</v>
      </c>
      <c r="B45" s="3" t="s">
        <v>499</v>
      </c>
      <c r="C45" s="3" t="s">
        <v>10</v>
      </c>
      <c r="D45" s="3">
        <v>-9.51</v>
      </c>
      <c r="E45" s="3" t="s">
        <v>14</v>
      </c>
      <c r="F45" s="3"/>
      <c r="G45" s="3" t="s">
        <v>93</v>
      </c>
    </row>
    <row r="46" spans="1:7" ht="14.45" customHeight="1" x14ac:dyDescent="0.25">
      <c r="A46" s="3" t="s">
        <v>95</v>
      </c>
      <c r="B46" s="3" t="s">
        <v>498</v>
      </c>
      <c r="C46" s="3" t="s">
        <v>0</v>
      </c>
      <c r="D46" s="3">
        <f>-4.29484/3.6</f>
        <v>-1.193011111111111</v>
      </c>
      <c r="E46" s="3" t="s">
        <v>15</v>
      </c>
      <c r="F46" s="3"/>
      <c r="G46" s="3"/>
    </row>
    <row r="47" spans="1:7" ht="14.45" customHeight="1" x14ac:dyDescent="0.25">
      <c r="A47" s="3" t="s">
        <v>95</v>
      </c>
      <c r="B47" s="3" t="s">
        <v>499</v>
      </c>
      <c r="C47" s="3" t="s">
        <v>85</v>
      </c>
      <c r="D47" s="3">
        <v>-4.6623999999999999</v>
      </c>
      <c r="E47" s="3" t="s">
        <v>14</v>
      </c>
      <c r="F47" s="3"/>
      <c r="G47" s="3"/>
    </row>
    <row r="48" spans="1:7" ht="14.45" customHeight="1" x14ac:dyDescent="0.25">
      <c r="A48" s="3" t="s">
        <v>95</v>
      </c>
      <c r="B48" s="3" t="s">
        <v>498</v>
      </c>
      <c r="C48" s="3" t="s">
        <v>48</v>
      </c>
      <c r="D48" s="3">
        <f>-8.19969/2.75</f>
        <v>-2.9817054545454549</v>
      </c>
      <c r="E48" s="3" t="s">
        <v>25</v>
      </c>
      <c r="F48" s="3"/>
      <c r="G48" s="3" t="s">
        <v>94</v>
      </c>
    </row>
    <row r="49" spans="1:7" ht="14.45" customHeight="1" x14ac:dyDescent="0.25">
      <c r="A49" s="3" t="s">
        <v>95</v>
      </c>
      <c r="B49" s="3" t="s">
        <v>499</v>
      </c>
      <c r="C49" s="3" t="s">
        <v>11</v>
      </c>
      <c r="D49" s="3">
        <v>-17.9893</v>
      </c>
      <c r="E49" s="3" t="s">
        <v>14</v>
      </c>
      <c r="F49" s="3"/>
      <c r="G49" s="3"/>
    </row>
    <row r="50" spans="1:7" ht="14.45" customHeight="1" x14ac:dyDescent="0.25">
      <c r="A50" s="3" t="s">
        <v>95</v>
      </c>
      <c r="B50" s="4" t="s">
        <v>501</v>
      </c>
      <c r="C50" s="1" t="s">
        <v>613</v>
      </c>
      <c r="D50" s="3">
        <v>14.11253</v>
      </c>
      <c r="E50" s="3" t="s">
        <v>14</v>
      </c>
      <c r="F50" s="3"/>
      <c r="G50" s="3"/>
    </row>
    <row r="51" spans="1:7" ht="14.45" customHeight="1" x14ac:dyDescent="0.25">
      <c r="A51" s="3" t="s">
        <v>95</v>
      </c>
      <c r="B51" s="3" t="s">
        <v>500</v>
      </c>
      <c r="C51" s="3" t="s">
        <v>31</v>
      </c>
      <c r="D51" s="3">
        <f>-D49*0.494/12*44-D50</f>
        <v>18.472088733333329</v>
      </c>
      <c r="E51" s="3" t="s">
        <v>14</v>
      </c>
      <c r="F51" s="3"/>
      <c r="G51" s="3" t="s">
        <v>97</v>
      </c>
    </row>
    <row r="52" spans="1:7" ht="14.45" customHeight="1" x14ac:dyDescent="0.25">
      <c r="A52" s="1" t="s">
        <v>96</v>
      </c>
      <c r="B52" s="3" t="s">
        <v>497</v>
      </c>
      <c r="C52" s="1" t="s">
        <v>34</v>
      </c>
      <c r="D52" s="3">
        <v>1</v>
      </c>
      <c r="E52" s="3" t="s">
        <v>14</v>
      </c>
      <c r="F52" s="3"/>
      <c r="G52" s="3"/>
    </row>
    <row r="53" spans="1:7" ht="14.45" customHeight="1" x14ac:dyDescent="0.25">
      <c r="A53" s="1" t="s">
        <v>96</v>
      </c>
      <c r="B53" s="3" t="s">
        <v>499</v>
      </c>
      <c r="C53" s="3" t="s">
        <v>10</v>
      </c>
      <c r="D53" s="3">
        <v>-9.51</v>
      </c>
      <c r="E53" s="3" t="s">
        <v>14</v>
      </c>
      <c r="F53" s="3"/>
      <c r="G53" s="3"/>
    </row>
    <row r="54" spans="1:7" ht="14.45" customHeight="1" x14ac:dyDescent="0.25">
      <c r="A54" s="1" t="s">
        <v>96</v>
      </c>
      <c r="B54" s="3" t="s">
        <v>498</v>
      </c>
      <c r="C54" s="3" t="s">
        <v>0</v>
      </c>
      <c r="D54" s="3">
        <f>-4.29484/3.6</f>
        <v>-1.193011111111111</v>
      </c>
      <c r="E54" s="3" t="s">
        <v>15</v>
      </c>
      <c r="F54" s="3"/>
      <c r="G54" s="3"/>
    </row>
    <row r="55" spans="1:7" ht="14.45" customHeight="1" x14ac:dyDescent="0.25">
      <c r="A55" s="1" t="s">
        <v>96</v>
      </c>
      <c r="B55" s="3" t="s">
        <v>499</v>
      </c>
      <c r="C55" s="3" t="s">
        <v>85</v>
      </c>
      <c r="D55" s="3">
        <v>-4.6623999999999999</v>
      </c>
      <c r="E55" s="3" t="s">
        <v>14</v>
      </c>
      <c r="F55" s="3"/>
      <c r="G55" s="3"/>
    </row>
    <row r="56" spans="1:7" ht="14.45" customHeight="1" x14ac:dyDescent="0.25">
      <c r="A56" s="1" t="s">
        <v>96</v>
      </c>
      <c r="B56" s="3" t="s">
        <v>498</v>
      </c>
      <c r="C56" s="3" t="s">
        <v>48</v>
      </c>
      <c r="D56" s="3">
        <f>-8.19969/2.75</f>
        <v>-2.9817054545454549</v>
      </c>
      <c r="E56" s="3" t="s">
        <v>25</v>
      </c>
      <c r="F56" s="3"/>
      <c r="G56" s="3"/>
    </row>
    <row r="57" spans="1:7" ht="14.45" customHeight="1" x14ac:dyDescent="0.25">
      <c r="A57" s="1" t="s">
        <v>96</v>
      </c>
      <c r="B57" s="3" t="s">
        <v>499</v>
      </c>
      <c r="C57" s="3" t="s">
        <v>1</v>
      </c>
      <c r="D57" s="3">
        <v>-17.9893</v>
      </c>
      <c r="E57" s="3" t="s">
        <v>14</v>
      </c>
      <c r="F57" s="3"/>
      <c r="G57" s="3"/>
    </row>
    <row r="58" spans="1:7" ht="14.45" customHeight="1" x14ac:dyDescent="0.25">
      <c r="A58" s="1" t="s">
        <v>96</v>
      </c>
      <c r="B58" s="4" t="s">
        <v>501</v>
      </c>
      <c r="C58" s="1" t="s">
        <v>613</v>
      </c>
      <c r="D58" s="3">
        <v>14.11253</v>
      </c>
      <c r="E58" s="3" t="s">
        <v>14</v>
      </c>
      <c r="F58" s="3"/>
      <c r="G58" s="3"/>
    </row>
    <row r="59" spans="1:7" ht="14.45" customHeight="1" x14ac:dyDescent="0.25">
      <c r="A59" s="1" t="s">
        <v>96</v>
      </c>
      <c r="B59" s="3" t="s">
        <v>500</v>
      </c>
      <c r="C59" s="3" t="s">
        <v>32</v>
      </c>
      <c r="D59" s="3">
        <f>-D57*0.521/12*44-D58</f>
        <v>20.253029433333332</v>
      </c>
      <c r="E59" s="3" t="s">
        <v>14</v>
      </c>
      <c r="F59" s="3"/>
      <c r="G59" s="3" t="s">
        <v>97</v>
      </c>
    </row>
    <row r="60" spans="1:7" ht="14.45" customHeight="1" x14ac:dyDescent="0.25">
      <c r="A60" s="3" t="s">
        <v>35</v>
      </c>
      <c r="B60" s="3" t="s">
        <v>497</v>
      </c>
      <c r="C60" s="3" t="s">
        <v>34</v>
      </c>
      <c r="D60" s="3">
        <v>1</v>
      </c>
      <c r="E60" s="3" t="s">
        <v>14</v>
      </c>
      <c r="F60" s="3" t="s">
        <v>78</v>
      </c>
      <c r="G60" s="3"/>
    </row>
    <row r="61" spans="1:7" ht="14.45" customHeight="1" x14ac:dyDescent="0.25">
      <c r="A61" s="3" t="s">
        <v>35</v>
      </c>
      <c r="B61" s="3" t="s">
        <v>499</v>
      </c>
      <c r="C61" s="3" t="s">
        <v>10</v>
      </c>
      <c r="D61" s="3">
        <f>-14</f>
        <v>-14</v>
      </c>
      <c r="E61" s="3" t="s">
        <v>14</v>
      </c>
      <c r="F61" s="3" t="s">
        <v>78</v>
      </c>
      <c r="G61" s="3"/>
    </row>
    <row r="62" spans="1:7" ht="14.45" customHeight="1" x14ac:dyDescent="0.25">
      <c r="A62" s="3" t="s">
        <v>35</v>
      </c>
      <c r="B62" s="3" t="s">
        <v>498</v>
      </c>
      <c r="C62" s="3" t="s">
        <v>0</v>
      </c>
      <c r="D62" s="3">
        <v>-54</v>
      </c>
      <c r="E62" s="3" t="s">
        <v>15</v>
      </c>
      <c r="F62" s="3" t="s">
        <v>78</v>
      </c>
      <c r="G62" s="3"/>
    </row>
    <row r="63" spans="1:7" ht="14.45" customHeight="1" x14ac:dyDescent="0.25">
      <c r="A63" s="3" t="s">
        <v>37</v>
      </c>
      <c r="B63" s="3" t="s">
        <v>497</v>
      </c>
      <c r="C63" s="3" t="s">
        <v>36</v>
      </c>
      <c r="D63" s="3">
        <v>1</v>
      </c>
      <c r="E63" s="3" t="s">
        <v>14</v>
      </c>
      <c r="F63" s="3"/>
      <c r="G63" s="3"/>
    </row>
    <row r="64" spans="1:7" ht="14.45" customHeight="1" x14ac:dyDescent="0.25">
      <c r="A64" s="3" t="s">
        <v>37</v>
      </c>
      <c r="B64" s="3" t="s">
        <v>499</v>
      </c>
      <c r="C64" s="3" t="s">
        <v>11</v>
      </c>
      <c r="D64" s="3">
        <v>-1.96356</v>
      </c>
      <c r="E64" s="3" t="s">
        <v>14</v>
      </c>
      <c r="F64" s="3"/>
      <c r="G64" s="3"/>
    </row>
    <row r="65" spans="1:7" ht="14.45" customHeight="1" x14ac:dyDescent="0.25">
      <c r="A65" s="3" t="s">
        <v>37</v>
      </c>
      <c r="B65" s="3" t="s">
        <v>499</v>
      </c>
      <c r="C65" s="3" t="s">
        <v>10</v>
      </c>
      <c r="D65" s="3">
        <v>-2.9474999999999998</v>
      </c>
      <c r="E65" s="3" t="s">
        <v>14</v>
      </c>
      <c r="F65" s="3"/>
      <c r="G65" s="3"/>
    </row>
    <row r="66" spans="1:7" ht="14.45" customHeight="1" x14ac:dyDescent="0.25">
      <c r="A66" s="3" t="s">
        <v>37</v>
      </c>
      <c r="B66" s="3" t="s">
        <v>500</v>
      </c>
      <c r="C66" s="3" t="s">
        <v>31</v>
      </c>
      <c r="D66" s="3">
        <v>2.181660817</v>
      </c>
      <c r="E66" s="3" t="s">
        <v>14</v>
      </c>
      <c r="F66" s="3"/>
      <c r="G66" s="3"/>
    </row>
    <row r="67" spans="1:7" ht="14.45" customHeight="1" x14ac:dyDescent="0.25">
      <c r="A67" s="3" t="s">
        <v>39</v>
      </c>
      <c r="B67" s="3" t="s">
        <v>497</v>
      </c>
      <c r="C67" s="3" t="s">
        <v>36</v>
      </c>
      <c r="D67" s="3">
        <v>1</v>
      </c>
      <c r="E67" s="3" t="s">
        <v>14</v>
      </c>
      <c r="F67" s="3"/>
      <c r="G67" s="3"/>
    </row>
    <row r="68" spans="1:7" ht="14.45" customHeight="1" x14ac:dyDescent="0.25">
      <c r="A68" s="3" t="s">
        <v>39</v>
      </c>
      <c r="B68" s="3" t="s">
        <v>499</v>
      </c>
      <c r="C68" s="3" t="s">
        <v>11</v>
      </c>
      <c r="D68" s="3">
        <v>-1.96356</v>
      </c>
      <c r="E68" s="3" t="s">
        <v>14</v>
      </c>
      <c r="F68" s="3"/>
      <c r="G68" s="3"/>
    </row>
    <row r="69" spans="1:7" ht="14.45" customHeight="1" x14ac:dyDescent="0.25">
      <c r="A69" s="3" t="s">
        <v>39</v>
      </c>
      <c r="B69" s="3" t="s">
        <v>499</v>
      </c>
      <c r="C69" s="3" t="s">
        <v>10</v>
      </c>
      <c r="D69" s="3">
        <v>-2.9474999999999998</v>
      </c>
      <c r="E69" s="3" t="s">
        <v>14</v>
      </c>
      <c r="F69" s="3"/>
      <c r="G69" s="3"/>
    </row>
    <row r="70" spans="1:7" ht="14.45" customHeight="1" x14ac:dyDescent="0.25">
      <c r="A70" s="3" t="s">
        <v>39</v>
      </c>
      <c r="B70" s="3" t="s">
        <v>500</v>
      </c>
      <c r="C70" s="3" t="s">
        <v>31</v>
      </c>
      <c r="D70" s="3">
        <v>1.0609059999999999</v>
      </c>
      <c r="E70" s="3" t="s">
        <v>14</v>
      </c>
      <c r="F70" s="3"/>
      <c r="G70" s="3"/>
    </row>
    <row r="71" spans="1:7" ht="14.45" customHeight="1" x14ac:dyDescent="0.25">
      <c r="A71" s="3" t="s">
        <v>39</v>
      </c>
      <c r="B71" s="3" t="s">
        <v>501</v>
      </c>
      <c r="C71" s="1" t="s">
        <v>613</v>
      </c>
      <c r="D71" s="3">
        <v>1.1207549999999999</v>
      </c>
      <c r="E71" s="3" t="s">
        <v>14</v>
      </c>
      <c r="F71" s="3"/>
      <c r="G71" s="3"/>
    </row>
    <row r="72" spans="1:7" ht="14.45" customHeight="1" x14ac:dyDescent="0.25">
      <c r="A72" s="3" t="s">
        <v>41</v>
      </c>
      <c r="B72" s="3" t="s">
        <v>497</v>
      </c>
      <c r="C72" s="3" t="s">
        <v>36</v>
      </c>
      <c r="D72" s="3">
        <v>1</v>
      </c>
      <c r="E72" s="3" t="s">
        <v>14</v>
      </c>
      <c r="F72" s="3"/>
      <c r="G72" s="3"/>
    </row>
    <row r="73" spans="1:7" ht="14.45" customHeight="1" x14ac:dyDescent="0.25">
      <c r="A73" s="3" t="s">
        <v>41</v>
      </c>
      <c r="B73" s="3" t="s">
        <v>499</v>
      </c>
      <c r="C73" s="3" t="s">
        <v>11</v>
      </c>
      <c r="D73" s="3">
        <v>-1.10995</v>
      </c>
      <c r="E73" s="3" t="s">
        <v>14</v>
      </c>
      <c r="F73" s="3"/>
      <c r="G73" s="3"/>
    </row>
    <row r="74" spans="1:7" ht="14.45" customHeight="1" x14ac:dyDescent="0.25">
      <c r="A74" s="3" t="s">
        <v>41</v>
      </c>
      <c r="B74" s="3" t="s">
        <v>499</v>
      </c>
      <c r="C74" s="3" t="s">
        <v>10</v>
      </c>
      <c r="D74" s="3">
        <v>-1.6661459999999999</v>
      </c>
      <c r="E74" s="3" t="s">
        <v>14</v>
      </c>
      <c r="F74" s="3"/>
      <c r="G74" s="3"/>
    </row>
    <row r="75" spans="1:7" ht="14.45" customHeight="1" x14ac:dyDescent="0.25">
      <c r="A75" s="3" t="s">
        <v>41</v>
      </c>
      <c r="B75" s="3" t="s">
        <v>500</v>
      </c>
      <c r="C75" s="3" t="s">
        <v>31</v>
      </c>
      <c r="D75" s="3">
        <v>0.63487199999999999</v>
      </c>
      <c r="E75" s="3" t="s">
        <v>14</v>
      </c>
      <c r="F75" s="3"/>
      <c r="G75" s="3"/>
    </row>
    <row r="76" spans="1:7" ht="14.45" customHeight="1" x14ac:dyDescent="0.25">
      <c r="A76" s="3" t="s">
        <v>41</v>
      </c>
      <c r="B76" s="3" t="s">
        <v>499</v>
      </c>
      <c r="C76" s="3" t="s">
        <v>34</v>
      </c>
      <c r="D76" s="3">
        <v>-8.3990999999999996E-2</v>
      </c>
      <c r="E76" s="3" t="s">
        <v>14</v>
      </c>
      <c r="F76" s="3"/>
      <c r="G76" s="3"/>
    </row>
    <row r="77" spans="1:7" ht="14.45" customHeight="1" x14ac:dyDescent="0.25">
      <c r="A77" s="3" t="s">
        <v>41</v>
      </c>
      <c r="B77" s="3" t="s">
        <v>498</v>
      </c>
      <c r="C77" s="3" t="s">
        <v>0</v>
      </c>
      <c r="D77" s="3">
        <v>-0.219697</v>
      </c>
      <c r="E77" s="3" t="s">
        <v>15</v>
      </c>
      <c r="F77" s="3"/>
      <c r="G77" s="3"/>
    </row>
    <row r="78" spans="1:7" x14ac:dyDescent="0.25">
      <c r="A78" s="3" t="s">
        <v>38</v>
      </c>
      <c r="B78" s="3" t="s">
        <v>497</v>
      </c>
      <c r="C78" s="3" t="s">
        <v>36</v>
      </c>
      <c r="D78" s="3">
        <v>1</v>
      </c>
      <c r="E78" s="3" t="s">
        <v>14</v>
      </c>
      <c r="F78" s="3"/>
      <c r="G78" s="3"/>
    </row>
    <row r="79" spans="1:7" x14ac:dyDescent="0.25">
      <c r="A79" s="3" t="s">
        <v>38</v>
      </c>
      <c r="B79" s="3" t="s">
        <v>499</v>
      </c>
      <c r="C79" s="3" t="s">
        <v>1</v>
      </c>
      <c r="D79" s="3">
        <v>-1.96356</v>
      </c>
      <c r="E79" s="3" t="s">
        <v>14</v>
      </c>
      <c r="F79" s="3"/>
      <c r="G79" s="3"/>
    </row>
    <row r="80" spans="1:7" x14ac:dyDescent="0.25">
      <c r="A80" s="3" t="s">
        <v>38</v>
      </c>
      <c r="B80" s="3" t="s">
        <v>499</v>
      </c>
      <c r="C80" s="3" t="s">
        <v>10</v>
      </c>
      <c r="D80" s="3">
        <v>-2.9474999999999998</v>
      </c>
      <c r="E80" s="3" t="s">
        <v>14</v>
      </c>
      <c r="F80" s="3"/>
      <c r="G80" s="3"/>
    </row>
    <row r="81" spans="1:7" x14ac:dyDescent="0.25">
      <c r="A81" s="3" t="s">
        <v>38</v>
      </c>
      <c r="B81" s="3" t="s">
        <v>500</v>
      </c>
      <c r="C81" s="3" t="s">
        <v>32</v>
      </c>
      <c r="D81" s="3">
        <v>2.3760532099999998</v>
      </c>
      <c r="E81" s="3" t="s">
        <v>14</v>
      </c>
      <c r="F81" s="3"/>
      <c r="G81" s="3"/>
    </row>
    <row r="82" spans="1:7" ht="14.45" customHeight="1" x14ac:dyDescent="0.25">
      <c r="A82" s="3" t="s">
        <v>40</v>
      </c>
      <c r="B82" s="3" t="s">
        <v>497</v>
      </c>
      <c r="C82" s="3" t="s">
        <v>36</v>
      </c>
      <c r="D82" s="3">
        <v>1</v>
      </c>
      <c r="E82" s="3" t="s">
        <v>14</v>
      </c>
      <c r="F82" s="3"/>
      <c r="G82" s="3"/>
    </row>
    <row r="83" spans="1:7" ht="14.45" customHeight="1" x14ac:dyDescent="0.25">
      <c r="A83" s="3" t="s">
        <v>40</v>
      </c>
      <c r="B83" s="3" t="s">
        <v>499</v>
      </c>
      <c r="C83" s="3" t="s">
        <v>11</v>
      </c>
      <c r="D83" s="3">
        <v>-1.96356</v>
      </c>
      <c r="E83" s="3" t="s">
        <v>14</v>
      </c>
      <c r="F83" s="3"/>
      <c r="G83" s="3"/>
    </row>
    <row r="84" spans="1:7" ht="14.45" customHeight="1" x14ac:dyDescent="0.25">
      <c r="A84" s="3" t="s">
        <v>40</v>
      </c>
      <c r="B84" s="3" t="s">
        <v>499</v>
      </c>
      <c r="C84" s="3" t="s">
        <v>10</v>
      </c>
      <c r="D84" s="3">
        <v>-2.9474999999999998</v>
      </c>
      <c r="E84" s="3" t="s">
        <v>14</v>
      </c>
      <c r="F84" s="3"/>
      <c r="G84" s="3"/>
    </row>
    <row r="85" spans="1:7" ht="14.45" customHeight="1" x14ac:dyDescent="0.25">
      <c r="A85" s="3" t="s">
        <v>40</v>
      </c>
      <c r="B85" s="3" t="s">
        <v>500</v>
      </c>
      <c r="C85" s="3" t="s">
        <v>32</v>
      </c>
      <c r="D85" s="3">
        <v>1.255298</v>
      </c>
      <c r="E85" s="3" t="s">
        <v>14</v>
      </c>
      <c r="F85" s="3"/>
      <c r="G85" s="3"/>
    </row>
    <row r="86" spans="1:7" ht="14.45" customHeight="1" x14ac:dyDescent="0.25">
      <c r="A86" s="3" t="s">
        <v>40</v>
      </c>
      <c r="B86" s="3" t="s">
        <v>501</v>
      </c>
      <c r="C86" s="1" t="s">
        <v>613</v>
      </c>
      <c r="D86" s="3">
        <v>1.1207549999999999</v>
      </c>
      <c r="E86" s="3" t="s">
        <v>14</v>
      </c>
      <c r="F86" s="3"/>
      <c r="G86" s="3"/>
    </row>
    <row r="87" spans="1:7" ht="14.45" customHeight="1" x14ac:dyDescent="0.25">
      <c r="A87" s="3" t="s">
        <v>42</v>
      </c>
      <c r="B87" s="3" t="s">
        <v>497</v>
      </c>
      <c r="C87" s="3" t="s">
        <v>36</v>
      </c>
      <c r="D87" s="3">
        <v>1</v>
      </c>
      <c r="E87" s="3" t="s">
        <v>14</v>
      </c>
      <c r="F87" s="3"/>
      <c r="G87" s="3"/>
    </row>
    <row r="88" spans="1:7" ht="14.45" customHeight="1" x14ac:dyDescent="0.25">
      <c r="A88" s="3" t="s">
        <v>42</v>
      </c>
      <c r="B88" s="3" t="s">
        <v>499</v>
      </c>
      <c r="C88" s="3" t="s">
        <v>11</v>
      </c>
      <c r="D88" s="3">
        <v>-1.10995</v>
      </c>
      <c r="E88" s="3" t="s">
        <v>14</v>
      </c>
      <c r="F88" s="3"/>
      <c r="G88" s="3"/>
    </row>
    <row r="89" spans="1:7" ht="14.45" customHeight="1" x14ac:dyDescent="0.25">
      <c r="A89" s="3" t="s">
        <v>42</v>
      </c>
      <c r="B89" s="3" t="s">
        <v>499</v>
      </c>
      <c r="C89" s="3" t="s">
        <v>10</v>
      </c>
      <c r="D89" s="3">
        <v>-1.6661459999999999</v>
      </c>
      <c r="E89" s="3" t="s">
        <v>14</v>
      </c>
      <c r="F89" s="3"/>
      <c r="G89" s="3"/>
    </row>
    <row r="90" spans="1:7" ht="14.45" customHeight="1" x14ac:dyDescent="0.25">
      <c r="A90" s="3" t="s">
        <v>42</v>
      </c>
      <c r="B90" s="3" t="s">
        <v>500</v>
      </c>
      <c r="C90" s="3" t="s">
        <v>32</v>
      </c>
      <c r="D90" s="3">
        <v>0.744757</v>
      </c>
      <c r="E90" s="3" t="s">
        <v>14</v>
      </c>
      <c r="F90" s="3"/>
      <c r="G90" s="3"/>
    </row>
    <row r="91" spans="1:7" ht="14.45" customHeight="1" x14ac:dyDescent="0.25">
      <c r="A91" s="3" t="s">
        <v>42</v>
      </c>
      <c r="B91" s="3" t="s">
        <v>499</v>
      </c>
      <c r="C91" s="3" t="s">
        <v>34</v>
      </c>
      <c r="D91" s="3">
        <v>-8.3990999999999996E-2</v>
      </c>
      <c r="E91" s="3" t="s">
        <v>14</v>
      </c>
      <c r="F91" s="3"/>
      <c r="G91" s="3"/>
    </row>
    <row r="92" spans="1:7" ht="14.45" customHeight="1" x14ac:dyDescent="0.25">
      <c r="A92" s="3" t="s">
        <v>42</v>
      </c>
      <c r="B92" s="3" t="s">
        <v>498</v>
      </c>
      <c r="C92" s="3" t="s">
        <v>0</v>
      </c>
      <c r="D92" s="3">
        <v>-0.219697</v>
      </c>
      <c r="E92" s="3" t="s">
        <v>15</v>
      </c>
      <c r="F92" s="3"/>
      <c r="G92" s="3"/>
    </row>
    <row r="93" spans="1:7" ht="14.45" customHeight="1" x14ac:dyDescent="0.25">
      <c r="A93" s="3" t="s">
        <v>611</v>
      </c>
      <c r="B93" s="3" t="s">
        <v>497</v>
      </c>
      <c r="C93" s="3" t="s">
        <v>36</v>
      </c>
      <c r="D93" s="3">
        <v>1</v>
      </c>
      <c r="E93" s="3" t="s">
        <v>14</v>
      </c>
      <c r="F93" s="3"/>
      <c r="G93" s="3"/>
    </row>
    <row r="94" spans="1:7" ht="14.45" customHeight="1" x14ac:dyDescent="0.25">
      <c r="A94" s="3" t="s">
        <v>611</v>
      </c>
      <c r="B94" s="3" t="s">
        <v>498</v>
      </c>
      <c r="C94" s="3" t="s">
        <v>0</v>
      </c>
      <c r="D94" s="3">
        <v>-0.25762600000000002</v>
      </c>
      <c r="E94" s="3" t="s">
        <v>15</v>
      </c>
      <c r="F94" s="3"/>
      <c r="G94" s="3"/>
    </row>
    <row r="95" spans="1:7" ht="14.45" customHeight="1" x14ac:dyDescent="0.25">
      <c r="A95" s="3" t="s">
        <v>611</v>
      </c>
      <c r="B95" s="3" t="s">
        <v>499</v>
      </c>
      <c r="C95" s="1" t="s">
        <v>613</v>
      </c>
      <c r="D95" s="3">
        <v>-1.4573199999999999</v>
      </c>
      <c r="E95" s="3" t="s">
        <v>14</v>
      </c>
      <c r="F95" s="3"/>
      <c r="G95" s="3"/>
    </row>
    <row r="96" spans="1:7" ht="14.45" customHeight="1" x14ac:dyDescent="0.25">
      <c r="A96" s="3" t="s">
        <v>611</v>
      </c>
      <c r="B96" s="3" t="s">
        <v>500</v>
      </c>
      <c r="C96" s="3" t="s">
        <v>612</v>
      </c>
      <c r="D96" s="3">
        <v>8.0897999999999998E-2</v>
      </c>
      <c r="E96" s="3" t="s">
        <v>14</v>
      </c>
      <c r="F96" s="3"/>
      <c r="G96" s="3"/>
    </row>
    <row r="97" spans="1:7" ht="14.45" customHeight="1" x14ac:dyDescent="0.25">
      <c r="A97" s="3" t="s">
        <v>611</v>
      </c>
      <c r="B97" s="3" t="s">
        <v>499</v>
      </c>
      <c r="C97" s="3" t="s">
        <v>34</v>
      </c>
      <c r="D97" s="3">
        <v>-0.19320399999999999</v>
      </c>
      <c r="E97" s="3" t="s">
        <v>14</v>
      </c>
      <c r="F97" s="3"/>
      <c r="G97" s="3"/>
    </row>
    <row r="98" spans="1:7" ht="14.45" customHeight="1" x14ac:dyDescent="0.25">
      <c r="A98" s="3" t="s">
        <v>87</v>
      </c>
      <c r="B98" s="3" t="s">
        <v>497</v>
      </c>
      <c r="C98" s="1" t="s">
        <v>86</v>
      </c>
      <c r="D98" s="3">
        <v>1</v>
      </c>
      <c r="E98" s="3" t="s">
        <v>14</v>
      </c>
      <c r="F98" s="3"/>
      <c r="G98" s="3"/>
    </row>
    <row r="99" spans="1:7" ht="14.45" customHeight="1" x14ac:dyDescent="0.25">
      <c r="A99" s="3" t="s">
        <v>87</v>
      </c>
      <c r="B99" s="3" t="s">
        <v>498</v>
      </c>
      <c r="C99" s="3" t="s">
        <v>0</v>
      </c>
      <c r="D99" s="3">
        <v>-0.54900000000000004</v>
      </c>
      <c r="E99" s="3" t="s">
        <v>15</v>
      </c>
      <c r="F99" s="3"/>
      <c r="G99" s="3"/>
    </row>
    <row r="100" spans="1:7" ht="14.45" customHeight="1" x14ac:dyDescent="0.25">
      <c r="A100" s="3" t="s">
        <v>90</v>
      </c>
      <c r="B100" s="3" t="s">
        <v>497</v>
      </c>
      <c r="C100" s="1" t="s">
        <v>86</v>
      </c>
      <c r="D100" s="3">
        <v>1</v>
      </c>
      <c r="E100" s="3" t="s">
        <v>14</v>
      </c>
      <c r="F100" s="3"/>
      <c r="G100" s="3"/>
    </row>
    <row r="101" spans="1:7" ht="14.45" customHeight="1" x14ac:dyDescent="0.25">
      <c r="A101" s="3" t="s">
        <v>90</v>
      </c>
      <c r="B101" s="3" t="s">
        <v>498</v>
      </c>
      <c r="C101" s="3" t="s">
        <v>0</v>
      </c>
      <c r="D101" s="3">
        <v>-0.25800000000000001</v>
      </c>
      <c r="E101" s="3" t="s">
        <v>15</v>
      </c>
      <c r="F101" s="3"/>
      <c r="G101" s="3"/>
    </row>
    <row r="102" spans="1:7" ht="14.45" customHeight="1" x14ac:dyDescent="0.25">
      <c r="A102" s="3" t="s">
        <v>140</v>
      </c>
      <c r="B102" s="3" t="s">
        <v>497</v>
      </c>
      <c r="C102" s="1" t="s">
        <v>85</v>
      </c>
      <c r="D102" s="3">
        <v>1</v>
      </c>
      <c r="E102" s="3" t="s">
        <v>14</v>
      </c>
      <c r="F102" s="3"/>
      <c r="G102" s="3"/>
    </row>
    <row r="103" spans="1:7" ht="14.45" customHeight="1" x14ac:dyDescent="0.25">
      <c r="A103" s="3" t="s">
        <v>140</v>
      </c>
      <c r="B103" s="3" t="s">
        <v>498</v>
      </c>
      <c r="C103" s="3" t="s">
        <v>0</v>
      </c>
      <c r="D103" s="3">
        <v>-0.63800000000000001</v>
      </c>
      <c r="E103" s="3" t="s">
        <v>15</v>
      </c>
      <c r="F103" s="3"/>
      <c r="G103" s="3"/>
    </row>
    <row r="104" spans="1:7" ht="14.45" customHeight="1" x14ac:dyDescent="0.25">
      <c r="A104" s="3" t="s">
        <v>141</v>
      </c>
      <c r="B104" s="3" t="s">
        <v>497</v>
      </c>
      <c r="C104" s="1" t="s">
        <v>85</v>
      </c>
      <c r="D104" s="3">
        <v>1</v>
      </c>
      <c r="E104" s="3" t="s">
        <v>14</v>
      </c>
      <c r="F104" s="3"/>
      <c r="G104" s="3"/>
    </row>
    <row r="105" spans="1:7" ht="14.45" customHeight="1" x14ac:dyDescent="0.25">
      <c r="A105" s="3" t="s">
        <v>141</v>
      </c>
      <c r="B105" s="3" t="s">
        <v>498</v>
      </c>
      <c r="C105" s="3" t="s">
        <v>0</v>
      </c>
      <c r="D105" s="3">
        <v>-0.252</v>
      </c>
      <c r="E105" s="3" t="s">
        <v>15</v>
      </c>
      <c r="F105" s="3"/>
      <c r="G105" s="3"/>
    </row>
    <row r="106" spans="1:7" ht="14.45" customHeight="1" x14ac:dyDescent="0.25">
      <c r="A106" s="3" t="s">
        <v>45</v>
      </c>
      <c r="B106" s="3" t="s">
        <v>497</v>
      </c>
      <c r="C106" s="3" t="s">
        <v>46</v>
      </c>
      <c r="D106" s="3">
        <v>1</v>
      </c>
      <c r="E106" s="3" t="s">
        <v>14</v>
      </c>
      <c r="F106" s="3"/>
      <c r="G106" s="3"/>
    </row>
    <row r="107" spans="1:7" ht="14.45" customHeight="1" x14ac:dyDescent="0.25">
      <c r="A107" s="3" t="s">
        <v>45</v>
      </c>
      <c r="B107" s="3" t="s">
        <v>499</v>
      </c>
      <c r="C107" s="3" t="s">
        <v>36</v>
      </c>
      <c r="D107" s="3">
        <v>-2.5710000000000002</v>
      </c>
      <c r="E107" s="3" t="s">
        <v>14</v>
      </c>
      <c r="F107" s="3"/>
      <c r="G107" s="3"/>
    </row>
    <row r="108" spans="1:7" ht="14.45" customHeight="1" x14ac:dyDescent="0.25">
      <c r="A108" s="3" t="s">
        <v>45</v>
      </c>
      <c r="B108" s="3" t="s">
        <v>498</v>
      </c>
      <c r="C108" s="3" t="s">
        <v>0</v>
      </c>
      <c r="D108" s="3">
        <v>-0.45800000000000002</v>
      </c>
      <c r="E108" s="3" t="s">
        <v>15</v>
      </c>
      <c r="F108" s="3"/>
      <c r="G108" s="3"/>
    </row>
    <row r="109" spans="1:7" ht="14.45" customHeight="1" x14ac:dyDescent="0.25">
      <c r="A109" s="3" t="s">
        <v>45</v>
      </c>
      <c r="B109" s="3" t="s">
        <v>498</v>
      </c>
      <c r="C109" s="3" t="s">
        <v>48</v>
      </c>
      <c r="D109" s="3">
        <v>-5.5872000000000002</v>
      </c>
      <c r="E109" s="3" t="s">
        <v>25</v>
      </c>
      <c r="F109" s="3"/>
      <c r="G109" s="3"/>
    </row>
    <row r="110" spans="1:7" ht="14.45" customHeight="1" x14ac:dyDescent="0.25">
      <c r="A110" s="3" t="s">
        <v>75</v>
      </c>
      <c r="B110" s="3" t="s">
        <v>497</v>
      </c>
      <c r="C110" s="3" t="s">
        <v>73</v>
      </c>
      <c r="D110" s="3">
        <v>1</v>
      </c>
      <c r="E110" s="3" t="s">
        <v>14</v>
      </c>
      <c r="F110" s="3"/>
      <c r="G110" s="3"/>
    </row>
    <row r="111" spans="1:7" ht="14.45" customHeight="1" x14ac:dyDescent="0.25">
      <c r="A111" s="3" t="s">
        <v>75</v>
      </c>
      <c r="B111" s="3" t="s">
        <v>499</v>
      </c>
      <c r="C111" s="3" t="s">
        <v>36</v>
      </c>
      <c r="D111" s="3">
        <v>-2.5910931169999998</v>
      </c>
      <c r="E111" s="3" t="s">
        <v>14</v>
      </c>
      <c r="F111" s="3"/>
      <c r="G111" s="3"/>
    </row>
    <row r="112" spans="1:7" ht="14.45" customHeight="1" x14ac:dyDescent="0.25">
      <c r="A112" s="3" t="s">
        <v>75</v>
      </c>
      <c r="B112" s="3" t="s">
        <v>498</v>
      </c>
      <c r="C112" s="3" t="s">
        <v>0</v>
      </c>
      <c r="D112" s="3">
        <f>-0.4367/3.6</f>
        <v>-0.12130555555555554</v>
      </c>
      <c r="E112" s="3" t="s">
        <v>15</v>
      </c>
      <c r="F112" s="3"/>
      <c r="G112" s="3"/>
    </row>
    <row r="113" spans="1:7" ht="14.45" customHeight="1" x14ac:dyDescent="0.25">
      <c r="A113" s="3" t="s">
        <v>75</v>
      </c>
      <c r="B113" s="3" t="s">
        <v>498</v>
      </c>
      <c r="C113" s="3" t="s">
        <v>48</v>
      </c>
      <c r="D113" s="3">
        <v>-4.9386000000000001</v>
      </c>
      <c r="E113" s="3" t="s">
        <v>25</v>
      </c>
      <c r="F113" s="3"/>
      <c r="G113" s="3"/>
    </row>
    <row r="114" spans="1:7" ht="14.45" customHeight="1" x14ac:dyDescent="0.25">
      <c r="A114" s="3" t="s">
        <v>75</v>
      </c>
      <c r="B114" s="3" t="s">
        <v>498</v>
      </c>
      <c r="C114" s="3" t="s">
        <v>65</v>
      </c>
      <c r="D114" s="3">
        <f>-0.29848/0.61127</f>
        <v>-0.48829486151782359</v>
      </c>
      <c r="E114" s="3" t="s">
        <v>25</v>
      </c>
      <c r="F114" s="3"/>
      <c r="G114" s="3"/>
    </row>
    <row r="115" spans="1:7" ht="14.45" customHeight="1" x14ac:dyDescent="0.25">
      <c r="A115" s="3" t="s">
        <v>50</v>
      </c>
      <c r="B115" s="3" t="s">
        <v>497</v>
      </c>
      <c r="C115" s="3" t="s">
        <v>48</v>
      </c>
      <c r="D115" s="3">
        <v>1</v>
      </c>
      <c r="E115" s="3" t="s">
        <v>25</v>
      </c>
      <c r="F115" s="3"/>
      <c r="G115" s="3"/>
    </row>
    <row r="116" spans="1:7" ht="14.45" customHeight="1" x14ac:dyDescent="0.25">
      <c r="A116" s="3" t="s">
        <v>50</v>
      </c>
      <c r="B116" s="3" t="s">
        <v>498</v>
      </c>
      <c r="C116" s="3" t="s">
        <v>53</v>
      </c>
      <c r="D116" s="3">
        <v>-1.28</v>
      </c>
      <c r="E116" s="3" t="s">
        <v>25</v>
      </c>
      <c r="F116" s="3"/>
      <c r="G116" s="3"/>
    </row>
    <row r="117" spans="1:7" ht="14.45" customHeight="1" x14ac:dyDescent="0.25">
      <c r="A117" s="3" t="s">
        <v>50</v>
      </c>
      <c r="B117" s="3" t="s">
        <v>499</v>
      </c>
      <c r="C117" s="3" t="s">
        <v>10</v>
      </c>
      <c r="D117" s="3">
        <v>-6.1818199999999997E-2</v>
      </c>
      <c r="E117" s="3" t="s">
        <v>14</v>
      </c>
      <c r="F117" s="3"/>
      <c r="G117" s="3"/>
    </row>
    <row r="118" spans="1:7" ht="14.45" customHeight="1" x14ac:dyDescent="0.25">
      <c r="A118" s="3" t="s">
        <v>50</v>
      </c>
      <c r="B118" s="3" t="s">
        <v>498</v>
      </c>
      <c r="C118" s="3" t="s">
        <v>0</v>
      </c>
      <c r="D118" s="3">
        <v>-8.0800000000000004E-3</v>
      </c>
      <c r="E118" s="3" t="s">
        <v>15</v>
      </c>
      <c r="F118" s="3"/>
      <c r="G118" s="3"/>
    </row>
    <row r="119" spans="1:7" ht="14.45" customHeight="1" x14ac:dyDescent="0.25">
      <c r="A119" s="3" t="s">
        <v>49</v>
      </c>
      <c r="B119" s="3" t="s">
        <v>497</v>
      </c>
      <c r="C119" s="3" t="s">
        <v>47</v>
      </c>
      <c r="D119" s="3">
        <v>1</v>
      </c>
      <c r="E119" s="3" t="s">
        <v>25</v>
      </c>
      <c r="F119" s="3"/>
      <c r="G119" s="3"/>
    </row>
    <row r="120" spans="1:7" ht="14.45" customHeight="1" x14ac:dyDescent="0.25">
      <c r="A120" s="3" t="s">
        <v>49</v>
      </c>
      <c r="B120" s="3" t="s">
        <v>498</v>
      </c>
      <c r="C120" s="3" t="s">
        <v>53</v>
      </c>
      <c r="D120" s="3">
        <v>-1.28</v>
      </c>
      <c r="E120" s="3" t="s">
        <v>25</v>
      </c>
      <c r="F120" s="3"/>
      <c r="G120" s="3"/>
    </row>
    <row r="121" spans="1:7" ht="14.45" customHeight="1" x14ac:dyDescent="0.25">
      <c r="A121" s="3" t="s">
        <v>49</v>
      </c>
      <c r="B121" s="3" t="s">
        <v>499</v>
      </c>
      <c r="C121" s="3" t="s">
        <v>10</v>
      </c>
      <c r="D121" s="3">
        <v>-6.1818199999999997E-2</v>
      </c>
      <c r="E121" s="3" t="s">
        <v>14</v>
      </c>
      <c r="F121" s="3"/>
      <c r="G121" s="3"/>
    </row>
    <row r="122" spans="1:7" ht="14.45" customHeight="1" x14ac:dyDescent="0.25">
      <c r="A122" s="3" t="s">
        <v>49</v>
      </c>
      <c r="B122" s="3" t="s">
        <v>498</v>
      </c>
      <c r="C122" s="3" t="s">
        <v>0</v>
      </c>
      <c r="D122" s="3">
        <v>-8.0800000000000004E-3</v>
      </c>
      <c r="E122" s="3" t="s">
        <v>15</v>
      </c>
      <c r="F122" s="3"/>
      <c r="G122" s="3"/>
    </row>
    <row r="123" spans="1:7" ht="14.45" customHeight="1" x14ac:dyDescent="0.25">
      <c r="A123" s="3" t="s">
        <v>72</v>
      </c>
      <c r="B123" s="3" t="s">
        <v>497</v>
      </c>
      <c r="C123" s="3" t="s">
        <v>71</v>
      </c>
      <c r="D123" s="3">
        <v>1</v>
      </c>
      <c r="E123" s="3" t="s">
        <v>14</v>
      </c>
      <c r="F123" s="3"/>
      <c r="G123" s="3"/>
    </row>
    <row r="124" spans="1:7" ht="14.45" customHeight="1" x14ac:dyDescent="0.25">
      <c r="A124" s="3" t="s">
        <v>72</v>
      </c>
      <c r="B124" s="3" t="s">
        <v>499</v>
      </c>
      <c r="C124" s="3" t="s">
        <v>36</v>
      </c>
      <c r="D124" s="3">
        <v>-2.5910931169999998</v>
      </c>
      <c r="E124" s="3" t="s">
        <v>14</v>
      </c>
      <c r="F124" s="3"/>
      <c r="G124" s="3"/>
    </row>
    <row r="125" spans="1:7" ht="14.45" customHeight="1" x14ac:dyDescent="0.25">
      <c r="A125" s="3" t="s">
        <v>72</v>
      </c>
      <c r="B125" s="3" t="s">
        <v>498</v>
      </c>
      <c r="C125" s="3" t="s">
        <v>0</v>
      </c>
      <c r="D125" s="3">
        <f>-0.4367/3.6</f>
        <v>-0.12130555555555554</v>
      </c>
      <c r="E125" s="3" t="s">
        <v>15</v>
      </c>
      <c r="F125" s="3"/>
      <c r="G125" s="3"/>
    </row>
    <row r="126" spans="1:7" ht="14.45" customHeight="1" x14ac:dyDescent="0.25">
      <c r="A126" s="3" t="s">
        <v>72</v>
      </c>
      <c r="B126" s="3" t="s">
        <v>498</v>
      </c>
      <c r="C126" s="3" t="s">
        <v>48</v>
      </c>
      <c r="D126" s="3">
        <v>-4.9386000000000001</v>
      </c>
      <c r="E126" s="3" t="s">
        <v>25</v>
      </c>
      <c r="F126" s="3"/>
      <c r="G126" s="3"/>
    </row>
    <row r="127" spans="1:7" ht="14.45" customHeight="1" x14ac:dyDescent="0.25">
      <c r="A127" s="3" t="s">
        <v>72</v>
      </c>
      <c r="B127" s="3" t="s">
        <v>498</v>
      </c>
      <c r="C127" s="3" t="s">
        <v>65</v>
      </c>
      <c r="D127" s="3">
        <f>-0.29848/0.61127</f>
        <v>-0.48829486151782359</v>
      </c>
      <c r="E127" s="3" t="s">
        <v>25</v>
      </c>
      <c r="F127" s="3"/>
      <c r="G127" s="3"/>
    </row>
    <row r="128" spans="1:7" ht="14.45" customHeight="1" x14ac:dyDescent="0.25">
      <c r="A128" s="3" t="s">
        <v>98</v>
      </c>
      <c r="B128" s="3" t="s">
        <v>497</v>
      </c>
      <c r="C128" s="1" t="s">
        <v>91</v>
      </c>
      <c r="D128" s="3">
        <v>1</v>
      </c>
      <c r="E128" s="3" t="s">
        <v>14</v>
      </c>
      <c r="F128" s="3"/>
      <c r="G128" s="3"/>
    </row>
    <row r="129" spans="1:7" ht="14.45" customHeight="1" x14ac:dyDescent="0.25">
      <c r="A129" s="3" t="s">
        <v>98</v>
      </c>
      <c r="B129" s="3" t="s">
        <v>498</v>
      </c>
      <c r="C129" s="3" t="s">
        <v>0</v>
      </c>
      <c r="D129" s="3">
        <f>-2.16/3.6</f>
        <v>-0.6</v>
      </c>
      <c r="E129" s="3" t="s">
        <v>15</v>
      </c>
      <c r="F129" s="3"/>
      <c r="G129" s="3"/>
    </row>
    <row r="130" spans="1:7" ht="14.45" customHeight="1" x14ac:dyDescent="0.25">
      <c r="A130" s="3" t="s">
        <v>98</v>
      </c>
      <c r="B130" s="3" t="s">
        <v>499</v>
      </c>
      <c r="C130" s="3" t="s">
        <v>86</v>
      </c>
      <c r="D130" s="3">
        <v>-0.83918177299999996</v>
      </c>
      <c r="E130" s="3" t="s">
        <v>14</v>
      </c>
      <c r="F130" s="3"/>
      <c r="G130" s="3"/>
    </row>
    <row r="131" spans="1:7" ht="14.45" customHeight="1" x14ac:dyDescent="0.25">
      <c r="A131" s="3" t="s">
        <v>98</v>
      </c>
      <c r="B131" s="3" t="s">
        <v>499</v>
      </c>
      <c r="C131" s="3" t="s">
        <v>34</v>
      </c>
      <c r="D131" s="3">
        <v>-0.18104107799999999</v>
      </c>
      <c r="E131" s="3" t="s">
        <v>14</v>
      </c>
      <c r="F131" s="3"/>
      <c r="G131" s="3"/>
    </row>
    <row r="132" spans="1:7" ht="14.45" customHeight="1" x14ac:dyDescent="0.25">
      <c r="A132" s="3" t="s">
        <v>98</v>
      </c>
      <c r="B132" s="4" t="s">
        <v>501</v>
      </c>
      <c r="C132" s="3" t="s">
        <v>48</v>
      </c>
      <c r="D132" s="3">
        <f>0.79/2.75</f>
        <v>0.28727272727272729</v>
      </c>
      <c r="E132" s="3" t="s">
        <v>25</v>
      </c>
      <c r="F132" s="3"/>
      <c r="G132" s="3" t="s">
        <v>99</v>
      </c>
    </row>
    <row r="133" spans="1:7" ht="14.45" customHeight="1" x14ac:dyDescent="0.25">
      <c r="A133" s="1" t="s">
        <v>139</v>
      </c>
      <c r="B133" s="3" t="s">
        <v>497</v>
      </c>
      <c r="C133" s="1" t="s">
        <v>101</v>
      </c>
      <c r="D133" s="3">
        <v>1</v>
      </c>
      <c r="E133" s="3" t="s">
        <v>14</v>
      </c>
      <c r="F133" s="3"/>
      <c r="G133" s="3"/>
    </row>
    <row r="134" spans="1:7" ht="14.45" customHeight="1" x14ac:dyDescent="0.25">
      <c r="A134" s="1" t="s">
        <v>139</v>
      </c>
      <c r="B134" s="3" t="s">
        <v>499</v>
      </c>
      <c r="C134" s="3" t="s">
        <v>81</v>
      </c>
      <c r="D134" s="3">
        <v>-0.76039000000000001</v>
      </c>
      <c r="E134" s="3" t="s">
        <v>14</v>
      </c>
      <c r="F134" s="3"/>
      <c r="G134" s="3"/>
    </row>
    <row r="135" spans="1:7" ht="14.45" customHeight="1" x14ac:dyDescent="0.25">
      <c r="A135" s="1" t="s">
        <v>139</v>
      </c>
      <c r="B135" s="3" t="s">
        <v>499</v>
      </c>
      <c r="C135" s="3" t="s">
        <v>91</v>
      </c>
      <c r="D135" s="3">
        <v>-0.26540000000000002</v>
      </c>
      <c r="E135" s="3" t="s">
        <v>14</v>
      </c>
      <c r="F135" s="3"/>
      <c r="G135" s="3"/>
    </row>
    <row r="136" spans="1:7" ht="14.45" customHeight="1" x14ac:dyDescent="0.25">
      <c r="A136" s="1" t="s">
        <v>139</v>
      </c>
      <c r="B136" s="3" t="s">
        <v>498</v>
      </c>
      <c r="C136" s="3" t="s">
        <v>0</v>
      </c>
      <c r="D136" s="3">
        <v>-0.1971</v>
      </c>
      <c r="E136" s="3" t="s">
        <v>15</v>
      </c>
      <c r="F136" s="3"/>
      <c r="G136" s="3"/>
    </row>
    <row r="137" spans="1:7" ht="14.45" customHeight="1" x14ac:dyDescent="0.25">
      <c r="A137" s="3" t="s">
        <v>103</v>
      </c>
      <c r="B137" s="3" t="s">
        <v>497</v>
      </c>
      <c r="C137" s="3" t="s">
        <v>102</v>
      </c>
      <c r="D137" s="3">
        <v>1</v>
      </c>
      <c r="E137" s="3" t="s">
        <v>14</v>
      </c>
      <c r="F137" s="3"/>
      <c r="G137" s="3"/>
    </row>
    <row r="138" spans="1:7" ht="14.45" customHeight="1" x14ac:dyDescent="0.25">
      <c r="A138" s="3" t="s">
        <v>103</v>
      </c>
      <c r="B138" s="3" t="s">
        <v>499</v>
      </c>
      <c r="C138" s="3" t="s">
        <v>36</v>
      </c>
      <c r="D138" s="3">
        <v>-1.627</v>
      </c>
      <c r="E138" s="3" t="s">
        <v>14</v>
      </c>
      <c r="F138" s="3"/>
      <c r="G138" s="3"/>
    </row>
    <row r="139" spans="1:7" ht="14.45" customHeight="1" x14ac:dyDescent="0.25">
      <c r="A139" s="3" t="s">
        <v>103</v>
      </c>
      <c r="B139" s="3" t="s">
        <v>499</v>
      </c>
      <c r="C139" s="3" t="s">
        <v>91</v>
      </c>
      <c r="D139" s="3">
        <v>-0.28799999999999998</v>
      </c>
      <c r="E139" s="3" t="s">
        <v>14</v>
      </c>
      <c r="F139" s="3"/>
      <c r="G139" s="3"/>
    </row>
    <row r="140" spans="1:7" ht="14.45" customHeight="1" x14ac:dyDescent="0.25">
      <c r="A140" s="3" t="s">
        <v>105</v>
      </c>
      <c r="B140" s="3" t="s">
        <v>497</v>
      </c>
      <c r="C140" s="1" t="s">
        <v>192</v>
      </c>
      <c r="D140" s="3">
        <v>1</v>
      </c>
      <c r="E140" s="3" t="s">
        <v>14</v>
      </c>
      <c r="F140" s="3"/>
      <c r="G140" s="3"/>
    </row>
    <row r="141" spans="1:7" ht="14.45" customHeight="1" x14ac:dyDescent="0.25">
      <c r="A141" s="3" t="s">
        <v>105</v>
      </c>
      <c r="B141" s="3" t="s">
        <v>499</v>
      </c>
      <c r="C141" s="3" t="s">
        <v>11</v>
      </c>
      <c r="D141" s="3">
        <v>-3.03</v>
      </c>
      <c r="E141" s="3" t="s">
        <v>14</v>
      </c>
      <c r="F141" s="3"/>
      <c r="G141" s="3"/>
    </row>
    <row r="142" spans="1:7" ht="14.45" customHeight="1" x14ac:dyDescent="0.25">
      <c r="A142" s="3" t="s">
        <v>105</v>
      </c>
      <c r="B142" s="3" t="s">
        <v>499</v>
      </c>
      <c r="C142" s="3" t="s">
        <v>81</v>
      </c>
      <c r="D142" s="3">
        <v>-0.41</v>
      </c>
      <c r="E142" s="3" t="s">
        <v>14</v>
      </c>
      <c r="F142" s="3"/>
      <c r="G142" s="3"/>
    </row>
    <row r="143" spans="1:7" ht="14.45" customHeight="1" x14ac:dyDescent="0.25">
      <c r="A143" s="3" t="s">
        <v>105</v>
      </c>
      <c r="B143" s="3" t="s">
        <v>499</v>
      </c>
      <c r="C143" s="3" t="s">
        <v>107</v>
      </c>
      <c r="D143" s="3">
        <v>-0.13</v>
      </c>
      <c r="E143" s="3" t="s">
        <v>14</v>
      </c>
      <c r="F143" s="3"/>
      <c r="G143" s="3"/>
    </row>
    <row r="144" spans="1:7" ht="14.45" customHeight="1" x14ac:dyDescent="0.25">
      <c r="A144" s="3" t="s">
        <v>105</v>
      </c>
      <c r="B144" s="3" t="s">
        <v>499</v>
      </c>
      <c r="C144" s="3" t="s">
        <v>91</v>
      </c>
      <c r="D144" s="3">
        <v>-0.01</v>
      </c>
      <c r="E144" s="3" t="s">
        <v>14</v>
      </c>
      <c r="F144" s="3"/>
      <c r="G144" s="3"/>
    </row>
    <row r="145" spans="1:7" ht="14.45" customHeight="1" x14ac:dyDescent="0.25">
      <c r="A145" s="3" t="s">
        <v>105</v>
      </c>
      <c r="B145" s="3" t="s">
        <v>499</v>
      </c>
      <c r="C145" s="3" t="s">
        <v>102</v>
      </c>
      <c r="D145" s="3">
        <v>-0.04</v>
      </c>
      <c r="E145" s="3" t="s">
        <v>14</v>
      </c>
      <c r="F145" s="3"/>
      <c r="G145" s="3"/>
    </row>
    <row r="146" spans="1:7" ht="14.45" customHeight="1" x14ac:dyDescent="0.25">
      <c r="A146" s="3" t="s">
        <v>105</v>
      </c>
      <c r="B146" s="3" t="s">
        <v>499</v>
      </c>
      <c r="C146" s="3" t="s">
        <v>80</v>
      </c>
      <c r="D146" s="3">
        <v>-0.02</v>
      </c>
      <c r="E146" s="3" t="s">
        <v>14</v>
      </c>
      <c r="F146" s="3"/>
      <c r="G146" s="3"/>
    </row>
    <row r="147" spans="1:7" ht="14.45" customHeight="1" x14ac:dyDescent="0.25">
      <c r="A147" s="3" t="s">
        <v>105</v>
      </c>
      <c r="B147" s="3" t="s">
        <v>499</v>
      </c>
      <c r="C147" s="3" t="s">
        <v>10</v>
      </c>
      <c r="D147" s="3">
        <v>-18.25</v>
      </c>
      <c r="E147" s="3" t="s">
        <v>14</v>
      </c>
      <c r="F147" s="3"/>
      <c r="G147" s="3"/>
    </row>
    <row r="148" spans="1:7" ht="14.45" customHeight="1" x14ac:dyDescent="0.25">
      <c r="A148" s="3" t="s">
        <v>105</v>
      </c>
      <c r="B148" s="4" t="s">
        <v>501</v>
      </c>
      <c r="C148" s="3" t="s">
        <v>0</v>
      </c>
      <c r="D148" s="3">
        <v>0.18</v>
      </c>
      <c r="E148" s="3" t="s">
        <v>15</v>
      </c>
      <c r="F148" s="3"/>
      <c r="G148" s="3" t="s">
        <v>83</v>
      </c>
    </row>
    <row r="149" spans="1:7" ht="14.45" customHeight="1" x14ac:dyDescent="0.25">
      <c r="A149" s="3" t="s">
        <v>105</v>
      </c>
      <c r="B149" s="3" t="s">
        <v>500</v>
      </c>
      <c r="C149" s="5" t="s">
        <v>31</v>
      </c>
      <c r="D149" s="3">
        <v>3.9968129999999999</v>
      </c>
      <c r="E149" s="3" t="s">
        <v>14</v>
      </c>
      <c r="F149" s="3"/>
      <c r="G149" s="3"/>
    </row>
    <row r="150" spans="1:7" ht="14.45" customHeight="1" x14ac:dyDescent="0.25">
      <c r="A150" s="5" t="s">
        <v>108</v>
      </c>
      <c r="B150" s="3" t="s">
        <v>497</v>
      </c>
      <c r="C150" s="1" t="s">
        <v>192</v>
      </c>
      <c r="D150" s="3">
        <v>1</v>
      </c>
      <c r="E150" s="3" t="s">
        <v>14</v>
      </c>
      <c r="F150" s="3"/>
      <c r="G150" s="3"/>
    </row>
    <row r="151" spans="1:7" ht="14.45" customHeight="1" x14ac:dyDescent="0.25">
      <c r="A151" s="5" t="s">
        <v>108</v>
      </c>
      <c r="B151" s="3" t="s">
        <v>499</v>
      </c>
      <c r="C151" s="3" t="s">
        <v>1</v>
      </c>
      <c r="D151" s="3">
        <v>-3.03</v>
      </c>
      <c r="E151" s="3" t="s">
        <v>14</v>
      </c>
      <c r="F151" s="3"/>
      <c r="G151" s="3"/>
    </row>
    <row r="152" spans="1:7" ht="14.45" customHeight="1" x14ac:dyDescent="0.25">
      <c r="A152" s="5" t="s">
        <v>108</v>
      </c>
      <c r="B152" s="3" t="s">
        <v>499</v>
      </c>
      <c r="C152" s="3" t="s">
        <v>81</v>
      </c>
      <c r="D152" s="3">
        <v>-0.41</v>
      </c>
      <c r="E152" s="3" t="s">
        <v>14</v>
      </c>
      <c r="F152" s="3"/>
      <c r="G152" s="3"/>
    </row>
    <row r="153" spans="1:7" ht="14.45" customHeight="1" x14ac:dyDescent="0.25">
      <c r="A153" s="5" t="s">
        <v>108</v>
      </c>
      <c r="B153" s="3" t="s">
        <v>499</v>
      </c>
      <c r="C153" s="3" t="s">
        <v>107</v>
      </c>
      <c r="D153" s="3">
        <v>-0.13</v>
      </c>
      <c r="E153" s="3" t="s">
        <v>14</v>
      </c>
      <c r="F153" s="3"/>
      <c r="G153" s="3"/>
    </row>
    <row r="154" spans="1:7" ht="14.45" customHeight="1" x14ac:dyDescent="0.25">
      <c r="A154" s="5" t="s">
        <v>108</v>
      </c>
      <c r="B154" s="3" t="s">
        <v>499</v>
      </c>
      <c r="C154" s="3" t="s">
        <v>91</v>
      </c>
      <c r="D154" s="3">
        <v>-0.01</v>
      </c>
      <c r="E154" s="3" t="s">
        <v>14</v>
      </c>
      <c r="F154" s="3"/>
      <c r="G154" s="3"/>
    </row>
    <row r="155" spans="1:7" ht="14.45" customHeight="1" x14ac:dyDescent="0.25">
      <c r="A155" s="5" t="s">
        <v>108</v>
      </c>
      <c r="B155" s="3" t="s">
        <v>499</v>
      </c>
      <c r="C155" s="3" t="s">
        <v>102</v>
      </c>
      <c r="D155" s="3">
        <v>-0.04</v>
      </c>
      <c r="E155" s="3" t="s">
        <v>14</v>
      </c>
      <c r="F155" s="3"/>
      <c r="G155" s="3"/>
    </row>
    <row r="156" spans="1:7" ht="14.45" customHeight="1" x14ac:dyDescent="0.25">
      <c r="A156" s="5" t="s">
        <v>108</v>
      </c>
      <c r="B156" s="3" t="s">
        <v>499</v>
      </c>
      <c r="C156" s="3" t="s">
        <v>80</v>
      </c>
      <c r="D156" s="3">
        <v>-0.02</v>
      </c>
      <c r="E156" s="3" t="s">
        <v>14</v>
      </c>
      <c r="F156" s="3"/>
      <c r="G156" s="3"/>
    </row>
    <row r="157" spans="1:7" ht="14.45" customHeight="1" x14ac:dyDescent="0.25">
      <c r="A157" s="5" t="s">
        <v>108</v>
      </c>
      <c r="B157" s="3" t="s">
        <v>499</v>
      </c>
      <c r="C157" s="3" t="s">
        <v>10</v>
      </c>
      <c r="D157" s="3">
        <v>-18.25</v>
      </c>
      <c r="E157" s="3" t="s">
        <v>14</v>
      </c>
      <c r="F157" s="3"/>
      <c r="G157" s="3"/>
    </row>
    <row r="158" spans="1:7" ht="14.45" customHeight="1" x14ac:dyDescent="0.25">
      <c r="A158" s="5" t="s">
        <v>108</v>
      </c>
      <c r="B158" s="4" t="s">
        <v>501</v>
      </c>
      <c r="C158" s="3" t="s">
        <v>0</v>
      </c>
      <c r="D158" s="3">
        <v>0.18</v>
      </c>
      <c r="E158" s="3" t="s">
        <v>15</v>
      </c>
      <c r="F158" s="3"/>
      <c r="G158" s="3"/>
    </row>
    <row r="159" spans="1:7" ht="14.45" customHeight="1" x14ac:dyDescent="0.25">
      <c r="A159" s="5" t="s">
        <v>108</v>
      </c>
      <c r="B159" s="3" t="s">
        <v>500</v>
      </c>
      <c r="C159" s="5" t="s">
        <v>32</v>
      </c>
      <c r="D159" s="3">
        <v>4.2967829999999996</v>
      </c>
      <c r="E159" s="3" t="s">
        <v>14</v>
      </c>
      <c r="F159" s="3"/>
      <c r="G159" s="3"/>
    </row>
    <row r="160" spans="1:7" ht="14.45" customHeight="1" x14ac:dyDescent="0.25">
      <c r="A160" s="3" t="s">
        <v>109</v>
      </c>
      <c r="B160" s="3" t="s">
        <v>497</v>
      </c>
      <c r="C160" s="1" t="s">
        <v>182</v>
      </c>
      <c r="D160" s="3">
        <v>1</v>
      </c>
      <c r="E160" s="3" t="s">
        <v>14</v>
      </c>
      <c r="F160" s="3"/>
      <c r="G160" s="3"/>
    </row>
    <row r="161" spans="1:7" ht="14.45" customHeight="1" x14ac:dyDescent="0.25">
      <c r="A161" s="3" t="s">
        <v>109</v>
      </c>
      <c r="B161" s="3" t="s">
        <v>499</v>
      </c>
      <c r="C161" s="3" t="s">
        <v>11</v>
      </c>
      <c r="D161" s="5">
        <v>-2.0288196431358299</v>
      </c>
      <c r="E161" s="3" t="s">
        <v>14</v>
      </c>
      <c r="F161" s="3"/>
      <c r="G161" s="3"/>
    </row>
    <row r="162" spans="1:7" ht="14.45" customHeight="1" x14ac:dyDescent="0.25">
      <c r="A162" s="3" t="s">
        <v>109</v>
      </c>
      <c r="B162" s="3" t="s">
        <v>499</v>
      </c>
      <c r="C162" s="3" t="s">
        <v>113</v>
      </c>
      <c r="D162" s="5">
        <v>-1.8966862612495399E-2</v>
      </c>
      <c r="E162" s="3" t="s">
        <v>14</v>
      </c>
      <c r="F162" s="3"/>
      <c r="G162" s="3"/>
    </row>
    <row r="163" spans="1:7" ht="14.45" customHeight="1" x14ac:dyDescent="0.25">
      <c r="A163" s="3" t="s">
        <v>109</v>
      </c>
      <c r="B163" s="3" t="s">
        <v>499</v>
      </c>
      <c r="C163" s="1" t="s">
        <v>115</v>
      </c>
      <c r="D163" s="3">
        <v>-1.3010000000000001E-3</v>
      </c>
      <c r="E163" s="3" t="s">
        <v>14</v>
      </c>
      <c r="F163" s="3"/>
      <c r="G163" s="3" t="s">
        <v>116</v>
      </c>
    </row>
    <row r="164" spans="1:7" ht="14.45" customHeight="1" x14ac:dyDescent="0.25">
      <c r="A164" s="3" t="s">
        <v>109</v>
      </c>
      <c r="B164" s="3" t="s">
        <v>499</v>
      </c>
      <c r="C164" s="3" t="s">
        <v>102</v>
      </c>
      <c r="D164" s="5">
        <v>-2.3784E-2</v>
      </c>
      <c r="E164" s="3" t="s">
        <v>14</v>
      </c>
      <c r="F164" s="3"/>
      <c r="G164" s="3"/>
    </row>
    <row r="165" spans="1:7" ht="14.45" customHeight="1" x14ac:dyDescent="0.25">
      <c r="A165" s="3" t="s">
        <v>109</v>
      </c>
      <c r="B165" s="3" t="s">
        <v>499</v>
      </c>
      <c r="C165" s="1" t="s">
        <v>117</v>
      </c>
      <c r="D165" s="5">
        <v>-4.7323518701555399E-2</v>
      </c>
      <c r="E165" s="3" t="s">
        <v>14</v>
      </c>
      <c r="F165" s="3"/>
      <c r="G165" s="3"/>
    </row>
    <row r="166" spans="1:7" ht="14.45" customHeight="1" x14ac:dyDescent="0.25">
      <c r="A166" s="3" t="s">
        <v>109</v>
      </c>
      <c r="B166" s="4" t="s">
        <v>501</v>
      </c>
      <c r="C166" s="3" t="s">
        <v>0</v>
      </c>
      <c r="D166" s="5">
        <v>0.3901576236799667</v>
      </c>
      <c r="E166" s="3" t="s">
        <v>15</v>
      </c>
      <c r="F166" s="3"/>
      <c r="G166" s="3"/>
    </row>
    <row r="167" spans="1:7" ht="14.45" customHeight="1" x14ac:dyDescent="0.25">
      <c r="A167" s="3" t="s">
        <v>109</v>
      </c>
      <c r="B167" s="3" t="s">
        <v>498</v>
      </c>
      <c r="C167" s="3" t="s">
        <v>65</v>
      </c>
      <c r="D167" s="5">
        <v>-2.38256255527233</v>
      </c>
      <c r="E167" s="3" t="s">
        <v>25</v>
      </c>
      <c r="F167" s="3"/>
      <c r="G167" s="3"/>
    </row>
    <row r="168" spans="1:7" ht="14.45" customHeight="1" x14ac:dyDescent="0.25">
      <c r="A168" s="3" t="s">
        <v>109</v>
      </c>
      <c r="B168" s="3" t="s">
        <v>499</v>
      </c>
      <c r="C168" s="3" t="s">
        <v>10</v>
      </c>
      <c r="D168" s="3">
        <v>-16.396699999999999</v>
      </c>
      <c r="E168" s="3" t="s">
        <v>14</v>
      </c>
      <c r="F168" s="3"/>
      <c r="G168" s="3" t="s">
        <v>132</v>
      </c>
    </row>
    <row r="169" spans="1:7" ht="14.45" customHeight="1" x14ac:dyDescent="0.25">
      <c r="A169" s="3" t="s">
        <v>109</v>
      </c>
      <c r="B169" s="3" t="s">
        <v>500</v>
      </c>
      <c r="C169" s="5" t="s">
        <v>31</v>
      </c>
      <c r="D169" s="5">
        <v>2.2082000000000002</v>
      </c>
      <c r="E169" s="3" t="s">
        <v>14</v>
      </c>
      <c r="F169" s="3"/>
      <c r="G169" s="3"/>
    </row>
    <row r="170" spans="1:7" ht="14.45" customHeight="1" x14ac:dyDescent="0.25">
      <c r="A170" s="3" t="s">
        <v>111</v>
      </c>
      <c r="B170" s="3" t="s">
        <v>497</v>
      </c>
      <c r="C170" s="1" t="s">
        <v>182</v>
      </c>
      <c r="D170" s="3">
        <v>1</v>
      </c>
      <c r="E170" s="3" t="s">
        <v>14</v>
      </c>
      <c r="F170" s="3"/>
      <c r="G170" s="3"/>
    </row>
    <row r="171" spans="1:7" ht="14.45" customHeight="1" x14ac:dyDescent="0.25">
      <c r="A171" s="3" t="s">
        <v>111</v>
      </c>
      <c r="B171" s="3" t="s">
        <v>499</v>
      </c>
      <c r="C171" s="3" t="s">
        <v>1</v>
      </c>
      <c r="D171" s="5">
        <v>-2.0288196431358299</v>
      </c>
      <c r="E171" s="3" t="s">
        <v>14</v>
      </c>
      <c r="F171" s="3"/>
      <c r="G171" s="3"/>
    </row>
    <row r="172" spans="1:7" ht="14.45" customHeight="1" x14ac:dyDescent="0.25">
      <c r="A172" s="3" t="s">
        <v>111</v>
      </c>
      <c r="B172" s="3" t="s">
        <v>499</v>
      </c>
      <c r="C172" s="3" t="s">
        <v>113</v>
      </c>
      <c r="D172" s="5">
        <v>-1.8966862612495399E-2</v>
      </c>
      <c r="E172" s="3" t="s">
        <v>14</v>
      </c>
      <c r="F172" s="3"/>
      <c r="G172" s="3"/>
    </row>
    <row r="173" spans="1:7" ht="14.45" customHeight="1" x14ac:dyDescent="0.25">
      <c r="A173" s="3" t="s">
        <v>111</v>
      </c>
      <c r="B173" s="3" t="s">
        <v>499</v>
      </c>
      <c r="C173" s="1" t="s">
        <v>115</v>
      </c>
      <c r="D173" s="3">
        <v>-1.3010000000000001E-3</v>
      </c>
      <c r="E173" s="3" t="s">
        <v>14</v>
      </c>
      <c r="F173" s="3"/>
      <c r="G173" s="3" t="s">
        <v>116</v>
      </c>
    </row>
    <row r="174" spans="1:7" ht="14.45" customHeight="1" x14ac:dyDescent="0.25">
      <c r="A174" s="3" t="s">
        <v>111</v>
      </c>
      <c r="B174" s="3" t="s">
        <v>499</v>
      </c>
      <c r="C174" s="3" t="s">
        <v>102</v>
      </c>
      <c r="D174" s="5">
        <v>-2.3784E-2</v>
      </c>
      <c r="E174" s="3" t="s">
        <v>14</v>
      </c>
      <c r="F174" s="3"/>
      <c r="G174" s="3"/>
    </row>
    <row r="175" spans="1:7" ht="14.45" customHeight="1" x14ac:dyDescent="0.25">
      <c r="A175" s="3" t="s">
        <v>111</v>
      </c>
      <c r="B175" s="3" t="s">
        <v>499</v>
      </c>
      <c r="C175" s="1" t="s">
        <v>117</v>
      </c>
      <c r="D175" s="5">
        <v>-4.7323518701555399E-2</v>
      </c>
      <c r="E175" s="3" t="s">
        <v>14</v>
      </c>
      <c r="F175" s="3"/>
      <c r="G175" s="3"/>
    </row>
    <row r="176" spans="1:7" ht="14.45" customHeight="1" x14ac:dyDescent="0.25">
      <c r="A176" s="3" t="s">
        <v>111</v>
      </c>
      <c r="B176" s="4" t="s">
        <v>501</v>
      </c>
      <c r="C176" s="3" t="s">
        <v>0</v>
      </c>
      <c r="D176" s="5">
        <v>0.3901576236799667</v>
      </c>
      <c r="E176" s="3" t="s">
        <v>15</v>
      </c>
      <c r="F176" s="3"/>
      <c r="G176" s="3"/>
    </row>
    <row r="177" spans="1:7" ht="14.45" customHeight="1" x14ac:dyDescent="0.25">
      <c r="A177" s="3" t="s">
        <v>111</v>
      </c>
      <c r="B177" s="3" t="s">
        <v>498</v>
      </c>
      <c r="C177" s="3" t="s">
        <v>65</v>
      </c>
      <c r="D177" s="5">
        <v>-2.38256255527233</v>
      </c>
      <c r="E177" s="3" t="s">
        <v>25</v>
      </c>
      <c r="F177" s="3"/>
      <c r="G177" s="3"/>
    </row>
    <row r="178" spans="1:7" ht="14.45" customHeight="1" x14ac:dyDescent="0.25">
      <c r="A178" s="3" t="s">
        <v>111</v>
      </c>
      <c r="B178" s="3" t="s">
        <v>499</v>
      </c>
      <c r="C178" s="3" t="s">
        <v>10</v>
      </c>
      <c r="D178" s="3">
        <v>-16.396699999999999</v>
      </c>
      <c r="E178" s="3" t="s">
        <v>14</v>
      </c>
      <c r="F178" s="3"/>
      <c r="G178" s="3" t="s">
        <v>132</v>
      </c>
    </row>
    <row r="179" spans="1:7" ht="14.45" customHeight="1" x14ac:dyDescent="0.25">
      <c r="A179" s="3" t="s">
        <v>111</v>
      </c>
      <c r="B179" s="3" t="s">
        <v>500</v>
      </c>
      <c r="C179" s="5" t="s">
        <v>32</v>
      </c>
      <c r="D179" s="5">
        <v>2.4089999999999998</v>
      </c>
      <c r="E179" s="3" t="s">
        <v>14</v>
      </c>
      <c r="F179" s="3"/>
      <c r="G179" s="3"/>
    </row>
    <row r="180" spans="1:7" ht="14.45" customHeight="1" x14ac:dyDescent="0.25">
      <c r="A180" s="3" t="s">
        <v>120</v>
      </c>
      <c r="B180" s="3" t="s">
        <v>497</v>
      </c>
      <c r="C180" s="1" t="s">
        <v>117</v>
      </c>
      <c r="D180" s="3">
        <v>1</v>
      </c>
      <c r="E180" s="3" t="s">
        <v>14</v>
      </c>
      <c r="F180" s="3"/>
      <c r="G180" s="3"/>
    </row>
    <row r="181" spans="1:7" ht="14.45" customHeight="1" x14ac:dyDescent="0.25">
      <c r="A181" s="3" t="s">
        <v>120</v>
      </c>
      <c r="B181" s="3" t="s">
        <v>499</v>
      </c>
      <c r="C181" s="8" t="s">
        <v>118</v>
      </c>
      <c r="D181" s="3">
        <f>-1000*0.0327/650</f>
        <v>-5.030769230769231E-2</v>
      </c>
      <c r="E181" s="3" t="s">
        <v>14</v>
      </c>
      <c r="F181" s="3"/>
      <c r="G181" s="3"/>
    </row>
    <row r="182" spans="1:7" ht="14.45" customHeight="1" x14ac:dyDescent="0.25">
      <c r="A182" s="3" t="s">
        <v>120</v>
      </c>
      <c r="B182" s="3" t="s">
        <v>499</v>
      </c>
      <c r="C182" s="3" t="s">
        <v>113</v>
      </c>
      <c r="D182" s="3">
        <f>-140*0.0327/650</f>
        <v>-7.0430769230769236E-3</v>
      </c>
      <c r="E182" s="3" t="s">
        <v>14</v>
      </c>
      <c r="F182" s="3"/>
      <c r="G182" s="3"/>
    </row>
    <row r="183" spans="1:7" ht="14.45" customHeight="1" x14ac:dyDescent="0.25">
      <c r="A183" s="3" t="s">
        <v>120</v>
      </c>
      <c r="B183" s="3" t="s">
        <v>499</v>
      </c>
      <c r="C183" s="3" t="s">
        <v>10</v>
      </c>
      <c r="D183" s="3">
        <f>-1727.78*0.0327/650</f>
        <v>-8.6920624615384606E-2</v>
      </c>
      <c r="E183" s="3" t="s">
        <v>14</v>
      </c>
      <c r="F183" s="3"/>
      <c r="G183" s="3"/>
    </row>
    <row r="184" spans="1:7" ht="14.45" customHeight="1" x14ac:dyDescent="0.25">
      <c r="A184" s="3" t="s">
        <v>120</v>
      </c>
      <c r="B184" s="3" t="s">
        <v>498</v>
      </c>
      <c r="C184" s="3" t="s">
        <v>0</v>
      </c>
      <c r="D184" s="3">
        <f>-49*0.0327/650/3.6</f>
        <v>-6.8474358974358971E-4</v>
      </c>
      <c r="E184" s="3" t="s">
        <v>15</v>
      </c>
      <c r="F184" s="3"/>
      <c r="G184" s="3"/>
    </row>
    <row r="185" spans="1:7" ht="14.45" customHeight="1" x14ac:dyDescent="0.25">
      <c r="A185" s="3" t="s">
        <v>120</v>
      </c>
      <c r="B185" s="3" t="s">
        <v>498</v>
      </c>
      <c r="C185" s="3" t="s">
        <v>53</v>
      </c>
      <c r="D185" s="3">
        <f>-708*0.0327/650</f>
        <v>-3.5617846153846153E-2</v>
      </c>
      <c r="E185" s="3" t="s">
        <v>25</v>
      </c>
      <c r="F185" s="3"/>
      <c r="G185" s="3"/>
    </row>
    <row r="186" spans="1:7" ht="14.45" customHeight="1" x14ac:dyDescent="0.25">
      <c r="A186" s="3" t="s">
        <v>114</v>
      </c>
      <c r="B186" s="3" t="s">
        <v>497</v>
      </c>
      <c r="C186" s="5" t="s">
        <v>113</v>
      </c>
      <c r="D186" s="3">
        <v>1</v>
      </c>
      <c r="E186" s="3" t="s">
        <v>14</v>
      </c>
      <c r="F186" s="3"/>
      <c r="G186" s="3"/>
    </row>
    <row r="187" spans="1:7" ht="14.45" customHeight="1" x14ac:dyDescent="0.25">
      <c r="A187" s="3" t="s">
        <v>114</v>
      </c>
      <c r="B187" s="3" t="s">
        <v>499</v>
      </c>
      <c r="C187" s="3" t="s">
        <v>100</v>
      </c>
      <c r="D187" s="3">
        <v>-0.55000000000000004</v>
      </c>
      <c r="E187" s="3" t="s">
        <v>14</v>
      </c>
      <c r="F187" s="3"/>
      <c r="G187" s="3"/>
    </row>
    <row r="188" spans="1:7" ht="14.45" customHeight="1" x14ac:dyDescent="0.25">
      <c r="A188" s="3" t="s">
        <v>114</v>
      </c>
      <c r="B188" s="3" t="s">
        <v>498</v>
      </c>
      <c r="C188" s="3" t="s">
        <v>0</v>
      </c>
      <c r="D188" s="3">
        <v>-0.41599999999999998</v>
      </c>
      <c r="E188" s="3" t="s">
        <v>15</v>
      </c>
      <c r="F188" s="3"/>
      <c r="G188" s="3"/>
    </row>
    <row r="189" spans="1:7" ht="14.45" customHeight="1" x14ac:dyDescent="0.25">
      <c r="A189" s="3" t="s">
        <v>122</v>
      </c>
      <c r="B189" s="3" t="s">
        <v>497</v>
      </c>
      <c r="C189" s="3" t="s">
        <v>112</v>
      </c>
      <c r="D189" s="3">
        <v>1</v>
      </c>
      <c r="E189" s="3" t="s">
        <v>14</v>
      </c>
      <c r="F189" s="3"/>
      <c r="G189" s="3"/>
    </row>
    <row r="190" spans="1:7" ht="14.45" customHeight="1" x14ac:dyDescent="0.25">
      <c r="A190" s="3" t="s">
        <v>122</v>
      </c>
      <c r="B190" s="3" t="s">
        <v>499</v>
      </c>
      <c r="C190" s="3" t="s">
        <v>11</v>
      </c>
      <c r="D190" s="5">
        <v>-4.423664932583077</v>
      </c>
      <c r="E190" s="3" t="s">
        <v>14</v>
      </c>
      <c r="F190" s="3"/>
      <c r="G190" s="3"/>
    </row>
    <row r="191" spans="1:7" ht="14.45" customHeight="1" x14ac:dyDescent="0.25">
      <c r="A191" s="3" t="s">
        <v>122</v>
      </c>
      <c r="B191" s="3" t="s">
        <v>499</v>
      </c>
      <c r="C191" s="3" t="s">
        <v>81</v>
      </c>
      <c r="D191" s="5">
        <v>-0.30687971122199809</v>
      </c>
      <c r="E191" s="3" t="s">
        <v>14</v>
      </c>
      <c r="F191" s="3"/>
      <c r="G191" s="3"/>
    </row>
    <row r="192" spans="1:7" ht="14.45" customHeight="1" x14ac:dyDescent="0.25">
      <c r="A192" s="3" t="s">
        <v>122</v>
      </c>
      <c r="B192" s="3" t="s">
        <v>499</v>
      </c>
      <c r="C192" s="3" t="s">
        <v>107</v>
      </c>
      <c r="D192" s="5">
        <v>-0.34764837031532009</v>
      </c>
      <c r="E192" s="3" t="s">
        <v>14</v>
      </c>
      <c r="F192" s="3"/>
      <c r="G192" s="3"/>
    </row>
    <row r="193" spans="1:7" ht="14.45" customHeight="1" x14ac:dyDescent="0.25">
      <c r="A193" s="3" t="s">
        <v>122</v>
      </c>
      <c r="B193" s="3" t="s">
        <v>499</v>
      </c>
      <c r="C193" s="3" t="s">
        <v>91</v>
      </c>
      <c r="D193" s="5">
        <v>-0.1377003928230173</v>
      </c>
      <c r="E193" s="3" t="s">
        <v>14</v>
      </c>
      <c r="F193" s="3"/>
      <c r="G193" s="3"/>
    </row>
    <row r="194" spans="1:7" ht="14.45" customHeight="1" x14ac:dyDescent="0.25">
      <c r="A194" s="3" t="s">
        <v>122</v>
      </c>
      <c r="B194" s="3" t="s">
        <v>499</v>
      </c>
      <c r="C194" s="1" t="s">
        <v>115</v>
      </c>
      <c r="D194" s="5">
        <v>-0.16254379445801001</v>
      </c>
      <c r="E194" s="3" t="s">
        <v>14</v>
      </c>
      <c r="F194" s="3"/>
      <c r="G194" s="3"/>
    </row>
    <row r="195" spans="1:7" ht="14.45" customHeight="1" x14ac:dyDescent="0.25">
      <c r="A195" s="3" t="s">
        <v>122</v>
      </c>
      <c r="B195" s="3" t="s">
        <v>499</v>
      </c>
      <c r="C195" s="3" t="s">
        <v>80</v>
      </c>
      <c r="D195" s="5">
        <v>-0.21090349293980254</v>
      </c>
      <c r="E195" s="3" t="s">
        <v>14</v>
      </c>
      <c r="F195" s="3"/>
      <c r="G195" s="3"/>
    </row>
    <row r="196" spans="1:7" ht="14.45" customHeight="1" x14ac:dyDescent="0.25">
      <c r="A196" s="3" t="s">
        <v>122</v>
      </c>
      <c r="B196" s="3" t="s">
        <v>499</v>
      </c>
      <c r="C196" s="3" t="s">
        <v>117</v>
      </c>
      <c r="D196" s="5">
        <v>-6.2373925045121563E-2</v>
      </c>
      <c r="E196" s="3" t="s">
        <v>14</v>
      </c>
      <c r="F196" s="3"/>
      <c r="G196" s="3"/>
    </row>
    <row r="197" spans="1:7" ht="14.45" customHeight="1" x14ac:dyDescent="0.25">
      <c r="A197" s="3" t="s">
        <v>122</v>
      </c>
      <c r="B197" s="3" t="s">
        <v>499</v>
      </c>
      <c r="C197" s="3" t="s">
        <v>10</v>
      </c>
      <c r="D197" s="5">
        <v>-14.363361291007537</v>
      </c>
      <c r="E197" s="3" t="s">
        <v>14</v>
      </c>
      <c r="F197" s="3"/>
      <c r="G197" s="3"/>
    </row>
    <row r="198" spans="1:7" ht="14.45" customHeight="1" x14ac:dyDescent="0.25">
      <c r="A198" s="3" t="s">
        <v>122</v>
      </c>
      <c r="B198" s="4" t="s">
        <v>501</v>
      </c>
      <c r="C198" s="3" t="s">
        <v>0</v>
      </c>
      <c r="D198" s="5">
        <v>0.57559717869062077</v>
      </c>
      <c r="E198" s="3" t="s">
        <v>15</v>
      </c>
      <c r="F198" s="3"/>
      <c r="G198" s="3"/>
    </row>
    <row r="199" spans="1:7" ht="14.45" customHeight="1" x14ac:dyDescent="0.25">
      <c r="A199" s="3" t="s">
        <v>122</v>
      </c>
      <c r="B199" s="4" t="s">
        <v>501</v>
      </c>
      <c r="C199" s="1" t="s">
        <v>613</v>
      </c>
      <c r="D199" s="5">
        <v>0.86086956521739133</v>
      </c>
      <c r="E199" s="3" t="s">
        <v>14</v>
      </c>
      <c r="F199" s="3"/>
      <c r="G199" s="3"/>
    </row>
    <row r="200" spans="1:7" ht="14.45" customHeight="1" x14ac:dyDescent="0.25">
      <c r="A200" s="3" t="s">
        <v>122</v>
      </c>
      <c r="B200" s="3" t="s">
        <v>500</v>
      </c>
      <c r="C200" s="3" t="s">
        <v>31</v>
      </c>
      <c r="D200" s="5">
        <v>5.2389621826680886</v>
      </c>
      <c r="E200" s="3" t="s">
        <v>14</v>
      </c>
      <c r="F200" s="3"/>
      <c r="G200" s="3"/>
    </row>
    <row r="201" spans="1:7" ht="14.45" customHeight="1" x14ac:dyDescent="0.25">
      <c r="A201" s="5" t="s">
        <v>123</v>
      </c>
      <c r="B201" s="3" t="s">
        <v>497</v>
      </c>
      <c r="C201" s="5" t="s">
        <v>112</v>
      </c>
      <c r="D201" s="3">
        <v>1</v>
      </c>
      <c r="E201" s="3" t="s">
        <v>14</v>
      </c>
      <c r="F201" s="3"/>
      <c r="G201" s="3"/>
    </row>
    <row r="202" spans="1:7" ht="14.45" customHeight="1" x14ac:dyDescent="0.25">
      <c r="A202" s="5" t="s">
        <v>123</v>
      </c>
      <c r="B202" s="3" t="s">
        <v>499</v>
      </c>
      <c r="C202" s="3" t="s">
        <v>1</v>
      </c>
      <c r="D202" s="5">
        <v>-4.423664932583077</v>
      </c>
      <c r="E202" s="3" t="s">
        <v>14</v>
      </c>
      <c r="F202" s="3"/>
      <c r="G202" s="3"/>
    </row>
    <row r="203" spans="1:7" ht="14.45" customHeight="1" x14ac:dyDescent="0.25">
      <c r="A203" s="5" t="s">
        <v>123</v>
      </c>
      <c r="B203" s="3" t="s">
        <v>499</v>
      </c>
      <c r="C203" s="3" t="s">
        <v>81</v>
      </c>
      <c r="D203" s="5">
        <v>-0.30687971122199809</v>
      </c>
      <c r="E203" s="3" t="s">
        <v>14</v>
      </c>
      <c r="F203" s="3"/>
      <c r="G203" s="3"/>
    </row>
    <row r="204" spans="1:7" ht="14.45" customHeight="1" x14ac:dyDescent="0.25">
      <c r="A204" s="5" t="s">
        <v>123</v>
      </c>
      <c r="B204" s="3" t="s">
        <v>499</v>
      </c>
      <c r="C204" s="3" t="s">
        <v>107</v>
      </c>
      <c r="D204" s="5">
        <v>-0.34764837031532009</v>
      </c>
      <c r="E204" s="3" t="s">
        <v>14</v>
      </c>
      <c r="F204" s="3"/>
      <c r="G204" s="3"/>
    </row>
    <row r="205" spans="1:7" ht="14.45" customHeight="1" x14ac:dyDescent="0.25">
      <c r="A205" s="5" t="s">
        <v>123</v>
      </c>
      <c r="B205" s="3" t="s">
        <v>499</v>
      </c>
      <c r="C205" s="3" t="s">
        <v>91</v>
      </c>
      <c r="D205" s="5">
        <v>-0.1377003928230173</v>
      </c>
      <c r="E205" s="3" t="s">
        <v>14</v>
      </c>
      <c r="F205" s="3"/>
      <c r="G205" s="3"/>
    </row>
    <row r="206" spans="1:7" ht="14.45" customHeight="1" x14ac:dyDescent="0.25">
      <c r="A206" s="5" t="s">
        <v>123</v>
      </c>
      <c r="B206" s="3" t="s">
        <v>499</v>
      </c>
      <c r="C206" s="1" t="s">
        <v>115</v>
      </c>
      <c r="D206" s="5">
        <v>-0.16254379445801001</v>
      </c>
      <c r="E206" s="3" t="s">
        <v>14</v>
      </c>
      <c r="F206" s="3"/>
      <c r="G206" s="3"/>
    </row>
    <row r="207" spans="1:7" ht="14.45" customHeight="1" x14ac:dyDescent="0.25">
      <c r="A207" s="5" t="s">
        <v>123</v>
      </c>
      <c r="B207" s="3" t="s">
        <v>499</v>
      </c>
      <c r="C207" s="3" t="s">
        <v>80</v>
      </c>
      <c r="D207" s="5">
        <v>-0.21090349293980254</v>
      </c>
      <c r="E207" s="3" t="s">
        <v>14</v>
      </c>
      <c r="F207" s="3"/>
      <c r="G207" s="3"/>
    </row>
    <row r="208" spans="1:7" ht="14.45" customHeight="1" x14ac:dyDescent="0.25">
      <c r="A208" s="5" t="s">
        <v>123</v>
      </c>
      <c r="B208" s="3" t="s">
        <v>499</v>
      </c>
      <c r="C208" s="3" t="s">
        <v>117</v>
      </c>
      <c r="D208" s="5">
        <v>-6.2373925045121563E-2</v>
      </c>
      <c r="E208" s="3" t="s">
        <v>14</v>
      </c>
      <c r="F208" s="3"/>
      <c r="G208" s="3"/>
    </row>
    <row r="209" spans="1:7" ht="14.45" customHeight="1" x14ac:dyDescent="0.25">
      <c r="A209" s="5" t="s">
        <v>123</v>
      </c>
      <c r="B209" s="3" t="s">
        <v>499</v>
      </c>
      <c r="C209" s="3" t="s">
        <v>10</v>
      </c>
      <c r="D209" s="5">
        <v>-14.363361291007537</v>
      </c>
      <c r="E209" s="3" t="s">
        <v>14</v>
      </c>
      <c r="F209" s="3"/>
      <c r="G209" s="3"/>
    </row>
    <row r="210" spans="1:7" ht="14.45" customHeight="1" x14ac:dyDescent="0.25">
      <c r="A210" s="5" t="s">
        <v>123</v>
      </c>
      <c r="B210" s="4" t="s">
        <v>501</v>
      </c>
      <c r="C210" s="3" t="s">
        <v>0</v>
      </c>
      <c r="D210" s="5">
        <v>0.57559717869062077</v>
      </c>
      <c r="E210" s="3" t="s">
        <v>15</v>
      </c>
      <c r="F210" s="3"/>
      <c r="G210" s="3"/>
    </row>
    <row r="211" spans="1:7" ht="14.45" customHeight="1" x14ac:dyDescent="0.25">
      <c r="A211" s="5" t="s">
        <v>123</v>
      </c>
      <c r="B211" s="4" t="s">
        <v>501</v>
      </c>
      <c r="C211" s="1" t="s">
        <v>613</v>
      </c>
      <c r="D211" s="5">
        <v>0.86086956521739133</v>
      </c>
      <c r="E211" s="3" t="s">
        <v>14</v>
      </c>
      <c r="F211" s="3"/>
      <c r="G211" s="3"/>
    </row>
    <row r="212" spans="1:7" ht="14.45" customHeight="1" x14ac:dyDescent="0.25">
      <c r="A212" s="5" t="s">
        <v>123</v>
      </c>
      <c r="B212" s="3" t="s">
        <v>500</v>
      </c>
      <c r="C212" s="3" t="s">
        <v>32</v>
      </c>
      <c r="D212" s="5">
        <v>5.6769050109938126</v>
      </c>
      <c r="E212" s="3" t="s">
        <v>14</v>
      </c>
      <c r="F212" s="3"/>
      <c r="G212" s="3"/>
    </row>
    <row r="213" spans="1:7" ht="14.45" customHeight="1" x14ac:dyDescent="0.25">
      <c r="A213" s="3" t="s">
        <v>124</v>
      </c>
      <c r="B213" s="3" t="s">
        <v>497</v>
      </c>
      <c r="C213" s="3" t="s">
        <v>112</v>
      </c>
      <c r="D213" s="3">
        <v>1</v>
      </c>
      <c r="E213" s="3" t="s">
        <v>14</v>
      </c>
      <c r="F213" s="3"/>
      <c r="G213" s="3"/>
    </row>
    <row r="214" spans="1:7" ht="14.45" customHeight="1" x14ac:dyDescent="0.25">
      <c r="A214" s="3" t="s">
        <v>124</v>
      </c>
      <c r="B214" s="3" t="s">
        <v>499</v>
      </c>
      <c r="C214" s="3" t="s">
        <v>11</v>
      </c>
      <c r="D214" s="5">
        <v>-3.9820805657762697</v>
      </c>
      <c r="E214" s="3" t="s">
        <v>14</v>
      </c>
      <c r="F214" s="3"/>
      <c r="G214" s="3"/>
    </row>
    <row r="215" spans="1:7" ht="14.45" customHeight="1" x14ac:dyDescent="0.25">
      <c r="A215" s="3" t="s">
        <v>124</v>
      </c>
      <c r="B215" s="3" t="s">
        <v>499</v>
      </c>
      <c r="C215" s="3" t="s">
        <v>81</v>
      </c>
      <c r="D215" s="5">
        <v>-0.13700004778515792</v>
      </c>
      <c r="E215" s="3" t="s">
        <v>14</v>
      </c>
      <c r="F215" s="3"/>
      <c r="G215" s="3"/>
    </row>
    <row r="216" spans="1:7" ht="14.45" customHeight="1" x14ac:dyDescent="0.25">
      <c r="A216" s="3" t="s">
        <v>124</v>
      </c>
      <c r="B216" s="3" t="s">
        <v>499</v>
      </c>
      <c r="C216" s="3" t="s">
        <v>107</v>
      </c>
      <c r="D216" s="5">
        <v>-6.9336264156353036E-2</v>
      </c>
      <c r="E216" s="3" t="s">
        <v>14</v>
      </c>
      <c r="F216" s="3"/>
      <c r="G216" s="3"/>
    </row>
    <row r="217" spans="1:7" ht="14.45" customHeight="1" x14ac:dyDescent="0.25">
      <c r="A217" s="3" t="s">
        <v>124</v>
      </c>
      <c r="B217" s="3" t="s">
        <v>499</v>
      </c>
      <c r="C217" s="3" t="s">
        <v>91</v>
      </c>
      <c r="D217" s="5">
        <v>-7.3015721316958951E-2</v>
      </c>
      <c r="E217" s="3" t="s">
        <v>14</v>
      </c>
      <c r="F217" s="3"/>
      <c r="G217" s="3"/>
    </row>
    <row r="218" spans="1:7" ht="14.45" customHeight="1" x14ac:dyDescent="0.25">
      <c r="A218" s="3" t="s">
        <v>124</v>
      </c>
      <c r="B218" s="3" t="s">
        <v>499</v>
      </c>
      <c r="C218" s="1" t="s">
        <v>115</v>
      </c>
      <c r="D218" s="5">
        <v>-8.7088450327328301E-2</v>
      </c>
      <c r="E218" s="3" t="s">
        <v>14</v>
      </c>
      <c r="F218" s="3"/>
      <c r="G218" s="3"/>
    </row>
    <row r="219" spans="1:7" ht="14.45" customHeight="1" x14ac:dyDescent="0.25">
      <c r="A219" s="3" t="s">
        <v>124</v>
      </c>
      <c r="B219" s="3" t="s">
        <v>499</v>
      </c>
      <c r="C219" s="3" t="s">
        <v>80</v>
      </c>
      <c r="D219" s="5">
        <v>-0.1751326038132556</v>
      </c>
      <c r="E219" s="3" t="s">
        <v>14</v>
      </c>
      <c r="F219" s="3"/>
      <c r="G219" s="3"/>
    </row>
    <row r="220" spans="1:7" ht="14.45" customHeight="1" x14ac:dyDescent="0.25">
      <c r="A220" s="3" t="s">
        <v>124</v>
      </c>
      <c r="B220" s="3" t="s">
        <v>499</v>
      </c>
      <c r="C220" s="3" t="s">
        <v>117</v>
      </c>
      <c r="D220" s="5">
        <v>-5.6195345725617622E-2</v>
      </c>
      <c r="E220" s="3" t="s">
        <v>14</v>
      </c>
      <c r="F220" s="3"/>
      <c r="G220" s="3"/>
    </row>
    <row r="221" spans="1:7" ht="14.45" customHeight="1" x14ac:dyDescent="0.25">
      <c r="A221" s="3" t="s">
        <v>124</v>
      </c>
      <c r="B221" s="3" t="s">
        <v>499</v>
      </c>
      <c r="C221" s="3" t="s">
        <v>10</v>
      </c>
      <c r="D221" s="5">
        <v>-9.1419219190519421</v>
      </c>
      <c r="E221" s="3" t="s">
        <v>14</v>
      </c>
      <c r="F221" s="3"/>
      <c r="G221" s="3"/>
    </row>
    <row r="222" spans="1:7" ht="14.45" customHeight="1" x14ac:dyDescent="0.25">
      <c r="A222" s="3" t="s">
        <v>124</v>
      </c>
      <c r="B222" s="3" t="s">
        <v>498</v>
      </c>
      <c r="C222" s="3" t="s">
        <v>0</v>
      </c>
      <c r="D222" s="5">
        <v>-6.989157339904141E-2</v>
      </c>
      <c r="E222" s="3" t="s">
        <v>15</v>
      </c>
      <c r="F222" s="3"/>
      <c r="G222" s="3"/>
    </row>
    <row r="223" spans="1:7" ht="14.45" customHeight="1" x14ac:dyDescent="0.25">
      <c r="A223" s="3" t="s">
        <v>124</v>
      </c>
      <c r="B223" s="4" t="s">
        <v>501</v>
      </c>
      <c r="C223" s="1" t="s">
        <v>613</v>
      </c>
      <c r="D223" s="5">
        <v>0.86086956521739133</v>
      </c>
      <c r="E223" s="3" t="s">
        <v>14</v>
      </c>
      <c r="F223" s="3"/>
      <c r="G223" s="3"/>
    </row>
    <row r="224" spans="1:7" ht="14.45" customHeight="1" x14ac:dyDescent="0.25">
      <c r="A224" s="3" t="s">
        <v>124</v>
      </c>
      <c r="B224" s="3" t="s">
        <v>500</v>
      </c>
      <c r="C224" s="3" t="s">
        <v>31</v>
      </c>
      <c r="D224" s="5">
        <v>4.4391056995920248</v>
      </c>
      <c r="E224" s="3" t="s">
        <v>14</v>
      </c>
      <c r="F224" s="3"/>
      <c r="G224" s="3"/>
    </row>
    <row r="225" spans="1:7" ht="14.45" customHeight="1" x14ac:dyDescent="0.25">
      <c r="A225" s="3" t="s">
        <v>125</v>
      </c>
      <c r="B225" s="3" t="s">
        <v>497</v>
      </c>
      <c r="C225" s="3" t="s">
        <v>112</v>
      </c>
      <c r="D225" s="3">
        <v>1</v>
      </c>
      <c r="E225" s="3" t="s">
        <v>14</v>
      </c>
      <c r="F225" s="3"/>
      <c r="G225" s="3"/>
    </row>
    <row r="226" spans="1:7" ht="14.45" customHeight="1" x14ac:dyDescent="0.25">
      <c r="A226" s="3" t="s">
        <v>125</v>
      </c>
      <c r="B226" s="3" t="s">
        <v>499</v>
      </c>
      <c r="C226" s="3" t="s">
        <v>1</v>
      </c>
      <c r="D226" s="5">
        <v>-3.9820805657762697</v>
      </c>
      <c r="E226" s="3" t="s">
        <v>14</v>
      </c>
      <c r="F226" s="3"/>
      <c r="G226" s="3"/>
    </row>
    <row r="227" spans="1:7" ht="14.45" customHeight="1" x14ac:dyDescent="0.25">
      <c r="A227" s="3" t="s">
        <v>125</v>
      </c>
      <c r="B227" s="3" t="s">
        <v>499</v>
      </c>
      <c r="C227" s="3" t="s">
        <v>81</v>
      </c>
      <c r="D227" s="5">
        <v>-0.13700004778515792</v>
      </c>
      <c r="E227" s="3" t="s">
        <v>14</v>
      </c>
      <c r="F227" s="3"/>
      <c r="G227" s="3"/>
    </row>
    <row r="228" spans="1:7" ht="14.45" customHeight="1" x14ac:dyDescent="0.25">
      <c r="A228" s="3" t="s">
        <v>125</v>
      </c>
      <c r="B228" s="3" t="s">
        <v>499</v>
      </c>
      <c r="C228" s="3" t="s">
        <v>107</v>
      </c>
      <c r="D228" s="5">
        <v>-6.9336264156353036E-2</v>
      </c>
      <c r="E228" s="3" t="s">
        <v>14</v>
      </c>
      <c r="F228" s="3"/>
      <c r="G228" s="3"/>
    </row>
    <row r="229" spans="1:7" ht="14.45" customHeight="1" x14ac:dyDescent="0.25">
      <c r="A229" s="3" t="s">
        <v>125</v>
      </c>
      <c r="B229" s="3" t="s">
        <v>499</v>
      </c>
      <c r="C229" s="3" t="s">
        <v>91</v>
      </c>
      <c r="D229" s="5">
        <v>-7.3015721316958951E-2</v>
      </c>
      <c r="E229" s="3" t="s">
        <v>14</v>
      </c>
      <c r="F229" s="3"/>
      <c r="G229" s="3"/>
    </row>
    <row r="230" spans="1:7" ht="14.45" customHeight="1" x14ac:dyDescent="0.25">
      <c r="A230" s="3" t="s">
        <v>125</v>
      </c>
      <c r="B230" s="3" t="s">
        <v>499</v>
      </c>
      <c r="C230" s="1" t="s">
        <v>115</v>
      </c>
      <c r="D230" s="5">
        <v>-8.7088450327328301E-2</v>
      </c>
      <c r="E230" s="3" t="s">
        <v>14</v>
      </c>
      <c r="F230" s="3"/>
      <c r="G230" s="3"/>
    </row>
    <row r="231" spans="1:7" ht="14.45" customHeight="1" x14ac:dyDescent="0.25">
      <c r="A231" s="3" t="s">
        <v>125</v>
      </c>
      <c r="B231" s="3" t="s">
        <v>499</v>
      </c>
      <c r="C231" s="3" t="s">
        <v>80</v>
      </c>
      <c r="D231" s="5">
        <v>-0.1751326038132556</v>
      </c>
      <c r="E231" s="3" t="s">
        <v>14</v>
      </c>
      <c r="F231" s="3"/>
      <c r="G231" s="3"/>
    </row>
    <row r="232" spans="1:7" ht="14.45" customHeight="1" x14ac:dyDescent="0.25">
      <c r="A232" s="3" t="s">
        <v>125</v>
      </c>
      <c r="B232" s="3" t="s">
        <v>499</v>
      </c>
      <c r="C232" s="3" t="s">
        <v>117</v>
      </c>
      <c r="D232" s="5">
        <v>-5.6195345725617622E-2</v>
      </c>
      <c r="E232" s="3" t="s">
        <v>14</v>
      </c>
      <c r="F232" s="3"/>
      <c r="G232" s="3"/>
    </row>
    <row r="233" spans="1:7" ht="14.45" customHeight="1" x14ac:dyDescent="0.25">
      <c r="A233" s="3" t="s">
        <v>125</v>
      </c>
      <c r="B233" s="3" t="s">
        <v>499</v>
      </c>
      <c r="C233" s="3" t="s">
        <v>10</v>
      </c>
      <c r="D233" s="5">
        <v>-9.1419219190519421</v>
      </c>
      <c r="E233" s="3" t="s">
        <v>14</v>
      </c>
      <c r="F233" s="3"/>
      <c r="G233" s="3"/>
    </row>
    <row r="234" spans="1:7" ht="14.45" customHeight="1" x14ac:dyDescent="0.25">
      <c r="A234" s="3" t="s">
        <v>125</v>
      </c>
      <c r="B234" s="3" t="s">
        <v>498</v>
      </c>
      <c r="C234" s="3" t="s">
        <v>0</v>
      </c>
      <c r="D234" s="5">
        <v>-6.989157339904141E-2</v>
      </c>
      <c r="E234" s="3" t="s">
        <v>15</v>
      </c>
      <c r="F234" s="3"/>
      <c r="G234" s="3"/>
    </row>
    <row r="235" spans="1:7" ht="14.45" customHeight="1" x14ac:dyDescent="0.25">
      <c r="A235" s="3" t="s">
        <v>125</v>
      </c>
      <c r="B235" s="4" t="s">
        <v>501</v>
      </c>
      <c r="C235" s="1" t="s">
        <v>613</v>
      </c>
      <c r="D235" s="5">
        <v>0.86086956521739133</v>
      </c>
      <c r="E235" s="3" t="s">
        <v>14</v>
      </c>
      <c r="F235" s="3"/>
      <c r="G235" s="3"/>
    </row>
    <row r="236" spans="1:7" ht="14.45" customHeight="1" x14ac:dyDescent="0.25">
      <c r="A236" s="3" t="s">
        <v>125</v>
      </c>
      <c r="B236" s="3" t="s">
        <v>500</v>
      </c>
      <c r="C236" s="3" t="s">
        <v>32</v>
      </c>
      <c r="D236" s="3">
        <v>4.8333316756038744</v>
      </c>
      <c r="E236" s="3" t="s">
        <v>14</v>
      </c>
      <c r="F236" s="3"/>
      <c r="G236" s="3"/>
    </row>
    <row r="237" spans="1:7" ht="14.45" customHeight="1" x14ac:dyDescent="0.25">
      <c r="A237" s="3" t="s">
        <v>126</v>
      </c>
      <c r="B237" s="3" t="s">
        <v>497</v>
      </c>
      <c r="C237" s="3" t="s">
        <v>112</v>
      </c>
      <c r="D237" s="3">
        <v>1</v>
      </c>
      <c r="E237" s="3" t="s">
        <v>14</v>
      </c>
      <c r="F237" s="3"/>
      <c r="G237" s="3"/>
    </row>
    <row r="238" spans="1:7" ht="14.45" customHeight="1" x14ac:dyDescent="0.25">
      <c r="A238" s="3" t="s">
        <v>126</v>
      </c>
      <c r="B238" s="3" t="s">
        <v>499</v>
      </c>
      <c r="C238" s="3" t="s">
        <v>11</v>
      </c>
      <c r="D238" s="5">
        <v>-4.5368575783972123</v>
      </c>
      <c r="E238" s="3" t="s">
        <v>14</v>
      </c>
      <c r="F238" s="3"/>
      <c r="G238" s="3"/>
    </row>
    <row r="239" spans="1:7" ht="14.45" customHeight="1" x14ac:dyDescent="0.25">
      <c r="A239" s="3" t="s">
        <v>126</v>
      </c>
      <c r="B239" s="3" t="s">
        <v>499</v>
      </c>
      <c r="C239" s="3" t="s">
        <v>80</v>
      </c>
      <c r="D239" s="5">
        <v>-0.19838850174216027</v>
      </c>
      <c r="E239" s="3" t="s">
        <v>14</v>
      </c>
      <c r="F239" s="3"/>
      <c r="G239" s="3"/>
    </row>
    <row r="240" spans="1:7" ht="14.45" customHeight="1" x14ac:dyDescent="0.25">
      <c r="A240" s="3" t="s">
        <v>126</v>
      </c>
      <c r="B240" s="3" t="s">
        <v>499</v>
      </c>
      <c r="C240" s="3" t="s">
        <v>117</v>
      </c>
      <c r="D240" s="5">
        <v>-6.4296602787456442E-2</v>
      </c>
      <c r="E240" s="3" t="s">
        <v>14</v>
      </c>
      <c r="F240" s="3"/>
      <c r="G240" s="3"/>
    </row>
    <row r="241" spans="1:7" ht="14.45" customHeight="1" x14ac:dyDescent="0.25">
      <c r="A241" s="3" t="s">
        <v>126</v>
      </c>
      <c r="B241" s="3" t="s">
        <v>499</v>
      </c>
      <c r="C241" s="3" t="s">
        <v>10</v>
      </c>
      <c r="D241" s="5">
        <v>-16.396668118466899</v>
      </c>
      <c r="E241" s="3" t="s">
        <v>14</v>
      </c>
      <c r="F241" s="3"/>
      <c r="G241" s="3"/>
    </row>
    <row r="242" spans="1:7" ht="14.45" customHeight="1" x14ac:dyDescent="0.25">
      <c r="A242" s="3" t="s">
        <v>126</v>
      </c>
      <c r="B242" s="4" t="s">
        <v>501</v>
      </c>
      <c r="C242" s="3" t="s">
        <v>0</v>
      </c>
      <c r="D242" s="5">
        <v>1.2582688986517194</v>
      </c>
      <c r="E242" s="3" t="s">
        <v>15</v>
      </c>
      <c r="F242" s="3"/>
      <c r="G242" s="3"/>
    </row>
    <row r="243" spans="1:7" ht="14.45" customHeight="1" x14ac:dyDescent="0.25">
      <c r="A243" s="3" t="s">
        <v>126</v>
      </c>
      <c r="B243" s="4" t="s">
        <v>501</v>
      </c>
      <c r="C243" s="1" t="s">
        <v>613</v>
      </c>
      <c r="D243" s="5">
        <v>0.86086956521739133</v>
      </c>
      <c r="E243" s="3" t="s">
        <v>14</v>
      </c>
      <c r="F243" s="3"/>
      <c r="G243" s="3"/>
    </row>
    <row r="244" spans="1:7" ht="14.45" customHeight="1" x14ac:dyDescent="0.25">
      <c r="A244" s="3" t="s">
        <v>126</v>
      </c>
      <c r="B244" s="3" t="s">
        <v>500</v>
      </c>
      <c r="C244" s="3" t="s">
        <v>31</v>
      </c>
      <c r="D244" s="5">
        <v>5.4439917951194259</v>
      </c>
      <c r="E244" s="3" t="s">
        <v>14</v>
      </c>
      <c r="F244" s="3"/>
      <c r="G244" s="3"/>
    </row>
    <row r="245" spans="1:7" ht="14.45" customHeight="1" x14ac:dyDescent="0.25">
      <c r="A245" s="3" t="s">
        <v>127</v>
      </c>
      <c r="B245" s="3" t="s">
        <v>497</v>
      </c>
      <c r="C245" s="3" t="s">
        <v>112</v>
      </c>
      <c r="D245" s="3">
        <v>1</v>
      </c>
      <c r="E245" s="3" t="s">
        <v>14</v>
      </c>
      <c r="F245" s="3"/>
      <c r="G245" s="3"/>
    </row>
    <row r="246" spans="1:7" ht="14.45" customHeight="1" x14ac:dyDescent="0.25">
      <c r="A246" s="3" t="s">
        <v>127</v>
      </c>
      <c r="B246" s="3" t="s">
        <v>499</v>
      </c>
      <c r="C246" s="3" t="s">
        <v>1</v>
      </c>
      <c r="D246" s="5">
        <v>-4.5368575783972123</v>
      </c>
      <c r="E246" s="3" t="s">
        <v>14</v>
      </c>
      <c r="F246" s="3"/>
      <c r="G246" s="3"/>
    </row>
    <row r="247" spans="1:7" ht="14.45" customHeight="1" x14ac:dyDescent="0.25">
      <c r="A247" s="3" t="s">
        <v>127</v>
      </c>
      <c r="B247" s="3" t="s">
        <v>499</v>
      </c>
      <c r="C247" s="3" t="s">
        <v>80</v>
      </c>
      <c r="D247" s="5">
        <v>-0.19838850174216027</v>
      </c>
      <c r="E247" s="3" t="s">
        <v>14</v>
      </c>
      <c r="F247" s="3"/>
      <c r="G247" s="3"/>
    </row>
    <row r="248" spans="1:7" ht="14.45" customHeight="1" x14ac:dyDescent="0.25">
      <c r="A248" s="3" t="s">
        <v>127</v>
      </c>
      <c r="B248" s="3" t="s">
        <v>499</v>
      </c>
      <c r="C248" s="3" t="s">
        <v>117</v>
      </c>
      <c r="D248" s="5">
        <v>-6.4296602787456442E-2</v>
      </c>
      <c r="E248" s="3" t="s">
        <v>14</v>
      </c>
      <c r="F248" s="3"/>
      <c r="G248" s="3"/>
    </row>
    <row r="249" spans="1:7" ht="14.45" customHeight="1" x14ac:dyDescent="0.25">
      <c r="A249" s="3" t="s">
        <v>127</v>
      </c>
      <c r="B249" s="3" t="s">
        <v>499</v>
      </c>
      <c r="C249" s="3" t="s">
        <v>10</v>
      </c>
      <c r="D249" s="5">
        <v>-16.396668118466899</v>
      </c>
      <c r="E249" s="3" t="s">
        <v>14</v>
      </c>
      <c r="F249" s="3"/>
      <c r="G249" s="3"/>
    </row>
    <row r="250" spans="1:7" ht="14.45" customHeight="1" x14ac:dyDescent="0.25">
      <c r="A250" s="3" t="s">
        <v>127</v>
      </c>
      <c r="B250" s="4" t="s">
        <v>501</v>
      </c>
      <c r="C250" s="3" t="s">
        <v>0</v>
      </c>
      <c r="D250" s="5">
        <v>1.2582688986517194</v>
      </c>
      <c r="E250" s="3" t="s">
        <v>15</v>
      </c>
      <c r="F250" s="3"/>
      <c r="G250" s="3"/>
    </row>
    <row r="251" spans="1:7" ht="14.45" customHeight="1" x14ac:dyDescent="0.25">
      <c r="A251" s="3" t="s">
        <v>127</v>
      </c>
      <c r="B251" s="4" t="s">
        <v>501</v>
      </c>
      <c r="C251" s="1" t="s">
        <v>613</v>
      </c>
      <c r="D251" s="5">
        <v>0.86086956521739133</v>
      </c>
      <c r="E251" s="3" t="s">
        <v>14</v>
      </c>
      <c r="F251" s="3"/>
      <c r="G251" s="3"/>
    </row>
    <row r="252" spans="1:7" ht="14.45" customHeight="1" x14ac:dyDescent="0.25">
      <c r="A252" s="3" t="s">
        <v>127</v>
      </c>
      <c r="B252" s="3" t="s">
        <v>500</v>
      </c>
      <c r="C252" s="3" t="s">
        <v>32</v>
      </c>
      <c r="D252" s="5">
        <v>5.8931406953807501</v>
      </c>
      <c r="E252" s="3" t="s">
        <v>14</v>
      </c>
      <c r="F252" s="3"/>
      <c r="G252" s="3"/>
    </row>
    <row r="253" spans="1:7" ht="14.45" customHeight="1" x14ac:dyDescent="0.25">
      <c r="A253" s="3" t="s">
        <v>128</v>
      </c>
      <c r="B253" s="3" t="s">
        <v>497</v>
      </c>
      <c r="C253" s="3" t="s">
        <v>112</v>
      </c>
      <c r="D253" s="3">
        <v>1</v>
      </c>
      <c r="E253" s="3" t="s">
        <v>14</v>
      </c>
      <c r="F253" s="3"/>
      <c r="G253" s="3"/>
    </row>
    <row r="254" spans="1:7" ht="14.45" customHeight="1" x14ac:dyDescent="0.25">
      <c r="A254" s="3" t="s">
        <v>128</v>
      </c>
      <c r="B254" s="3" t="s">
        <v>499</v>
      </c>
      <c r="C254" s="3" t="s">
        <v>11</v>
      </c>
      <c r="D254" s="5">
        <v>-4.2697648204129734</v>
      </c>
      <c r="E254" s="3" t="s">
        <v>14</v>
      </c>
      <c r="F254" s="3"/>
      <c r="G254" s="3"/>
    </row>
    <row r="255" spans="1:7" ht="14.45" customHeight="1" x14ac:dyDescent="0.25">
      <c r="A255" s="3" t="s">
        <v>128</v>
      </c>
      <c r="B255" s="3" t="s">
        <v>499</v>
      </c>
      <c r="C255" s="3" t="s">
        <v>80</v>
      </c>
      <c r="D255" s="5">
        <v>-0.218271250704514</v>
      </c>
      <c r="E255" s="3" t="s">
        <v>14</v>
      </c>
      <c r="F255" s="3"/>
      <c r="G255" s="3"/>
    </row>
    <row r="256" spans="1:7" ht="14.45" customHeight="1" x14ac:dyDescent="0.25">
      <c r="A256" s="3" t="s">
        <v>128</v>
      </c>
      <c r="B256" s="3" t="s">
        <v>499</v>
      </c>
      <c r="C256" s="3" t="s">
        <v>117</v>
      </c>
      <c r="D256" s="5">
        <v>-6.0203924783522059E-2</v>
      </c>
      <c r="E256" s="3" t="s">
        <v>14</v>
      </c>
      <c r="F256" s="3"/>
      <c r="G256" s="3"/>
    </row>
    <row r="257" spans="1:7" ht="14.45" customHeight="1" x14ac:dyDescent="0.25">
      <c r="A257" s="3" t="s">
        <v>128</v>
      </c>
      <c r="B257" s="3" t="s">
        <v>499</v>
      </c>
      <c r="C257" s="3" t="s">
        <v>10</v>
      </c>
      <c r="D257" s="5">
        <v>-14.829891889122303</v>
      </c>
      <c r="E257" s="3" t="s">
        <v>14</v>
      </c>
      <c r="F257" s="3"/>
      <c r="G257" s="3"/>
    </row>
    <row r="258" spans="1:7" ht="14.45" customHeight="1" x14ac:dyDescent="0.25">
      <c r="A258" s="3" t="s">
        <v>128</v>
      </c>
      <c r="B258" s="4" t="s">
        <v>501</v>
      </c>
      <c r="C258" s="3" t="s">
        <v>0</v>
      </c>
      <c r="D258" s="5">
        <v>0.85790487668498583</v>
      </c>
      <c r="E258" s="3" t="s">
        <v>15</v>
      </c>
      <c r="F258" s="3"/>
      <c r="G258" s="3"/>
    </row>
    <row r="259" spans="1:7" ht="14.45" customHeight="1" x14ac:dyDescent="0.25">
      <c r="A259" s="3" t="s">
        <v>128</v>
      </c>
      <c r="B259" s="4" t="s">
        <v>501</v>
      </c>
      <c r="C259" s="1" t="s">
        <v>613</v>
      </c>
      <c r="D259" s="5">
        <v>0.86086956521739133</v>
      </c>
      <c r="E259" s="3" t="s">
        <v>14</v>
      </c>
      <c r="F259" s="3"/>
      <c r="G259" s="3"/>
    </row>
    <row r="260" spans="1:7" ht="14.45" customHeight="1" x14ac:dyDescent="0.25">
      <c r="A260" s="3" t="s">
        <v>128</v>
      </c>
      <c r="B260" s="3" t="s">
        <v>500</v>
      </c>
      <c r="C260" s="3" t="s">
        <v>31</v>
      </c>
      <c r="D260" s="5">
        <v>4.9601977794906409</v>
      </c>
      <c r="E260" s="3" t="s">
        <v>14</v>
      </c>
      <c r="F260" s="3"/>
      <c r="G260" s="3"/>
    </row>
    <row r="261" spans="1:7" ht="14.45" customHeight="1" x14ac:dyDescent="0.25">
      <c r="A261" s="3" t="s">
        <v>129</v>
      </c>
      <c r="B261" s="3" t="s">
        <v>497</v>
      </c>
      <c r="C261" s="3" t="s">
        <v>112</v>
      </c>
      <c r="D261" s="3">
        <v>1</v>
      </c>
      <c r="E261" s="3" t="s">
        <v>14</v>
      </c>
      <c r="F261" s="3"/>
      <c r="G261" s="3"/>
    </row>
    <row r="262" spans="1:7" ht="14.45" customHeight="1" x14ac:dyDescent="0.25">
      <c r="A262" s="3" t="s">
        <v>129</v>
      </c>
      <c r="B262" s="3" t="s">
        <v>499</v>
      </c>
      <c r="C262" s="3" t="s">
        <v>1</v>
      </c>
      <c r="D262" s="5">
        <v>-4.2697648204129734</v>
      </c>
      <c r="E262" s="3" t="s">
        <v>14</v>
      </c>
      <c r="F262" s="3"/>
      <c r="G262" s="3"/>
    </row>
    <row r="263" spans="1:7" ht="14.45" customHeight="1" x14ac:dyDescent="0.25">
      <c r="A263" s="3" t="s">
        <v>129</v>
      </c>
      <c r="B263" s="3" t="s">
        <v>499</v>
      </c>
      <c r="C263" s="3" t="s">
        <v>80</v>
      </c>
      <c r="D263" s="5">
        <v>-0.218271250704514</v>
      </c>
      <c r="E263" s="3" t="s">
        <v>14</v>
      </c>
      <c r="F263" s="3"/>
      <c r="G263" s="3"/>
    </row>
    <row r="264" spans="1:7" ht="14.45" customHeight="1" x14ac:dyDescent="0.25">
      <c r="A264" s="3" t="s">
        <v>129</v>
      </c>
      <c r="B264" s="3" t="s">
        <v>499</v>
      </c>
      <c r="C264" s="3" t="s">
        <v>117</v>
      </c>
      <c r="D264" s="5">
        <v>-6.0203924783522059E-2</v>
      </c>
      <c r="E264" s="3" t="s">
        <v>14</v>
      </c>
      <c r="F264" s="3"/>
      <c r="G264" s="3"/>
    </row>
    <row r="265" spans="1:7" ht="14.45" customHeight="1" x14ac:dyDescent="0.25">
      <c r="A265" s="3" t="s">
        <v>129</v>
      </c>
      <c r="B265" s="3" t="s">
        <v>499</v>
      </c>
      <c r="C265" s="3" t="s">
        <v>10</v>
      </c>
      <c r="D265" s="5">
        <v>-14.829891889122303</v>
      </c>
      <c r="E265" s="3" t="s">
        <v>14</v>
      </c>
      <c r="F265" s="3"/>
      <c r="G265" s="3"/>
    </row>
    <row r="266" spans="1:7" ht="14.45" customHeight="1" x14ac:dyDescent="0.25">
      <c r="A266" s="3" t="s">
        <v>129</v>
      </c>
      <c r="B266" s="4" t="s">
        <v>501</v>
      </c>
      <c r="C266" s="3" t="s">
        <v>0</v>
      </c>
      <c r="D266" s="5">
        <v>0.85790487668498583</v>
      </c>
      <c r="E266" s="3" t="s">
        <v>15</v>
      </c>
      <c r="F266" s="3"/>
      <c r="G266" s="3"/>
    </row>
    <row r="267" spans="1:7" ht="14.45" customHeight="1" x14ac:dyDescent="0.25">
      <c r="A267" s="3" t="s">
        <v>129</v>
      </c>
      <c r="B267" s="4" t="s">
        <v>501</v>
      </c>
      <c r="C267" s="1" t="s">
        <v>613</v>
      </c>
      <c r="D267" s="5">
        <v>0.86086956521739133</v>
      </c>
      <c r="E267" s="3" t="s">
        <v>14</v>
      </c>
      <c r="F267" s="3"/>
      <c r="G267" s="3"/>
    </row>
    <row r="268" spans="1:7" ht="14.45" customHeight="1" x14ac:dyDescent="0.25">
      <c r="A268" s="3" t="s">
        <v>129</v>
      </c>
      <c r="B268" s="3" t="s">
        <v>500</v>
      </c>
      <c r="C268" s="3" t="s">
        <v>32</v>
      </c>
      <c r="D268" s="5">
        <v>5.382904496711526</v>
      </c>
      <c r="E268" s="3" t="s">
        <v>14</v>
      </c>
      <c r="F268" s="3"/>
      <c r="G268" s="3"/>
    </row>
    <row r="269" spans="1:7" ht="14.45" customHeight="1" x14ac:dyDescent="0.25">
      <c r="A269" s="3" t="s">
        <v>130</v>
      </c>
      <c r="B269" s="3" t="s">
        <v>497</v>
      </c>
      <c r="C269" s="3" t="s">
        <v>112</v>
      </c>
      <c r="D269" s="3">
        <v>1</v>
      </c>
      <c r="E269" s="3" t="s">
        <v>14</v>
      </c>
      <c r="F269" s="3"/>
      <c r="G269" s="3"/>
    </row>
    <row r="270" spans="1:7" ht="14.45" customHeight="1" x14ac:dyDescent="0.25">
      <c r="A270" s="3" t="s">
        <v>130</v>
      </c>
      <c r="B270" s="3" t="s">
        <v>499</v>
      </c>
      <c r="C270" s="3" t="s">
        <v>11</v>
      </c>
      <c r="D270" s="5">
        <v>-4.8718503361590182</v>
      </c>
      <c r="E270" s="3" t="s">
        <v>14</v>
      </c>
      <c r="F270" s="3"/>
      <c r="G270" s="3"/>
    </row>
    <row r="271" spans="1:7" ht="14.45" customHeight="1" x14ac:dyDescent="0.25">
      <c r="A271" s="3" t="s">
        <v>130</v>
      </c>
      <c r="B271" s="3" t="s">
        <v>499</v>
      </c>
      <c r="C271" s="3" t="s">
        <v>80</v>
      </c>
      <c r="D271" s="5">
        <v>-0.22157263957907045</v>
      </c>
      <c r="E271" s="3" t="s">
        <v>14</v>
      </c>
      <c r="F271" s="3"/>
      <c r="G271" s="3"/>
    </row>
    <row r="272" spans="1:7" ht="14.45" customHeight="1" x14ac:dyDescent="0.25">
      <c r="A272" s="3" t="s">
        <v>130</v>
      </c>
      <c r="B272" s="3" t="s">
        <v>499</v>
      </c>
      <c r="C272" s="3" t="s">
        <v>117</v>
      </c>
      <c r="D272" s="5">
        <v>-6.8401052323881911E-2</v>
      </c>
      <c r="E272" s="3" t="s">
        <v>14</v>
      </c>
      <c r="F272" s="3"/>
      <c r="G272" s="3"/>
    </row>
    <row r="273" spans="1:7" ht="14.45" customHeight="1" x14ac:dyDescent="0.25">
      <c r="A273" s="3" t="s">
        <v>130</v>
      </c>
      <c r="B273" s="3" t="s">
        <v>499</v>
      </c>
      <c r="C273" s="3" t="s">
        <v>10</v>
      </c>
      <c r="D273" s="5">
        <v>-18.205553931598949</v>
      </c>
      <c r="E273" s="3" t="s">
        <v>14</v>
      </c>
      <c r="F273" s="3"/>
      <c r="G273" s="3"/>
    </row>
    <row r="274" spans="1:7" ht="14.45" customHeight="1" x14ac:dyDescent="0.25">
      <c r="A274" s="3" t="s">
        <v>130</v>
      </c>
      <c r="B274" s="4" t="s">
        <v>501</v>
      </c>
      <c r="C274" s="3" t="s">
        <v>0</v>
      </c>
      <c r="D274" s="5">
        <v>1.3970605340416606</v>
      </c>
      <c r="E274" s="3" t="s">
        <v>15</v>
      </c>
      <c r="F274" s="3"/>
      <c r="G274" s="3"/>
    </row>
    <row r="275" spans="1:7" ht="14.45" customHeight="1" x14ac:dyDescent="0.25">
      <c r="A275" s="3" t="s">
        <v>130</v>
      </c>
      <c r="B275" s="4" t="s">
        <v>501</v>
      </c>
      <c r="C275" s="1" t="s">
        <v>613</v>
      </c>
      <c r="D275" s="3">
        <v>0.86086956521739133</v>
      </c>
      <c r="E275" s="3" t="s">
        <v>14</v>
      </c>
      <c r="F275" s="3"/>
      <c r="G275" s="3"/>
    </row>
    <row r="276" spans="1:7" ht="14.45" customHeight="1" x14ac:dyDescent="0.25">
      <c r="A276" s="3" t="s">
        <v>130</v>
      </c>
      <c r="B276" s="3" t="s">
        <v>500</v>
      </c>
      <c r="C276" s="3" t="s">
        <v>31</v>
      </c>
      <c r="D276" s="3">
        <v>6.0507753436786436</v>
      </c>
      <c r="E276" s="3" t="s">
        <v>14</v>
      </c>
      <c r="F276" s="3"/>
      <c r="G276" s="3"/>
    </row>
    <row r="277" spans="1:7" ht="14.45" customHeight="1" x14ac:dyDescent="0.25">
      <c r="A277" s="3" t="s">
        <v>131</v>
      </c>
      <c r="B277" s="3" t="s">
        <v>497</v>
      </c>
      <c r="C277" s="3" t="s">
        <v>112</v>
      </c>
      <c r="D277" s="3">
        <v>1</v>
      </c>
      <c r="E277" s="3" t="s">
        <v>14</v>
      </c>
      <c r="F277" s="3"/>
      <c r="G277" s="2"/>
    </row>
    <row r="278" spans="1:7" ht="14.45" customHeight="1" x14ac:dyDescent="0.25">
      <c r="A278" s="3" t="s">
        <v>131</v>
      </c>
      <c r="B278" s="3" t="s">
        <v>499</v>
      </c>
      <c r="C278" s="3" t="s">
        <v>1</v>
      </c>
      <c r="D278" s="5">
        <v>-4.8718503361590182</v>
      </c>
      <c r="E278" s="3" t="s">
        <v>14</v>
      </c>
      <c r="F278" s="3"/>
      <c r="G278" s="2"/>
    </row>
    <row r="279" spans="1:7" ht="14.45" customHeight="1" x14ac:dyDescent="0.25">
      <c r="A279" s="3" t="s">
        <v>131</v>
      </c>
      <c r="B279" s="3" t="s">
        <v>499</v>
      </c>
      <c r="C279" s="3" t="s">
        <v>80</v>
      </c>
      <c r="D279" s="5">
        <v>-0.22157263957907045</v>
      </c>
      <c r="E279" s="3" t="s">
        <v>14</v>
      </c>
      <c r="F279" s="3"/>
      <c r="G279" s="2"/>
    </row>
    <row r="280" spans="1:7" ht="14.45" customHeight="1" x14ac:dyDescent="0.25">
      <c r="A280" s="3" t="s">
        <v>131</v>
      </c>
      <c r="B280" s="3" t="s">
        <v>499</v>
      </c>
      <c r="C280" s="3" t="s">
        <v>117</v>
      </c>
      <c r="D280" s="5">
        <v>-6.8401052323881911E-2</v>
      </c>
      <c r="E280" s="3" t="s">
        <v>14</v>
      </c>
      <c r="F280" s="3"/>
      <c r="G280" s="2"/>
    </row>
    <row r="281" spans="1:7" ht="14.45" customHeight="1" x14ac:dyDescent="0.25">
      <c r="A281" s="3" t="s">
        <v>131</v>
      </c>
      <c r="B281" s="3" t="s">
        <v>499</v>
      </c>
      <c r="C281" s="3" t="s">
        <v>10</v>
      </c>
      <c r="D281" s="5">
        <v>-18.205553931598949</v>
      </c>
      <c r="E281" s="3" t="s">
        <v>14</v>
      </c>
      <c r="F281" s="3"/>
      <c r="G281" s="2"/>
    </row>
    <row r="282" spans="1:7" ht="14.45" customHeight="1" x14ac:dyDescent="0.25">
      <c r="A282" s="3" t="s">
        <v>131</v>
      </c>
      <c r="B282" s="4" t="s">
        <v>501</v>
      </c>
      <c r="C282" s="3" t="s">
        <v>0</v>
      </c>
      <c r="D282" s="5">
        <v>1.3970605340416606</v>
      </c>
      <c r="E282" s="3" t="s">
        <v>15</v>
      </c>
      <c r="F282" s="3"/>
      <c r="G282" s="2"/>
    </row>
    <row r="283" spans="1:7" ht="14.45" customHeight="1" x14ac:dyDescent="0.25">
      <c r="A283" s="3" t="s">
        <v>131</v>
      </c>
      <c r="B283" s="4" t="s">
        <v>501</v>
      </c>
      <c r="C283" s="1" t="s">
        <v>613</v>
      </c>
      <c r="D283" s="3">
        <v>0.86086956521739133</v>
      </c>
      <c r="E283" s="3" t="s">
        <v>14</v>
      </c>
      <c r="F283" s="3"/>
      <c r="G283" s="2"/>
    </row>
    <row r="284" spans="1:7" ht="14.45" customHeight="1" x14ac:dyDescent="0.25">
      <c r="A284" s="3" t="s">
        <v>131</v>
      </c>
      <c r="B284" s="3" t="s">
        <v>500</v>
      </c>
      <c r="C284" s="3" t="s">
        <v>32</v>
      </c>
      <c r="D284" s="3">
        <v>6.5330885269583838</v>
      </c>
      <c r="E284" s="3" t="s">
        <v>14</v>
      </c>
      <c r="F284" s="2"/>
      <c r="G284" s="2"/>
    </row>
    <row r="285" spans="1:7" ht="14.45" customHeight="1" x14ac:dyDescent="0.25">
      <c r="A285" s="2" t="s">
        <v>133</v>
      </c>
      <c r="B285" s="3" t="s">
        <v>497</v>
      </c>
      <c r="C285" s="2" t="s">
        <v>79</v>
      </c>
      <c r="D285" s="2">
        <v>1</v>
      </c>
      <c r="E285" s="2" t="s">
        <v>14</v>
      </c>
      <c r="F285" s="2"/>
      <c r="G285" s="2"/>
    </row>
    <row r="286" spans="1:7" ht="14.45" customHeight="1" x14ac:dyDescent="0.25">
      <c r="A286" s="2" t="s">
        <v>133</v>
      </c>
      <c r="B286" s="3" t="s">
        <v>499</v>
      </c>
      <c r="C286" s="2" t="s">
        <v>11</v>
      </c>
      <c r="D286">
        <v>-1.7799416120763316</v>
      </c>
      <c r="E286" s="2" t="s">
        <v>14</v>
      </c>
      <c r="F286" s="2"/>
      <c r="G286" s="2"/>
    </row>
    <row r="287" spans="1:7" ht="14.45" customHeight="1" x14ac:dyDescent="0.25">
      <c r="A287" s="2" t="s">
        <v>133</v>
      </c>
      <c r="B287" s="3" t="s">
        <v>499</v>
      </c>
      <c r="C287" s="3" t="s">
        <v>81</v>
      </c>
      <c r="D287">
        <v>-1.0680717744232413E-2</v>
      </c>
      <c r="E287" s="2" t="s">
        <v>14</v>
      </c>
      <c r="F287" s="2"/>
      <c r="G287" s="2"/>
    </row>
    <row r="288" spans="1:7" ht="14.45" customHeight="1" x14ac:dyDescent="0.25">
      <c r="A288" s="2" t="s">
        <v>133</v>
      </c>
      <c r="B288" s="3" t="s">
        <v>499</v>
      </c>
      <c r="C288" s="2" t="s">
        <v>80</v>
      </c>
      <c r="D288">
        <v>-2.7855153203342618E-2</v>
      </c>
      <c r="E288" s="2" t="s">
        <v>14</v>
      </c>
      <c r="F288" s="2"/>
      <c r="G288" s="2"/>
    </row>
    <row r="289" spans="1:7" ht="14.45" customHeight="1" x14ac:dyDescent="0.25">
      <c r="A289" s="2" t="s">
        <v>133</v>
      </c>
      <c r="B289" s="3" t="s">
        <v>499</v>
      </c>
      <c r="C289" s="2" t="s">
        <v>10</v>
      </c>
      <c r="D289">
        <v>-7.691896895471376</v>
      </c>
      <c r="E289" s="2" t="s">
        <v>14</v>
      </c>
      <c r="F289" s="2"/>
      <c r="G289" s="2"/>
    </row>
    <row r="290" spans="1:7" ht="14.45" customHeight="1" x14ac:dyDescent="0.25">
      <c r="A290" s="2" t="s">
        <v>133</v>
      </c>
      <c r="B290" s="4" t="s">
        <v>501</v>
      </c>
      <c r="C290" s="2" t="s">
        <v>0</v>
      </c>
      <c r="D290">
        <v>0.51722364631792139</v>
      </c>
      <c r="E290" s="3" t="s">
        <v>15</v>
      </c>
      <c r="F290" s="2"/>
      <c r="G290" s="2"/>
    </row>
    <row r="291" spans="1:7" ht="14.45" customHeight="1" x14ac:dyDescent="0.25">
      <c r="A291" s="2" t="s">
        <v>133</v>
      </c>
      <c r="B291" s="3" t="s">
        <v>498</v>
      </c>
      <c r="C291" s="3" t="s">
        <v>65</v>
      </c>
      <c r="D291">
        <v>-1.776559384790658</v>
      </c>
      <c r="E291" s="2" t="s">
        <v>25</v>
      </c>
      <c r="F291" s="2"/>
      <c r="G291" s="2"/>
    </row>
    <row r="292" spans="1:7" ht="14.45" customHeight="1" x14ac:dyDescent="0.25">
      <c r="A292" s="2" t="s">
        <v>133</v>
      </c>
      <c r="B292" s="3" t="s">
        <v>498</v>
      </c>
      <c r="C292" s="2" t="s">
        <v>48</v>
      </c>
      <c r="D292">
        <v>-8.0105383081743101E-2</v>
      </c>
      <c r="E292" s="2" t="s">
        <v>25</v>
      </c>
      <c r="F292" s="2"/>
      <c r="G292" s="2"/>
    </row>
    <row r="293" spans="1:7" ht="14.45" customHeight="1" x14ac:dyDescent="0.25">
      <c r="A293" s="2" t="s">
        <v>133</v>
      </c>
      <c r="B293" s="3" t="s">
        <v>500</v>
      </c>
      <c r="C293" s="3" t="s">
        <v>31</v>
      </c>
      <c r="D293">
        <v>1.4373621831387062</v>
      </c>
      <c r="E293" s="2" t="s">
        <v>14</v>
      </c>
      <c r="F293" s="2"/>
      <c r="G293" s="2"/>
    </row>
    <row r="294" spans="1:7" ht="14.45" customHeight="1" x14ac:dyDescent="0.25">
      <c r="A294" s="2" t="s">
        <v>134</v>
      </c>
      <c r="B294" s="3" t="s">
        <v>497</v>
      </c>
      <c r="C294" s="2" t="s">
        <v>79</v>
      </c>
      <c r="D294" s="2">
        <v>1</v>
      </c>
      <c r="E294" s="2" t="s">
        <v>14</v>
      </c>
      <c r="F294" s="2"/>
      <c r="G294" s="2"/>
    </row>
    <row r="295" spans="1:7" ht="14.45" customHeight="1" x14ac:dyDescent="0.25">
      <c r="A295" s="2" t="s">
        <v>134</v>
      </c>
      <c r="B295" s="3" t="s">
        <v>499</v>
      </c>
      <c r="C295" s="2" t="s">
        <v>1</v>
      </c>
      <c r="D295">
        <v>-1.7799416120763316</v>
      </c>
      <c r="E295" s="2" t="s">
        <v>14</v>
      </c>
      <c r="F295" s="2"/>
      <c r="G295" s="2"/>
    </row>
    <row r="296" spans="1:7" ht="14.45" customHeight="1" x14ac:dyDescent="0.25">
      <c r="A296" s="2" t="s">
        <v>134</v>
      </c>
      <c r="B296" s="3" t="s">
        <v>499</v>
      </c>
      <c r="C296" s="3" t="s">
        <v>81</v>
      </c>
      <c r="D296">
        <v>-1.0680717744232413E-2</v>
      </c>
      <c r="E296" s="2" t="s">
        <v>14</v>
      </c>
      <c r="F296" s="2"/>
      <c r="G296" s="2"/>
    </row>
    <row r="297" spans="1:7" ht="14.45" customHeight="1" x14ac:dyDescent="0.25">
      <c r="A297" s="2" t="s">
        <v>134</v>
      </c>
      <c r="B297" s="3" t="s">
        <v>499</v>
      </c>
      <c r="C297" s="2" t="s">
        <v>80</v>
      </c>
      <c r="D297">
        <v>-2.7855153203342618E-2</v>
      </c>
      <c r="E297" s="2" t="s">
        <v>14</v>
      </c>
      <c r="F297" s="2"/>
      <c r="G297" s="2"/>
    </row>
    <row r="298" spans="1:7" ht="14.45" customHeight="1" x14ac:dyDescent="0.25">
      <c r="A298" s="2" t="s">
        <v>134</v>
      </c>
      <c r="B298" s="3" t="s">
        <v>499</v>
      </c>
      <c r="C298" s="2" t="s">
        <v>10</v>
      </c>
      <c r="D298">
        <v>-7.691896895471376</v>
      </c>
      <c r="E298" s="2" t="s">
        <v>14</v>
      </c>
      <c r="F298" s="2"/>
      <c r="G298" s="2"/>
    </row>
    <row r="299" spans="1:7" ht="14.45" customHeight="1" x14ac:dyDescent="0.25">
      <c r="A299" s="2" t="s">
        <v>134</v>
      </c>
      <c r="B299" s="4" t="s">
        <v>501</v>
      </c>
      <c r="C299" s="2" t="s">
        <v>0</v>
      </c>
      <c r="D299">
        <v>0.51722364631792139</v>
      </c>
      <c r="E299" s="3" t="s">
        <v>15</v>
      </c>
      <c r="F299" s="2"/>
      <c r="G299" s="2"/>
    </row>
    <row r="300" spans="1:7" ht="14.45" customHeight="1" x14ac:dyDescent="0.25">
      <c r="A300" s="2" t="s">
        <v>134</v>
      </c>
      <c r="B300" s="3" t="s">
        <v>498</v>
      </c>
      <c r="C300" s="3" t="s">
        <v>65</v>
      </c>
      <c r="D300">
        <v>-1.776559384790658</v>
      </c>
      <c r="E300" s="2" t="s">
        <v>25</v>
      </c>
      <c r="F300" s="2"/>
      <c r="G300" s="2"/>
    </row>
    <row r="301" spans="1:7" ht="14.45" customHeight="1" x14ac:dyDescent="0.25">
      <c r="A301" s="2" t="s">
        <v>134</v>
      </c>
      <c r="B301" s="3" t="s">
        <v>498</v>
      </c>
      <c r="C301" s="2" t="s">
        <v>48</v>
      </c>
      <c r="D301">
        <v>-8.0105383081743101E-2</v>
      </c>
      <c r="E301" s="2" t="s">
        <v>25</v>
      </c>
      <c r="F301" s="2"/>
      <c r="G301" s="2"/>
    </row>
    <row r="302" spans="1:7" ht="14.45" customHeight="1" x14ac:dyDescent="0.25">
      <c r="A302" s="2" t="s">
        <v>134</v>
      </c>
      <c r="B302" s="3" t="s">
        <v>500</v>
      </c>
      <c r="C302" s="3" t="s">
        <v>32</v>
      </c>
      <c r="D302">
        <v>1.6135764027342634</v>
      </c>
      <c r="E302" s="2" t="s">
        <v>14</v>
      </c>
      <c r="F302" s="2"/>
      <c r="G302" s="2"/>
    </row>
    <row r="303" spans="1:7" ht="14.45" customHeight="1" x14ac:dyDescent="0.25">
      <c r="A303" s="2" t="s">
        <v>135</v>
      </c>
      <c r="B303" s="3" t="s">
        <v>497</v>
      </c>
      <c r="C303" s="2" t="s">
        <v>603</v>
      </c>
      <c r="D303" s="2">
        <v>1</v>
      </c>
      <c r="E303" s="2" t="s">
        <v>14</v>
      </c>
      <c r="F303" s="2"/>
      <c r="G303" s="2"/>
    </row>
    <row r="304" spans="1:7" ht="14.45" customHeight="1" x14ac:dyDescent="0.25">
      <c r="A304" s="2" t="s">
        <v>135</v>
      </c>
      <c r="B304" s="3" t="s">
        <v>499</v>
      </c>
      <c r="C304" s="2" t="s">
        <v>11</v>
      </c>
      <c r="D304">
        <v>-1.7799416120763316</v>
      </c>
      <c r="E304" s="2" t="s">
        <v>14</v>
      </c>
      <c r="F304" s="2"/>
      <c r="G304" s="2"/>
    </row>
    <row r="305" spans="1:7" ht="14.45" customHeight="1" x14ac:dyDescent="0.25">
      <c r="A305" s="2" t="s">
        <v>135</v>
      </c>
      <c r="B305" s="3" t="s">
        <v>499</v>
      </c>
      <c r="C305" s="3" t="s">
        <v>81</v>
      </c>
      <c r="D305">
        <v>-1.0680717744232413E-2</v>
      </c>
      <c r="E305" s="2" t="s">
        <v>14</v>
      </c>
      <c r="F305" s="2"/>
      <c r="G305" s="2"/>
    </row>
    <row r="306" spans="1:7" ht="14.45" customHeight="1" x14ac:dyDescent="0.25">
      <c r="A306" s="2" t="s">
        <v>135</v>
      </c>
      <c r="B306" s="3" t="s">
        <v>499</v>
      </c>
      <c r="C306" s="2" t="s">
        <v>10</v>
      </c>
      <c r="D306">
        <v>-7.691896895471376</v>
      </c>
      <c r="E306" s="2" t="s">
        <v>14</v>
      </c>
      <c r="F306" s="2"/>
      <c r="G306" s="2"/>
    </row>
    <row r="307" spans="1:7" ht="14.45" customHeight="1" x14ac:dyDescent="0.25">
      <c r="A307" s="2" t="s">
        <v>135</v>
      </c>
      <c r="B307" s="4" t="s">
        <v>501</v>
      </c>
      <c r="C307" s="2" t="s">
        <v>0</v>
      </c>
      <c r="D307">
        <v>0.51722364631792139</v>
      </c>
      <c r="E307" s="3" t="s">
        <v>15</v>
      </c>
      <c r="F307" s="2"/>
      <c r="G307" s="2"/>
    </row>
    <row r="308" spans="1:7" ht="14.45" customHeight="1" x14ac:dyDescent="0.25">
      <c r="A308" s="2" t="s">
        <v>135</v>
      </c>
      <c r="B308" s="3" t="s">
        <v>498</v>
      </c>
      <c r="C308" s="3" t="s">
        <v>65</v>
      </c>
      <c r="D308">
        <v>-1.776559384790658</v>
      </c>
      <c r="E308" s="2" t="s">
        <v>25</v>
      </c>
      <c r="F308" s="2"/>
      <c r="G308" s="2"/>
    </row>
    <row r="309" spans="1:7" ht="14.45" customHeight="1" x14ac:dyDescent="0.25">
      <c r="A309" s="2" t="s">
        <v>135</v>
      </c>
      <c r="B309" s="3" t="s">
        <v>498</v>
      </c>
      <c r="C309" s="2" t="s">
        <v>48</v>
      </c>
      <c r="D309">
        <v>-8.0105383081743101E-2</v>
      </c>
      <c r="E309" s="2" t="s">
        <v>25</v>
      </c>
      <c r="F309" s="2"/>
      <c r="G309" s="2"/>
    </row>
    <row r="310" spans="1:7" ht="14.45" customHeight="1" x14ac:dyDescent="0.25">
      <c r="A310" s="2" t="s">
        <v>135</v>
      </c>
      <c r="B310" s="3" t="s">
        <v>500</v>
      </c>
      <c r="C310" s="3" t="s">
        <v>31</v>
      </c>
      <c r="D310">
        <v>1.4373621831387062</v>
      </c>
      <c r="E310" s="2" t="s">
        <v>14</v>
      </c>
      <c r="F310" s="2"/>
      <c r="G310" s="2"/>
    </row>
    <row r="311" spans="1:7" ht="14.45" customHeight="1" x14ac:dyDescent="0.25">
      <c r="A311" t="s">
        <v>136</v>
      </c>
      <c r="B311" s="3" t="s">
        <v>497</v>
      </c>
      <c r="C311" t="s">
        <v>603</v>
      </c>
      <c r="D311" s="2">
        <v>1</v>
      </c>
      <c r="E311" s="2" t="s">
        <v>14</v>
      </c>
      <c r="F311" s="2"/>
      <c r="G311" s="2"/>
    </row>
    <row r="312" spans="1:7" ht="14.45" customHeight="1" x14ac:dyDescent="0.25">
      <c r="A312" t="s">
        <v>136</v>
      </c>
      <c r="B312" s="3" t="s">
        <v>499</v>
      </c>
      <c r="C312" s="2" t="s">
        <v>1</v>
      </c>
      <c r="D312">
        <v>-1.7799416120763316</v>
      </c>
      <c r="E312" s="2" t="s">
        <v>14</v>
      </c>
      <c r="F312" s="2"/>
      <c r="G312" s="2"/>
    </row>
    <row r="313" spans="1:7" ht="14.45" customHeight="1" x14ac:dyDescent="0.25">
      <c r="A313" t="s">
        <v>136</v>
      </c>
      <c r="B313" s="3" t="s">
        <v>499</v>
      </c>
      <c r="C313" s="3" t="s">
        <v>81</v>
      </c>
      <c r="D313">
        <v>-1.0680717744232413E-2</v>
      </c>
      <c r="E313" s="2" t="s">
        <v>14</v>
      </c>
      <c r="F313" s="2"/>
      <c r="G313" s="2"/>
    </row>
    <row r="314" spans="1:7" ht="14.45" customHeight="1" x14ac:dyDescent="0.25">
      <c r="A314" t="s">
        <v>136</v>
      </c>
      <c r="B314" s="3" t="s">
        <v>499</v>
      </c>
      <c r="C314" s="2" t="s">
        <v>10</v>
      </c>
      <c r="D314">
        <v>-7.691896895471376</v>
      </c>
      <c r="E314" s="2" t="s">
        <v>14</v>
      </c>
      <c r="F314" s="2"/>
      <c r="G314" s="2"/>
    </row>
    <row r="315" spans="1:7" ht="14.45" customHeight="1" x14ac:dyDescent="0.25">
      <c r="A315" t="s">
        <v>136</v>
      </c>
      <c r="B315" s="4" t="s">
        <v>501</v>
      </c>
      <c r="C315" s="2" t="s">
        <v>0</v>
      </c>
      <c r="D315">
        <v>0.51722364631792139</v>
      </c>
      <c r="E315" s="3" t="s">
        <v>15</v>
      </c>
      <c r="F315" s="2"/>
      <c r="G315" s="2"/>
    </row>
    <row r="316" spans="1:7" ht="14.45" customHeight="1" x14ac:dyDescent="0.25">
      <c r="A316" t="s">
        <v>136</v>
      </c>
      <c r="B316" s="3" t="s">
        <v>498</v>
      </c>
      <c r="C316" s="3" t="s">
        <v>65</v>
      </c>
      <c r="D316">
        <v>-1.776559384790658</v>
      </c>
      <c r="E316" s="2" t="s">
        <v>25</v>
      </c>
      <c r="F316" s="2"/>
      <c r="G316" s="2"/>
    </row>
    <row r="317" spans="1:7" ht="14.45" customHeight="1" x14ac:dyDescent="0.25">
      <c r="A317" t="s">
        <v>136</v>
      </c>
      <c r="B317" s="3" t="s">
        <v>498</v>
      </c>
      <c r="C317" s="2" t="s">
        <v>48</v>
      </c>
      <c r="D317">
        <v>-8.0105383081743101E-2</v>
      </c>
      <c r="E317" s="2" t="s">
        <v>25</v>
      </c>
      <c r="F317" s="2"/>
      <c r="G317" s="2"/>
    </row>
    <row r="318" spans="1:7" ht="14.45" customHeight="1" x14ac:dyDescent="0.25">
      <c r="A318" t="s">
        <v>136</v>
      </c>
      <c r="B318" s="3" t="s">
        <v>500</v>
      </c>
      <c r="C318" s="3" t="s">
        <v>32</v>
      </c>
      <c r="D318">
        <v>1.6135764027342634</v>
      </c>
      <c r="E318" s="2" t="s">
        <v>14</v>
      </c>
      <c r="F318" s="2"/>
      <c r="G318" s="2"/>
    </row>
    <row r="319" spans="1:7" ht="14.45" customHeight="1" x14ac:dyDescent="0.25">
      <c r="A319" s="2" t="s">
        <v>137</v>
      </c>
      <c r="B319" s="3" t="s">
        <v>497</v>
      </c>
      <c r="C319" s="2" t="s">
        <v>604</v>
      </c>
      <c r="D319" s="2">
        <v>1</v>
      </c>
      <c r="E319" s="2" t="s">
        <v>14</v>
      </c>
      <c r="F319" s="2"/>
      <c r="G319" s="2"/>
    </row>
    <row r="320" spans="1:7" ht="14.45" customHeight="1" x14ac:dyDescent="0.25">
      <c r="A320" s="2" t="s">
        <v>137</v>
      </c>
      <c r="B320" s="3" t="s">
        <v>499</v>
      </c>
      <c r="C320" s="2" t="s">
        <v>11</v>
      </c>
      <c r="D320" s="2">
        <v>-1.7799416120763316</v>
      </c>
      <c r="E320" s="2" t="s">
        <v>14</v>
      </c>
      <c r="F320" s="2"/>
      <c r="G320" s="2"/>
    </row>
    <row r="321" spans="1:7" ht="14.45" customHeight="1" x14ac:dyDescent="0.25">
      <c r="A321" s="2" t="s">
        <v>137</v>
      </c>
      <c r="B321" s="3" t="s">
        <v>499</v>
      </c>
      <c r="C321" s="3" t="s">
        <v>81</v>
      </c>
      <c r="D321" s="2">
        <v>-1.0680717744232413E-2</v>
      </c>
      <c r="E321" s="2" t="s">
        <v>14</v>
      </c>
      <c r="F321" s="2"/>
      <c r="G321" s="2"/>
    </row>
    <row r="322" spans="1:7" ht="14.45" customHeight="1" x14ac:dyDescent="0.25">
      <c r="A322" s="2" t="s">
        <v>137</v>
      </c>
      <c r="B322" s="3" t="s">
        <v>499</v>
      </c>
      <c r="C322" s="2" t="s">
        <v>10</v>
      </c>
      <c r="D322" s="2">
        <v>-7.691896895471376</v>
      </c>
      <c r="E322" s="2" t="s">
        <v>14</v>
      </c>
      <c r="F322" s="2"/>
      <c r="G322" s="2"/>
    </row>
    <row r="323" spans="1:7" ht="14.45" customHeight="1" x14ac:dyDescent="0.25">
      <c r="A323" s="2" t="s">
        <v>137</v>
      </c>
      <c r="B323" s="4" t="s">
        <v>501</v>
      </c>
      <c r="C323" s="2" t="s">
        <v>0</v>
      </c>
      <c r="D323" s="2">
        <v>0.51722364631792139</v>
      </c>
      <c r="E323" s="3" t="s">
        <v>15</v>
      </c>
      <c r="F323" s="2"/>
      <c r="G323" s="2"/>
    </row>
    <row r="324" spans="1:7" ht="14.45" customHeight="1" x14ac:dyDescent="0.25">
      <c r="A324" s="2" t="s">
        <v>137</v>
      </c>
      <c r="B324" s="3" t="s">
        <v>498</v>
      </c>
      <c r="C324" s="3" t="s">
        <v>65</v>
      </c>
      <c r="D324" s="2">
        <v>-1.776559384790658</v>
      </c>
      <c r="E324" s="2" t="s">
        <v>25</v>
      </c>
      <c r="F324" s="2"/>
      <c r="G324" s="2"/>
    </row>
    <row r="325" spans="1:7" ht="14.45" customHeight="1" x14ac:dyDescent="0.25">
      <c r="A325" s="2" t="s">
        <v>137</v>
      </c>
      <c r="B325" s="3" t="s">
        <v>498</v>
      </c>
      <c r="C325" s="2" t="s">
        <v>48</v>
      </c>
      <c r="D325" s="2">
        <v>-8.0105383081743101E-2</v>
      </c>
      <c r="E325" s="2" t="s">
        <v>25</v>
      </c>
      <c r="F325" s="2"/>
      <c r="G325" s="2"/>
    </row>
    <row r="326" spans="1:7" ht="14.45" customHeight="1" x14ac:dyDescent="0.25">
      <c r="A326" s="2" t="s">
        <v>137</v>
      </c>
      <c r="B326" s="3" t="s">
        <v>500</v>
      </c>
      <c r="C326" s="3" t="s">
        <v>31</v>
      </c>
      <c r="D326" s="2">
        <v>1.4373621831387062</v>
      </c>
      <c r="E326" s="2" t="s">
        <v>14</v>
      </c>
      <c r="F326" s="2"/>
      <c r="G326" s="2"/>
    </row>
    <row r="327" spans="1:7" ht="14.45" customHeight="1" x14ac:dyDescent="0.25">
      <c r="A327" t="s">
        <v>138</v>
      </c>
      <c r="B327" s="3" t="s">
        <v>497</v>
      </c>
      <c r="C327" t="s">
        <v>604</v>
      </c>
      <c r="D327" s="2">
        <v>1</v>
      </c>
      <c r="E327" s="2" t="s">
        <v>14</v>
      </c>
      <c r="F327" s="2"/>
      <c r="G327" s="2"/>
    </row>
    <row r="328" spans="1:7" ht="14.45" customHeight="1" x14ac:dyDescent="0.25">
      <c r="A328" t="s">
        <v>138</v>
      </c>
      <c r="B328" s="3" t="s">
        <v>499</v>
      </c>
      <c r="C328" s="2" t="s">
        <v>1</v>
      </c>
      <c r="D328" s="2">
        <v>-1.7799416120763316</v>
      </c>
      <c r="E328" s="2" t="s">
        <v>14</v>
      </c>
      <c r="F328" s="2"/>
      <c r="G328" s="2"/>
    </row>
    <row r="329" spans="1:7" ht="14.45" customHeight="1" x14ac:dyDescent="0.25">
      <c r="A329" t="s">
        <v>138</v>
      </c>
      <c r="B329" s="3" t="s">
        <v>499</v>
      </c>
      <c r="C329" s="3" t="s">
        <v>81</v>
      </c>
      <c r="D329" s="2">
        <v>-1.0680717744232413E-2</v>
      </c>
      <c r="E329" s="2" t="s">
        <v>14</v>
      </c>
      <c r="F329" s="2"/>
      <c r="G329" s="2"/>
    </row>
    <row r="330" spans="1:7" ht="14.45" customHeight="1" x14ac:dyDescent="0.25">
      <c r="A330" t="s">
        <v>138</v>
      </c>
      <c r="B330" s="3" t="s">
        <v>499</v>
      </c>
      <c r="C330" s="2" t="s">
        <v>10</v>
      </c>
      <c r="D330" s="2">
        <v>-7.691896895471376</v>
      </c>
      <c r="E330" s="2" t="s">
        <v>14</v>
      </c>
      <c r="F330" s="2"/>
      <c r="G330" s="2"/>
    </row>
    <row r="331" spans="1:7" ht="14.45" customHeight="1" x14ac:dyDescent="0.25">
      <c r="A331" t="s">
        <v>138</v>
      </c>
      <c r="B331" s="4" t="s">
        <v>501</v>
      </c>
      <c r="C331" s="2" t="s">
        <v>0</v>
      </c>
      <c r="D331" s="2">
        <v>0.51722364631792139</v>
      </c>
      <c r="E331" s="3" t="s">
        <v>15</v>
      </c>
      <c r="F331" s="2"/>
      <c r="G331" s="2"/>
    </row>
    <row r="332" spans="1:7" ht="14.45" customHeight="1" x14ac:dyDescent="0.25">
      <c r="A332" t="s">
        <v>138</v>
      </c>
      <c r="B332" s="3" t="s">
        <v>498</v>
      </c>
      <c r="C332" s="3" t="s">
        <v>65</v>
      </c>
      <c r="D332" s="2">
        <v>-1.776559384790658</v>
      </c>
      <c r="E332" s="2" t="s">
        <v>25</v>
      </c>
      <c r="F332" s="2"/>
      <c r="G332" s="2"/>
    </row>
    <row r="333" spans="1:7" ht="14.45" customHeight="1" x14ac:dyDescent="0.25">
      <c r="A333" t="s">
        <v>138</v>
      </c>
      <c r="B333" s="3" t="s">
        <v>498</v>
      </c>
      <c r="C333" s="2" t="s">
        <v>48</v>
      </c>
      <c r="D333" s="2">
        <v>-8.0105383081743101E-2</v>
      </c>
      <c r="E333" s="2" t="s">
        <v>25</v>
      </c>
      <c r="F333" s="2"/>
      <c r="G333" s="2"/>
    </row>
    <row r="334" spans="1:7" ht="14.45" customHeight="1" x14ac:dyDescent="0.25">
      <c r="A334" t="s">
        <v>138</v>
      </c>
      <c r="B334" s="3" t="s">
        <v>500</v>
      </c>
      <c r="C334" s="3" t="s">
        <v>32</v>
      </c>
      <c r="D334" s="2">
        <v>1.6135764027342634</v>
      </c>
      <c r="E334" s="2" t="s">
        <v>14</v>
      </c>
      <c r="F334" s="2"/>
      <c r="G334" s="2"/>
    </row>
    <row r="335" spans="1:7" ht="14.45" customHeight="1" x14ac:dyDescent="0.25">
      <c r="A335" s="2" t="s">
        <v>142</v>
      </c>
      <c r="B335" s="3" t="s">
        <v>497</v>
      </c>
      <c r="C335" s="2" t="s">
        <v>602</v>
      </c>
      <c r="D335" s="2">
        <v>1</v>
      </c>
      <c r="E335" s="2" t="s">
        <v>14</v>
      </c>
      <c r="F335" s="2"/>
      <c r="G335" s="2"/>
    </row>
    <row r="336" spans="1:7" ht="14.45" customHeight="1" x14ac:dyDescent="0.25">
      <c r="A336" s="2" t="s">
        <v>142</v>
      </c>
      <c r="B336" s="3" t="s">
        <v>499</v>
      </c>
      <c r="C336" s="2" t="s">
        <v>11</v>
      </c>
      <c r="D336" s="2">
        <v>-1.5335671709072731</v>
      </c>
      <c r="E336" s="2" t="s">
        <v>14</v>
      </c>
      <c r="F336" s="2"/>
      <c r="G336" s="2"/>
    </row>
    <row r="337" spans="1:7" ht="14.45" customHeight="1" x14ac:dyDescent="0.25">
      <c r="A337" s="2" t="s">
        <v>142</v>
      </c>
      <c r="B337" s="3" t="s">
        <v>499</v>
      </c>
      <c r="C337" s="3" t="s">
        <v>81</v>
      </c>
      <c r="D337">
        <v>-5.0319627601164027E-2</v>
      </c>
      <c r="E337" s="2" t="s">
        <v>14</v>
      </c>
      <c r="F337" s="2"/>
      <c r="G337" s="2"/>
    </row>
    <row r="338" spans="1:7" ht="14.45" customHeight="1" x14ac:dyDescent="0.25">
      <c r="A338" s="2" t="s">
        <v>142</v>
      </c>
      <c r="B338" s="3" t="s">
        <v>499</v>
      </c>
      <c r="C338" s="2" t="s">
        <v>107</v>
      </c>
      <c r="D338" s="2">
        <f>-0.12864/100*56</f>
        <v>-7.2038400000000002E-2</v>
      </c>
      <c r="E338" s="2" t="s">
        <v>14</v>
      </c>
      <c r="F338" s="2"/>
      <c r="G338" s="2" t="s">
        <v>144</v>
      </c>
    </row>
    <row r="339" spans="1:7" ht="14.45" customHeight="1" x14ac:dyDescent="0.25">
      <c r="A339" s="2" t="s">
        <v>142</v>
      </c>
      <c r="B339" s="3" t="s">
        <v>499</v>
      </c>
      <c r="C339" s="2" t="s">
        <v>10</v>
      </c>
      <c r="D339" s="5">
        <v>-14.829891889122303</v>
      </c>
      <c r="E339" s="3" t="s">
        <v>14</v>
      </c>
      <c r="F339" s="2"/>
      <c r="G339" s="2" t="s">
        <v>145</v>
      </c>
    </row>
    <row r="340" spans="1:7" ht="14.45" customHeight="1" x14ac:dyDescent="0.25">
      <c r="A340" s="2" t="s">
        <v>142</v>
      </c>
      <c r="B340" s="4" t="s">
        <v>501</v>
      </c>
      <c r="C340" s="2" t="s">
        <v>0</v>
      </c>
      <c r="D340">
        <v>0.44704648307593287</v>
      </c>
      <c r="E340" s="3" t="s">
        <v>15</v>
      </c>
      <c r="F340" s="2"/>
      <c r="G340" s="2"/>
    </row>
    <row r="341" spans="1:7" ht="14.45" customHeight="1" x14ac:dyDescent="0.25">
      <c r="A341" s="2" t="s">
        <v>142</v>
      </c>
      <c r="B341" s="3" t="s">
        <v>500</v>
      </c>
      <c r="C341" s="3" t="s">
        <v>31</v>
      </c>
      <c r="D341">
        <v>2.8308102521650342</v>
      </c>
      <c r="E341" s="2" t="s">
        <v>14</v>
      </c>
      <c r="F341" s="2"/>
      <c r="G341" s="2"/>
    </row>
    <row r="342" spans="1:7" ht="14.45" customHeight="1" x14ac:dyDescent="0.25">
      <c r="A342" s="2" t="s">
        <v>143</v>
      </c>
      <c r="B342" s="3" t="s">
        <v>497</v>
      </c>
      <c r="C342" s="2" t="s">
        <v>602</v>
      </c>
      <c r="D342" s="2">
        <v>1</v>
      </c>
      <c r="E342" s="2" t="s">
        <v>14</v>
      </c>
      <c r="F342" s="2"/>
      <c r="G342" s="2"/>
    </row>
    <row r="343" spans="1:7" ht="14.45" customHeight="1" x14ac:dyDescent="0.25">
      <c r="A343" s="2" t="s">
        <v>143</v>
      </c>
      <c r="B343" s="3" t="s">
        <v>499</v>
      </c>
      <c r="C343" s="2" t="s">
        <v>1</v>
      </c>
      <c r="D343" s="2">
        <v>-1.5335671709072731</v>
      </c>
      <c r="E343" s="2" t="s">
        <v>14</v>
      </c>
      <c r="F343" s="2"/>
      <c r="G343" s="2"/>
    </row>
    <row r="344" spans="1:7" ht="14.45" customHeight="1" x14ac:dyDescent="0.25">
      <c r="A344" s="2" t="s">
        <v>143</v>
      </c>
      <c r="B344" s="3" t="s">
        <v>499</v>
      </c>
      <c r="C344" s="3" t="s">
        <v>81</v>
      </c>
      <c r="D344">
        <v>-5.0319627601164027E-2</v>
      </c>
      <c r="E344" s="2" t="s">
        <v>14</v>
      </c>
      <c r="F344" s="2"/>
      <c r="G344" s="2"/>
    </row>
    <row r="345" spans="1:7" ht="14.45" customHeight="1" x14ac:dyDescent="0.25">
      <c r="A345" s="2" t="s">
        <v>143</v>
      </c>
      <c r="B345" s="3" t="s">
        <v>499</v>
      </c>
      <c r="C345" s="2" t="s">
        <v>107</v>
      </c>
      <c r="D345" s="2">
        <f>-0.12864/100*56</f>
        <v>-7.2038400000000002E-2</v>
      </c>
      <c r="E345" s="2" t="s">
        <v>14</v>
      </c>
      <c r="F345" s="2"/>
      <c r="G345" s="2" t="s">
        <v>144</v>
      </c>
    </row>
    <row r="346" spans="1:7" ht="14.45" customHeight="1" x14ac:dyDescent="0.25">
      <c r="A346" s="2" t="s">
        <v>143</v>
      </c>
      <c r="B346" s="3" t="s">
        <v>499</v>
      </c>
      <c r="C346" s="2" t="s">
        <v>10</v>
      </c>
      <c r="D346" s="5">
        <v>-14.829891889122303</v>
      </c>
      <c r="E346" s="3" t="s">
        <v>14</v>
      </c>
      <c r="F346" s="2"/>
      <c r="G346" s="2" t="s">
        <v>145</v>
      </c>
    </row>
    <row r="347" spans="1:7" ht="14.45" customHeight="1" x14ac:dyDescent="0.25">
      <c r="A347" s="2" t="s">
        <v>143</v>
      </c>
      <c r="B347" s="4" t="s">
        <v>501</v>
      </c>
      <c r="C347" s="2" t="s">
        <v>0</v>
      </c>
      <c r="D347">
        <v>0.44704648307593287</v>
      </c>
      <c r="E347" s="3" t="s">
        <v>15</v>
      </c>
      <c r="F347" s="2"/>
      <c r="G347" s="2"/>
    </row>
    <row r="348" spans="1:7" ht="14.45" customHeight="1" x14ac:dyDescent="0.25">
      <c r="A348" s="2" t="s">
        <v>143</v>
      </c>
      <c r="B348" s="3" t="s">
        <v>500</v>
      </c>
      <c r="C348" s="3" t="s">
        <v>32</v>
      </c>
      <c r="D348">
        <v>3.1586045966380412</v>
      </c>
      <c r="E348" s="2" t="s">
        <v>14</v>
      </c>
      <c r="F348" s="2"/>
      <c r="G348" s="2"/>
    </row>
    <row r="349" spans="1:7" ht="14.45" customHeight="1" x14ac:dyDescent="0.25">
      <c r="A349" s="2" t="s">
        <v>156</v>
      </c>
      <c r="B349" s="3" t="s">
        <v>497</v>
      </c>
      <c r="C349" s="2" t="s">
        <v>112</v>
      </c>
      <c r="D349" s="2">
        <v>1</v>
      </c>
      <c r="E349" s="2" t="s">
        <v>14</v>
      </c>
      <c r="F349" s="2"/>
      <c r="G349" s="2"/>
    </row>
    <row r="350" spans="1:7" ht="14.45" customHeight="1" x14ac:dyDescent="0.25">
      <c r="A350" s="2" t="s">
        <v>156</v>
      </c>
      <c r="B350" s="3" t="s">
        <v>499</v>
      </c>
      <c r="C350" s="2" t="s">
        <v>11</v>
      </c>
      <c r="D350">
        <v>-3.0004575082968388</v>
      </c>
      <c r="E350" s="2" t="s">
        <v>14</v>
      </c>
      <c r="F350" s="2"/>
      <c r="G350" s="2"/>
    </row>
    <row r="351" spans="1:7" ht="14.45" customHeight="1" x14ac:dyDescent="0.25">
      <c r="A351" s="2" t="s">
        <v>156</v>
      </c>
      <c r="B351" s="3" t="s">
        <v>499</v>
      </c>
      <c r="C351" s="3" t="s">
        <v>81</v>
      </c>
      <c r="D351">
        <v>-9.8451445306625279E-2</v>
      </c>
      <c r="E351" s="2" t="s">
        <v>14</v>
      </c>
      <c r="F351" s="2"/>
      <c r="G351" s="2"/>
    </row>
    <row r="352" spans="1:7" ht="14.45" customHeight="1" x14ac:dyDescent="0.25">
      <c r="A352" s="2" t="s">
        <v>156</v>
      </c>
      <c r="B352" s="3" t="s">
        <v>499</v>
      </c>
      <c r="C352" s="2" t="s">
        <v>10</v>
      </c>
      <c r="D352" s="3">
        <v>-14.829891889122303</v>
      </c>
      <c r="E352" s="3" t="s">
        <v>14</v>
      </c>
      <c r="F352" s="2"/>
      <c r="G352" s="2" t="s">
        <v>145</v>
      </c>
    </row>
    <row r="353" spans="1:7" ht="14.45" customHeight="1" x14ac:dyDescent="0.25">
      <c r="A353" s="2" t="s">
        <v>156</v>
      </c>
      <c r="B353" s="4" t="s">
        <v>501</v>
      </c>
      <c r="C353" s="2" t="s">
        <v>0</v>
      </c>
      <c r="D353">
        <v>0.37280933969905905</v>
      </c>
      <c r="E353" s="3" t="s">
        <v>15</v>
      </c>
      <c r="F353" s="2"/>
      <c r="G353" s="2"/>
    </row>
    <row r="354" spans="1:7" ht="14.45" customHeight="1" x14ac:dyDescent="0.25">
      <c r="A354" s="2" t="s">
        <v>156</v>
      </c>
      <c r="B354" s="3" t="s">
        <v>500</v>
      </c>
      <c r="C354" s="3" t="s">
        <v>31</v>
      </c>
      <c r="D354" s="2">
        <v>2.9264619999999999</v>
      </c>
      <c r="E354" s="2" t="s">
        <v>14</v>
      </c>
      <c r="F354" s="2"/>
      <c r="G354" s="2"/>
    </row>
    <row r="355" spans="1:7" ht="14.45" customHeight="1" x14ac:dyDescent="0.25">
      <c r="A355" s="2" t="s">
        <v>156</v>
      </c>
      <c r="B355" s="3" t="s">
        <v>499</v>
      </c>
      <c r="C355" s="2" t="s">
        <v>117</v>
      </c>
      <c r="D355">
        <v>-0.10443624970627399</v>
      </c>
      <c r="E355" s="2" t="s">
        <v>14</v>
      </c>
      <c r="F355" s="2"/>
      <c r="G355" s="2"/>
    </row>
    <row r="356" spans="1:7" ht="14.45" customHeight="1" x14ac:dyDescent="0.25">
      <c r="A356" s="2" t="s">
        <v>156</v>
      </c>
      <c r="B356" s="3" t="s">
        <v>499</v>
      </c>
      <c r="C356" s="2" t="s">
        <v>79</v>
      </c>
      <c r="D356">
        <v>-0.24710362653716617</v>
      </c>
      <c r="E356" s="2" t="s">
        <v>14</v>
      </c>
      <c r="F356" s="2"/>
      <c r="G356" s="2"/>
    </row>
    <row r="357" spans="1:7" ht="14.45" customHeight="1" x14ac:dyDescent="0.25">
      <c r="A357" s="2" t="s">
        <v>156</v>
      </c>
      <c r="B357" s="3" t="s">
        <v>499</v>
      </c>
      <c r="C357" s="2" t="s">
        <v>101</v>
      </c>
      <c r="D357">
        <v>-0.1053687162215086</v>
      </c>
      <c r="E357" s="2" t="s">
        <v>14</v>
      </c>
      <c r="F357" s="2"/>
      <c r="G357" s="2"/>
    </row>
    <row r="358" spans="1:7" ht="14.45" customHeight="1" x14ac:dyDescent="0.25">
      <c r="A358" s="2" t="s">
        <v>156</v>
      </c>
      <c r="B358" s="4" t="s">
        <v>501</v>
      </c>
      <c r="C358" s="1" t="s">
        <v>613</v>
      </c>
      <c r="D358" s="2">
        <v>0.86087000000000002</v>
      </c>
      <c r="E358" s="2" t="s">
        <v>14</v>
      </c>
      <c r="F358" s="2"/>
      <c r="G358" s="2"/>
    </row>
    <row r="359" spans="1:7" ht="14.45" customHeight="1" x14ac:dyDescent="0.25">
      <c r="A359" s="2" t="s">
        <v>157</v>
      </c>
      <c r="B359" s="3" t="s">
        <v>497</v>
      </c>
      <c r="C359" s="2" t="s">
        <v>112</v>
      </c>
      <c r="D359" s="2">
        <v>1</v>
      </c>
      <c r="E359" s="2" t="s">
        <v>14</v>
      </c>
      <c r="F359" s="2"/>
      <c r="G359" s="2"/>
    </row>
    <row r="360" spans="1:7" ht="14.45" customHeight="1" x14ac:dyDescent="0.25">
      <c r="A360" s="2" t="s">
        <v>157</v>
      </c>
      <c r="B360" s="3" t="s">
        <v>499</v>
      </c>
      <c r="C360" s="2" t="s">
        <v>1</v>
      </c>
      <c r="D360">
        <v>-3.0004575082968388</v>
      </c>
      <c r="E360" s="2" t="s">
        <v>14</v>
      </c>
      <c r="F360" s="2"/>
      <c r="G360" s="2"/>
    </row>
    <row r="361" spans="1:7" ht="14.45" customHeight="1" x14ac:dyDescent="0.25">
      <c r="A361" s="2" t="s">
        <v>157</v>
      </c>
      <c r="B361" s="3" t="s">
        <v>499</v>
      </c>
      <c r="C361" s="3" t="s">
        <v>81</v>
      </c>
      <c r="D361" s="2">
        <v>-9.8451445306625279E-2</v>
      </c>
      <c r="E361" s="2" t="s">
        <v>14</v>
      </c>
      <c r="F361" s="2"/>
      <c r="G361" s="2"/>
    </row>
    <row r="362" spans="1:7" ht="14.45" customHeight="1" x14ac:dyDescent="0.25">
      <c r="A362" s="2" t="s">
        <v>157</v>
      </c>
      <c r="B362" s="3" t="s">
        <v>499</v>
      </c>
      <c r="C362" s="2" t="s">
        <v>10</v>
      </c>
      <c r="D362" s="3">
        <v>-14.829891889122303</v>
      </c>
      <c r="E362" s="3" t="s">
        <v>14</v>
      </c>
      <c r="F362" s="2"/>
      <c r="G362" s="2" t="s">
        <v>145</v>
      </c>
    </row>
    <row r="363" spans="1:7" ht="14.45" customHeight="1" x14ac:dyDescent="0.25">
      <c r="A363" s="2" t="s">
        <v>157</v>
      </c>
      <c r="B363" s="4" t="s">
        <v>501</v>
      </c>
      <c r="C363" s="2" t="s">
        <v>0</v>
      </c>
      <c r="D363" s="2">
        <v>0.37280933969905905</v>
      </c>
      <c r="E363" s="3" t="s">
        <v>15</v>
      </c>
      <c r="F363" s="2"/>
      <c r="G363" s="2"/>
    </row>
    <row r="364" spans="1:7" ht="14.45" customHeight="1" x14ac:dyDescent="0.25">
      <c r="A364" s="2" t="s">
        <v>157</v>
      </c>
      <c r="B364" s="3" t="s">
        <v>500</v>
      </c>
      <c r="C364" s="3" t="s">
        <v>32</v>
      </c>
      <c r="D364" s="2">
        <v>3.254257</v>
      </c>
      <c r="E364" s="2" t="s">
        <v>14</v>
      </c>
      <c r="F364" s="2"/>
      <c r="G364" s="2"/>
    </row>
    <row r="365" spans="1:7" ht="14.45" customHeight="1" x14ac:dyDescent="0.25">
      <c r="A365" s="2" t="s">
        <v>157</v>
      </c>
      <c r="B365" s="3" t="s">
        <v>499</v>
      </c>
      <c r="C365" s="2" t="s">
        <v>117</v>
      </c>
      <c r="D365" s="2">
        <v>-0.10443624970627399</v>
      </c>
      <c r="E365" s="2" t="s">
        <v>14</v>
      </c>
      <c r="F365" s="2"/>
      <c r="G365" s="2"/>
    </row>
    <row r="366" spans="1:7" ht="14.45" customHeight="1" x14ac:dyDescent="0.25">
      <c r="A366" s="2" t="s">
        <v>157</v>
      </c>
      <c r="B366" s="3" t="s">
        <v>499</v>
      </c>
      <c r="C366" s="2" t="s">
        <v>79</v>
      </c>
      <c r="D366" s="2">
        <v>-0.24710362653716617</v>
      </c>
      <c r="E366" s="2" t="s">
        <v>14</v>
      </c>
      <c r="F366" s="2"/>
      <c r="G366" s="2"/>
    </row>
    <row r="367" spans="1:7" ht="14.45" customHeight="1" x14ac:dyDescent="0.25">
      <c r="A367" s="2" t="s">
        <v>157</v>
      </c>
      <c r="B367" s="3" t="s">
        <v>499</v>
      </c>
      <c r="C367" s="2" t="s">
        <v>101</v>
      </c>
      <c r="D367" s="2">
        <v>-0.1053687162215086</v>
      </c>
      <c r="E367" s="2" t="s">
        <v>14</v>
      </c>
      <c r="F367" s="2"/>
      <c r="G367" s="2"/>
    </row>
    <row r="368" spans="1:7" ht="14.45" customHeight="1" x14ac:dyDescent="0.25">
      <c r="A368" s="2" t="s">
        <v>157</v>
      </c>
      <c r="B368" s="4" t="s">
        <v>501</v>
      </c>
      <c r="C368" s="1" t="s">
        <v>613</v>
      </c>
      <c r="D368" s="2">
        <v>0.86087000000000002</v>
      </c>
      <c r="E368" s="2" t="s">
        <v>14</v>
      </c>
      <c r="F368" s="2"/>
      <c r="G368" s="2"/>
    </row>
    <row r="369" spans="1:7" ht="14.45" customHeight="1" x14ac:dyDescent="0.25">
      <c r="A369" s="2" t="s">
        <v>159</v>
      </c>
      <c r="B369" s="3" t="s">
        <v>497</v>
      </c>
      <c r="C369" s="7" t="s">
        <v>158</v>
      </c>
      <c r="D369" s="2">
        <v>1</v>
      </c>
      <c r="E369" s="2" t="s">
        <v>14</v>
      </c>
      <c r="F369" s="2"/>
      <c r="G369" s="2"/>
    </row>
    <row r="370" spans="1:7" ht="14.45" customHeight="1" x14ac:dyDescent="0.25">
      <c r="A370" s="2" t="s">
        <v>160</v>
      </c>
      <c r="B370" s="3" t="s">
        <v>497</v>
      </c>
      <c r="C370" s="7" t="s">
        <v>158</v>
      </c>
      <c r="D370" s="2">
        <v>1</v>
      </c>
      <c r="E370" s="2" t="s">
        <v>14</v>
      </c>
      <c r="F370" s="2"/>
      <c r="G370" s="2"/>
    </row>
    <row r="371" spans="1:7" ht="14.45" customHeight="1" x14ac:dyDescent="0.25">
      <c r="A371" s="2" t="s">
        <v>159</v>
      </c>
      <c r="B371" s="3" t="s">
        <v>499</v>
      </c>
      <c r="C371" s="2" t="s">
        <v>11</v>
      </c>
      <c r="D371" s="2">
        <v>-1.5335671709072731</v>
      </c>
      <c r="E371" s="2" t="s">
        <v>14</v>
      </c>
      <c r="F371" s="2"/>
      <c r="G371" s="2"/>
    </row>
    <row r="372" spans="1:7" ht="14.45" customHeight="1" x14ac:dyDescent="0.25">
      <c r="A372" s="2" t="s">
        <v>160</v>
      </c>
      <c r="B372" s="3" t="s">
        <v>499</v>
      </c>
      <c r="C372" s="2" t="s">
        <v>1</v>
      </c>
      <c r="D372" s="2">
        <v>-1.5335671709072731</v>
      </c>
      <c r="E372" s="2" t="s">
        <v>14</v>
      </c>
      <c r="F372" s="2"/>
      <c r="G372" s="2"/>
    </row>
    <row r="373" spans="1:7" ht="14.45" customHeight="1" x14ac:dyDescent="0.25">
      <c r="A373" s="2" t="s">
        <v>161</v>
      </c>
      <c r="B373" s="3" t="s">
        <v>497</v>
      </c>
      <c r="C373" s="3" t="s">
        <v>79</v>
      </c>
      <c r="D373" s="2">
        <v>1</v>
      </c>
      <c r="E373" s="2" t="s">
        <v>14</v>
      </c>
      <c r="F373" s="2"/>
      <c r="G373" s="2"/>
    </row>
    <row r="374" spans="1:7" ht="14.45" customHeight="1" x14ac:dyDescent="0.25">
      <c r="A374" s="2" t="s">
        <v>161</v>
      </c>
      <c r="B374" s="3" t="s">
        <v>499</v>
      </c>
      <c r="C374" s="3" t="s">
        <v>11</v>
      </c>
      <c r="D374" s="2">
        <v>-1.56101</v>
      </c>
      <c r="E374" s="2" t="s">
        <v>14</v>
      </c>
      <c r="F374" s="2"/>
      <c r="G374" s="2"/>
    </row>
    <row r="375" spans="1:7" ht="14.45" customHeight="1" x14ac:dyDescent="0.25">
      <c r="A375" s="2" t="s">
        <v>161</v>
      </c>
      <c r="B375" s="3" t="s">
        <v>499</v>
      </c>
      <c r="C375" s="2" t="s">
        <v>80</v>
      </c>
      <c r="D375" s="2">
        <v>-5.2598297912803691E-3</v>
      </c>
      <c r="E375" s="2" t="s">
        <v>14</v>
      </c>
      <c r="F375" s="2"/>
      <c r="G375" s="2"/>
    </row>
    <row r="376" spans="1:7" ht="14.45" customHeight="1" x14ac:dyDescent="0.25">
      <c r="A376" s="2" t="s">
        <v>161</v>
      </c>
      <c r="B376" s="3" t="s">
        <v>499</v>
      </c>
      <c r="C376" s="2" t="s">
        <v>10</v>
      </c>
      <c r="D376" s="2">
        <v>-9.8594720339907589</v>
      </c>
      <c r="E376" s="2" t="s">
        <v>14</v>
      </c>
      <c r="F376" s="2"/>
      <c r="G376" s="2"/>
    </row>
    <row r="377" spans="1:7" ht="14.45" customHeight="1" x14ac:dyDescent="0.25">
      <c r="A377" s="2" t="s">
        <v>161</v>
      </c>
      <c r="B377" s="3" t="s">
        <v>498</v>
      </c>
      <c r="C377" s="2" t="s">
        <v>0</v>
      </c>
      <c r="D377" s="2">
        <v>-0.3713934777270102</v>
      </c>
      <c r="E377" s="2" t="s">
        <v>15</v>
      </c>
      <c r="F377" s="2"/>
      <c r="G377" s="2"/>
    </row>
    <row r="378" spans="1:7" ht="14.45" customHeight="1" x14ac:dyDescent="0.25">
      <c r="A378" s="2" t="s">
        <v>161</v>
      </c>
      <c r="B378" s="3" t="s">
        <v>498</v>
      </c>
      <c r="C378" s="3" t="s">
        <v>65</v>
      </c>
      <c r="D378" s="2">
        <v>-0.6631153018381899</v>
      </c>
      <c r="E378" s="2" t="s">
        <v>25</v>
      </c>
      <c r="F378" s="2"/>
      <c r="G378" s="2"/>
    </row>
    <row r="379" spans="1:7" ht="14.45" customHeight="1" x14ac:dyDescent="0.25">
      <c r="A379" s="2" t="s">
        <v>161</v>
      </c>
      <c r="B379" s="3" t="s">
        <v>498</v>
      </c>
      <c r="C379" s="2" t="s">
        <v>48</v>
      </c>
      <c r="D379" s="2">
        <v>-0.76427</v>
      </c>
      <c r="E379" s="2" t="s">
        <v>25</v>
      </c>
      <c r="F379" s="2"/>
      <c r="G379" s="2"/>
    </row>
    <row r="380" spans="1:7" ht="14.45" customHeight="1" x14ac:dyDescent="0.25">
      <c r="A380" s="2" t="s">
        <v>161</v>
      </c>
      <c r="B380" s="4" t="s">
        <v>501</v>
      </c>
      <c r="C380" s="2" t="s">
        <v>53</v>
      </c>
      <c r="D380" s="2">
        <v>12.138381796360086</v>
      </c>
      <c r="E380" s="2" t="s">
        <v>25</v>
      </c>
      <c r="F380" s="2"/>
      <c r="G380" s="2" t="s">
        <v>168</v>
      </c>
    </row>
    <row r="381" spans="1:7" ht="14.45" customHeight="1" x14ac:dyDescent="0.25">
      <c r="A381" s="2" t="s">
        <v>161</v>
      </c>
      <c r="B381" s="3" t="s">
        <v>498</v>
      </c>
      <c r="C381" s="2" t="s">
        <v>48</v>
      </c>
      <c r="D381" s="2">
        <v>-1.9443900000000001</v>
      </c>
      <c r="E381" s="2" t="s">
        <v>25</v>
      </c>
      <c r="F381" s="2"/>
      <c r="G381" s="2"/>
    </row>
    <row r="382" spans="1:7" ht="14.45" customHeight="1" x14ac:dyDescent="0.25">
      <c r="A382" s="2" t="s">
        <v>161</v>
      </c>
      <c r="B382" s="3" t="s">
        <v>500</v>
      </c>
      <c r="C382" s="3" t="s">
        <v>31</v>
      </c>
      <c r="D382">
        <v>1.157470297996819</v>
      </c>
      <c r="E382" s="2" t="s">
        <v>14</v>
      </c>
      <c r="F382" s="2"/>
      <c r="G382" s="2"/>
    </row>
    <row r="383" spans="1:7" ht="14.45" customHeight="1" x14ac:dyDescent="0.25">
      <c r="A383" s="2" t="s">
        <v>164</v>
      </c>
      <c r="B383" s="3" t="s">
        <v>497</v>
      </c>
      <c r="C383" s="3" t="s">
        <v>79</v>
      </c>
      <c r="D383" s="2">
        <v>1</v>
      </c>
      <c r="E383" s="2" t="s">
        <v>14</v>
      </c>
      <c r="F383" s="2"/>
      <c r="G383" s="2"/>
    </row>
    <row r="384" spans="1:7" ht="14.45" customHeight="1" x14ac:dyDescent="0.25">
      <c r="A384" s="2" t="s">
        <v>164</v>
      </c>
      <c r="B384" s="3" t="s">
        <v>499</v>
      </c>
      <c r="C384" s="3" t="s">
        <v>1</v>
      </c>
      <c r="D384" s="2">
        <v>-1.56101</v>
      </c>
      <c r="E384" s="2" t="s">
        <v>14</v>
      </c>
      <c r="F384" s="2"/>
      <c r="G384" s="2"/>
    </row>
    <row r="385" spans="1:7" ht="14.45" customHeight="1" x14ac:dyDescent="0.25">
      <c r="A385" s="2" t="s">
        <v>164</v>
      </c>
      <c r="B385" s="3" t="s">
        <v>499</v>
      </c>
      <c r="C385" s="2" t="s">
        <v>80</v>
      </c>
      <c r="D385" s="2">
        <v>-5.2598297912803691E-3</v>
      </c>
      <c r="E385" s="2" t="s">
        <v>14</v>
      </c>
      <c r="F385" s="2"/>
      <c r="G385" s="2"/>
    </row>
    <row r="386" spans="1:7" ht="14.45" customHeight="1" x14ac:dyDescent="0.25">
      <c r="A386" s="2" t="s">
        <v>164</v>
      </c>
      <c r="B386" s="3" t="s">
        <v>499</v>
      </c>
      <c r="C386" s="2" t="s">
        <v>10</v>
      </c>
      <c r="D386" s="2">
        <v>-9.8594720339907589</v>
      </c>
      <c r="E386" s="2" t="s">
        <v>14</v>
      </c>
      <c r="F386" s="2"/>
      <c r="G386" s="2"/>
    </row>
    <row r="387" spans="1:7" ht="14.45" customHeight="1" x14ac:dyDescent="0.25">
      <c r="A387" s="2" t="s">
        <v>164</v>
      </c>
      <c r="B387" s="3" t="s">
        <v>498</v>
      </c>
      <c r="C387" s="2" t="s">
        <v>0</v>
      </c>
      <c r="D387" s="2">
        <v>-0.3713934777270102</v>
      </c>
      <c r="E387" s="2" t="s">
        <v>15</v>
      </c>
      <c r="F387" s="2"/>
      <c r="G387" s="2"/>
    </row>
    <row r="388" spans="1:7" ht="14.45" customHeight="1" x14ac:dyDescent="0.25">
      <c r="A388" s="2" t="s">
        <v>164</v>
      </c>
      <c r="B388" s="3" t="s">
        <v>498</v>
      </c>
      <c r="C388" s="3" t="s">
        <v>65</v>
      </c>
      <c r="D388" s="2">
        <v>-0.6631153018381899</v>
      </c>
      <c r="E388" s="2" t="s">
        <v>25</v>
      </c>
      <c r="F388" s="2"/>
      <c r="G388" s="2"/>
    </row>
    <row r="389" spans="1:7" ht="14.45" customHeight="1" x14ac:dyDescent="0.25">
      <c r="A389" s="2" t="s">
        <v>164</v>
      </c>
      <c r="B389" s="3" t="s">
        <v>498</v>
      </c>
      <c r="C389" s="2" t="s">
        <v>48</v>
      </c>
      <c r="D389" s="2">
        <v>-0.76427</v>
      </c>
      <c r="E389" s="2" t="s">
        <v>25</v>
      </c>
      <c r="F389" s="2"/>
      <c r="G389" s="2"/>
    </row>
    <row r="390" spans="1:7" ht="14.45" customHeight="1" x14ac:dyDescent="0.25">
      <c r="A390" s="2" t="s">
        <v>164</v>
      </c>
      <c r="B390" s="4" t="s">
        <v>501</v>
      </c>
      <c r="C390" s="2" t="s">
        <v>53</v>
      </c>
      <c r="D390" s="2">
        <v>12.138381796360086</v>
      </c>
      <c r="E390" s="2" t="s">
        <v>25</v>
      </c>
      <c r="F390" s="2"/>
      <c r="G390" s="2"/>
    </row>
    <row r="391" spans="1:7" ht="14.45" customHeight="1" x14ac:dyDescent="0.25">
      <c r="A391" s="2" t="s">
        <v>164</v>
      </c>
      <c r="B391" s="3" t="s">
        <v>498</v>
      </c>
      <c r="C391" s="2" t="s">
        <v>48</v>
      </c>
      <c r="D391" s="2">
        <v>-1.9443900000000001</v>
      </c>
      <c r="E391" s="2" t="s">
        <v>25</v>
      </c>
      <c r="F391" s="2"/>
      <c r="G391" s="2"/>
    </row>
    <row r="392" spans="1:7" ht="14.45" customHeight="1" x14ac:dyDescent="0.25">
      <c r="A392" s="2" t="s">
        <v>164</v>
      </c>
      <c r="B392" s="3" t="s">
        <v>500</v>
      </c>
      <c r="C392" s="3" t="s">
        <v>32</v>
      </c>
      <c r="D392">
        <v>1.3120098810523293</v>
      </c>
      <c r="E392" s="2" t="s">
        <v>14</v>
      </c>
      <c r="F392" s="2"/>
      <c r="G392" s="2"/>
    </row>
    <row r="393" spans="1:7" ht="14.45" customHeight="1" x14ac:dyDescent="0.25">
      <c r="A393" s="3" t="s">
        <v>162</v>
      </c>
      <c r="B393" s="3" t="s">
        <v>497</v>
      </c>
      <c r="C393" s="3" t="s">
        <v>604</v>
      </c>
      <c r="D393" s="2">
        <v>1</v>
      </c>
      <c r="E393" s="2" t="s">
        <v>14</v>
      </c>
      <c r="F393" s="2"/>
      <c r="G393" s="2"/>
    </row>
    <row r="394" spans="1:7" ht="14.45" customHeight="1" x14ac:dyDescent="0.25">
      <c r="A394" s="3" t="s">
        <v>162</v>
      </c>
      <c r="B394" s="3" t="s">
        <v>499</v>
      </c>
      <c r="C394" s="3" t="s">
        <v>11</v>
      </c>
      <c r="D394" s="2">
        <v>-1.56101</v>
      </c>
      <c r="E394" s="2" t="s">
        <v>14</v>
      </c>
      <c r="F394" s="2"/>
      <c r="G394" s="2"/>
    </row>
    <row r="395" spans="1:7" ht="14.45" customHeight="1" x14ac:dyDescent="0.25">
      <c r="A395" s="3" t="s">
        <v>162</v>
      </c>
      <c r="B395" s="3" t="s">
        <v>499</v>
      </c>
      <c r="C395" s="2" t="s">
        <v>10</v>
      </c>
      <c r="D395" s="2">
        <v>-9.8594720339907589</v>
      </c>
      <c r="E395" s="2" t="s">
        <v>14</v>
      </c>
      <c r="F395" s="2"/>
      <c r="G395" s="2"/>
    </row>
    <row r="396" spans="1:7" ht="14.45" customHeight="1" x14ac:dyDescent="0.25">
      <c r="A396" s="3" t="s">
        <v>162</v>
      </c>
      <c r="B396" s="3" t="s">
        <v>498</v>
      </c>
      <c r="C396" s="2" t="s">
        <v>0</v>
      </c>
      <c r="D396" s="2">
        <v>-0.3713934777270102</v>
      </c>
      <c r="E396" s="2" t="s">
        <v>15</v>
      </c>
      <c r="F396" s="2"/>
      <c r="G396" s="2"/>
    </row>
    <row r="397" spans="1:7" ht="14.45" customHeight="1" x14ac:dyDescent="0.25">
      <c r="A397" s="3" t="s">
        <v>162</v>
      </c>
      <c r="B397" s="3" t="s">
        <v>498</v>
      </c>
      <c r="C397" s="2" t="s">
        <v>65</v>
      </c>
      <c r="D397" s="2">
        <v>-0.6631153018381899</v>
      </c>
      <c r="E397" s="2" t="s">
        <v>25</v>
      </c>
      <c r="F397" s="2"/>
      <c r="G397" s="2"/>
    </row>
    <row r="398" spans="1:7" ht="14.45" customHeight="1" x14ac:dyDescent="0.25">
      <c r="A398" s="3" t="s">
        <v>162</v>
      </c>
      <c r="B398" s="3" t="s">
        <v>498</v>
      </c>
      <c r="C398" s="2" t="s">
        <v>48</v>
      </c>
      <c r="D398" s="2">
        <v>-0.76427</v>
      </c>
      <c r="E398" s="2" t="s">
        <v>25</v>
      </c>
      <c r="F398" s="2"/>
      <c r="G398" s="2"/>
    </row>
    <row r="399" spans="1:7" ht="14.45" customHeight="1" x14ac:dyDescent="0.25">
      <c r="A399" s="3" t="s">
        <v>162</v>
      </c>
      <c r="B399" s="4" t="s">
        <v>501</v>
      </c>
      <c r="C399" s="2" t="s">
        <v>53</v>
      </c>
      <c r="D399" s="2">
        <v>12.138381796360086</v>
      </c>
      <c r="E399" s="2" t="s">
        <v>25</v>
      </c>
      <c r="F399" s="2"/>
      <c r="G399" s="2" t="s">
        <v>168</v>
      </c>
    </row>
    <row r="400" spans="1:7" ht="14.45" customHeight="1" x14ac:dyDescent="0.25">
      <c r="A400" s="3" t="s">
        <v>162</v>
      </c>
      <c r="B400" s="3" t="s">
        <v>498</v>
      </c>
      <c r="C400" s="2" t="s">
        <v>48</v>
      </c>
      <c r="D400" s="2">
        <v>-1.9443900000000001</v>
      </c>
      <c r="E400" s="2" t="s">
        <v>25</v>
      </c>
      <c r="F400" s="2"/>
      <c r="G400" s="2"/>
    </row>
    <row r="401" spans="1:7" ht="14.45" customHeight="1" x14ac:dyDescent="0.25">
      <c r="A401" s="3" t="s">
        <v>162</v>
      </c>
      <c r="B401" s="3" t="s">
        <v>500</v>
      </c>
      <c r="C401" s="3" t="s">
        <v>31</v>
      </c>
      <c r="D401" s="2">
        <v>1.157470297996819</v>
      </c>
      <c r="E401" s="2" t="s">
        <v>14</v>
      </c>
      <c r="F401" s="2"/>
      <c r="G401" s="2"/>
    </row>
    <row r="402" spans="1:7" ht="14.45" customHeight="1" x14ac:dyDescent="0.25">
      <c r="A402" s="3" t="s">
        <v>165</v>
      </c>
      <c r="B402" s="3" t="s">
        <v>497</v>
      </c>
      <c r="C402" s="3" t="s">
        <v>604</v>
      </c>
      <c r="D402" s="2">
        <v>1</v>
      </c>
      <c r="E402" s="2" t="s">
        <v>14</v>
      </c>
      <c r="F402" s="2"/>
      <c r="G402" s="2"/>
    </row>
    <row r="403" spans="1:7" ht="14.45" customHeight="1" x14ac:dyDescent="0.25">
      <c r="A403" s="3" t="s">
        <v>165</v>
      </c>
      <c r="B403" s="3" t="s">
        <v>499</v>
      </c>
      <c r="C403" s="3" t="s">
        <v>1</v>
      </c>
      <c r="D403" s="2">
        <v>-1.56101</v>
      </c>
      <c r="E403" s="2" t="s">
        <v>14</v>
      </c>
      <c r="F403" s="2"/>
      <c r="G403" s="2"/>
    </row>
    <row r="404" spans="1:7" ht="14.45" customHeight="1" x14ac:dyDescent="0.25">
      <c r="A404" s="3" t="s">
        <v>165</v>
      </c>
      <c r="B404" s="3" t="s">
        <v>499</v>
      </c>
      <c r="C404" s="2" t="s">
        <v>10</v>
      </c>
      <c r="D404" s="2">
        <v>-9.8594720339907589</v>
      </c>
      <c r="E404" s="2" t="s">
        <v>14</v>
      </c>
      <c r="F404" s="2"/>
      <c r="G404" s="2"/>
    </row>
    <row r="405" spans="1:7" ht="14.45" customHeight="1" x14ac:dyDescent="0.25">
      <c r="A405" s="3" t="s">
        <v>165</v>
      </c>
      <c r="B405" s="3" t="s">
        <v>498</v>
      </c>
      <c r="C405" s="2" t="s">
        <v>0</v>
      </c>
      <c r="D405" s="2">
        <v>-0.3713934777270102</v>
      </c>
      <c r="E405" s="2" t="s">
        <v>15</v>
      </c>
      <c r="F405" s="2"/>
      <c r="G405" s="2"/>
    </row>
    <row r="406" spans="1:7" ht="14.45" customHeight="1" x14ac:dyDescent="0.25">
      <c r="A406" s="3" t="s">
        <v>165</v>
      </c>
      <c r="B406" s="3" t="s">
        <v>498</v>
      </c>
      <c r="C406" s="2" t="s">
        <v>65</v>
      </c>
      <c r="D406" s="2">
        <v>-0.6631153018381899</v>
      </c>
      <c r="E406" s="2" t="s">
        <v>25</v>
      </c>
      <c r="F406" s="2"/>
      <c r="G406" s="2"/>
    </row>
    <row r="407" spans="1:7" ht="14.45" customHeight="1" x14ac:dyDescent="0.25">
      <c r="A407" s="3" t="s">
        <v>165</v>
      </c>
      <c r="B407" s="3" t="s">
        <v>498</v>
      </c>
      <c r="C407" s="2" t="s">
        <v>48</v>
      </c>
      <c r="D407" s="2">
        <v>-0.76427</v>
      </c>
      <c r="E407" s="2" t="s">
        <v>25</v>
      </c>
      <c r="F407" s="2"/>
      <c r="G407" s="2"/>
    </row>
    <row r="408" spans="1:7" ht="14.45" customHeight="1" x14ac:dyDescent="0.25">
      <c r="A408" s="3" t="s">
        <v>165</v>
      </c>
      <c r="B408" s="4" t="s">
        <v>501</v>
      </c>
      <c r="C408" s="2" t="s">
        <v>53</v>
      </c>
      <c r="D408" s="2">
        <v>12.138381796360086</v>
      </c>
      <c r="E408" s="2" t="s">
        <v>25</v>
      </c>
      <c r="F408" s="2"/>
      <c r="G408" s="2"/>
    </row>
    <row r="409" spans="1:7" ht="14.45" customHeight="1" x14ac:dyDescent="0.25">
      <c r="A409" s="3" t="s">
        <v>165</v>
      </c>
      <c r="B409" s="3" t="s">
        <v>498</v>
      </c>
      <c r="C409" s="2" t="s">
        <v>48</v>
      </c>
      <c r="D409" s="2">
        <v>-1.9443900000000001</v>
      </c>
      <c r="E409" s="2" t="s">
        <v>25</v>
      </c>
      <c r="F409" s="2"/>
      <c r="G409" s="2"/>
    </row>
    <row r="410" spans="1:7" ht="14.45" customHeight="1" x14ac:dyDescent="0.25">
      <c r="A410" s="3" t="s">
        <v>165</v>
      </c>
      <c r="B410" s="3" t="s">
        <v>500</v>
      </c>
      <c r="C410" s="3" t="s">
        <v>32</v>
      </c>
      <c r="D410">
        <v>1.3120098810523293</v>
      </c>
      <c r="E410" s="2" t="s">
        <v>14</v>
      </c>
      <c r="F410" s="2"/>
      <c r="G410" s="2"/>
    </row>
    <row r="411" spans="1:7" ht="14.45" customHeight="1" x14ac:dyDescent="0.25">
      <c r="A411" s="2" t="s">
        <v>606</v>
      </c>
      <c r="B411" s="3" t="s">
        <v>497</v>
      </c>
      <c r="C411" s="3" t="s">
        <v>112</v>
      </c>
      <c r="D411" s="2">
        <v>1</v>
      </c>
      <c r="E411" s="2" t="s">
        <v>14</v>
      </c>
      <c r="F411" s="2"/>
      <c r="G411" s="2"/>
    </row>
    <row r="412" spans="1:7" ht="14.45" customHeight="1" x14ac:dyDescent="0.25">
      <c r="A412" s="2" t="s">
        <v>606</v>
      </c>
      <c r="B412" s="3" t="s">
        <v>499</v>
      </c>
      <c r="C412" s="2" t="s">
        <v>121</v>
      </c>
      <c r="D412">
        <v>-2.4818142918271287E-2</v>
      </c>
      <c r="E412" t="s">
        <v>14</v>
      </c>
      <c r="F412" s="2"/>
      <c r="G412" s="2"/>
    </row>
    <row r="413" spans="1:7" ht="14.45" customHeight="1" x14ac:dyDescent="0.25">
      <c r="A413" s="2" t="s">
        <v>606</v>
      </c>
      <c r="B413" s="3" t="s">
        <v>499</v>
      </c>
      <c r="C413" s="2" t="s">
        <v>117</v>
      </c>
      <c r="D413">
        <v>-1.0269576379974325E-2</v>
      </c>
      <c r="E413" t="s">
        <v>14</v>
      </c>
      <c r="F413" s="2"/>
      <c r="G413" s="2"/>
    </row>
    <row r="414" spans="1:7" ht="14.45" customHeight="1" x14ac:dyDescent="0.25">
      <c r="A414" s="2" t="s">
        <v>606</v>
      </c>
      <c r="B414" s="3" t="s">
        <v>499</v>
      </c>
      <c r="C414" s="2" t="s">
        <v>79</v>
      </c>
      <c r="D414">
        <v>-2.1151586368977675</v>
      </c>
      <c r="E414" t="s">
        <v>14</v>
      </c>
      <c r="F414" s="2"/>
      <c r="G414" s="2"/>
    </row>
    <row r="415" spans="1:7" ht="14.45" customHeight="1" x14ac:dyDescent="0.25">
      <c r="A415" s="2" t="s">
        <v>606</v>
      </c>
      <c r="B415" s="3" t="s">
        <v>499</v>
      </c>
      <c r="C415" s="2" t="s">
        <v>10</v>
      </c>
      <c r="D415">
        <v>-1.0183996576807872</v>
      </c>
      <c r="E415" t="s">
        <v>14</v>
      </c>
      <c r="F415" s="2"/>
      <c r="G415" s="2"/>
    </row>
    <row r="416" spans="1:7" ht="14.45" customHeight="1" x14ac:dyDescent="0.25">
      <c r="A416" s="2" t="s">
        <v>606</v>
      </c>
      <c r="B416" s="3" t="s">
        <v>498</v>
      </c>
      <c r="C416" s="2" t="s">
        <v>0</v>
      </c>
      <c r="D416" s="2">
        <v>-0.16346378672024708</v>
      </c>
      <c r="E416" s="2" t="s">
        <v>15</v>
      </c>
      <c r="F416" s="2"/>
      <c r="G416" s="2"/>
    </row>
    <row r="417" spans="1:7" ht="14.45" customHeight="1" x14ac:dyDescent="0.25">
      <c r="A417" s="2" t="s">
        <v>606</v>
      </c>
      <c r="B417" s="3" t="s">
        <v>498</v>
      </c>
      <c r="C417" s="2" t="s">
        <v>65</v>
      </c>
      <c r="D417" s="2">
        <v>-4.6521181001283702</v>
      </c>
      <c r="E417" s="2" t="s">
        <v>25</v>
      </c>
      <c r="F417" s="2"/>
      <c r="G417" s="2"/>
    </row>
    <row r="418" spans="1:7" ht="14.45" customHeight="1" x14ac:dyDescent="0.25">
      <c r="A418" s="2" t="s">
        <v>606</v>
      </c>
      <c r="B418" s="3" t="s">
        <v>498</v>
      </c>
      <c r="C418" s="2" t="s">
        <v>48</v>
      </c>
      <c r="D418" s="2">
        <v>-5.9152759948652118</v>
      </c>
      <c r="E418" s="2" t="s">
        <v>25</v>
      </c>
      <c r="F418" s="2"/>
      <c r="G418" s="2"/>
    </row>
    <row r="419" spans="1:7" ht="14.45" customHeight="1" x14ac:dyDescent="0.25">
      <c r="A419" s="2" t="s">
        <v>606</v>
      </c>
      <c r="B419" s="4" t="s">
        <v>501</v>
      </c>
      <c r="C419" s="1" t="s">
        <v>613</v>
      </c>
      <c r="D419" s="2">
        <v>0.86086956521739133</v>
      </c>
      <c r="E419" s="2" t="s">
        <v>14</v>
      </c>
      <c r="F419" s="2"/>
      <c r="G419" s="2"/>
    </row>
    <row r="420" spans="1:7" ht="14.45" customHeight="1" x14ac:dyDescent="0.25">
      <c r="A420" s="2" t="s">
        <v>606</v>
      </c>
      <c r="B420" s="3" t="s">
        <v>500</v>
      </c>
      <c r="C420" s="3" t="s">
        <v>612</v>
      </c>
      <c r="D420" s="2">
        <v>0.3284631022326675</v>
      </c>
      <c r="E420" s="2" t="s">
        <v>14</v>
      </c>
      <c r="F420" s="2"/>
      <c r="G420" s="2"/>
    </row>
    <row r="421" spans="1:7" ht="14.45" customHeight="1" x14ac:dyDescent="0.25">
      <c r="A421" s="2" t="s">
        <v>171</v>
      </c>
      <c r="B421" s="3" t="s">
        <v>497</v>
      </c>
      <c r="C421" s="2" t="s">
        <v>44</v>
      </c>
      <c r="D421" s="2">
        <v>1</v>
      </c>
      <c r="E421" s="2" t="s">
        <v>14</v>
      </c>
      <c r="F421" s="2"/>
      <c r="G421" s="2"/>
    </row>
    <row r="422" spans="1:7" ht="14.45" customHeight="1" x14ac:dyDescent="0.25">
      <c r="A422" s="2" t="s">
        <v>171</v>
      </c>
      <c r="B422" s="3" t="s">
        <v>499</v>
      </c>
      <c r="C422" s="3" t="s">
        <v>112</v>
      </c>
      <c r="D422">
        <v>-1.6779120000000001</v>
      </c>
      <c r="E422" t="s">
        <v>14</v>
      </c>
      <c r="F422" s="2"/>
      <c r="G422" s="2"/>
    </row>
    <row r="423" spans="1:7" ht="14.45" customHeight="1" x14ac:dyDescent="0.25">
      <c r="A423" s="2" t="s">
        <v>171</v>
      </c>
      <c r="B423" s="3" t="s">
        <v>499</v>
      </c>
      <c r="C423" s="2" t="s">
        <v>115</v>
      </c>
      <c r="D423" s="2">
        <v>-5.7692307692307687E-3</v>
      </c>
      <c r="E423" s="2" t="s">
        <v>14</v>
      </c>
      <c r="F423" s="2"/>
      <c r="G423" s="2"/>
    </row>
    <row r="424" spans="1:7" ht="14.45" customHeight="1" x14ac:dyDescent="0.25">
      <c r="A424" s="2" t="s">
        <v>171</v>
      </c>
      <c r="B424" s="3" t="s">
        <v>499</v>
      </c>
      <c r="C424" s="2" t="s">
        <v>10</v>
      </c>
      <c r="D424" s="2">
        <v>-8.6538461538461536E-2</v>
      </c>
      <c r="E424" s="2" t="s">
        <v>14</v>
      </c>
      <c r="F424" s="2"/>
      <c r="G424" s="2"/>
    </row>
    <row r="425" spans="1:7" ht="14.45" customHeight="1" x14ac:dyDescent="0.25">
      <c r="A425" s="2" t="s">
        <v>171</v>
      </c>
      <c r="B425" s="3" t="s">
        <v>498</v>
      </c>
      <c r="C425" s="2" t="s">
        <v>0</v>
      </c>
      <c r="D425" s="2">
        <v>-0.23076923076923075</v>
      </c>
      <c r="E425" s="2" t="s">
        <v>15</v>
      </c>
      <c r="F425" s="2"/>
      <c r="G425" s="2"/>
    </row>
    <row r="426" spans="1:7" ht="14.45" customHeight="1" x14ac:dyDescent="0.25">
      <c r="A426" s="2" t="s">
        <v>171</v>
      </c>
      <c r="B426" s="3" t="s">
        <v>499</v>
      </c>
      <c r="C426" s="2" t="s">
        <v>169</v>
      </c>
      <c r="D426" s="2">
        <v>-1.1076923076923078</v>
      </c>
      <c r="E426" s="2" t="s">
        <v>25</v>
      </c>
      <c r="F426" s="2"/>
      <c r="G426" s="2"/>
    </row>
    <row r="427" spans="1:7" ht="14.45" customHeight="1" x14ac:dyDescent="0.25">
      <c r="A427" s="2" t="s">
        <v>171</v>
      </c>
      <c r="B427" s="3" t="s">
        <v>498</v>
      </c>
      <c r="C427" s="2" t="s">
        <v>65</v>
      </c>
      <c r="D427" s="2">
        <v>-2.0769230769230766</v>
      </c>
      <c r="E427" s="2" t="s">
        <v>25</v>
      </c>
      <c r="F427" s="2"/>
      <c r="G427" s="2"/>
    </row>
    <row r="428" spans="1:7" ht="14.45" customHeight="1" x14ac:dyDescent="0.25">
      <c r="A428" s="2" t="s">
        <v>171</v>
      </c>
      <c r="B428" s="4" t="s">
        <v>501</v>
      </c>
      <c r="C428" s="2" t="s">
        <v>48</v>
      </c>
      <c r="D428" s="2">
        <v>5.7461538461538471</v>
      </c>
      <c r="E428" s="2" t="s">
        <v>25</v>
      </c>
      <c r="F428" s="2"/>
      <c r="G428" s="2"/>
    </row>
    <row r="429" spans="1:7" ht="14.45" customHeight="1" x14ac:dyDescent="0.25">
      <c r="A429" s="2" t="s">
        <v>171</v>
      </c>
      <c r="B429" s="3" t="s">
        <v>498</v>
      </c>
      <c r="C429" s="2" t="s">
        <v>53</v>
      </c>
      <c r="D429" s="2">
        <v>-1.7307692307692306</v>
      </c>
      <c r="E429" s="2" t="s">
        <v>25</v>
      </c>
      <c r="F429" s="2"/>
      <c r="G429" s="2" t="s">
        <v>170</v>
      </c>
    </row>
    <row r="430" spans="1:7" ht="14.45" customHeight="1" x14ac:dyDescent="0.25">
      <c r="A430" s="2" t="s">
        <v>607</v>
      </c>
      <c r="B430" s="3" t="s">
        <v>497</v>
      </c>
      <c r="C430" s="4" t="s">
        <v>493</v>
      </c>
      <c r="D430" s="2">
        <v>1</v>
      </c>
      <c r="E430" s="2" t="s">
        <v>14</v>
      </c>
      <c r="F430" s="2"/>
      <c r="G430" s="2"/>
    </row>
    <row r="431" spans="1:7" ht="14.45" customHeight="1" x14ac:dyDescent="0.25">
      <c r="A431" s="2" t="s">
        <v>607</v>
      </c>
      <c r="B431" s="3" t="s">
        <v>499</v>
      </c>
      <c r="C431" t="s">
        <v>79</v>
      </c>
      <c r="D431">
        <v>-2.77</v>
      </c>
      <c r="E431" t="s">
        <v>14</v>
      </c>
      <c r="F431" s="2"/>
      <c r="G431" s="2"/>
    </row>
    <row r="432" spans="1:7" ht="14.45" customHeight="1" x14ac:dyDescent="0.25">
      <c r="A432" s="2" t="s">
        <v>607</v>
      </c>
      <c r="B432" s="3" t="s">
        <v>499</v>
      </c>
      <c r="C432" t="s">
        <v>10</v>
      </c>
      <c r="D432">
        <v>-2.93</v>
      </c>
      <c r="E432" t="s">
        <v>14</v>
      </c>
      <c r="F432" s="2"/>
      <c r="G432" s="2"/>
    </row>
    <row r="433" spans="1:7" ht="14.45" customHeight="1" x14ac:dyDescent="0.25">
      <c r="A433" s="2" t="s">
        <v>607</v>
      </c>
      <c r="B433" s="3" t="s">
        <v>499</v>
      </c>
      <c r="C433" s="2" t="s">
        <v>115</v>
      </c>
      <c r="D433">
        <v>-0.06</v>
      </c>
      <c r="E433" t="s">
        <v>14</v>
      </c>
      <c r="F433" s="2"/>
      <c r="G433" s="2"/>
    </row>
    <row r="434" spans="1:7" ht="14.45" customHeight="1" x14ac:dyDescent="0.25">
      <c r="A434" s="2" t="s">
        <v>607</v>
      </c>
      <c r="B434" s="3" t="s">
        <v>499</v>
      </c>
      <c r="C434" s="7" t="s">
        <v>173</v>
      </c>
      <c r="D434">
        <v>-0.08</v>
      </c>
      <c r="E434" t="s">
        <v>14</v>
      </c>
      <c r="F434" s="2"/>
      <c r="G434" s="2"/>
    </row>
    <row r="435" spans="1:7" ht="14.45" customHeight="1" x14ac:dyDescent="0.25">
      <c r="A435" s="2" t="s">
        <v>607</v>
      </c>
      <c r="B435" s="3" t="s">
        <v>499</v>
      </c>
      <c r="C435" t="s">
        <v>121</v>
      </c>
      <c r="D435">
        <v>-0.02</v>
      </c>
      <c r="E435" t="s">
        <v>14</v>
      </c>
      <c r="F435" s="2"/>
      <c r="G435" s="2"/>
    </row>
    <row r="436" spans="1:7" ht="14.45" customHeight="1" x14ac:dyDescent="0.25">
      <c r="A436" s="2" t="s">
        <v>607</v>
      </c>
      <c r="B436" s="3" t="s">
        <v>498</v>
      </c>
      <c r="C436" t="s">
        <v>0</v>
      </c>
      <c r="D436">
        <v>-0.3</v>
      </c>
      <c r="E436" t="s">
        <v>15</v>
      </c>
      <c r="F436" s="2"/>
      <c r="G436" s="2"/>
    </row>
    <row r="437" spans="1:7" ht="14.45" customHeight="1" x14ac:dyDescent="0.25">
      <c r="A437" s="2" t="s">
        <v>607</v>
      </c>
      <c r="B437" s="3" t="s">
        <v>498</v>
      </c>
      <c r="C437" s="2" t="s">
        <v>48</v>
      </c>
      <c r="D437">
        <f>2.75*-0.04</f>
        <v>-0.11</v>
      </c>
      <c r="E437" s="2" t="s">
        <v>25</v>
      </c>
      <c r="F437" s="2"/>
      <c r="G437" s="2"/>
    </row>
    <row r="438" spans="1:7" ht="14.45" customHeight="1" x14ac:dyDescent="0.25">
      <c r="A438" s="2" t="s">
        <v>607</v>
      </c>
      <c r="B438" s="3" t="s">
        <v>498</v>
      </c>
      <c r="C438" t="s">
        <v>48</v>
      </c>
      <c r="D438">
        <f>2.75*-0.59</f>
        <v>-1.6224999999999998</v>
      </c>
      <c r="E438" s="2" t="s">
        <v>25</v>
      </c>
      <c r="F438" s="2"/>
      <c r="G438" s="2"/>
    </row>
    <row r="439" spans="1:7" ht="14.45" customHeight="1" x14ac:dyDescent="0.25">
      <c r="A439" s="2" t="s">
        <v>607</v>
      </c>
      <c r="B439" s="4" t="s">
        <v>501</v>
      </c>
      <c r="C439" s="1" t="s">
        <v>613</v>
      </c>
      <c r="D439">
        <v>0.88</v>
      </c>
      <c r="E439" t="s">
        <v>14</v>
      </c>
      <c r="F439" s="2"/>
      <c r="G439" s="2"/>
    </row>
    <row r="440" spans="1:7" ht="14.45" customHeight="1" x14ac:dyDescent="0.25">
      <c r="A440" s="2" t="s">
        <v>607</v>
      </c>
      <c r="B440" s="3" t="s">
        <v>500</v>
      </c>
      <c r="C440" s="3" t="s">
        <v>612</v>
      </c>
      <c r="D440">
        <v>1.2272333333333301</v>
      </c>
      <c r="E440" t="s">
        <v>14</v>
      </c>
      <c r="F440" s="2"/>
      <c r="G440" s="2"/>
    </row>
    <row r="441" spans="1:7" ht="14.45" customHeight="1" x14ac:dyDescent="0.25">
      <c r="A441" s="7" t="s">
        <v>179</v>
      </c>
      <c r="B441" s="3" t="s">
        <v>497</v>
      </c>
      <c r="C441" s="7" t="s">
        <v>177</v>
      </c>
      <c r="D441" s="2">
        <v>1</v>
      </c>
      <c r="E441" s="2" t="s">
        <v>14</v>
      </c>
      <c r="F441" s="2"/>
      <c r="G441" s="2"/>
    </row>
    <row r="442" spans="1:7" ht="14.45" customHeight="1" x14ac:dyDescent="0.25">
      <c r="A442" s="7" t="s">
        <v>179</v>
      </c>
      <c r="B442" s="3" t="s">
        <v>499</v>
      </c>
      <c r="C442" s="2" t="s">
        <v>10</v>
      </c>
      <c r="D442" s="2">
        <v>-3.7269999999999999</v>
      </c>
      <c r="E442" s="2" t="s">
        <v>14</v>
      </c>
      <c r="F442" s="2"/>
      <c r="G442" s="2"/>
    </row>
    <row r="443" spans="1:7" ht="14.45" customHeight="1" x14ac:dyDescent="0.25">
      <c r="A443" s="7" t="s">
        <v>179</v>
      </c>
      <c r="B443" s="3" t="s">
        <v>499</v>
      </c>
      <c r="C443" s="2" t="s">
        <v>176</v>
      </c>
      <c r="D443" s="2">
        <v>-3.92</v>
      </c>
      <c r="E443" s="2" t="s">
        <v>14</v>
      </c>
      <c r="F443" s="2"/>
      <c r="G443" s="2"/>
    </row>
    <row r="444" spans="1:7" ht="14.45" customHeight="1" x14ac:dyDescent="0.25">
      <c r="A444" s="7" t="s">
        <v>179</v>
      </c>
      <c r="B444" s="3" t="s">
        <v>498</v>
      </c>
      <c r="C444" s="3" t="s">
        <v>53</v>
      </c>
      <c r="D444" s="2">
        <v>-1.6240000000000001</v>
      </c>
      <c r="E444" s="2" t="s">
        <v>25</v>
      </c>
      <c r="F444" s="2"/>
      <c r="G444" s="2"/>
    </row>
    <row r="445" spans="1:7" ht="14.45" customHeight="1" x14ac:dyDescent="0.25">
      <c r="A445" s="7" t="s">
        <v>179</v>
      </c>
      <c r="B445" s="3" t="s">
        <v>498</v>
      </c>
      <c r="C445" s="2" t="s">
        <v>0</v>
      </c>
      <c r="D445" s="2">
        <v>-0.16750000000000001</v>
      </c>
      <c r="E445" s="2" t="s">
        <v>15</v>
      </c>
      <c r="F445" s="2"/>
      <c r="G445" s="2"/>
    </row>
    <row r="446" spans="1:7" ht="14.45" customHeight="1" x14ac:dyDescent="0.25">
      <c r="A446" s="2" t="s">
        <v>178</v>
      </c>
      <c r="B446" s="3" t="s">
        <v>497</v>
      </c>
      <c r="C446" s="2" t="s">
        <v>80</v>
      </c>
      <c r="D446" s="2">
        <v>1</v>
      </c>
      <c r="E446" s="2" t="s">
        <v>14</v>
      </c>
      <c r="F446" s="2"/>
      <c r="G446" s="2"/>
    </row>
    <row r="447" spans="1:7" ht="14.45" customHeight="1" x14ac:dyDescent="0.25">
      <c r="A447" s="2" t="s">
        <v>178</v>
      </c>
      <c r="B447" s="3" t="s">
        <v>499</v>
      </c>
      <c r="C447" s="7" t="s">
        <v>177</v>
      </c>
      <c r="D447" s="2">
        <v>-4.1666999999999996</v>
      </c>
      <c r="E447" s="2" t="s">
        <v>14</v>
      </c>
      <c r="F447" s="2"/>
      <c r="G447" s="2"/>
    </row>
    <row r="448" spans="1:7" ht="14.45" customHeight="1" x14ac:dyDescent="0.25">
      <c r="A448" s="2" t="s">
        <v>178</v>
      </c>
      <c r="B448" s="3" t="s">
        <v>498</v>
      </c>
      <c r="C448" s="3" t="s">
        <v>53</v>
      </c>
      <c r="D448" s="2">
        <v>-8.2667000000000002</v>
      </c>
      <c r="E448" s="2" t="s">
        <v>25</v>
      </c>
      <c r="F448" s="2"/>
      <c r="G448" s="2"/>
    </row>
    <row r="449" spans="1:7" ht="14.45" customHeight="1" x14ac:dyDescent="0.25">
      <c r="A449" s="2" t="s">
        <v>178</v>
      </c>
      <c r="B449" s="3" t="s">
        <v>498</v>
      </c>
      <c r="C449" s="2" t="s">
        <v>0</v>
      </c>
      <c r="D449" s="2">
        <v>-6.2962999999999996</v>
      </c>
      <c r="E449" s="2" t="s">
        <v>15</v>
      </c>
      <c r="F449" s="2"/>
      <c r="G449" s="2"/>
    </row>
    <row r="450" spans="1:7" ht="14.45" customHeight="1" x14ac:dyDescent="0.25">
      <c r="A450" s="4" t="s">
        <v>608</v>
      </c>
      <c r="B450" s="3" t="s">
        <v>497</v>
      </c>
      <c r="C450" s="2" t="s">
        <v>491</v>
      </c>
      <c r="D450" s="2">
        <v>1</v>
      </c>
      <c r="E450" s="2" t="s">
        <v>14</v>
      </c>
      <c r="F450" s="2"/>
      <c r="G450" s="2"/>
    </row>
    <row r="451" spans="1:7" ht="14.45" customHeight="1" x14ac:dyDescent="0.25">
      <c r="A451" s="4" t="s">
        <v>608</v>
      </c>
      <c r="B451" s="3" t="s">
        <v>499</v>
      </c>
      <c r="C451" s="2" t="s">
        <v>79</v>
      </c>
      <c r="D451" s="2">
        <v>-2.8556701030927836</v>
      </c>
      <c r="E451" s="2" t="s">
        <v>14</v>
      </c>
      <c r="F451" s="2"/>
      <c r="G451" s="2"/>
    </row>
    <row r="452" spans="1:7" ht="14.45" customHeight="1" x14ac:dyDescent="0.25">
      <c r="A452" s="4" t="s">
        <v>608</v>
      </c>
      <c r="B452" s="3" t="s">
        <v>499</v>
      </c>
      <c r="C452" s="2" t="s">
        <v>91</v>
      </c>
      <c r="D452" s="2">
        <v>-4.7619047619047623E-2</v>
      </c>
      <c r="E452" s="2" t="s">
        <v>14</v>
      </c>
      <c r="F452" s="2"/>
      <c r="G452" s="2"/>
    </row>
    <row r="453" spans="1:7" ht="14.45" customHeight="1" x14ac:dyDescent="0.25">
      <c r="A453" s="4" t="s">
        <v>608</v>
      </c>
      <c r="B453" s="3" t="s">
        <v>499</v>
      </c>
      <c r="C453" s="2" t="s">
        <v>10</v>
      </c>
      <c r="D453" s="2">
        <v>-2.6315789473684212</v>
      </c>
      <c r="E453" s="2" t="s">
        <v>14</v>
      </c>
      <c r="F453" s="2"/>
      <c r="G453" s="2"/>
    </row>
    <row r="454" spans="1:7" ht="14.45" customHeight="1" x14ac:dyDescent="0.25">
      <c r="A454" s="4" t="s">
        <v>608</v>
      </c>
      <c r="B454" s="3" t="s">
        <v>498</v>
      </c>
      <c r="C454" s="2" t="s">
        <v>76</v>
      </c>
      <c r="D454" s="2">
        <v>-712.49999999999989</v>
      </c>
      <c r="E454" s="2" t="s">
        <v>14</v>
      </c>
      <c r="F454" s="2"/>
      <c r="G454" s="2"/>
    </row>
    <row r="455" spans="1:7" ht="14.45" customHeight="1" x14ac:dyDescent="0.25">
      <c r="A455" s="4" t="s">
        <v>608</v>
      </c>
      <c r="B455" s="4" t="s">
        <v>501</v>
      </c>
      <c r="C455" s="1" t="s">
        <v>613</v>
      </c>
      <c r="D455" s="2">
        <f>1/86*88*0.9</f>
        <v>0.92093023255813955</v>
      </c>
      <c r="E455" s="2" t="s">
        <v>14</v>
      </c>
      <c r="F455" s="2"/>
      <c r="G455" s="2"/>
    </row>
    <row r="456" spans="1:7" ht="14.45" customHeight="1" x14ac:dyDescent="0.25">
      <c r="A456" s="4" t="s">
        <v>608</v>
      </c>
      <c r="B456" s="3" t="s">
        <v>499</v>
      </c>
      <c r="C456" s="2" t="s">
        <v>492</v>
      </c>
      <c r="D456" s="2">
        <v>-0.2857142857142857</v>
      </c>
      <c r="E456" s="2" t="s">
        <v>14</v>
      </c>
      <c r="F456" s="2"/>
      <c r="G456" s="2"/>
    </row>
    <row r="457" spans="1:7" ht="14.45" customHeight="1" x14ac:dyDescent="0.25">
      <c r="A457" s="4" t="s">
        <v>608</v>
      </c>
      <c r="B457" s="3" t="s">
        <v>499</v>
      </c>
      <c r="C457" s="4" t="s">
        <v>183</v>
      </c>
      <c r="D457" s="2">
        <v>-0.13750000000000001</v>
      </c>
      <c r="E457" s="2" t="s">
        <v>14</v>
      </c>
      <c r="F457" s="2"/>
      <c r="G457" s="2"/>
    </row>
    <row r="458" spans="1:7" ht="14.45" customHeight="1" x14ac:dyDescent="0.25">
      <c r="A458" s="4" t="s">
        <v>608</v>
      </c>
      <c r="B458" s="3" t="s">
        <v>498</v>
      </c>
      <c r="C458" s="2" t="s">
        <v>0</v>
      </c>
      <c r="D458" s="2">
        <f>-0.17*D455-1.23636363636364</f>
        <v>-1.392921775898524</v>
      </c>
      <c r="E458" s="2" t="s">
        <v>15</v>
      </c>
      <c r="F458" s="2"/>
      <c r="G458" s="2"/>
    </row>
    <row r="459" spans="1:7" ht="14.45" customHeight="1" x14ac:dyDescent="0.25">
      <c r="A459" s="4" t="s">
        <v>608</v>
      </c>
      <c r="B459" s="3" t="s">
        <v>498</v>
      </c>
      <c r="C459" s="2" t="s">
        <v>48</v>
      </c>
      <c r="D459" s="2">
        <v>-10.89</v>
      </c>
      <c r="E459" s="2" t="s">
        <v>25</v>
      </c>
      <c r="F459" s="2"/>
      <c r="G459" s="2"/>
    </row>
    <row r="460" spans="1:7" ht="14.45" customHeight="1" x14ac:dyDescent="0.25">
      <c r="A460" s="4" t="s">
        <v>608</v>
      </c>
      <c r="B460" s="3" t="s">
        <v>500</v>
      </c>
      <c r="C460" s="3" t="s">
        <v>612</v>
      </c>
      <c r="D460" s="2">
        <f>(-D451*0.4-D450*0.55814)/12*44-D455</f>
        <v>1.2208725853112767</v>
      </c>
      <c r="E460" s="2" t="s">
        <v>14</v>
      </c>
      <c r="F460" s="2"/>
      <c r="G460" s="2"/>
    </row>
    <row r="461" spans="1:7" ht="14.45" customHeight="1" x14ac:dyDescent="0.25">
      <c r="A461" s="4" t="s">
        <v>608</v>
      </c>
      <c r="B461" s="3" t="s">
        <v>499</v>
      </c>
      <c r="C461" s="2" t="s">
        <v>101</v>
      </c>
      <c r="D461" s="2">
        <v>-1.4800000000000001E-2</v>
      </c>
      <c r="E461" s="2" t="s">
        <v>14</v>
      </c>
      <c r="F461" s="2"/>
      <c r="G461" s="2"/>
    </row>
    <row r="462" spans="1:7" ht="14.45" customHeight="1" x14ac:dyDescent="0.25">
      <c r="A462" s="4" t="s">
        <v>608</v>
      </c>
      <c r="B462" s="3" t="s">
        <v>499</v>
      </c>
      <c r="C462" s="4" t="s">
        <v>184</v>
      </c>
      <c r="D462" s="2">
        <v>-1.8599999999999998E-2</v>
      </c>
      <c r="E462" s="2" t="s">
        <v>14</v>
      </c>
      <c r="F462" s="2"/>
      <c r="G462" s="2"/>
    </row>
    <row r="463" spans="1:7" ht="14.45" customHeight="1" x14ac:dyDescent="0.25">
      <c r="A463" s="4" t="s">
        <v>608</v>
      </c>
      <c r="B463" s="3" t="s">
        <v>499</v>
      </c>
      <c r="C463" s="4" t="s">
        <v>185</v>
      </c>
      <c r="D463" s="2">
        <v>-2.0899999999999998E-2</v>
      </c>
      <c r="E463" s="2" t="s">
        <v>14</v>
      </c>
      <c r="F463" s="2"/>
      <c r="G463" s="2"/>
    </row>
    <row r="464" spans="1:7" ht="14.45" customHeight="1" x14ac:dyDescent="0.25">
      <c r="A464" s="2" t="s">
        <v>609</v>
      </c>
      <c r="B464" s="3" t="s">
        <v>497</v>
      </c>
      <c r="C464" s="1" t="s">
        <v>192</v>
      </c>
      <c r="D464" s="2">
        <v>1</v>
      </c>
      <c r="E464" s="2" t="s">
        <v>14</v>
      </c>
      <c r="F464" s="2"/>
      <c r="G464" s="2"/>
    </row>
    <row r="465" spans="1:7" ht="14.45" customHeight="1" x14ac:dyDescent="0.25">
      <c r="A465" s="2" t="s">
        <v>609</v>
      </c>
      <c r="B465" s="3" t="s">
        <v>499</v>
      </c>
      <c r="C465" s="2" t="s">
        <v>79</v>
      </c>
      <c r="D465" s="2">
        <v>-1.28</v>
      </c>
      <c r="E465" s="2" t="s">
        <v>14</v>
      </c>
      <c r="F465" s="2"/>
      <c r="G465" s="2"/>
    </row>
    <row r="466" spans="1:7" ht="14.45" customHeight="1" x14ac:dyDescent="0.25">
      <c r="A466" s="2" t="s">
        <v>609</v>
      </c>
      <c r="B466" s="3" t="s">
        <v>499</v>
      </c>
      <c r="C466" s="2" t="s">
        <v>121</v>
      </c>
      <c r="D466" s="2">
        <v>-0.09</v>
      </c>
      <c r="E466" s="2" t="s">
        <v>14</v>
      </c>
      <c r="F466" s="2"/>
      <c r="G466" s="2"/>
    </row>
    <row r="467" spans="1:7" ht="14.45" customHeight="1" x14ac:dyDescent="0.25">
      <c r="A467" s="2" t="s">
        <v>609</v>
      </c>
      <c r="B467" s="3" t="s">
        <v>499</v>
      </c>
      <c r="C467" s="2" t="s">
        <v>10</v>
      </c>
      <c r="D467" s="2">
        <v>-3.49</v>
      </c>
      <c r="E467" s="2" t="s">
        <v>14</v>
      </c>
      <c r="F467" s="2"/>
      <c r="G467" s="2"/>
    </row>
    <row r="468" spans="1:7" ht="14.45" customHeight="1" x14ac:dyDescent="0.25">
      <c r="A468" s="2" t="s">
        <v>609</v>
      </c>
      <c r="B468" s="3" t="s">
        <v>499</v>
      </c>
      <c r="C468" s="2" t="s">
        <v>115</v>
      </c>
      <c r="D468" s="2">
        <v>-0.2</v>
      </c>
      <c r="E468" s="2" t="s">
        <v>14</v>
      </c>
      <c r="F468" s="2"/>
      <c r="G468" s="2"/>
    </row>
    <row r="469" spans="1:7" ht="14.45" customHeight="1" x14ac:dyDescent="0.25">
      <c r="A469" s="2" t="s">
        <v>609</v>
      </c>
      <c r="B469" s="3" t="s">
        <v>499</v>
      </c>
      <c r="C469" s="2" t="s">
        <v>187</v>
      </c>
      <c r="D469" s="2">
        <f>-0.5/84*40</f>
        <v>-0.23809523809523808</v>
      </c>
      <c r="E469" s="2" t="s">
        <v>14</v>
      </c>
      <c r="F469" s="2"/>
      <c r="G469" s="2" t="s">
        <v>188</v>
      </c>
    </row>
    <row r="470" spans="1:7" ht="14.45" customHeight="1" x14ac:dyDescent="0.25">
      <c r="A470" s="2" t="s">
        <v>609</v>
      </c>
      <c r="B470" s="3" t="s">
        <v>499</v>
      </c>
      <c r="C470" s="1" t="s">
        <v>613</v>
      </c>
      <c r="D470" s="2">
        <v>-0.26</v>
      </c>
      <c r="E470" s="2" t="s">
        <v>14</v>
      </c>
      <c r="F470" s="2"/>
      <c r="G470" s="2" t="s">
        <v>190</v>
      </c>
    </row>
    <row r="471" spans="1:7" ht="14.45" customHeight="1" x14ac:dyDescent="0.25">
      <c r="A471" s="2" t="s">
        <v>609</v>
      </c>
      <c r="B471" s="3" t="s">
        <v>499</v>
      </c>
      <c r="C471" s="2" t="s">
        <v>189</v>
      </c>
      <c r="D471" s="2">
        <f>-1.34*0.3</f>
        <v>-0.40200000000000002</v>
      </c>
      <c r="E471" s="2" t="s">
        <v>14</v>
      </c>
      <c r="F471" s="2"/>
      <c r="G471" s="11">
        <v>0.3</v>
      </c>
    </row>
    <row r="472" spans="1:7" ht="14.45" customHeight="1" x14ac:dyDescent="0.25">
      <c r="A472" s="2" t="s">
        <v>609</v>
      </c>
      <c r="B472" s="3" t="s">
        <v>498</v>
      </c>
      <c r="C472" s="2" t="s">
        <v>0</v>
      </c>
      <c r="D472" s="2">
        <v>-1.76</v>
      </c>
      <c r="E472" s="2" t="s">
        <v>15</v>
      </c>
      <c r="F472" s="2"/>
      <c r="G472" s="2"/>
    </row>
    <row r="473" spans="1:7" ht="14.45" customHeight="1" x14ac:dyDescent="0.25">
      <c r="A473" s="2" t="s">
        <v>193</v>
      </c>
      <c r="B473" s="3" t="s">
        <v>497</v>
      </c>
      <c r="C473" s="2" t="s">
        <v>494</v>
      </c>
      <c r="D473" s="2">
        <v>1</v>
      </c>
      <c r="E473" s="2" t="s">
        <v>14</v>
      </c>
      <c r="F473" s="2"/>
      <c r="G473" s="2"/>
    </row>
    <row r="474" spans="1:7" ht="14.45" customHeight="1" x14ac:dyDescent="0.25">
      <c r="A474" s="2" t="s">
        <v>193</v>
      </c>
      <c r="B474" s="3" t="s">
        <v>499</v>
      </c>
      <c r="C474" s="1" t="s">
        <v>192</v>
      </c>
      <c r="D474" s="2">
        <v>-0.69</v>
      </c>
      <c r="E474" s="2" t="s">
        <v>14</v>
      </c>
      <c r="F474" s="2"/>
      <c r="G474" s="2"/>
    </row>
    <row r="475" spans="1:7" ht="14.45" customHeight="1" x14ac:dyDescent="0.25">
      <c r="A475" s="2" t="s">
        <v>193</v>
      </c>
      <c r="B475" s="3" t="s">
        <v>499</v>
      </c>
      <c r="C475" s="4" t="s">
        <v>493</v>
      </c>
      <c r="D475" s="2">
        <v>-0.68</v>
      </c>
      <c r="E475" s="2" t="s">
        <v>14</v>
      </c>
      <c r="F475" s="2"/>
      <c r="G475" s="2"/>
    </row>
    <row r="476" spans="1:7" ht="14.45" customHeight="1" x14ac:dyDescent="0.25">
      <c r="A476" s="2" t="s">
        <v>193</v>
      </c>
      <c r="B476" s="3" t="s">
        <v>499</v>
      </c>
      <c r="C476" s="2" t="s">
        <v>10</v>
      </c>
      <c r="D476" s="2">
        <v>-0.49</v>
      </c>
      <c r="E476" s="2" t="s">
        <v>14</v>
      </c>
      <c r="F476" s="2"/>
      <c r="G476" s="2"/>
    </row>
    <row r="477" spans="1:7" ht="14.45" customHeight="1" x14ac:dyDescent="0.25">
      <c r="A477" s="2" t="s">
        <v>193</v>
      </c>
      <c r="B477" s="3" t="s">
        <v>498</v>
      </c>
      <c r="C477" s="2" t="s">
        <v>76</v>
      </c>
      <c r="D477" s="2">
        <v>-0.26</v>
      </c>
      <c r="E477" s="2" t="s">
        <v>14</v>
      </c>
      <c r="F477" s="2"/>
      <c r="G477" s="2"/>
    </row>
    <row r="478" spans="1:7" ht="14.45" customHeight="1" x14ac:dyDescent="0.25">
      <c r="A478" s="2" t="s">
        <v>193</v>
      </c>
      <c r="B478" s="3" t="s">
        <v>498</v>
      </c>
      <c r="C478" s="2" t="s">
        <v>48</v>
      </c>
      <c r="D478" s="2">
        <f>-0.09*2.75</f>
        <v>-0.2475</v>
      </c>
      <c r="E478" s="2" t="s">
        <v>25</v>
      </c>
      <c r="F478" s="2"/>
      <c r="G478" s="2"/>
    </row>
    <row r="479" spans="1:7" ht="14.45" customHeight="1" x14ac:dyDescent="0.25">
      <c r="A479" s="2" t="s">
        <v>193</v>
      </c>
      <c r="B479" s="3" t="s">
        <v>498</v>
      </c>
      <c r="C479" s="2" t="s">
        <v>0</v>
      </c>
      <c r="D479" s="2">
        <v>-7.0000000000000007E-2</v>
      </c>
      <c r="E479" s="2" t="s">
        <v>15</v>
      </c>
      <c r="F479" s="2"/>
      <c r="G479" s="2"/>
    </row>
    <row r="480" spans="1:7" ht="14.45" customHeight="1" x14ac:dyDescent="0.25">
      <c r="A480" s="2" t="s">
        <v>193</v>
      </c>
      <c r="B480" s="3" t="s">
        <v>498</v>
      </c>
      <c r="C480" s="2" t="s">
        <v>48</v>
      </c>
      <c r="D480" s="2">
        <f>-2.91*2.75</f>
        <v>-8.0025000000000013</v>
      </c>
      <c r="E480" s="2" t="s">
        <v>25</v>
      </c>
      <c r="F480" s="2"/>
      <c r="G480" s="2"/>
    </row>
    <row r="481" spans="1:7" ht="14.45" customHeight="1" x14ac:dyDescent="0.25">
      <c r="A481" s="2" t="s">
        <v>610</v>
      </c>
      <c r="B481" s="19" t="s">
        <v>497</v>
      </c>
      <c r="C481" s="2" t="s">
        <v>494</v>
      </c>
      <c r="D481" s="2">
        <v>1</v>
      </c>
      <c r="E481" s="2" t="s">
        <v>14</v>
      </c>
      <c r="F481" s="2"/>
      <c r="G481" s="2"/>
    </row>
    <row r="482" spans="1:7" ht="14.45" customHeight="1" x14ac:dyDescent="0.25">
      <c r="A482" s="2" t="s">
        <v>610</v>
      </c>
      <c r="B482" s="3" t="s">
        <v>499</v>
      </c>
      <c r="C482" s="2" t="s">
        <v>10</v>
      </c>
      <c r="D482" s="2">
        <v>-24.6813</v>
      </c>
      <c r="E482" s="2" t="s">
        <v>14</v>
      </c>
      <c r="F482" s="2"/>
      <c r="G482" s="2"/>
    </row>
    <row r="483" spans="1:7" ht="14.45" customHeight="1" x14ac:dyDescent="0.25">
      <c r="A483" s="2" t="s">
        <v>610</v>
      </c>
      <c r="B483" s="3" t="s">
        <v>499</v>
      </c>
      <c r="C483" s="1" t="s">
        <v>613</v>
      </c>
      <c r="D483" s="2">
        <v>-0.17879999999999999</v>
      </c>
      <c r="E483" s="2" t="s">
        <v>14</v>
      </c>
      <c r="F483" s="2"/>
      <c r="G483" s="2"/>
    </row>
    <row r="484" spans="1:7" ht="14.45" customHeight="1" x14ac:dyDescent="0.25">
      <c r="A484" s="2" t="s">
        <v>610</v>
      </c>
      <c r="B484" s="3" t="s">
        <v>499</v>
      </c>
      <c r="C484" s="2" t="s">
        <v>115</v>
      </c>
      <c r="D484" s="2">
        <v>-0.22040000000000001</v>
      </c>
      <c r="E484" s="2" t="s">
        <v>14</v>
      </c>
      <c r="F484" s="2"/>
      <c r="G484" s="2"/>
    </row>
    <row r="485" spans="1:7" ht="14.45" customHeight="1" x14ac:dyDescent="0.25">
      <c r="A485" s="2" t="s">
        <v>610</v>
      </c>
      <c r="B485" s="3" t="s">
        <v>499</v>
      </c>
      <c r="C485" s="2" t="s">
        <v>187</v>
      </c>
      <c r="D485" s="2">
        <f>-0.3439/84*40</f>
        <v>-0.16376190476190475</v>
      </c>
      <c r="E485" s="2" t="s">
        <v>14</v>
      </c>
      <c r="F485" s="2"/>
      <c r="G485" s="2" t="s">
        <v>188</v>
      </c>
    </row>
    <row r="486" spans="1:7" ht="14.45" customHeight="1" x14ac:dyDescent="0.25">
      <c r="A486" s="2" t="s">
        <v>610</v>
      </c>
      <c r="B486" s="3" t="s">
        <v>499</v>
      </c>
      <c r="C486" s="2" t="s">
        <v>189</v>
      </c>
      <c r="D486" s="2">
        <f>-0.5216*0.3</f>
        <v>-0.15647999999999998</v>
      </c>
      <c r="E486" s="2" t="s">
        <v>14</v>
      </c>
      <c r="F486" s="2"/>
      <c r="G486" s="11">
        <v>0.3</v>
      </c>
    </row>
    <row r="487" spans="1:7" ht="14.45" customHeight="1" x14ac:dyDescent="0.25">
      <c r="A487" s="2" t="s">
        <v>610</v>
      </c>
      <c r="B487" s="3" t="s">
        <v>499</v>
      </c>
      <c r="C487" s="4" t="s">
        <v>196</v>
      </c>
      <c r="D487" s="2">
        <f>-0.0573-0.0708-0.0545</f>
        <v>-0.18259999999999998</v>
      </c>
      <c r="E487" s="2" t="s">
        <v>14</v>
      </c>
      <c r="F487" s="2"/>
      <c r="G487" s="2" t="s">
        <v>197</v>
      </c>
    </row>
    <row r="488" spans="1:7" ht="14.45" customHeight="1" x14ac:dyDescent="0.25">
      <c r="A488" s="2" t="s">
        <v>610</v>
      </c>
      <c r="B488" s="3" t="s">
        <v>499</v>
      </c>
      <c r="C488" s="2" t="s">
        <v>101</v>
      </c>
      <c r="D488" s="2">
        <v>-0.108</v>
      </c>
      <c r="E488" s="2" t="s">
        <v>14</v>
      </c>
      <c r="F488" s="2"/>
      <c r="G488" s="2"/>
    </row>
    <row r="489" spans="1:7" ht="14.45" customHeight="1" x14ac:dyDescent="0.25">
      <c r="A489" s="2" t="s">
        <v>610</v>
      </c>
      <c r="B489" s="3" t="s">
        <v>498</v>
      </c>
      <c r="C489" s="2" t="s">
        <v>0</v>
      </c>
      <c r="D489" s="2">
        <v>-1.3832</v>
      </c>
      <c r="E489" s="2" t="s">
        <v>15</v>
      </c>
      <c r="F489" s="2"/>
      <c r="G489" s="2"/>
    </row>
    <row r="490" spans="1:7" ht="14.45" customHeight="1" x14ac:dyDescent="0.25">
      <c r="A490" s="2" t="s">
        <v>610</v>
      </c>
      <c r="B490" s="3" t="s">
        <v>498</v>
      </c>
      <c r="C490" s="2" t="s">
        <v>76</v>
      </c>
      <c r="D490" s="2">
        <v>-213.4</v>
      </c>
      <c r="E490" s="2" t="s">
        <v>14</v>
      </c>
      <c r="F490" s="2"/>
      <c r="G490" s="2"/>
    </row>
    <row r="491" spans="1:7" ht="14.45" customHeight="1" x14ac:dyDescent="0.25">
      <c r="A491" s="2" t="s">
        <v>610</v>
      </c>
      <c r="B491" s="3" t="s">
        <v>498</v>
      </c>
      <c r="C491" s="2" t="s">
        <v>48</v>
      </c>
      <c r="D491" s="2">
        <f>-0.1406*2.75</f>
        <v>-0.38664999999999999</v>
      </c>
      <c r="E491" s="2" t="s">
        <v>25</v>
      </c>
      <c r="F491" s="2"/>
      <c r="G491" s="2"/>
    </row>
    <row r="492" spans="1:7" ht="14.45" customHeight="1" x14ac:dyDescent="0.25">
      <c r="A492" s="2" t="s">
        <v>610</v>
      </c>
      <c r="B492" s="3" t="s">
        <v>498</v>
      </c>
      <c r="C492" s="2" t="s">
        <v>48</v>
      </c>
      <c r="D492" s="2">
        <f>-4.3288*2.75</f>
        <v>-11.904200000000001</v>
      </c>
      <c r="E492" s="2" t="s">
        <v>25</v>
      </c>
      <c r="F492" s="2"/>
      <c r="G492" s="2"/>
    </row>
    <row r="493" spans="1:7" ht="14.45" customHeight="1" x14ac:dyDescent="0.25">
      <c r="A493" s="2" t="s">
        <v>610</v>
      </c>
      <c r="B493" s="3" t="s">
        <v>500</v>
      </c>
      <c r="C493" s="3" t="s">
        <v>612</v>
      </c>
      <c r="D493" s="2">
        <v>0.91400000000000003</v>
      </c>
      <c r="E493" s="2" t="s">
        <v>14</v>
      </c>
      <c r="F493" s="2"/>
      <c r="G493" s="2"/>
    </row>
    <row r="494" spans="1:7" ht="14.45" customHeight="1" x14ac:dyDescent="0.25">
      <c r="A494" s="2" t="s">
        <v>199</v>
      </c>
      <c r="B494" s="3" t="s">
        <v>497</v>
      </c>
      <c r="C494" s="2" t="s">
        <v>198</v>
      </c>
      <c r="D494" s="2">
        <v>1</v>
      </c>
      <c r="E494" s="2" t="s">
        <v>14</v>
      </c>
      <c r="F494" s="2"/>
      <c r="G494" s="2" t="s">
        <v>200</v>
      </c>
    </row>
    <row r="495" spans="1:7" ht="14.45" customHeight="1" x14ac:dyDescent="0.25">
      <c r="A495" s="2" t="s">
        <v>199</v>
      </c>
      <c r="B495" s="3" t="s">
        <v>499</v>
      </c>
      <c r="C495" s="2" t="s">
        <v>79</v>
      </c>
      <c r="D495" s="2">
        <v>-0.77400000000000002</v>
      </c>
      <c r="E495" s="2" t="s">
        <v>14</v>
      </c>
      <c r="F495" s="2"/>
      <c r="G495" s="2"/>
    </row>
    <row r="496" spans="1:7" ht="14.45" customHeight="1" x14ac:dyDescent="0.25">
      <c r="A496" s="2" t="s">
        <v>203</v>
      </c>
      <c r="B496" s="3" t="s">
        <v>497</v>
      </c>
      <c r="C496" s="20" t="s">
        <v>470</v>
      </c>
      <c r="D496" s="2">
        <v>1</v>
      </c>
      <c r="E496" s="2" t="s">
        <v>14</v>
      </c>
      <c r="F496" s="2"/>
      <c r="G496" s="2" t="s">
        <v>204</v>
      </c>
    </row>
    <row r="497" spans="1:7" ht="14.45" customHeight="1" x14ac:dyDescent="0.25">
      <c r="A497" s="2" t="s">
        <v>203</v>
      </c>
      <c r="B497" s="3" t="s">
        <v>498</v>
      </c>
      <c r="C497" s="2" t="s">
        <v>0</v>
      </c>
      <c r="D497" s="2">
        <f>-0.74454615/3.6</f>
        <v>-0.206818375</v>
      </c>
      <c r="E497" s="2" t="s">
        <v>15</v>
      </c>
      <c r="F497" s="2"/>
      <c r="G497" s="2"/>
    </row>
    <row r="498" spans="1:7" ht="14.45" customHeight="1" x14ac:dyDescent="0.25">
      <c r="A498" s="2" t="s">
        <v>203</v>
      </c>
      <c r="B498" s="4" t="s">
        <v>501</v>
      </c>
      <c r="C498" s="2" t="s">
        <v>48</v>
      </c>
      <c r="D498" s="2">
        <f>1.47075076844825*3.6</f>
        <v>5.2947027664136996</v>
      </c>
      <c r="E498" s="2" t="s">
        <v>25</v>
      </c>
      <c r="F498" s="2"/>
      <c r="G498" s="2"/>
    </row>
    <row r="499" spans="1:7" ht="14.45" customHeight="1" x14ac:dyDescent="0.25">
      <c r="A499" s="2" t="s">
        <v>203</v>
      </c>
      <c r="B499" s="3" t="s">
        <v>499</v>
      </c>
      <c r="C499" s="2" t="s">
        <v>85</v>
      </c>
      <c r="D499" s="2">
        <v>-0.83889999999999998</v>
      </c>
      <c r="E499" s="2" t="s">
        <v>14</v>
      </c>
      <c r="F499" s="2"/>
      <c r="G499" s="2"/>
    </row>
    <row r="500" spans="1:7" ht="14.45" customHeight="1" x14ac:dyDescent="0.25">
      <c r="A500" s="2" t="s">
        <v>203</v>
      </c>
      <c r="B500" s="3" t="s">
        <v>499</v>
      </c>
      <c r="C500" s="2" t="s">
        <v>10</v>
      </c>
      <c r="D500" s="2">
        <v>-1.2343</v>
      </c>
      <c r="E500" s="2" t="s">
        <v>14</v>
      </c>
      <c r="F500" s="2"/>
      <c r="G500" s="2"/>
    </row>
    <row r="501" spans="1:7" ht="14.45" customHeight="1" x14ac:dyDescent="0.25">
      <c r="A501" s="2" t="s">
        <v>203</v>
      </c>
      <c r="B501" s="3" t="s">
        <v>500</v>
      </c>
      <c r="C501" s="3" t="s">
        <v>31</v>
      </c>
      <c r="D501" s="2">
        <f>(-D502*0.494-0.87493/28*12)/12*44</f>
        <v>1.9233117391304322</v>
      </c>
      <c r="E501" s="2" t="s">
        <v>14</v>
      </c>
      <c r="F501" s="2"/>
      <c r="G501" s="2" t="s">
        <v>205</v>
      </c>
    </row>
    <row r="502" spans="1:7" ht="14.45" customHeight="1" x14ac:dyDescent="0.25">
      <c r="A502" s="2" t="s">
        <v>203</v>
      </c>
      <c r="B502" s="3" t="s">
        <v>499</v>
      </c>
      <c r="C502" s="3" t="s">
        <v>11</v>
      </c>
      <c r="D502" s="2">
        <v>-1.8208695652173901</v>
      </c>
      <c r="E502" s="2" t="s">
        <v>14</v>
      </c>
      <c r="F502" s="2"/>
      <c r="G502" s="2"/>
    </row>
    <row r="503" spans="1:7" ht="14.45" customHeight="1" x14ac:dyDescent="0.25">
      <c r="A503" s="2" t="s">
        <v>206</v>
      </c>
      <c r="B503" s="3" t="s">
        <v>497</v>
      </c>
      <c r="C503" s="20" t="s">
        <v>470</v>
      </c>
      <c r="D503" s="2">
        <v>1</v>
      </c>
      <c r="E503" s="2" t="s">
        <v>14</v>
      </c>
      <c r="F503" s="2"/>
      <c r="G503" s="2" t="s">
        <v>204</v>
      </c>
    </row>
    <row r="504" spans="1:7" ht="14.45" customHeight="1" x14ac:dyDescent="0.25">
      <c r="A504" s="2" t="s">
        <v>206</v>
      </c>
      <c r="B504" s="3" t="s">
        <v>498</v>
      </c>
      <c r="C504" s="2" t="s">
        <v>0</v>
      </c>
      <c r="D504" s="2">
        <f>-0.74454615/3.6</f>
        <v>-0.206818375</v>
      </c>
      <c r="E504" s="2" t="s">
        <v>15</v>
      </c>
      <c r="F504" s="2"/>
      <c r="G504" s="2"/>
    </row>
    <row r="505" spans="1:7" ht="14.45" customHeight="1" x14ac:dyDescent="0.25">
      <c r="A505" s="2" t="s">
        <v>206</v>
      </c>
      <c r="B505" s="4" t="s">
        <v>501</v>
      </c>
      <c r="C505" s="2" t="s">
        <v>48</v>
      </c>
      <c r="D505" s="2">
        <f>1.47075076844825*3.6</f>
        <v>5.2947027664136996</v>
      </c>
      <c r="E505" s="2" t="s">
        <v>25</v>
      </c>
      <c r="F505" s="2"/>
      <c r="G505" s="2"/>
    </row>
    <row r="506" spans="1:7" ht="14.45" customHeight="1" x14ac:dyDescent="0.25">
      <c r="A506" s="2" t="s">
        <v>206</v>
      </c>
      <c r="B506" s="3" t="s">
        <v>499</v>
      </c>
      <c r="C506" s="2" t="s">
        <v>85</v>
      </c>
      <c r="D506" s="2">
        <v>-0.83889999999999998</v>
      </c>
      <c r="E506" s="2" t="s">
        <v>14</v>
      </c>
      <c r="F506" s="2"/>
      <c r="G506" s="2"/>
    </row>
    <row r="507" spans="1:7" ht="14.45" customHeight="1" x14ac:dyDescent="0.25">
      <c r="A507" s="2" t="s">
        <v>206</v>
      </c>
      <c r="B507" s="3" t="s">
        <v>499</v>
      </c>
      <c r="C507" s="2" t="s">
        <v>10</v>
      </c>
      <c r="D507" s="2">
        <v>-1.2343</v>
      </c>
      <c r="E507" s="2" t="s">
        <v>14</v>
      </c>
      <c r="F507" s="2"/>
      <c r="G507" s="2"/>
    </row>
    <row r="508" spans="1:7" ht="14.45" customHeight="1" x14ac:dyDescent="0.25">
      <c r="A508" s="2" t="s">
        <v>206</v>
      </c>
      <c r="B508" s="3" t="s">
        <v>500</v>
      </c>
      <c r="C508" s="3" t="s">
        <v>32</v>
      </c>
      <c r="D508" s="2">
        <f>(-D509*0.521-0.87493/28*12)/12*44</f>
        <v>2.1035778260869544</v>
      </c>
      <c r="E508" s="2" t="s">
        <v>14</v>
      </c>
      <c r="F508" s="2"/>
      <c r="G508" s="2" t="s">
        <v>205</v>
      </c>
    </row>
    <row r="509" spans="1:7" ht="14.45" customHeight="1" x14ac:dyDescent="0.25">
      <c r="A509" s="2" t="s">
        <v>206</v>
      </c>
      <c r="B509" s="3" t="s">
        <v>499</v>
      </c>
      <c r="C509" s="3" t="s">
        <v>1</v>
      </c>
      <c r="D509" s="2">
        <v>-1.8208695652173901</v>
      </c>
      <c r="E509" s="2" t="s">
        <v>14</v>
      </c>
      <c r="F509" s="2"/>
      <c r="G509" s="2"/>
    </row>
    <row r="510" spans="1:7" ht="14.45" customHeight="1" x14ac:dyDescent="0.25">
      <c r="A510" s="4" t="s">
        <v>210</v>
      </c>
      <c r="B510" s="3" t="s">
        <v>497</v>
      </c>
      <c r="C510" s="4" t="s">
        <v>209</v>
      </c>
      <c r="D510" s="2">
        <v>1</v>
      </c>
      <c r="E510" s="2" t="s">
        <v>14</v>
      </c>
      <c r="F510" s="2"/>
      <c r="G510" s="2"/>
    </row>
    <row r="511" spans="1:7" ht="14.45" customHeight="1" x14ac:dyDescent="0.25">
      <c r="A511" s="4" t="s">
        <v>210</v>
      </c>
      <c r="B511" s="3" t="s">
        <v>499</v>
      </c>
      <c r="C511" s="2" t="s">
        <v>115</v>
      </c>
      <c r="D511" s="2">
        <v>-0.51300000000000001</v>
      </c>
      <c r="E511" s="2" t="s">
        <v>14</v>
      </c>
      <c r="F511" s="2"/>
      <c r="G511" s="2"/>
    </row>
    <row r="512" spans="1:7" ht="14.45" customHeight="1" x14ac:dyDescent="0.25">
      <c r="A512" s="4" t="s">
        <v>210</v>
      </c>
      <c r="B512" s="3" t="s">
        <v>499</v>
      </c>
      <c r="C512" s="4" t="s">
        <v>208</v>
      </c>
      <c r="D512" s="2">
        <v>-0.77200000000000002</v>
      </c>
      <c r="E512" s="2" t="s">
        <v>14</v>
      </c>
      <c r="F512" s="2"/>
      <c r="G512" s="2"/>
    </row>
    <row r="513" spans="1:7" ht="14.45" customHeight="1" x14ac:dyDescent="0.25">
      <c r="A513" s="4" t="s">
        <v>210</v>
      </c>
      <c r="B513" s="3" t="s">
        <v>498</v>
      </c>
      <c r="C513" s="2" t="s">
        <v>53</v>
      </c>
      <c r="D513" s="2">
        <v>-2</v>
      </c>
      <c r="E513" s="2" t="s">
        <v>25</v>
      </c>
      <c r="F513" s="2"/>
      <c r="G513" s="2"/>
    </row>
    <row r="514" spans="1:7" ht="14.45" customHeight="1" x14ac:dyDescent="0.25">
      <c r="A514" s="4" t="s">
        <v>210</v>
      </c>
      <c r="B514" s="3" t="s">
        <v>498</v>
      </c>
      <c r="C514" s="2" t="s">
        <v>0</v>
      </c>
      <c r="D514" s="2">
        <v>-0.33300000000000002</v>
      </c>
      <c r="E514" s="2" t="s">
        <v>15</v>
      </c>
      <c r="F514" s="2"/>
      <c r="G514" s="2"/>
    </row>
    <row r="515" spans="1:7" ht="14.45" customHeight="1" x14ac:dyDescent="0.25">
      <c r="A515" s="4" t="s">
        <v>605</v>
      </c>
      <c r="B515" s="3" t="s">
        <v>497</v>
      </c>
      <c r="C515" s="4" t="s">
        <v>220</v>
      </c>
      <c r="D515" s="2">
        <v>1</v>
      </c>
      <c r="E515" s="2" t="s">
        <v>14</v>
      </c>
      <c r="F515" s="2"/>
      <c r="G515" s="2"/>
    </row>
    <row r="516" spans="1:7" ht="14.45" customHeight="1" x14ac:dyDescent="0.25">
      <c r="A516" s="4" t="s">
        <v>605</v>
      </c>
      <c r="B516" s="3" t="s">
        <v>499</v>
      </c>
      <c r="C516" s="2" t="s">
        <v>112</v>
      </c>
      <c r="D516" s="2">
        <v>-1.9679730000000002</v>
      </c>
      <c r="E516" s="2" t="s">
        <v>14</v>
      </c>
      <c r="F516" s="2"/>
      <c r="G516" s="2"/>
    </row>
    <row r="517" spans="1:7" ht="14.45" customHeight="1" x14ac:dyDescent="0.25">
      <c r="A517" s="4" t="s">
        <v>605</v>
      </c>
      <c r="B517" s="3" t="s">
        <v>498</v>
      </c>
      <c r="C517" s="2" t="s">
        <v>53</v>
      </c>
      <c r="D517" s="2">
        <v>-11.970027</v>
      </c>
      <c r="E517" s="2" t="s">
        <v>25</v>
      </c>
      <c r="F517" s="2"/>
      <c r="G517" s="2"/>
    </row>
    <row r="518" spans="1:7" ht="14.45" customHeight="1" x14ac:dyDescent="0.25">
      <c r="A518" s="4" t="s">
        <v>605</v>
      </c>
      <c r="B518" s="3" t="s">
        <v>499</v>
      </c>
      <c r="C518" s="4" t="s">
        <v>219</v>
      </c>
      <c r="D518" s="2">
        <v>-4.335E-2</v>
      </c>
      <c r="E518" s="2" t="s">
        <v>14</v>
      </c>
      <c r="F518" s="2"/>
      <c r="G518" s="2"/>
    </row>
    <row r="519" spans="1:7" ht="14.45" customHeight="1" x14ac:dyDescent="0.25">
      <c r="A519" s="4" t="s">
        <v>605</v>
      </c>
      <c r="B519" s="3" t="s">
        <v>498</v>
      </c>
      <c r="C519" s="2" t="s">
        <v>0</v>
      </c>
      <c r="D519" s="2">
        <v>-0.84107399999999999</v>
      </c>
      <c r="E519" s="2" t="s">
        <v>15</v>
      </c>
      <c r="F519" s="2"/>
      <c r="G519" s="2"/>
    </row>
    <row r="520" spans="1:7" ht="14.45" customHeight="1" x14ac:dyDescent="0.25">
      <c r="A520" s="4" t="s">
        <v>605</v>
      </c>
      <c r="B520" s="3" t="s">
        <v>498</v>
      </c>
      <c r="C520" s="2" t="s">
        <v>48</v>
      </c>
      <c r="D520" s="2">
        <v>-22.932249999999996</v>
      </c>
      <c r="E520" s="2" t="s">
        <v>25</v>
      </c>
      <c r="F520" s="2"/>
      <c r="G520" s="2"/>
    </row>
    <row r="521" spans="1:7" ht="14.45" customHeight="1" x14ac:dyDescent="0.25">
      <c r="A521" s="4" t="s">
        <v>605</v>
      </c>
      <c r="B521" s="3" t="s">
        <v>499</v>
      </c>
      <c r="C521" s="2" t="s">
        <v>10</v>
      </c>
      <c r="D521" s="2">
        <v>-19.21</v>
      </c>
      <c r="E521" s="2" t="s">
        <v>14</v>
      </c>
      <c r="F521" s="2"/>
      <c r="G521" s="2"/>
    </row>
    <row r="522" spans="1:7" ht="14.45" customHeight="1" x14ac:dyDescent="0.25">
      <c r="A522" s="4" t="s">
        <v>605</v>
      </c>
      <c r="B522" s="3" t="s">
        <v>500</v>
      </c>
      <c r="C522" s="3" t="s">
        <v>612</v>
      </c>
      <c r="D522" s="2">
        <v>0.31990000000000002</v>
      </c>
      <c r="E522" s="2" t="s">
        <v>14</v>
      </c>
      <c r="F522" s="2"/>
      <c r="G522" s="2"/>
    </row>
    <row r="523" spans="1:7" ht="14.45" customHeight="1" x14ac:dyDescent="0.25">
      <c r="A523" s="4" t="s">
        <v>605</v>
      </c>
      <c r="B523" s="3" t="s">
        <v>498</v>
      </c>
      <c r="C523" s="2" t="s">
        <v>53</v>
      </c>
      <c r="D523" s="2">
        <v>1.9747490400000005</v>
      </c>
      <c r="E523" s="2" t="s">
        <v>25</v>
      </c>
      <c r="F523" s="2"/>
      <c r="G523" s="2"/>
    </row>
    <row r="524" spans="1:7" ht="14.45" customHeight="1" x14ac:dyDescent="0.25">
      <c r="A524" s="4" t="s">
        <v>605</v>
      </c>
      <c r="B524" s="4" t="s">
        <v>501</v>
      </c>
      <c r="C524" s="2" t="s">
        <v>34</v>
      </c>
      <c r="D524" s="2">
        <v>2.9399999999999999E-2</v>
      </c>
      <c r="E524" s="2" t="s">
        <v>14</v>
      </c>
      <c r="F524" s="2"/>
      <c r="G524" s="2"/>
    </row>
    <row r="525" spans="1:7" ht="14.45" customHeight="1" x14ac:dyDescent="0.25">
      <c r="A525" s="4" t="s">
        <v>605</v>
      </c>
      <c r="B525" s="4" t="s">
        <v>501</v>
      </c>
      <c r="C525" s="2" t="s">
        <v>44</v>
      </c>
      <c r="D525" s="2">
        <v>2.92E-2</v>
      </c>
      <c r="E525" s="2" t="s">
        <v>14</v>
      </c>
      <c r="F525" s="2"/>
      <c r="G525" s="2"/>
    </row>
    <row r="526" spans="1:7" ht="14.45" customHeight="1" x14ac:dyDescent="0.25">
      <c r="A526" s="4" t="s">
        <v>605</v>
      </c>
      <c r="B526" s="4" t="s">
        <v>501</v>
      </c>
      <c r="C526" s="2" t="s">
        <v>46</v>
      </c>
      <c r="D526" s="2">
        <v>2.7000000000000001E-3</v>
      </c>
      <c r="E526" s="2" t="s">
        <v>14</v>
      </c>
      <c r="F526" s="2"/>
      <c r="G526" s="2"/>
    </row>
    <row r="527" spans="1:7" ht="14.45" customHeight="1" x14ac:dyDescent="0.25">
      <c r="A527" s="13" t="s">
        <v>237</v>
      </c>
      <c r="B527" s="3" t="s">
        <v>497</v>
      </c>
      <c r="C527" s="13" t="s">
        <v>236</v>
      </c>
      <c r="D527" s="2">
        <v>1</v>
      </c>
      <c r="E527" s="2" t="s">
        <v>14</v>
      </c>
      <c r="F527" s="2"/>
      <c r="G527" s="2"/>
    </row>
    <row r="528" spans="1:7" ht="14.45" customHeight="1" x14ac:dyDescent="0.25">
      <c r="A528" s="13" t="s">
        <v>237</v>
      </c>
      <c r="B528" s="3" t="s">
        <v>499</v>
      </c>
      <c r="C528" s="4" t="s">
        <v>493</v>
      </c>
      <c r="D528" s="2">
        <v>-1.2625999999999999</v>
      </c>
      <c r="E528" s="2" t="s">
        <v>14</v>
      </c>
      <c r="F528" s="2"/>
      <c r="G528" s="2"/>
    </row>
    <row r="529" spans="1:7" ht="14.45" customHeight="1" x14ac:dyDescent="0.25">
      <c r="A529" s="13" t="s">
        <v>237</v>
      </c>
      <c r="B529" s="3" t="s">
        <v>498</v>
      </c>
      <c r="C529" s="2" t="s">
        <v>53</v>
      </c>
      <c r="D529" s="2">
        <v>-0.65834999999999999</v>
      </c>
      <c r="E529" s="2" t="s">
        <v>25</v>
      </c>
      <c r="F529" s="2"/>
      <c r="G529" s="2"/>
    </row>
    <row r="530" spans="1:7" ht="14.45" customHeight="1" x14ac:dyDescent="0.25">
      <c r="A530" s="13" t="s">
        <v>237</v>
      </c>
      <c r="B530" s="4" t="s">
        <v>501</v>
      </c>
      <c r="C530" s="2" t="s">
        <v>0</v>
      </c>
      <c r="D530" s="2">
        <v>0.1125</v>
      </c>
      <c r="E530" s="2" t="s">
        <v>15</v>
      </c>
      <c r="F530" s="2"/>
      <c r="G530" s="2"/>
    </row>
    <row r="531" spans="1:7" ht="14.45" customHeight="1" x14ac:dyDescent="0.25">
      <c r="A531" s="13" t="s">
        <v>238</v>
      </c>
      <c r="B531" s="3" t="s">
        <v>497</v>
      </c>
      <c r="C531" s="13" t="s">
        <v>495</v>
      </c>
      <c r="D531" s="2">
        <v>1</v>
      </c>
      <c r="E531" s="2" t="s">
        <v>14</v>
      </c>
      <c r="F531" s="2"/>
      <c r="G531" s="2"/>
    </row>
    <row r="532" spans="1:7" ht="14.45" customHeight="1" x14ac:dyDescent="0.25">
      <c r="A532" s="13" t="s">
        <v>238</v>
      </c>
      <c r="B532" s="3" t="s">
        <v>499</v>
      </c>
      <c r="C532" s="2" t="s">
        <v>198</v>
      </c>
      <c r="D532" s="2">
        <v>-1.8487911818738518</v>
      </c>
      <c r="E532" s="2" t="s">
        <v>14</v>
      </c>
      <c r="F532" s="2"/>
      <c r="G532" s="2"/>
    </row>
    <row r="533" spans="1:7" ht="14.45" customHeight="1" x14ac:dyDescent="0.25">
      <c r="A533" s="13" t="s">
        <v>238</v>
      </c>
      <c r="B533" s="3" t="s">
        <v>499</v>
      </c>
      <c r="C533" s="13" t="s">
        <v>81</v>
      </c>
      <c r="D533" s="2">
        <v>-0.12982241273729331</v>
      </c>
      <c r="E533" s="2" t="s">
        <v>14</v>
      </c>
      <c r="F533" s="2"/>
      <c r="G533" s="2"/>
    </row>
    <row r="534" spans="1:7" ht="14.45" customHeight="1" x14ac:dyDescent="0.25">
      <c r="A534" s="13" t="s">
        <v>238</v>
      </c>
      <c r="B534" s="3" t="s">
        <v>499</v>
      </c>
      <c r="C534" s="13" t="s">
        <v>236</v>
      </c>
      <c r="D534" s="2">
        <v>-3.4905082669932641E-2</v>
      </c>
      <c r="E534" s="2" t="s">
        <v>14</v>
      </c>
      <c r="F534" s="2"/>
      <c r="G534" s="2"/>
    </row>
    <row r="535" spans="1:7" ht="14.45" customHeight="1" x14ac:dyDescent="0.25">
      <c r="A535" s="13" t="s">
        <v>238</v>
      </c>
      <c r="B535" s="3" t="s">
        <v>499</v>
      </c>
      <c r="C535" s="2" t="s">
        <v>107</v>
      </c>
      <c r="D535" s="2">
        <v>-4.3478260869565216E-2</v>
      </c>
      <c r="E535" s="2" t="s">
        <v>14</v>
      </c>
      <c r="F535" s="2"/>
      <c r="G535" s="2"/>
    </row>
    <row r="536" spans="1:7" ht="14.45" customHeight="1" x14ac:dyDescent="0.25">
      <c r="A536" s="13" t="s">
        <v>238</v>
      </c>
      <c r="B536" s="3" t="s">
        <v>499</v>
      </c>
      <c r="C536" s="2" t="s">
        <v>85</v>
      </c>
      <c r="D536" s="2">
        <v>-0.88426209430496017</v>
      </c>
      <c r="E536" s="2" t="s">
        <v>14</v>
      </c>
      <c r="F536" s="2"/>
      <c r="G536" s="2"/>
    </row>
    <row r="537" spans="1:7" ht="14.45" customHeight="1" x14ac:dyDescent="0.25">
      <c r="A537" s="13" t="s">
        <v>238</v>
      </c>
      <c r="B537" s="3" t="s">
        <v>498</v>
      </c>
      <c r="C537" s="2" t="s">
        <v>0</v>
      </c>
      <c r="D537" s="2">
        <v>-0.12093018468869482</v>
      </c>
      <c r="E537" s="2" t="s">
        <v>14</v>
      </c>
      <c r="F537" s="2"/>
      <c r="G537" s="2"/>
    </row>
    <row r="538" spans="1:7" ht="14.45" customHeight="1" x14ac:dyDescent="0.25">
      <c r="A538" s="13" t="s">
        <v>238</v>
      </c>
      <c r="B538" s="3" t="s">
        <v>498</v>
      </c>
      <c r="C538" s="2" t="s">
        <v>53</v>
      </c>
      <c r="D538" s="2">
        <v>-1.3153087321885275</v>
      </c>
      <c r="E538" s="2" t="s">
        <v>25</v>
      </c>
      <c r="F538" s="2"/>
      <c r="G538" s="2"/>
    </row>
    <row r="539" spans="1:7" ht="14.45" customHeight="1" x14ac:dyDescent="0.25">
      <c r="A539" s="13" t="s">
        <v>238</v>
      </c>
      <c r="B539" s="3" t="s">
        <v>498</v>
      </c>
      <c r="C539" s="2" t="s">
        <v>65</v>
      </c>
      <c r="D539" s="2">
        <v>-2.33606241026723</v>
      </c>
      <c r="E539" s="2" t="s">
        <v>25</v>
      </c>
      <c r="F539" s="2"/>
      <c r="G539" s="2"/>
    </row>
    <row r="540" spans="1:7" ht="14.45" customHeight="1" x14ac:dyDescent="0.25">
      <c r="A540" s="17" t="s">
        <v>473</v>
      </c>
      <c r="B540" s="3" t="s">
        <v>497</v>
      </c>
      <c r="C540" s="17" t="s">
        <v>471</v>
      </c>
      <c r="D540" s="2">
        <v>1</v>
      </c>
      <c r="E540" s="2" t="s">
        <v>14</v>
      </c>
      <c r="F540" s="2"/>
      <c r="G540" s="2"/>
    </row>
    <row r="541" spans="1:7" ht="14.45" customHeight="1" x14ac:dyDescent="0.25">
      <c r="A541" s="17" t="s">
        <v>473</v>
      </c>
      <c r="B541" s="3" t="s">
        <v>499</v>
      </c>
      <c r="C541" s="2" t="s">
        <v>34</v>
      </c>
      <c r="D541" s="18">
        <v>-0.175571</v>
      </c>
      <c r="E541" s="2" t="s">
        <v>14</v>
      </c>
      <c r="F541" s="2"/>
      <c r="G541" s="2"/>
    </row>
    <row r="542" spans="1:7" ht="14.45" customHeight="1" x14ac:dyDescent="0.25">
      <c r="A542" s="17" t="s">
        <v>473</v>
      </c>
      <c r="B542" s="3" t="s">
        <v>499</v>
      </c>
      <c r="C542" s="2" t="s">
        <v>207</v>
      </c>
      <c r="D542" s="18">
        <v>-0.82442899999999997</v>
      </c>
      <c r="E542" s="2" t="s">
        <v>14</v>
      </c>
      <c r="F542" s="2"/>
      <c r="G542" s="2"/>
    </row>
    <row r="543" spans="1:7" ht="14.45" customHeight="1" x14ac:dyDescent="0.25">
      <c r="A543" s="17" t="s">
        <v>474</v>
      </c>
      <c r="B543" s="3" t="s">
        <v>497</v>
      </c>
      <c r="C543" s="17" t="s">
        <v>472</v>
      </c>
      <c r="D543" s="2">
        <v>1</v>
      </c>
      <c r="E543" s="2" t="s">
        <v>14</v>
      </c>
      <c r="F543" s="2"/>
      <c r="G543" s="2"/>
    </row>
    <row r="544" spans="1:7" ht="14.45" customHeight="1" x14ac:dyDescent="0.25">
      <c r="A544" s="17" t="s">
        <v>474</v>
      </c>
      <c r="B544" s="3" t="s">
        <v>499</v>
      </c>
      <c r="C544" s="2" t="s">
        <v>34</v>
      </c>
      <c r="D544" s="18">
        <v>-0.1133</v>
      </c>
      <c r="E544" s="2" t="s">
        <v>14</v>
      </c>
      <c r="F544" s="2"/>
      <c r="G544" s="2"/>
    </row>
    <row r="545" spans="1:7" ht="14.45" customHeight="1" x14ac:dyDescent="0.25">
      <c r="A545" s="17" t="s">
        <v>474</v>
      </c>
      <c r="B545" s="3" t="s">
        <v>499</v>
      </c>
      <c r="C545" s="2" t="s">
        <v>207</v>
      </c>
      <c r="D545" s="18">
        <f>-0.8867</f>
        <v>-0.88670000000000004</v>
      </c>
      <c r="E545" s="2" t="s">
        <v>14</v>
      </c>
      <c r="F545" s="2"/>
      <c r="G545" s="2"/>
    </row>
    <row r="546" spans="1:7" ht="14.45" customHeight="1" x14ac:dyDescent="0.25">
      <c r="A546" s="17" t="s">
        <v>504</v>
      </c>
      <c r="B546" s="3" t="s">
        <v>497</v>
      </c>
      <c r="C546" s="17" t="s">
        <v>503</v>
      </c>
      <c r="D546" s="2">
        <v>1</v>
      </c>
      <c r="E546" s="2" t="s">
        <v>14</v>
      </c>
      <c r="F546" s="2"/>
      <c r="G546" s="2"/>
    </row>
    <row r="547" spans="1:7" ht="14.45" customHeight="1" x14ac:dyDescent="0.25">
      <c r="A547" s="17" t="s">
        <v>504</v>
      </c>
      <c r="B547" s="19" t="s">
        <v>499</v>
      </c>
      <c r="C547" s="2" t="s">
        <v>34</v>
      </c>
      <c r="D547" s="2">
        <v>-6.6281999999999994E-2</v>
      </c>
      <c r="E547" s="2" t="s">
        <v>14</v>
      </c>
      <c r="F547" s="2"/>
      <c r="G547" s="2"/>
    </row>
    <row r="548" spans="1:7" ht="14.45" customHeight="1" x14ac:dyDescent="0.25">
      <c r="A548" s="17" t="s">
        <v>504</v>
      </c>
      <c r="B548" s="19" t="s">
        <v>499</v>
      </c>
      <c r="C548" s="2" t="s">
        <v>207</v>
      </c>
      <c r="D548" s="2">
        <v>-0.93371800000000005</v>
      </c>
      <c r="E548" s="2" t="s">
        <v>14</v>
      </c>
      <c r="F548" s="2"/>
      <c r="G548" s="2"/>
    </row>
    <row r="549" spans="1:7" ht="14.45" customHeight="1" x14ac:dyDescent="0.25">
      <c r="A549" s="2" t="s">
        <v>506</v>
      </c>
      <c r="B549" s="3" t="s">
        <v>497</v>
      </c>
      <c r="C549" s="17" t="s">
        <v>207</v>
      </c>
      <c r="D549" s="2">
        <v>1</v>
      </c>
      <c r="E549" s="2" t="s">
        <v>14</v>
      </c>
      <c r="F549" s="2"/>
      <c r="G549" s="2"/>
    </row>
    <row r="550" spans="1:7" ht="14.45" customHeight="1" x14ac:dyDescent="0.25">
      <c r="A550" s="2" t="s">
        <v>506</v>
      </c>
      <c r="B550" s="19" t="s">
        <v>499</v>
      </c>
      <c r="C550" s="2" t="s">
        <v>470</v>
      </c>
      <c r="D550" s="2">
        <v>-1.15818</v>
      </c>
      <c r="E550" s="2" t="s">
        <v>14</v>
      </c>
      <c r="F550" s="2"/>
      <c r="G550" s="2"/>
    </row>
    <row r="551" spans="1:7" ht="14.45" customHeight="1" x14ac:dyDescent="0.25">
      <c r="A551" s="2" t="s">
        <v>506</v>
      </c>
      <c r="B551" s="3" t="s">
        <v>498</v>
      </c>
      <c r="C551" s="2" t="s">
        <v>0</v>
      </c>
      <c r="D551" s="2">
        <v>-0.55540999999999996</v>
      </c>
      <c r="E551" s="2" t="s">
        <v>15</v>
      </c>
      <c r="F551" s="2"/>
      <c r="G551" s="2"/>
    </row>
    <row r="552" spans="1:7" ht="14.45" customHeight="1" x14ac:dyDescent="0.25">
      <c r="A552" s="2" t="s">
        <v>506</v>
      </c>
      <c r="B552" s="3" t="s">
        <v>498</v>
      </c>
      <c r="C552" s="2" t="s">
        <v>76</v>
      </c>
      <c r="D552" s="2">
        <v>-41.226280000000003</v>
      </c>
      <c r="E552" s="2" t="s">
        <v>14</v>
      </c>
      <c r="F552" s="2"/>
      <c r="G552" s="2"/>
    </row>
    <row r="553" spans="1:7" ht="14.45" customHeight="1" x14ac:dyDescent="0.25">
      <c r="A553" s="2" t="s">
        <v>506</v>
      </c>
      <c r="B553" s="3" t="s">
        <v>501</v>
      </c>
      <c r="C553" s="2" t="s">
        <v>34</v>
      </c>
      <c r="D553" s="2">
        <v>0.14197000000000001</v>
      </c>
      <c r="E553" s="2" t="s">
        <v>14</v>
      </c>
      <c r="F553" s="2"/>
      <c r="G553" s="2"/>
    </row>
    <row r="554" spans="1:7" ht="14.45" customHeight="1" x14ac:dyDescent="0.25">
      <c r="A554" s="2" t="s">
        <v>511</v>
      </c>
      <c r="B554" s="3" t="s">
        <v>497</v>
      </c>
      <c r="C554" s="17" t="s">
        <v>198</v>
      </c>
      <c r="D554" s="2">
        <v>1</v>
      </c>
      <c r="E554" s="2" t="s">
        <v>14</v>
      </c>
      <c r="F554" s="2"/>
      <c r="G554" s="2"/>
    </row>
    <row r="555" spans="1:7" ht="14.45" customHeight="1" x14ac:dyDescent="0.25">
      <c r="A555" s="2" t="s">
        <v>511</v>
      </c>
      <c r="B555" s="3" t="s">
        <v>499</v>
      </c>
      <c r="C555" s="17" t="s">
        <v>11</v>
      </c>
      <c r="D555" s="2">
        <v>-1.3776748077470806</v>
      </c>
      <c r="E555" s="2" t="s">
        <v>14</v>
      </c>
      <c r="F555" s="2"/>
      <c r="G555" s="2"/>
    </row>
    <row r="556" spans="1:7" ht="14.45" customHeight="1" x14ac:dyDescent="0.25">
      <c r="A556" s="2" t="s">
        <v>511</v>
      </c>
      <c r="B556" s="3" t="s">
        <v>499</v>
      </c>
      <c r="C556" s="19" t="s">
        <v>81</v>
      </c>
      <c r="D556" s="2">
        <v>-8.2668755340358883E-3</v>
      </c>
      <c r="E556" s="2" t="s">
        <v>14</v>
      </c>
      <c r="F556" s="2"/>
      <c r="G556" s="2"/>
    </row>
    <row r="557" spans="1:7" ht="14.45" customHeight="1" x14ac:dyDescent="0.25">
      <c r="A557" s="2" t="s">
        <v>511</v>
      </c>
      <c r="B557" s="3" t="s">
        <v>499</v>
      </c>
      <c r="C557" s="17" t="s">
        <v>80</v>
      </c>
      <c r="D557" s="2">
        <v>-2.1559888579387187E-2</v>
      </c>
      <c r="E557" s="2" t="s">
        <v>14</v>
      </c>
      <c r="F557" s="2"/>
      <c r="G557" s="2"/>
    </row>
    <row r="558" spans="1:7" ht="14.45" customHeight="1" x14ac:dyDescent="0.25">
      <c r="A558" s="2" t="s">
        <v>511</v>
      </c>
      <c r="B558" s="3" t="s">
        <v>499</v>
      </c>
      <c r="C558" s="17" t="s">
        <v>10</v>
      </c>
      <c r="D558" s="2">
        <v>-5.9535281970948448</v>
      </c>
      <c r="E558" s="2" t="s">
        <v>14</v>
      </c>
      <c r="F558" s="2"/>
      <c r="G558" s="2"/>
    </row>
    <row r="559" spans="1:7" ht="14.45" customHeight="1" x14ac:dyDescent="0.25">
      <c r="A559" s="2" t="s">
        <v>511</v>
      </c>
      <c r="B559" s="3" t="s">
        <v>498</v>
      </c>
      <c r="C559" s="17" t="s">
        <v>0</v>
      </c>
      <c r="D559" s="2">
        <v>0.40033110225007118</v>
      </c>
      <c r="E559" s="3" t="s">
        <v>15</v>
      </c>
      <c r="F559" s="2"/>
      <c r="G559" s="2"/>
    </row>
    <row r="560" spans="1:7" ht="14.45" customHeight="1" x14ac:dyDescent="0.25">
      <c r="A560" s="2" t="s">
        <v>511</v>
      </c>
      <c r="B560" s="3" t="s">
        <v>498</v>
      </c>
      <c r="C560" s="19" t="s">
        <v>65</v>
      </c>
      <c r="D560" s="2">
        <v>-1.3750569638279693</v>
      </c>
      <c r="E560" s="2" t="s">
        <v>25</v>
      </c>
      <c r="F560" s="2"/>
      <c r="G560" s="2"/>
    </row>
    <row r="561" spans="1:7" ht="14.45" customHeight="1" x14ac:dyDescent="0.25">
      <c r="A561" s="2" t="s">
        <v>511</v>
      </c>
      <c r="B561" s="3" t="s">
        <v>498</v>
      </c>
      <c r="C561" s="2" t="s">
        <v>48</v>
      </c>
      <c r="D561" s="2">
        <v>-6.2001566505269161E-2</v>
      </c>
      <c r="E561" s="2" t="s">
        <v>25</v>
      </c>
      <c r="F561" s="2"/>
      <c r="G561" s="2"/>
    </row>
    <row r="562" spans="1:7" ht="14.45" customHeight="1" x14ac:dyDescent="0.25">
      <c r="A562" s="2" t="s">
        <v>511</v>
      </c>
      <c r="B562" s="3" t="s">
        <v>500</v>
      </c>
      <c r="C562" s="19" t="s">
        <v>31</v>
      </c>
      <c r="D562" s="2">
        <v>1.1125183297493586</v>
      </c>
      <c r="E562" s="2" t="s">
        <v>14</v>
      </c>
      <c r="F562" s="2"/>
      <c r="G562" s="2"/>
    </row>
    <row r="563" spans="1:7" ht="14.45" customHeight="1" x14ac:dyDescent="0.25">
      <c r="A563" s="2" t="s">
        <v>514</v>
      </c>
      <c r="B563" s="3" t="s">
        <v>497</v>
      </c>
      <c r="C563" s="17" t="s">
        <v>198</v>
      </c>
      <c r="D563" s="2">
        <v>1</v>
      </c>
      <c r="E563" s="2" t="s">
        <v>14</v>
      </c>
      <c r="F563" s="2"/>
      <c r="G563" s="2"/>
    </row>
    <row r="564" spans="1:7" ht="14.45" customHeight="1" x14ac:dyDescent="0.25">
      <c r="A564" s="2" t="s">
        <v>514</v>
      </c>
      <c r="B564" s="3" t="s">
        <v>499</v>
      </c>
      <c r="C564" s="17" t="s">
        <v>1</v>
      </c>
      <c r="D564" s="2">
        <v>-1.3776748077470806</v>
      </c>
      <c r="E564" s="2" t="s">
        <v>14</v>
      </c>
      <c r="F564" s="2"/>
      <c r="G564" s="2"/>
    </row>
    <row r="565" spans="1:7" ht="14.45" customHeight="1" x14ac:dyDescent="0.25">
      <c r="A565" s="2" t="s">
        <v>514</v>
      </c>
      <c r="B565" s="3" t="s">
        <v>499</v>
      </c>
      <c r="C565" s="19" t="s">
        <v>81</v>
      </c>
      <c r="D565" s="2">
        <v>-8.2668755340358883E-3</v>
      </c>
      <c r="E565" s="2" t="s">
        <v>14</v>
      </c>
      <c r="F565" s="2"/>
      <c r="G565" s="2"/>
    </row>
    <row r="566" spans="1:7" ht="14.45" customHeight="1" x14ac:dyDescent="0.25">
      <c r="A566" s="2" t="s">
        <v>514</v>
      </c>
      <c r="B566" s="3" t="s">
        <v>499</v>
      </c>
      <c r="C566" s="17" t="s">
        <v>80</v>
      </c>
      <c r="D566" s="2">
        <v>-2.1559888579387187E-2</v>
      </c>
      <c r="E566" s="2" t="s">
        <v>14</v>
      </c>
      <c r="F566" s="2"/>
      <c r="G566" s="2"/>
    </row>
    <row r="567" spans="1:7" ht="14.45" customHeight="1" x14ac:dyDescent="0.25">
      <c r="A567" s="2" t="s">
        <v>514</v>
      </c>
      <c r="B567" s="3" t="s">
        <v>499</v>
      </c>
      <c r="C567" s="17" t="s">
        <v>10</v>
      </c>
      <c r="D567" s="2">
        <v>-5.9535281970948448</v>
      </c>
      <c r="E567" s="2" t="s">
        <v>14</v>
      </c>
      <c r="F567" s="2"/>
      <c r="G567" s="2"/>
    </row>
    <row r="568" spans="1:7" ht="14.45" customHeight="1" x14ac:dyDescent="0.25">
      <c r="A568" s="2" t="s">
        <v>514</v>
      </c>
      <c r="B568" s="3" t="s">
        <v>498</v>
      </c>
      <c r="C568" s="17" t="s">
        <v>0</v>
      </c>
      <c r="D568" s="2">
        <v>0.40033110225007118</v>
      </c>
      <c r="E568" s="3" t="s">
        <v>15</v>
      </c>
      <c r="F568" s="2"/>
      <c r="G568" s="2"/>
    </row>
    <row r="569" spans="1:7" ht="14.45" customHeight="1" x14ac:dyDescent="0.25">
      <c r="A569" s="2" t="s">
        <v>514</v>
      </c>
      <c r="B569" s="3" t="s">
        <v>498</v>
      </c>
      <c r="C569" s="19" t="s">
        <v>65</v>
      </c>
      <c r="D569" s="2">
        <v>-1.3750569638279693</v>
      </c>
      <c r="E569" s="2" t="s">
        <v>25</v>
      </c>
      <c r="F569" s="2"/>
      <c r="G569" s="2"/>
    </row>
    <row r="570" spans="1:7" ht="14.45" customHeight="1" x14ac:dyDescent="0.25">
      <c r="A570" s="2" t="s">
        <v>514</v>
      </c>
      <c r="B570" s="3" t="s">
        <v>498</v>
      </c>
      <c r="C570" s="2" t="s">
        <v>48</v>
      </c>
      <c r="D570" s="2">
        <v>-6.2001566505269161E-2</v>
      </c>
      <c r="E570" s="2" t="s">
        <v>25</v>
      </c>
      <c r="F570" s="2"/>
      <c r="G570" s="2"/>
    </row>
    <row r="571" spans="1:7" ht="14.45" customHeight="1" x14ac:dyDescent="0.25">
      <c r="A571" s="2" t="s">
        <v>514</v>
      </c>
      <c r="B571" s="3" t="s">
        <v>500</v>
      </c>
      <c r="C571" s="19" t="s">
        <v>32</v>
      </c>
      <c r="D571" s="2">
        <v>1.2489081357163199</v>
      </c>
      <c r="E571" s="2" t="s">
        <v>14</v>
      </c>
      <c r="F571" s="2"/>
      <c r="G571" s="2"/>
    </row>
    <row r="572" spans="1:7" ht="14.45" customHeight="1" x14ac:dyDescent="0.25">
      <c r="A572" s="2" t="s">
        <v>513</v>
      </c>
      <c r="B572" s="3" t="s">
        <v>497</v>
      </c>
      <c r="C572" s="19" t="s">
        <v>198</v>
      </c>
      <c r="D572" s="2">
        <v>1</v>
      </c>
      <c r="E572" s="2" t="s">
        <v>14</v>
      </c>
      <c r="F572" s="2"/>
      <c r="G572" s="2"/>
    </row>
    <row r="573" spans="1:7" ht="14.45" customHeight="1" x14ac:dyDescent="0.25">
      <c r="A573" s="2" t="s">
        <v>513</v>
      </c>
      <c r="B573" s="3" t="s">
        <v>499</v>
      </c>
      <c r="C573" s="19" t="s">
        <v>11</v>
      </c>
      <c r="D573" s="2">
        <v>-1.2082217399999999</v>
      </c>
      <c r="E573" s="2" t="s">
        <v>14</v>
      </c>
      <c r="F573" s="2"/>
      <c r="G573" s="2"/>
    </row>
    <row r="574" spans="1:7" ht="14.45" customHeight="1" x14ac:dyDescent="0.25">
      <c r="A574" s="2" t="s">
        <v>513</v>
      </c>
      <c r="B574" s="3" t="s">
        <v>499</v>
      </c>
      <c r="C574" s="17" t="s">
        <v>80</v>
      </c>
      <c r="D574" s="2">
        <v>-4.0711082584510058E-3</v>
      </c>
      <c r="E574" s="2" t="s">
        <v>14</v>
      </c>
      <c r="F574" s="2"/>
      <c r="G574" s="2"/>
    </row>
    <row r="575" spans="1:7" ht="14.45" customHeight="1" x14ac:dyDescent="0.25">
      <c r="A575" s="2" t="s">
        <v>513</v>
      </c>
      <c r="B575" s="3" t="s">
        <v>499</v>
      </c>
      <c r="C575" s="17" t="s">
        <v>10</v>
      </c>
      <c r="D575" s="2">
        <v>-7.6312313543088477</v>
      </c>
      <c r="E575" s="2" t="s">
        <v>14</v>
      </c>
      <c r="F575" s="2"/>
      <c r="G575" s="2"/>
    </row>
    <row r="576" spans="1:7" ht="14.45" customHeight="1" x14ac:dyDescent="0.25">
      <c r="A576" s="2" t="s">
        <v>513</v>
      </c>
      <c r="B576" s="3" t="s">
        <v>499</v>
      </c>
      <c r="C576" s="17" t="s">
        <v>0</v>
      </c>
      <c r="D576" s="2">
        <v>-0.28745855176070589</v>
      </c>
      <c r="E576" s="2" t="s">
        <v>15</v>
      </c>
      <c r="F576" s="2"/>
      <c r="G576" s="2"/>
    </row>
    <row r="577" spans="1:7" ht="14.45" customHeight="1" x14ac:dyDescent="0.25">
      <c r="A577" s="2" t="s">
        <v>513</v>
      </c>
      <c r="B577" s="3" t="s">
        <v>498</v>
      </c>
      <c r="C577" s="19" t="s">
        <v>65</v>
      </c>
      <c r="D577" s="2">
        <v>-0.51325124362275898</v>
      </c>
      <c r="E577" s="2" t="s">
        <v>25</v>
      </c>
      <c r="F577" s="2"/>
      <c r="G577" s="2"/>
    </row>
    <row r="578" spans="1:7" ht="14.45" customHeight="1" x14ac:dyDescent="0.25">
      <c r="A578" s="2" t="s">
        <v>513</v>
      </c>
      <c r="B578" s="3" t="s">
        <v>498</v>
      </c>
      <c r="C578" s="2" t="s">
        <v>48</v>
      </c>
      <c r="D578" s="2">
        <v>-0.59154498</v>
      </c>
      <c r="E578" s="2" t="s">
        <v>25</v>
      </c>
      <c r="F578" s="2"/>
      <c r="G578" s="2"/>
    </row>
    <row r="579" spans="1:7" ht="14.45" customHeight="1" x14ac:dyDescent="0.25">
      <c r="A579" s="2" t="s">
        <v>513</v>
      </c>
      <c r="B579" s="3" t="s">
        <v>498</v>
      </c>
      <c r="C579" s="17" t="s">
        <v>53</v>
      </c>
      <c r="D579" s="2">
        <v>9.3951075103827062</v>
      </c>
      <c r="E579" s="2" t="s">
        <v>25</v>
      </c>
      <c r="F579" s="2"/>
      <c r="G579" s="2"/>
    </row>
    <row r="580" spans="1:7" ht="14.45" customHeight="1" x14ac:dyDescent="0.25">
      <c r="A580" s="2" t="s">
        <v>513</v>
      </c>
      <c r="B580" s="3" t="s">
        <v>498</v>
      </c>
      <c r="C580" s="17" t="s">
        <v>48</v>
      </c>
      <c r="D580" s="2">
        <v>-1.50495786</v>
      </c>
      <c r="E580" s="2" t="s">
        <v>25</v>
      </c>
      <c r="F580" s="2"/>
      <c r="G580" s="2"/>
    </row>
    <row r="581" spans="1:7" ht="14.45" customHeight="1" x14ac:dyDescent="0.25">
      <c r="A581" s="2" t="s">
        <v>513</v>
      </c>
      <c r="B581" s="3" t="s">
        <v>500</v>
      </c>
      <c r="C581" s="19" t="s">
        <v>31</v>
      </c>
      <c r="D581" s="2">
        <v>0.89588201064953787</v>
      </c>
      <c r="E581" s="2" t="s">
        <v>14</v>
      </c>
      <c r="F581" s="2"/>
      <c r="G581" s="2"/>
    </row>
    <row r="582" spans="1:7" ht="14.45" customHeight="1" x14ac:dyDescent="0.25">
      <c r="A582" s="2" t="s">
        <v>515</v>
      </c>
      <c r="B582" s="3" t="s">
        <v>497</v>
      </c>
      <c r="C582" s="17" t="s">
        <v>198</v>
      </c>
      <c r="D582" s="2">
        <v>1</v>
      </c>
      <c r="E582" s="2" t="s">
        <v>14</v>
      </c>
      <c r="F582" s="2"/>
      <c r="G582" s="2"/>
    </row>
    <row r="583" spans="1:7" ht="14.45" customHeight="1" x14ac:dyDescent="0.25">
      <c r="A583" s="2" t="s">
        <v>515</v>
      </c>
      <c r="B583" s="3" t="s">
        <v>499</v>
      </c>
      <c r="C583" s="19" t="s">
        <v>1</v>
      </c>
      <c r="D583" s="2">
        <v>-1.2082217399999999</v>
      </c>
      <c r="E583" s="2" t="s">
        <v>14</v>
      </c>
      <c r="F583" s="2"/>
      <c r="G583" s="2"/>
    </row>
    <row r="584" spans="1:7" ht="14.45" customHeight="1" x14ac:dyDescent="0.25">
      <c r="A584" s="2" t="s">
        <v>515</v>
      </c>
      <c r="B584" s="3" t="s">
        <v>499</v>
      </c>
      <c r="C584" s="17" t="s">
        <v>80</v>
      </c>
      <c r="D584" s="2">
        <v>-4.0711082584510058E-3</v>
      </c>
      <c r="E584" s="2" t="s">
        <v>14</v>
      </c>
      <c r="F584" s="2"/>
      <c r="G584" s="2"/>
    </row>
    <row r="585" spans="1:7" ht="14.45" customHeight="1" x14ac:dyDescent="0.25">
      <c r="A585" s="2" t="s">
        <v>515</v>
      </c>
      <c r="B585" s="3" t="s">
        <v>499</v>
      </c>
      <c r="C585" s="17" t="s">
        <v>10</v>
      </c>
      <c r="D585" s="2">
        <v>-7.6312313543088477</v>
      </c>
      <c r="E585" s="2" t="s">
        <v>14</v>
      </c>
      <c r="F585" s="2"/>
      <c r="G585" s="2"/>
    </row>
    <row r="586" spans="1:7" ht="14.45" customHeight="1" x14ac:dyDescent="0.25">
      <c r="A586" s="2" t="s">
        <v>515</v>
      </c>
      <c r="B586" s="3" t="s">
        <v>498</v>
      </c>
      <c r="C586" s="17" t="s">
        <v>0</v>
      </c>
      <c r="D586" s="2">
        <v>-0.28745855176070589</v>
      </c>
      <c r="E586" s="2" t="s">
        <v>15</v>
      </c>
      <c r="F586" s="2"/>
      <c r="G586" s="2"/>
    </row>
    <row r="587" spans="1:7" ht="14.45" customHeight="1" x14ac:dyDescent="0.25">
      <c r="A587" s="2" t="s">
        <v>515</v>
      </c>
      <c r="B587" s="3" t="s">
        <v>498</v>
      </c>
      <c r="C587" s="19" t="s">
        <v>65</v>
      </c>
      <c r="D587" s="2">
        <v>-0.51325124362275898</v>
      </c>
      <c r="E587" s="2" t="s">
        <v>25</v>
      </c>
      <c r="F587" s="2"/>
      <c r="G587" s="2"/>
    </row>
    <row r="588" spans="1:7" ht="14.45" customHeight="1" x14ac:dyDescent="0.25">
      <c r="A588" s="2" t="s">
        <v>515</v>
      </c>
      <c r="B588" s="3" t="s">
        <v>498</v>
      </c>
      <c r="C588" s="2" t="s">
        <v>48</v>
      </c>
      <c r="D588" s="2">
        <v>-0.59154498</v>
      </c>
      <c r="E588" s="2" t="s">
        <v>25</v>
      </c>
      <c r="F588" s="2"/>
      <c r="G588" s="2"/>
    </row>
    <row r="589" spans="1:7" ht="14.45" customHeight="1" x14ac:dyDescent="0.25">
      <c r="A589" s="2" t="s">
        <v>515</v>
      </c>
      <c r="B589" s="3" t="s">
        <v>498</v>
      </c>
      <c r="C589" s="17" t="s">
        <v>53</v>
      </c>
      <c r="D589" s="2">
        <v>9.3951075103827062</v>
      </c>
      <c r="E589" s="2" t="s">
        <v>25</v>
      </c>
      <c r="F589" s="2"/>
      <c r="G589" s="2"/>
    </row>
    <row r="590" spans="1:7" ht="14.45" customHeight="1" x14ac:dyDescent="0.25">
      <c r="A590" s="2" t="s">
        <v>515</v>
      </c>
      <c r="B590" s="3" t="s">
        <v>498</v>
      </c>
      <c r="C590" s="17" t="s">
        <v>48</v>
      </c>
      <c r="D590" s="2">
        <v>-1.50495786</v>
      </c>
      <c r="E590" s="2" t="s">
        <v>25</v>
      </c>
      <c r="F590" s="2"/>
      <c r="G590" s="2"/>
    </row>
    <row r="591" spans="1:7" ht="14.45" customHeight="1" x14ac:dyDescent="0.25">
      <c r="A591" s="2" t="s">
        <v>515</v>
      </c>
      <c r="B591" s="3" t="s">
        <v>500</v>
      </c>
      <c r="C591" s="19" t="s">
        <v>32</v>
      </c>
      <c r="D591" s="2">
        <v>1.015495647934503</v>
      </c>
      <c r="E591" s="2" t="s">
        <v>14</v>
      </c>
      <c r="F591" s="2"/>
      <c r="G591" s="2"/>
    </row>
    <row r="592" spans="1:7" x14ac:dyDescent="0.25">
      <c r="A592" s="4" t="s">
        <v>594</v>
      </c>
      <c r="B592" s="3" t="s">
        <v>497</v>
      </c>
      <c r="C592" s="17" t="s">
        <v>225</v>
      </c>
      <c r="D592" s="2">
        <v>1</v>
      </c>
      <c r="E592" s="2" t="s">
        <v>14</v>
      </c>
      <c r="F592" s="2"/>
      <c r="G592" s="2"/>
    </row>
    <row r="593" spans="1:7" x14ac:dyDescent="0.25">
      <c r="A593" s="4" t="s">
        <v>594</v>
      </c>
      <c r="B593" s="3" t="s">
        <v>499</v>
      </c>
      <c r="C593" s="2" t="s">
        <v>91</v>
      </c>
      <c r="D593" s="2">
        <v>-0.26915</v>
      </c>
      <c r="E593" s="2" t="s">
        <v>14</v>
      </c>
      <c r="F593" s="2"/>
      <c r="G593" s="2"/>
    </row>
    <row r="594" spans="1:7" x14ac:dyDescent="0.25">
      <c r="A594" s="4" t="s">
        <v>594</v>
      </c>
      <c r="B594" s="3" t="s">
        <v>498</v>
      </c>
      <c r="C594" s="2" t="s">
        <v>0</v>
      </c>
      <c r="D594" s="2">
        <v>-7.8977000000000006E-3</v>
      </c>
      <c r="E594" s="2" t="s">
        <v>15</v>
      </c>
      <c r="F594" s="2"/>
      <c r="G594" s="2"/>
    </row>
    <row r="595" spans="1:7" x14ac:dyDescent="0.25">
      <c r="A595" s="4" t="s">
        <v>594</v>
      </c>
      <c r="B595" s="3" t="s">
        <v>499</v>
      </c>
      <c r="C595" s="2" t="s">
        <v>10</v>
      </c>
      <c r="D595" s="2">
        <v>-0.41415000000000002</v>
      </c>
      <c r="E595" s="2" t="s">
        <v>14</v>
      </c>
      <c r="F595" s="2"/>
      <c r="G595" s="2"/>
    </row>
    <row r="596" spans="1:7" x14ac:dyDescent="0.25">
      <c r="A596" s="4" t="s">
        <v>594</v>
      </c>
      <c r="B596" s="19" t="s">
        <v>500</v>
      </c>
      <c r="C596" s="17" t="s">
        <v>595</v>
      </c>
      <c r="D596" s="2">
        <v>2E-3</v>
      </c>
      <c r="E596" s="2" t="s">
        <v>14</v>
      </c>
      <c r="F596" s="2"/>
      <c r="G596" s="2" t="s">
        <v>596</v>
      </c>
    </row>
    <row r="597" spans="1:7" x14ac:dyDescent="0.25">
      <c r="A597" s="2" t="s">
        <v>614</v>
      </c>
      <c r="B597" s="3" t="s">
        <v>497</v>
      </c>
      <c r="C597" s="2" t="s">
        <v>207</v>
      </c>
      <c r="D597" s="2">
        <v>1</v>
      </c>
      <c r="E597" s="2" t="s">
        <v>14</v>
      </c>
      <c r="F597" s="2"/>
      <c r="G597" s="2"/>
    </row>
    <row r="598" spans="1:7" x14ac:dyDescent="0.25">
      <c r="A598" s="2" t="s">
        <v>614</v>
      </c>
      <c r="B598" s="19" t="s">
        <v>499</v>
      </c>
      <c r="C598" s="2" t="s">
        <v>613</v>
      </c>
      <c r="D598" s="2">
        <v>-1.6539999999999999</v>
      </c>
      <c r="E598" s="2" t="s">
        <v>14</v>
      </c>
      <c r="F598" s="2"/>
      <c r="G598" s="2"/>
    </row>
    <row r="599" spans="1:7" x14ac:dyDescent="0.25">
      <c r="A599" s="2" t="s">
        <v>614</v>
      </c>
      <c r="B599" s="19" t="s">
        <v>499</v>
      </c>
      <c r="C599" s="2" t="s">
        <v>34</v>
      </c>
      <c r="D599" s="2">
        <v>-7.5190000000000007E-2</v>
      </c>
      <c r="E599" s="2" t="s">
        <v>14</v>
      </c>
      <c r="F599" s="2"/>
      <c r="G599" s="2"/>
    </row>
    <row r="600" spans="1:7" x14ac:dyDescent="0.25">
      <c r="A600" s="2" t="s">
        <v>614</v>
      </c>
      <c r="B600" s="17" t="s">
        <v>498</v>
      </c>
      <c r="C600" s="2" t="s">
        <v>10</v>
      </c>
      <c r="D600" s="2">
        <v>-0.64285999999999999</v>
      </c>
      <c r="E600" s="2" t="s">
        <v>14</v>
      </c>
      <c r="F600" s="2"/>
      <c r="G600" s="2"/>
    </row>
    <row r="601" spans="1:7" x14ac:dyDescent="0.25">
      <c r="A601" s="2" t="s">
        <v>614</v>
      </c>
      <c r="B601" s="17" t="s">
        <v>498</v>
      </c>
      <c r="C601" s="2" t="s">
        <v>53</v>
      </c>
      <c r="D601" s="2">
        <v>-2</v>
      </c>
      <c r="E601" s="2" t="s">
        <v>25</v>
      </c>
      <c r="F601" s="2"/>
      <c r="G601" s="2"/>
    </row>
    <row r="602" spans="1:7" x14ac:dyDescent="0.25">
      <c r="A602" s="2" t="s">
        <v>614</v>
      </c>
      <c r="B602" s="17" t="s">
        <v>498</v>
      </c>
      <c r="C602" s="2" t="s">
        <v>0</v>
      </c>
      <c r="D602" s="2">
        <f>-1/3.6</f>
        <v>-0.27777777777777779</v>
      </c>
      <c r="E602" s="2" t="s">
        <v>15</v>
      </c>
      <c r="F602" s="2"/>
      <c r="G602" s="2"/>
    </row>
    <row r="603" spans="1:7" x14ac:dyDescent="0.25">
      <c r="A603" s="17" t="s">
        <v>615</v>
      </c>
      <c r="B603" s="3" t="s">
        <v>497</v>
      </c>
      <c r="C603" s="20" t="s">
        <v>470</v>
      </c>
      <c r="D603" s="2">
        <v>1</v>
      </c>
      <c r="E603" s="2" t="s">
        <v>14</v>
      </c>
      <c r="F603" s="2"/>
      <c r="G603" s="2"/>
    </row>
    <row r="604" spans="1:7" x14ac:dyDescent="0.25">
      <c r="A604" s="17" t="s">
        <v>615</v>
      </c>
      <c r="B604" s="19" t="s">
        <v>499</v>
      </c>
      <c r="C604" s="2" t="s">
        <v>34</v>
      </c>
      <c r="D604" s="24">
        <v>-0.124324</v>
      </c>
      <c r="E604" s="2" t="s">
        <v>14</v>
      </c>
      <c r="F604" s="2"/>
      <c r="G604" s="2"/>
    </row>
    <row r="605" spans="1:7" x14ac:dyDescent="0.25">
      <c r="A605" s="17" t="s">
        <v>615</v>
      </c>
      <c r="B605" s="19" t="s">
        <v>499</v>
      </c>
      <c r="C605" s="2" t="s">
        <v>207</v>
      </c>
      <c r="D605" s="24">
        <v>-0.87567600000000001</v>
      </c>
      <c r="E605" s="2" t="s">
        <v>14</v>
      </c>
      <c r="F605" s="2"/>
      <c r="G605" s="2"/>
    </row>
    <row r="606" spans="1:7" x14ac:dyDescent="0.25">
      <c r="A606" s="17" t="s">
        <v>707</v>
      </c>
      <c r="B606" s="3" t="s">
        <v>497</v>
      </c>
      <c r="C606" s="17" t="s">
        <v>706</v>
      </c>
      <c r="D606" s="2">
        <v>1</v>
      </c>
      <c r="E606" s="2" t="s">
        <v>15</v>
      </c>
      <c r="F606" s="2"/>
      <c r="G606" s="2"/>
    </row>
    <row r="607" spans="1:7" x14ac:dyDescent="0.25">
      <c r="A607" s="17" t="s">
        <v>707</v>
      </c>
      <c r="B607" s="17" t="s">
        <v>499</v>
      </c>
      <c r="C607" s="2" t="s">
        <v>1</v>
      </c>
      <c r="D607" s="2">
        <f>-3.6/0.38/19</f>
        <v>-0.49861495844875342</v>
      </c>
      <c r="E607" s="2" t="s">
        <v>14</v>
      </c>
      <c r="F607" s="2"/>
      <c r="G607" s="2" t="s">
        <v>704</v>
      </c>
    </row>
    <row r="608" spans="1:7" x14ac:dyDescent="0.25">
      <c r="A608" s="17" t="s">
        <v>707</v>
      </c>
      <c r="B608" s="17" t="s">
        <v>499</v>
      </c>
      <c r="C608" s="2" t="s">
        <v>10</v>
      </c>
      <c r="D608" s="2">
        <v>-7.8700000000000003E-3</v>
      </c>
      <c r="E608" s="2" t="s">
        <v>14</v>
      </c>
      <c r="F608" s="2"/>
      <c r="G608" s="2" t="s">
        <v>51</v>
      </c>
    </row>
    <row r="609" spans="1:7" x14ac:dyDescent="0.25">
      <c r="A609" s="17" t="s">
        <v>707</v>
      </c>
      <c r="B609" s="17" t="s">
        <v>500</v>
      </c>
      <c r="C609" s="19" t="s">
        <v>32</v>
      </c>
      <c r="D609" s="2">
        <f>-D607*0.521/12*44</f>
        <v>0.95252077562326865</v>
      </c>
      <c r="E609" s="2" t="s">
        <v>14</v>
      </c>
      <c r="F609" s="2"/>
      <c r="G609" s="2"/>
    </row>
    <row r="610" spans="1:7" x14ac:dyDescent="0.25">
      <c r="A610" s="17" t="s">
        <v>707</v>
      </c>
      <c r="B610" s="17" t="s">
        <v>500</v>
      </c>
      <c r="C610" s="2" t="s">
        <v>711</v>
      </c>
      <c r="D610" s="2">
        <v>4.2631578947368415E-4</v>
      </c>
      <c r="E610" s="2" t="s">
        <v>14</v>
      </c>
      <c r="F610" s="2"/>
      <c r="G610" s="2"/>
    </row>
    <row r="611" spans="1:7" x14ac:dyDescent="0.25">
      <c r="A611" s="17" t="s">
        <v>707</v>
      </c>
      <c r="B611" s="17" t="s">
        <v>500</v>
      </c>
      <c r="C611" s="2" t="s">
        <v>712</v>
      </c>
      <c r="D611" s="2">
        <v>2.3115789473684209E-5</v>
      </c>
      <c r="E611" s="2" t="s">
        <v>14</v>
      </c>
      <c r="F611" s="2"/>
      <c r="G611" s="2"/>
    </row>
    <row r="612" spans="1:7" x14ac:dyDescent="0.25">
      <c r="A612" s="17" t="s">
        <v>707</v>
      </c>
      <c r="B612" s="17" t="s">
        <v>500</v>
      </c>
      <c r="C612" s="2" t="s">
        <v>713</v>
      </c>
      <c r="D612" s="2">
        <v>1.828421052631579E-4</v>
      </c>
      <c r="E612" s="2" t="s">
        <v>14</v>
      </c>
      <c r="F612" s="2"/>
      <c r="G612" s="2"/>
    </row>
    <row r="613" spans="1:7" x14ac:dyDescent="0.25">
      <c r="A613" s="17" t="s">
        <v>707</v>
      </c>
      <c r="B613" s="17" t="s">
        <v>500</v>
      </c>
      <c r="C613" s="2" t="s">
        <v>714</v>
      </c>
      <c r="D613" s="2">
        <v>6.2526315789473682E-4</v>
      </c>
      <c r="E613" s="2" t="s">
        <v>14</v>
      </c>
      <c r="F613" s="2"/>
      <c r="G613" s="2"/>
    </row>
    <row r="614" spans="1:7" x14ac:dyDescent="0.25">
      <c r="A614" s="17" t="s">
        <v>707</v>
      </c>
      <c r="B614" s="17" t="s">
        <v>500</v>
      </c>
      <c r="C614" s="2" t="s">
        <v>715</v>
      </c>
      <c r="D614" s="2">
        <v>1.828421052631579E-4</v>
      </c>
      <c r="E614" s="2" t="s">
        <v>14</v>
      </c>
      <c r="F614" s="2"/>
      <c r="G614" s="2"/>
    </row>
    <row r="615" spans="1:7" x14ac:dyDescent="0.25">
      <c r="A615" s="17" t="s">
        <v>708</v>
      </c>
      <c r="B615" s="3" t="s">
        <v>497</v>
      </c>
      <c r="C615" s="17" t="s">
        <v>706</v>
      </c>
      <c r="D615" s="2">
        <v>1</v>
      </c>
      <c r="E615" s="2" t="s">
        <v>15</v>
      </c>
      <c r="F615" s="2"/>
      <c r="G615" s="2"/>
    </row>
    <row r="616" spans="1:7" x14ac:dyDescent="0.25">
      <c r="A616" s="17" t="s">
        <v>708</v>
      </c>
      <c r="B616" s="17" t="s">
        <v>499</v>
      </c>
      <c r="C616" s="2" t="s">
        <v>11</v>
      </c>
      <c r="D616" s="2">
        <f>-3.6/0.38/19</f>
        <v>-0.49861495844875342</v>
      </c>
      <c r="E616" s="2" t="s">
        <v>14</v>
      </c>
      <c r="F616" s="2"/>
      <c r="G616" s="2"/>
    </row>
    <row r="617" spans="1:7" x14ac:dyDescent="0.25">
      <c r="A617" s="17" t="s">
        <v>708</v>
      </c>
      <c r="B617" s="17" t="s">
        <v>499</v>
      </c>
      <c r="C617" s="2" t="s">
        <v>10</v>
      </c>
      <c r="D617" s="2">
        <v>-7.8700000000000003E-3</v>
      </c>
      <c r="E617" s="2" t="s">
        <v>14</v>
      </c>
      <c r="F617" s="2"/>
      <c r="G617" s="2"/>
    </row>
    <row r="618" spans="1:7" x14ac:dyDescent="0.25">
      <c r="A618" s="17" t="s">
        <v>708</v>
      </c>
      <c r="B618" s="17" t="s">
        <v>500</v>
      </c>
      <c r="C618" s="19" t="s">
        <v>31</v>
      </c>
      <c r="D618" s="2">
        <f>-D616*0.494/12*44</f>
        <v>0.90315789473684194</v>
      </c>
      <c r="E618" s="2" t="s">
        <v>14</v>
      </c>
      <c r="F618" s="2"/>
      <c r="G618" s="2"/>
    </row>
    <row r="619" spans="1:7" x14ac:dyDescent="0.25">
      <c r="A619" s="17" t="s">
        <v>708</v>
      </c>
      <c r="B619" s="17" t="s">
        <v>500</v>
      </c>
      <c r="C619" s="2" t="s">
        <v>711</v>
      </c>
      <c r="D619" s="2">
        <v>4.2631578947368415E-4</v>
      </c>
      <c r="E619" s="2" t="s">
        <v>14</v>
      </c>
      <c r="F619" s="2"/>
      <c r="G619" s="2"/>
    </row>
    <row r="620" spans="1:7" x14ac:dyDescent="0.25">
      <c r="A620" s="17" t="s">
        <v>708</v>
      </c>
      <c r="B620" s="17" t="s">
        <v>500</v>
      </c>
      <c r="C620" s="2" t="s">
        <v>712</v>
      </c>
      <c r="D620" s="2">
        <v>2.3115789473684209E-5</v>
      </c>
      <c r="E620" s="2" t="s">
        <v>14</v>
      </c>
      <c r="F620" s="2"/>
      <c r="G620" s="2"/>
    </row>
    <row r="621" spans="1:7" x14ac:dyDescent="0.25">
      <c r="A621" s="17" t="s">
        <v>708</v>
      </c>
      <c r="B621" s="17" t="s">
        <v>500</v>
      </c>
      <c r="C621" s="2" t="s">
        <v>713</v>
      </c>
      <c r="D621" s="2">
        <v>1.828421052631579E-4</v>
      </c>
      <c r="E621" s="2" t="s">
        <v>14</v>
      </c>
      <c r="F621" s="2"/>
      <c r="G621" s="2"/>
    </row>
    <row r="622" spans="1:7" x14ac:dyDescent="0.25">
      <c r="A622" s="17" t="s">
        <v>708</v>
      </c>
      <c r="B622" s="17" t="s">
        <v>500</v>
      </c>
      <c r="C622" s="2" t="s">
        <v>714</v>
      </c>
      <c r="D622" s="2">
        <v>6.2526315789473682E-4</v>
      </c>
      <c r="E622" s="2" t="s">
        <v>14</v>
      </c>
      <c r="F622" s="2"/>
      <c r="G622" s="2"/>
    </row>
    <row r="623" spans="1:7" x14ac:dyDescent="0.25">
      <c r="A623" s="17" t="s">
        <v>708</v>
      </c>
      <c r="B623" s="17" t="s">
        <v>500</v>
      </c>
      <c r="C623" s="2" t="s">
        <v>715</v>
      </c>
      <c r="D623" s="2">
        <v>1.828421052631579E-4</v>
      </c>
      <c r="E623" s="2" t="s">
        <v>14</v>
      </c>
      <c r="F623" s="2"/>
      <c r="G623" s="2"/>
    </row>
    <row r="624" spans="1:7" x14ac:dyDescent="0.25">
      <c r="A624" s="2" t="s">
        <v>709</v>
      </c>
      <c r="B624" s="3" t="s">
        <v>497</v>
      </c>
      <c r="C624" s="17" t="s">
        <v>0</v>
      </c>
      <c r="D624" s="2">
        <v>1</v>
      </c>
      <c r="E624" s="2" t="s">
        <v>15</v>
      </c>
      <c r="F624" s="2"/>
      <c r="G624" s="2"/>
    </row>
    <row r="625" spans="1:7" x14ac:dyDescent="0.25">
      <c r="A625" s="2" t="s">
        <v>710</v>
      </c>
      <c r="B625" s="3" t="s">
        <v>497</v>
      </c>
      <c r="C625" s="17" t="s">
        <v>0</v>
      </c>
      <c r="D625" s="2">
        <v>1</v>
      </c>
      <c r="E625" s="2" t="s">
        <v>15</v>
      </c>
      <c r="F625" s="2"/>
      <c r="G625" s="2"/>
    </row>
    <row r="626" spans="1:7" x14ac:dyDescent="0.25">
      <c r="A626" s="2" t="s">
        <v>709</v>
      </c>
      <c r="B626" s="17" t="s">
        <v>499</v>
      </c>
      <c r="C626" s="2" t="s">
        <v>706</v>
      </c>
      <c r="D626" s="2">
        <v>-1</v>
      </c>
      <c r="E626" s="2" t="s">
        <v>15</v>
      </c>
      <c r="F626" s="2"/>
      <c r="G626" s="2"/>
    </row>
    <row r="627" spans="1:7" x14ac:dyDescent="0.25">
      <c r="A627" s="2" t="s">
        <v>710</v>
      </c>
      <c r="B627" s="17" t="s">
        <v>499</v>
      </c>
      <c r="C627" s="2" t="s">
        <v>703</v>
      </c>
      <c r="D627" s="2">
        <v>-1</v>
      </c>
      <c r="E627" s="2" t="s">
        <v>15</v>
      </c>
      <c r="F627" s="2"/>
      <c r="G627" s="2"/>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vt:lpstr>
      <vt:lpstr>process</vt:lpstr>
      <vt:lpstr>Sheet1</vt:lpstr>
      <vt:lpstr>flows</vt:lpstr>
      <vt:lpstr>pm_emissions</vt:lpstr>
      <vt:lpstr>substitution</vt:lpstr>
      <vt:lpstr>process_ihs</vt:lpstr>
      <vt:lpstr>flows_o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Huo</dc:creator>
  <cp:lastModifiedBy>Jing Huo</cp:lastModifiedBy>
  <dcterms:created xsi:type="dcterms:W3CDTF">2023-11-17T11:49:59Z</dcterms:created>
  <dcterms:modified xsi:type="dcterms:W3CDTF">2024-08-22T06:24:09Z</dcterms:modified>
</cp:coreProperties>
</file>