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Python Scripts\plastics_optimization\data\external\"/>
    </mc:Choice>
  </mc:AlternateContent>
  <bookViews>
    <workbookView xWindow="0" yWindow="0" windowWidth="51600" windowHeight="15696" firstSheet="3" activeTab="7"/>
  </bookViews>
  <sheets>
    <sheet name="S2.1 plastic types" sheetId="2" r:id="rId1"/>
    <sheet name="S2.3 productgroups" sheetId="3" r:id="rId2"/>
    <sheet name="S3.15 LCA_recycling_1" sheetId="5" r:id="rId3"/>
    <sheet name="S3.8 maximum_shares_sec_mat_def" sheetId="4" r:id="rId4"/>
    <sheet name="S4.1 results_mat_flows_values" sheetId="6" r:id="rId5"/>
    <sheet name="S4.3 results_collection" sheetId="7" r:id="rId6"/>
    <sheet name="S4.8 results_rec_inventories" sheetId="1" r:id="rId7"/>
    <sheet name="mass_flow_2" sheetId="8" r:id="rId8"/>
  </sheets>
  <definedNames>
    <definedName name="_xlnm._FilterDatabase" localSheetId="4" hidden="1">'S4.1 results_mat_flows_values'!$A$1:$H$448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8" l="1"/>
  <c r="O9" i="8" l="1"/>
  <c r="O3" i="8"/>
  <c r="O5" i="8"/>
  <c r="O6" i="8"/>
  <c r="P2" i="6" l="1"/>
  <c r="C78" i="7" l="1"/>
  <c r="D76" i="7"/>
  <c r="C76" i="7"/>
  <c r="C77" i="7" s="1"/>
  <c r="B76" i="7"/>
  <c r="E75" i="7"/>
  <c r="E74" i="7"/>
  <c r="F73" i="7"/>
  <c r="E72" i="7"/>
  <c r="E71" i="7"/>
  <c r="E70" i="7"/>
  <c r="F69" i="7"/>
  <c r="F76" i="7" s="1"/>
  <c r="E68" i="7"/>
  <c r="F67" i="7"/>
  <c r="E66" i="7"/>
  <c r="K65" i="7"/>
  <c r="E64" i="7"/>
  <c r="E63" i="7"/>
  <c r="E62" i="7"/>
  <c r="E61" i="7"/>
  <c r="J60" i="7"/>
  <c r="E60" i="7" s="1"/>
  <c r="J59" i="7"/>
  <c r="E59" i="7" s="1"/>
  <c r="H58" i="7"/>
  <c r="J57" i="7"/>
  <c r="E57" i="7"/>
  <c r="E56" i="7"/>
  <c r="E55" i="7"/>
  <c r="E54" i="7"/>
  <c r="E53" i="7"/>
  <c r="E52" i="7"/>
  <c r="E51" i="7"/>
  <c r="E50" i="7"/>
  <c r="E49" i="7"/>
  <c r="E48" i="7"/>
  <c r="E47" i="7"/>
  <c r="E46" i="7"/>
  <c r="E45" i="7"/>
  <c r="E44" i="7"/>
  <c r="E43" i="7"/>
  <c r="E42" i="7"/>
  <c r="E41" i="7"/>
  <c r="H40" i="7"/>
  <c r="E39" i="7"/>
  <c r="J38" i="7"/>
  <c r="E38" i="7" s="1"/>
  <c r="E37" i="7"/>
  <c r="I36" i="7"/>
  <c r="I76" i="7" s="1"/>
  <c r="J35" i="7"/>
  <c r="E35" i="7"/>
  <c r="E34" i="7"/>
  <c r="J33" i="7"/>
  <c r="E33" i="7" s="1"/>
  <c r="E32" i="7"/>
  <c r="E31" i="7"/>
  <c r="H30" i="7"/>
  <c r="E29" i="7"/>
  <c r="E28" i="7"/>
  <c r="E27" i="7"/>
  <c r="E26" i="7"/>
  <c r="E25" i="7"/>
  <c r="E24" i="7"/>
  <c r="E23" i="7"/>
  <c r="E22" i="7"/>
  <c r="K21" i="7"/>
  <c r="H20" i="7"/>
  <c r="E19" i="7"/>
  <c r="J18" i="7"/>
  <c r="E18" i="7" s="1"/>
  <c r="E17" i="7"/>
  <c r="E16" i="7"/>
  <c r="D15" i="7"/>
  <c r="H15" i="7" s="1"/>
  <c r="J14" i="7"/>
  <c r="J13" i="7"/>
  <c r="E13" i="7"/>
  <c r="E76" i="7" s="1"/>
  <c r="H12" i="7"/>
  <c r="K11" i="7"/>
  <c r="H10" i="7"/>
  <c r="D10" i="7"/>
  <c r="J9" i="7"/>
  <c r="J8" i="7"/>
  <c r="J76" i="7" s="1"/>
  <c r="G8" i="7"/>
  <c r="G76" i="7" s="1"/>
  <c r="K7" i="7"/>
  <c r="K76" i="7" s="1"/>
  <c r="O448" i="6"/>
  <c r="M448" i="6"/>
  <c r="K448" i="6"/>
  <c r="I448" i="6"/>
  <c r="G448" i="6"/>
  <c r="H448" i="6" s="1"/>
  <c r="E448" i="6"/>
  <c r="F448" i="6" s="1"/>
  <c r="D448" i="6"/>
  <c r="C448" i="6"/>
  <c r="P447" i="6"/>
  <c r="N447" i="6"/>
  <c r="L447" i="6"/>
  <c r="J447" i="6"/>
  <c r="H447" i="6"/>
  <c r="F447" i="6"/>
  <c r="P446" i="6"/>
  <c r="N446" i="6"/>
  <c r="L446" i="6"/>
  <c r="J446" i="6"/>
  <c r="H446" i="6"/>
  <c r="F446" i="6"/>
  <c r="P445" i="6"/>
  <c r="N445" i="6"/>
  <c r="L445" i="6"/>
  <c r="J445" i="6"/>
  <c r="H445" i="6"/>
  <c r="F445" i="6"/>
  <c r="P444" i="6"/>
  <c r="N444" i="6"/>
  <c r="L444" i="6"/>
  <c r="J444" i="6"/>
  <c r="H444" i="6"/>
  <c r="F444" i="6"/>
  <c r="P443" i="6"/>
  <c r="N443" i="6"/>
  <c r="L443" i="6"/>
  <c r="J443" i="6"/>
  <c r="H443" i="6"/>
  <c r="F443" i="6"/>
  <c r="P442" i="6"/>
  <c r="N442" i="6"/>
  <c r="L442" i="6"/>
  <c r="J442" i="6"/>
  <c r="H442" i="6"/>
  <c r="F442" i="6"/>
  <c r="P441" i="6"/>
  <c r="N441" i="6"/>
  <c r="L441" i="6"/>
  <c r="J441" i="6"/>
  <c r="H441" i="6"/>
  <c r="F441" i="6"/>
  <c r="P440" i="6"/>
  <c r="N440" i="6"/>
  <c r="L440" i="6"/>
  <c r="J440" i="6"/>
  <c r="H440" i="6"/>
  <c r="F440" i="6"/>
  <c r="P439" i="6"/>
  <c r="N439" i="6"/>
  <c r="L439" i="6"/>
  <c r="J439" i="6"/>
  <c r="H439" i="6"/>
  <c r="F439" i="6"/>
  <c r="P438" i="6"/>
  <c r="N438" i="6"/>
  <c r="L438" i="6"/>
  <c r="J438" i="6"/>
  <c r="H438" i="6"/>
  <c r="F438" i="6"/>
  <c r="P437" i="6"/>
  <c r="N437" i="6"/>
  <c r="L437" i="6"/>
  <c r="J437" i="6"/>
  <c r="H437" i="6"/>
  <c r="F437" i="6"/>
  <c r="P436" i="6"/>
  <c r="N436" i="6"/>
  <c r="L436" i="6"/>
  <c r="J436" i="6"/>
  <c r="H436" i="6"/>
  <c r="F436" i="6"/>
  <c r="P435" i="6"/>
  <c r="N435" i="6"/>
  <c r="L435" i="6"/>
  <c r="J435" i="6"/>
  <c r="H435" i="6"/>
  <c r="F435" i="6"/>
  <c r="P434" i="6"/>
  <c r="N434" i="6"/>
  <c r="L434" i="6"/>
  <c r="J434" i="6"/>
  <c r="H434" i="6"/>
  <c r="F434" i="6"/>
  <c r="P433" i="6"/>
  <c r="N433" i="6"/>
  <c r="L433" i="6"/>
  <c r="J433" i="6"/>
  <c r="H433" i="6"/>
  <c r="F433" i="6"/>
  <c r="P432" i="6"/>
  <c r="N432" i="6"/>
  <c r="L432" i="6"/>
  <c r="J432" i="6"/>
  <c r="H432" i="6"/>
  <c r="F432" i="6"/>
  <c r="P431" i="6"/>
  <c r="N431" i="6"/>
  <c r="L431" i="6"/>
  <c r="J431" i="6"/>
  <c r="H431" i="6"/>
  <c r="F431" i="6"/>
  <c r="P430" i="6"/>
  <c r="N430" i="6"/>
  <c r="L430" i="6"/>
  <c r="J430" i="6"/>
  <c r="H430" i="6"/>
  <c r="F430" i="6"/>
  <c r="P429" i="6"/>
  <c r="N429" i="6"/>
  <c r="L429" i="6"/>
  <c r="J429" i="6"/>
  <c r="H429" i="6"/>
  <c r="F429" i="6"/>
  <c r="P428" i="6"/>
  <c r="N428" i="6"/>
  <c r="L428" i="6"/>
  <c r="J428" i="6"/>
  <c r="H428" i="6"/>
  <c r="F428" i="6"/>
  <c r="P427" i="6"/>
  <c r="N427" i="6"/>
  <c r="L427" i="6"/>
  <c r="J427" i="6"/>
  <c r="H427" i="6"/>
  <c r="F427" i="6"/>
  <c r="P426" i="6"/>
  <c r="N426" i="6"/>
  <c r="L426" i="6"/>
  <c r="J426" i="6"/>
  <c r="H426" i="6"/>
  <c r="F426" i="6"/>
  <c r="P425" i="6"/>
  <c r="N425" i="6"/>
  <c r="L425" i="6"/>
  <c r="J425" i="6"/>
  <c r="H425" i="6"/>
  <c r="F425" i="6"/>
  <c r="P424" i="6"/>
  <c r="N424" i="6"/>
  <c r="L424" i="6"/>
  <c r="J424" i="6"/>
  <c r="H424" i="6"/>
  <c r="F424" i="6"/>
  <c r="P423" i="6"/>
  <c r="N423" i="6"/>
  <c r="L423" i="6"/>
  <c r="J423" i="6"/>
  <c r="H423" i="6"/>
  <c r="F423" i="6"/>
  <c r="P422" i="6"/>
  <c r="N422" i="6"/>
  <c r="L422" i="6"/>
  <c r="J422" i="6"/>
  <c r="H422" i="6"/>
  <c r="F422" i="6"/>
  <c r="P421" i="6"/>
  <c r="N421" i="6"/>
  <c r="L421" i="6"/>
  <c r="J421" i="6"/>
  <c r="H421" i="6"/>
  <c r="F421" i="6"/>
  <c r="P420" i="6"/>
  <c r="N420" i="6"/>
  <c r="L420" i="6"/>
  <c r="J420" i="6"/>
  <c r="H420" i="6"/>
  <c r="F420" i="6"/>
  <c r="P419" i="6"/>
  <c r="N419" i="6"/>
  <c r="L419" i="6"/>
  <c r="J419" i="6"/>
  <c r="H419" i="6"/>
  <c r="F419" i="6"/>
  <c r="P418" i="6"/>
  <c r="N418" i="6"/>
  <c r="L418" i="6"/>
  <c r="J418" i="6"/>
  <c r="H418" i="6"/>
  <c r="F418" i="6"/>
  <c r="P417" i="6"/>
  <c r="N417" i="6"/>
  <c r="L417" i="6"/>
  <c r="J417" i="6"/>
  <c r="H417" i="6"/>
  <c r="F417" i="6"/>
  <c r="P416" i="6"/>
  <c r="N416" i="6"/>
  <c r="L416" i="6"/>
  <c r="J416" i="6"/>
  <c r="H416" i="6"/>
  <c r="F416" i="6"/>
  <c r="P415" i="6"/>
  <c r="N415" i="6"/>
  <c r="L415" i="6"/>
  <c r="J415" i="6"/>
  <c r="H415" i="6"/>
  <c r="F415" i="6"/>
  <c r="P414" i="6"/>
  <c r="N414" i="6"/>
  <c r="L414" i="6"/>
  <c r="J414" i="6"/>
  <c r="H414" i="6"/>
  <c r="F414" i="6"/>
  <c r="P413" i="6"/>
  <c r="N413" i="6"/>
  <c r="L413" i="6"/>
  <c r="J413" i="6"/>
  <c r="H413" i="6"/>
  <c r="F413" i="6"/>
  <c r="P412" i="6"/>
  <c r="N412" i="6"/>
  <c r="L412" i="6"/>
  <c r="J412" i="6"/>
  <c r="H412" i="6"/>
  <c r="F412" i="6"/>
  <c r="P411" i="6"/>
  <c r="N411" i="6"/>
  <c r="L411" i="6"/>
  <c r="J411" i="6"/>
  <c r="H411" i="6"/>
  <c r="F411" i="6"/>
  <c r="P410" i="6"/>
  <c r="N410" i="6"/>
  <c r="L410" i="6"/>
  <c r="J410" i="6"/>
  <c r="H410" i="6"/>
  <c r="F410" i="6"/>
  <c r="P409" i="6"/>
  <c r="N409" i="6"/>
  <c r="L409" i="6"/>
  <c r="J409" i="6"/>
  <c r="H409" i="6"/>
  <c r="F409" i="6"/>
  <c r="P408" i="6"/>
  <c r="N408" i="6"/>
  <c r="L408" i="6"/>
  <c r="J408" i="6"/>
  <c r="H408" i="6"/>
  <c r="F408" i="6"/>
  <c r="P407" i="6"/>
  <c r="N407" i="6"/>
  <c r="L407" i="6"/>
  <c r="J407" i="6"/>
  <c r="H407" i="6"/>
  <c r="F407" i="6"/>
  <c r="P406" i="6"/>
  <c r="N406" i="6"/>
  <c r="L406" i="6"/>
  <c r="J406" i="6"/>
  <c r="H406" i="6"/>
  <c r="F406" i="6"/>
  <c r="P405" i="6"/>
  <c r="N405" i="6"/>
  <c r="L405" i="6"/>
  <c r="J405" i="6"/>
  <c r="H405" i="6"/>
  <c r="F405" i="6"/>
  <c r="P404" i="6"/>
  <c r="N404" i="6"/>
  <c r="L404" i="6"/>
  <c r="J404" i="6"/>
  <c r="H404" i="6"/>
  <c r="F404" i="6"/>
  <c r="P403" i="6"/>
  <c r="N403" i="6"/>
  <c r="L403" i="6"/>
  <c r="J403" i="6"/>
  <c r="H403" i="6"/>
  <c r="F403" i="6"/>
  <c r="P402" i="6"/>
  <c r="N402" i="6"/>
  <c r="L402" i="6"/>
  <c r="J402" i="6"/>
  <c r="H402" i="6"/>
  <c r="F402" i="6"/>
  <c r="P401" i="6"/>
  <c r="N401" i="6"/>
  <c r="L401" i="6"/>
  <c r="J401" i="6"/>
  <c r="H401" i="6"/>
  <c r="F401" i="6"/>
  <c r="P400" i="6"/>
  <c r="N400" i="6"/>
  <c r="L400" i="6"/>
  <c r="J400" i="6"/>
  <c r="H400" i="6"/>
  <c r="F400" i="6"/>
  <c r="P399" i="6"/>
  <c r="N399" i="6"/>
  <c r="L399" i="6"/>
  <c r="J399" i="6"/>
  <c r="H399" i="6"/>
  <c r="F399" i="6"/>
  <c r="P398" i="6"/>
  <c r="N398" i="6"/>
  <c r="L398" i="6"/>
  <c r="J398" i="6"/>
  <c r="H398" i="6"/>
  <c r="F398" i="6"/>
  <c r="P397" i="6"/>
  <c r="N397" i="6"/>
  <c r="L397" i="6"/>
  <c r="J397" i="6"/>
  <c r="H397" i="6"/>
  <c r="F397" i="6"/>
  <c r="P396" i="6"/>
  <c r="N396" i="6"/>
  <c r="L396" i="6"/>
  <c r="J396" i="6"/>
  <c r="H396" i="6"/>
  <c r="F396" i="6"/>
  <c r="P395" i="6"/>
  <c r="N395" i="6"/>
  <c r="L395" i="6"/>
  <c r="J395" i="6"/>
  <c r="H395" i="6"/>
  <c r="F395" i="6"/>
  <c r="P394" i="6"/>
  <c r="N394" i="6"/>
  <c r="L394" i="6"/>
  <c r="J394" i="6"/>
  <c r="H394" i="6"/>
  <c r="F394" i="6"/>
  <c r="P393" i="6"/>
  <c r="N393" i="6"/>
  <c r="L393" i="6"/>
  <c r="J393" i="6"/>
  <c r="H393" i="6"/>
  <c r="F393" i="6"/>
  <c r="P392" i="6"/>
  <c r="N392" i="6"/>
  <c r="L392" i="6"/>
  <c r="J392" i="6"/>
  <c r="H392" i="6"/>
  <c r="F392" i="6"/>
  <c r="P391" i="6"/>
  <c r="N391" i="6"/>
  <c r="L391" i="6"/>
  <c r="J391" i="6"/>
  <c r="H391" i="6"/>
  <c r="F391" i="6"/>
  <c r="P390" i="6"/>
  <c r="N390" i="6"/>
  <c r="L390" i="6"/>
  <c r="J390" i="6"/>
  <c r="H390" i="6"/>
  <c r="F390" i="6"/>
  <c r="P389" i="6"/>
  <c r="N389" i="6"/>
  <c r="L389" i="6"/>
  <c r="J389" i="6"/>
  <c r="H389" i="6"/>
  <c r="F389" i="6"/>
  <c r="P388" i="6"/>
  <c r="N388" i="6"/>
  <c r="L388" i="6"/>
  <c r="J388" i="6"/>
  <c r="H388" i="6"/>
  <c r="F388" i="6"/>
  <c r="P387" i="6"/>
  <c r="N387" i="6"/>
  <c r="L387" i="6"/>
  <c r="J387" i="6"/>
  <c r="H387" i="6"/>
  <c r="F387" i="6"/>
  <c r="P386" i="6"/>
  <c r="N386" i="6"/>
  <c r="L386" i="6"/>
  <c r="J386" i="6"/>
  <c r="H386" i="6"/>
  <c r="F386" i="6"/>
  <c r="P385" i="6"/>
  <c r="N385" i="6"/>
  <c r="L385" i="6"/>
  <c r="J385" i="6"/>
  <c r="H385" i="6"/>
  <c r="F385" i="6"/>
  <c r="P384" i="6"/>
  <c r="N384" i="6"/>
  <c r="L384" i="6"/>
  <c r="J384" i="6"/>
  <c r="H384" i="6"/>
  <c r="F384" i="6"/>
  <c r="P383" i="6"/>
  <c r="N383" i="6"/>
  <c r="L383" i="6"/>
  <c r="J383" i="6"/>
  <c r="H383" i="6"/>
  <c r="F383" i="6"/>
  <c r="P382" i="6"/>
  <c r="N382" i="6"/>
  <c r="L382" i="6"/>
  <c r="J382" i="6"/>
  <c r="H382" i="6"/>
  <c r="F382" i="6"/>
  <c r="P381" i="6"/>
  <c r="N381" i="6"/>
  <c r="L381" i="6"/>
  <c r="J381" i="6"/>
  <c r="H381" i="6"/>
  <c r="F381" i="6"/>
  <c r="P380" i="6"/>
  <c r="N380" i="6"/>
  <c r="L380" i="6"/>
  <c r="J380" i="6"/>
  <c r="H380" i="6"/>
  <c r="F380" i="6"/>
  <c r="P379" i="6"/>
  <c r="N379" i="6"/>
  <c r="L379" i="6"/>
  <c r="J379" i="6"/>
  <c r="H379" i="6"/>
  <c r="F379" i="6"/>
  <c r="P378" i="6"/>
  <c r="N378" i="6"/>
  <c r="L378" i="6"/>
  <c r="J378" i="6"/>
  <c r="H378" i="6"/>
  <c r="F378" i="6"/>
  <c r="P377" i="6"/>
  <c r="N377" i="6"/>
  <c r="L377" i="6"/>
  <c r="J377" i="6"/>
  <c r="H377" i="6"/>
  <c r="F377" i="6"/>
  <c r="P376" i="6"/>
  <c r="N376" i="6"/>
  <c r="L376" i="6"/>
  <c r="J376" i="6"/>
  <c r="H376" i="6"/>
  <c r="F376" i="6"/>
  <c r="P375" i="6"/>
  <c r="N375" i="6"/>
  <c r="L375" i="6"/>
  <c r="J375" i="6"/>
  <c r="H375" i="6"/>
  <c r="F375" i="6"/>
  <c r="P374" i="6"/>
  <c r="N374" i="6"/>
  <c r="L374" i="6"/>
  <c r="J374" i="6"/>
  <c r="H374" i="6"/>
  <c r="F374" i="6"/>
  <c r="P373" i="6"/>
  <c r="N373" i="6"/>
  <c r="L373" i="6"/>
  <c r="J373" i="6"/>
  <c r="H373" i="6"/>
  <c r="F373" i="6"/>
  <c r="P372" i="6"/>
  <c r="N372" i="6"/>
  <c r="L372" i="6"/>
  <c r="J372" i="6"/>
  <c r="H372" i="6"/>
  <c r="F372" i="6"/>
  <c r="P371" i="6"/>
  <c r="N371" i="6"/>
  <c r="L371" i="6"/>
  <c r="J371" i="6"/>
  <c r="H371" i="6"/>
  <c r="F371" i="6"/>
  <c r="P370" i="6"/>
  <c r="N370" i="6"/>
  <c r="L370" i="6"/>
  <c r="J370" i="6"/>
  <c r="H370" i="6"/>
  <c r="F370" i="6"/>
  <c r="P369" i="6"/>
  <c r="N369" i="6"/>
  <c r="L369" i="6"/>
  <c r="J369" i="6"/>
  <c r="H369" i="6"/>
  <c r="F369" i="6"/>
  <c r="P368" i="6"/>
  <c r="N368" i="6"/>
  <c r="L368" i="6"/>
  <c r="J368" i="6"/>
  <c r="H368" i="6"/>
  <c r="F368" i="6"/>
  <c r="P367" i="6"/>
  <c r="N367" i="6"/>
  <c r="L367" i="6"/>
  <c r="J367" i="6"/>
  <c r="H367" i="6"/>
  <c r="F367" i="6"/>
  <c r="P366" i="6"/>
  <c r="N366" i="6"/>
  <c r="L366" i="6"/>
  <c r="J366" i="6"/>
  <c r="H366" i="6"/>
  <c r="F366" i="6"/>
  <c r="P365" i="6"/>
  <c r="N365" i="6"/>
  <c r="L365" i="6"/>
  <c r="J365" i="6"/>
  <c r="H365" i="6"/>
  <c r="F365" i="6"/>
  <c r="P364" i="6"/>
  <c r="N364" i="6"/>
  <c r="L364" i="6"/>
  <c r="J364" i="6"/>
  <c r="H364" i="6"/>
  <c r="F364" i="6"/>
  <c r="P363" i="6"/>
  <c r="N363" i="6"/>
  <c r="L363" i="6"/>
  <c r="J363" i="6"/>
  <c r="H363" i="6"/>
  <c r="F363" i="6"/>
  <c r="P362" i="6"/>
  <c r="N362" i="6"/>
  <c r="L362" i="6"/>
  <c r="J362" i="6"/>
  <c r="H362" i="6"/>
  <c r="F362" i="6"/>
  <c r="P361" i="6"/>
  <c r="N361" i="6"/>
  <c r="L361" i="6"/>
  <c r="J361" i="6"/>
  <c r="H361" i="6"/>
  <c r="F361" i="6"/>
  <c r="P360" i="6"/>
  <c r="N360" i="6"/>
  <c r="L360" i="6"/>
  <c r="J360" i="6"/>
  <c r="H360" i="6"/>
  <c r="F360" i="6"/>
  <c r="P359" i="6"/>
  <c r="N359" i="6"/>
  <c r="L359" i="6"/>
  <c r="J359" i="6"/>
  <c r="H359" i="6"/>
  <c r="F359" i="6"/>
  <c r="P358" i="6"/>
  <c r="N358" i="6"/>
  <c r="L358" i="6"/>
  <c r="J358" i="6"/>
  <c r="H358" i="6"/>
  <c r="F358" i="6"/>
  <c r="P357" i="6"/>
  <c r="N357" i="6"/>
  <c r="L357" i="6"/>
  <c r="J357" i="6"/>
  <c r="H357" i="6"/>
  <c r="F357" i="6"/>
  <c r="P356" i="6"/>
  <c r="N356" i="6"/>
  <c r="L356" i="6"/>
  <c r="J356" i="6"/>
  <c r="H356" i="6"/>
  <c r="F356" i="6"/>
  <c r="P355" i="6"/>
  <c r="N355" i="6"/>
  <c r="L355" i="6"/>
  <c r="J355" i="6"/>
  <c r="H355" i="6"/>
  <c r="F355" i="6"/>
  <c r="P354" i="6"/>
  <c r="N354" i="6"/>
  <c r="L354" i="6"/>
  <c r="J354" i="6"/>
  <c r="H354" i="6"/>
  <c r="F354" i="6"/>
  <c r="P353" i="6"/>
  <c r="N353" i="6"/>
  <c r="L353" i="6"/>
  <c r="J353" i="6"/>
  <c r="H353" i="6"/>
  <c r="F353" i="6"/>
  <c r="P352" i="6"/>
  <c r="N352" i="6"/>
  <c r="L352" i="6"/>
  <c r="J352" i="6"/>
  <c r="H352" i="6"/>
  <c r="F352" i="6"/>
  <c r="P351" i="6"/>
  <c r="N351" i="6"/>
  <c r="L351" i="6"/>
  <c r="J351" i="6"/>
  <c r="H351" i="6"/>
  <c r="F351" i="6"/>
  <c r="P350" i="6"/>
  <c r="N350" i="6"/>
  <c r="L350" i="6"/>
  <c r="J350" i="6"/>
  <c r="H350" i="6"/>
  <c r="F350" i="6"/>
  <c r="P349" i="6"/>
  <c r="N349" i="6"/>
  <c r="L349" i="6"/>
  <c r="J349" i="6"/>
  <c r="H349" i="6"/>
  <c r="F349" i="6"/>
  <c r="P348" i="6"/>
  <c r="N348" i="6"/>
  <c r="L348" i="6"/>
  <c r="J348" i="6"/>
  <c r="H348" i="6"/>
  <c r="F348" i="6"/>
  <c r="P347" i="6"/>
  <c r="N347" i="6"/>
  <c r="L347" i="6"/>
  <c r="J347" i="6"/>
  <c r="H347" i="6"/>
  <c r="F347" i="6"/>
  <c r="P346" i="6"/>
  <c r="N346" i="6"/>
  <c r="L346" i="6"/>
  <c r="J346" i="6"/>
  <c r="H346" i="6"/>
  <c r="F346" i="6"/>
  <c r="P345" i="6"/>
  <c r="N345" i="6"/>
  <c r="L345" i="6"/>
  <c r="J345" i="6"/>
  <c r="H345" i="6"/>
  <c r="F345" i="6"/>
  <c r="P344" i="6"/>
  <c r="N344" i="6"/>
  <c r="L344" i="6"/>
  <c r="J344" i="6"/>
  <c r="H344" i="6"/>
  <c r="F344" i="6"/>
  <c r="P343" i="6"/>
  <c r="N343" i="6"/>
  <c r="L343" i="6"/>
  <c r="J343" i="6"/>
  <c r="H343" i="6"/>
  <c r="F343" i="6"/>
  <c r="P342" i="6"/>
  <c r="N342" i="6"/>
  <c r="L342" i="6"/>
  <c r="J342" i="6"/>
  <c r="H342" i="6"/>
  <c r="F342" i="6"/>
  <c r="P341" i="6"/>
  <c r="N341" i="6"/>
  <c r="L341" i="6"/>
  <c r="J341" i="6"/>
  <c r="H341" i="6"/>
  <c r="F341" i="6"/>
  <c r="P340" i="6"/>
  <c r="N340" i="6"/>
  <c r="L340" i="6"/>
  <c r="J340" i="6"/>
  <c r="H340" i="6"/>
  <c r="F340" i="6"/>
  <c r="P339" i="6"/>
  <c r="N339" i="6"/>
  <c r="L339" i="6"/>
  <c r="J339" i="6"/>
  <c r="H339" i="6"/>
  <c r="F339" i="6"/>
  <c r="P338" i="6"/>
  <c r="N338" i="6"/>
  <c r="L338" i="6"/>
  <c r="J338" i="6"/>
  <c r="H338" i="6"/>
  <c r="F338" i="6"/>
  <c r="P337" i="6"/>
  <c r="N337" i="6"/>
  <c r="L337" i="6"/>
  <c r="J337" i="6"/>
  <c r="H337" i="6"/>
  <c r="F337" i="6"/>
  <c r="P336" i="6"/>
  <c r="N336" i="6"/>
  <c r="L336" i="6"/>
  <c r="J336" i="6"/>
  <c r="H336" i="6"/>
  <c r="F336" i="6"/>
  <c r="P335" i="6"/>
  <c r="N335" i="6"/>
  <c r="L335" i="6"/>
  <c r="J335" i="6"/>
  <c r="H335" i="6"/>
  <c r="F335" i="6"/>
  <c r="P334" i="6"/>
  <c r="N334" i="6"/>
  <c r="L334" i="6"/>
  <c r="J334" i="6"/>
  <c r="H334" i="6"/>
  <c r="F334" i="6"/>
  <c r="P333" i="6"/>
  <c r="N333" i="6"/>
  <c r="L333" i="6"/>
  <c r="J333" i="6"/>
  <c r="H333" i="6"/>
  <c r="F333" i="6"/>
  <c r="P332" i="6"/>
  <c r="N332" i="6"/>
  <c r="L332" i="6"/>
  <c r="J332" i="6"/>
  <c r="H332" i="6"/>
  <c r="F332" i="6"/>
  <c r="P331" i="6"/>
  <c r="N331" i="6"/>
  <c r="L331" i="6"/>
  <c r="J331" i="6"/>
  <c r="H331" i="6"/>
  <c r="F331" i="6"/>
  <c r="P330" i="6"/>
  <c r="N330" i="6"/>
  <c r="L330" i="6"/>
  <c r="J330" i="6"/>
  <c r="H330" i="6"/>
  <c r="F330" i="6"/>
  <c r="P329" i="6"/>
  <c r="N329" i="6"/>
  <c r="L329" i="6"/>
  <c r="J329" i="6"/>
  <c r="H329" i="6"/>
  <c r="F329" i="6"/>
  <c r="P328" i="6"/>
  <c r="N328" i="6"/>
  <c r="L328" i="6"/>
  <c r="J328" i="6"/>
  <c r="H328" i="6"/>
  <c r="F328" i="6"/>
  <c r="P327" i="6"/>
  <c r="N327" i="6"/>
  <c r="L327" i="6"/>
  <c r="J327" i="6"/>
  <c r="H327" i="6"/>
  <c r="F327" i="6"/>
  <c r="P326" i="6"/>
  <c r="N326" i="6"/>
  <c r="L326" i="6"/>
  <c r="J326" i="6"/>
  <c r="H326" i="6"/>
  <c r="F326" i="6"/>
  <c r="P325" i="6"/>
  <c r="N325" i="6"/>
  <c r="L325" i="6"/>
  <c r="J325" i="6"/>
  <c r="H325" i="6"/>
  <c r="F325" i="6"/>
  <c r="P324" i="6"/>
  <c r="N324" i="6"/>
  <c r="L324" i="6"/>
  <c r="J324" i="6"/>
  <c r="H324" i="6"/>
  <c r="F324" i="6"/>
  <c r="P323" i="6"/>
  <c r="N323" i="6"/>
  <c r="L323" i="6"/>
  <c r="J323" i="6"/>
  <c r="H323" i="6"/>
  <c r="F323" i="6"/>
  <c r="P322" i="6"/>
  <c r="N322" i="6"/>
  <c r="L322" i="6"/>
  <c r="J322" i="6"/>
  <c r="H322" i="6"/>
  <c r="F322" i="6"/>
  <c r="P321" i="6"/>
  <c r="N321" i="6"/>
  <c r="L321" i="6"/>
  <c r="J321" i="6"/>
  <c r="H321" i="6"/>
  <c r="F321" i="6"/>
  <c r="P320" i="6"/>
  <c r="N320" i="6"/>
  <c r="L320" i="6"/>
  <c r="J320" i="6"/>
  <c r="H320" i="6"/>
  <c r="F320" i="6"/>
  <c r="P319" i="6"/>
  <c r="N319" i="6"/>
  <c r="L319" i="6"/>
  <c r="J319" i="6"/>
  <c r="H319" i="6"/>
  <c r="F319" i="6"/>
  <c r="P318" i="6"/>
  <c r="N318" i="6"/>
  <c r="L318" i="6"/>
  <c r="J318" i="6"/>
  <c r="H318" i="6"/>
  <c r="F318" i="6"/>
  <c r="P317" i="6"/>
  <c r="N317" i="6"/>
  <c r="L317" i="6"/>
  <c r="J317" i="6"/>
  <c r="H317" i="6"/>
  <c r="F317" i="6"/>
  <c r="P316" i="6"/>
  <c r="N316" i="6"/>
  <c r="L316" i="6"/>
  <c r="J316" i="6"/>
  <c r="H316" i="6"/>
  <c r="F316" i="6"/>
  <c r="P315" i="6"/>
  <c r="N315" i="6"/>
  <c r="L315" i="6"/>
  <c r="J315" i="6"/>
  <c r="H315" i="6"/>
  <c r="F315" i="6"/>
  <c r="P314" i="6"/>
  <c r="N314" i="6"/>
  <c r="L314" i="6"/>
  <c r="J314" i="6"/>
  <c r="H314" i="6"/>
  <c r="F314" i="6"/>
  <c r="P313" i="6"/>
  <c r="N313" i="6"/>
  <c r="L313" i="6"/>
  <c r="J313" i="6"/>
  <c r="H313" i="6"/>
  <c r="F313" i="6"/>
  <c r="P312" i="6"/>
  <c r="N312" i="6"/>
  <c r="L312" i="6"/>
  <c r="J312" i="6"/>
  <c r="H312" i="6"/>
  <c r="F312" i="6"/>
  <c r="P311" i="6"/>
  <c r="N311" i="6"/>
  <c r="L311" i="6"/>
  <c r="J311" i="6"/>
  <c r="H311" i="6"/>
  <c r="F311" i="6"/>
  <c r="P310" i="6"/>
  <c r="N310" i="6"/>
  <c r="L310" i="6"/>
  <c r="J310" i="6"/>
  <c r="H310" i="6"/>
  <c r="F310" i="6"/>
  <c r="P309" i="6"/>
  <c r="N309" i="6"/>
  <c r="L309" i="6"/>
  <c r="J309" i="6"/>
  <c r="H309" i="6"/>
  <c r="F309" i="6"/>
  <c r="P308" i="6"/>
  <c r="N308" i="6"/>
  <c r="L308" i="6"/>
  <c r="J308" i="6"/>
  <c r="H308" i="6"/>
  <c r="F308" i="6"/>
  <c r="P307" i="6"/>
  <c r="N307" i="6"/>
  <c r="L307" i="6"/>
  <c r="J307" i="6"/>
  <c r="H307" i="6"/>
  <c r="F307" i="6"/>
  <c r="P306" i="6"/>
  <c r="N306" i="6"/>
  <c r="L306" i="6"/>
  <c r="J306" i="6"/>
  <c r="H306" i="6"/>
  <c r="F306" i="6"/>
  <c r="P305" i="6"/>
  <c r="N305" i="6"/>
  <c r="L305" i="6"/>
  <c r="J305" i="6"/>
  <c r="H305" i="6"/>
  <c r="F305" i="6"/>
  <c r="P304" i="6"/>
  <c r="N304" i="6"/>
  <c r="L304" i="6"/>
  <c r="J304" i="6"/>
  <c r="H304" i="6"/>
  <c r="F304" i="6"/>
  <c r="P303" i="6"/>
  <c r="N303" i="6"/>
  <c r="L303" i="6"/>
  <c r="J303" i="6"/>
  <c r="H303" i="6"/>
  <c r="F303" i="6"/>
  <c r="P302" i="6"/>
  <c r="N302" i="6"/>
  <c r="L302" i="6"/>
  <c r="J302" i="6"/>
  <c r="H302" i="6"/>
  <c r="F302" i="6"/>
  <c r="P301" i="6"/>
  <c r="N301" i="6"/>
  <c r="L301" i="6"/>
  <c r="J301" i="6"/>
  <c r="H301" i="6"/>
  <c r="F301" i="6"/>
  <c r="P300" i="6"/>
  <c r="N300" i="6"/>
  <c r="L300" i="6"/>
  <c r="J300" i="6"/>
  <c r="H300" i="6"/>
  <c r="F300" i="6"/>
  <c r="P299" i="6"/>
  <c r="N299" i="6"/>
  <c r="L299" i="6"/>
  <c r="J299" i="6"/>
  <c r="H299" i="6"/>
  <c r="F299" i="6"/>
  <c r="P298" i="6"/>
  <c r="N298" i="6"/>
  <c r="L298" i="6"/>
  <c r="J298" i="6"/>
  <c r="H298" i="6"/>
  <c r="F298" i="6"/>
  <c r="P297" i="6"/>
  <c r="N297" i="6"/>
  <c r="L297" i="6"/>
  <c r="J297" i="6"/>
  <c r="H297" i="6"/>
  <c r="F297" i="6"/>
  <c r="P296" i="6"/>
  <c r="N296" i="6"/>
  <c r="L296" i="6"/>
  <c r="J296" i="6"/>
  <c r="H296" i="6"/>
  <c r="F296" i="6"/>
  <c r="P295" i="6"/>
  <c r="N295" i="6"/>
  <c r="L295" i="6"/>
  <c r="J295" i="6"/>
  <c r="H295" i="6"/>
  <c r="F295" i="6"/>
  <c r="P294" i="6"/>
  <c r="N294" i="6"/>
  <c r="L294" i="6"/>
  <c r="J294" i="6"/>
  <c r="H294" i="6"/>
  <c r="F294" i="6"/>
  <c r="P293" i="6"/>
  <c r="N293" i="6"/>
  <c r="L293" i="6"/>
  <c r="J293" i="6"/>
  <c r="H293" i="6"/>
  <c r="F293" i="6"/>
  <c r="P292" i="6"/>
  <c r="N292" i="6"/>
  <c r="L292" i="6"/>
  <c r="J292" i="6"/>
  <c r="H292" i="6"/>
  <c r="F292" i="6"/>
  <c r="P291" i="6"/>
  <c r="N291" i="6"/>
  <c r="L291" i="6"/>
  <c r="J291" i="6"/>
  <c r="H291" i="6"/>
  <c r="F291" i="6"/>
  <c r="P290" i="6"/>
  <c r="N290" i="6"/>
  <c r="L290" i="6"/>
  <c r="J290" i="6"/>
  <c r="H290" i="6"/>
  <c r="F290" i="6"/>
  <c r="P289" i="6"/>
  <c r="N289" i="6"/>
  <c r="L289" i="6"/>
  <c r="J289" i="6"/>
  <c r="H289" i="6"/>
  <c r="F289" i="6"/>
  <c r="P288" i="6"/>
  <c r="N288" i="6"/>
  <c r="L288" i="6"/>
  <c r="J288" i="6"/>
  <c r="H288" i="6"/>
  <c r="F288" i="6"/>
  <c r="P287" i="6"/>
  <c r="N287" i="6"/>
  <c r="L287" i="6"/>
  <c r="J287" i="6"/>
  <c r="H287" i="6"/>
  <c r="F287" i="6"/>
  <c r="P286" i="6"/>
  <c r="N286" i="6"/>
  <c r="L286" i="6"/>
  <c r="J286" i="6"/>
  <c r="H286" i="6"/>
  <c r="F286" i="6"/>
  <c r="P285" i="6"/>
  <c r="N285" i="6"/>
  <c r="L285" i="6"/>
  <c r="J285" i="6"/>
  <c r="H285" i="6"/>
  <c r="F285" i="6"/>
  <c r="P284" i="6"/>
  <c r="N284" i="6"/>
  <c r="L284" i="6"/>
  <c r="J284" i="6"/>
  <c r="H284" i="6"/>
  <c r="F284" i="6"/>
  <c r="P283" i="6"/>
  <c r="N283" i="6"/>
  <c r="L283" i="6"/>
  <c r="J283" i="6"/>
  <c r="H283" i="6"/>
  <c r="F283" i="6"/>
  <c r="P282" i="6"/>
  <c r="N282" i="6"/>
  <c r="L282" i="6"/>
  <c r="J282" i="6"/>
  <c r="H282" i="6"/>
  <c r="F282" i="6"/>
  <c r="P281" i="6"/>
  <c r="N281" i="6"/>
  <c r="L281" i="6"/>
  <c r="J281" i="6"/>
  <c r="H281" i="6"/>
  <c r="F281" i="6"/>
  <c r="P280" i="6"/>
  <c r="N280" i="6"/>
  <c r="L280" i="6"/>
  <c r="J280" i="6"/>
  <c r="H280" i="6"/>
  <c r="F280" i="6"/>
  <c r="P279" i="6"/>
  <c r="N279" i="6"/>
  <c r="L279" i="6"/>
  <c r="J279" i="6"/>
  <c r="H279" i="6"/>
  <c r="F279" i="6"/>
  <c r="P278" i="6"/>
  <c r="N278" i="6"/>
  <c r="L278" i="6"/>
  <c r="J278" i="6"/>
  <c r="H278" i="6"/>
  <c r="F278" i="6"/>
  <c r="P277" i="6"/>
  <c r="N277" i="6"/>
  <c r="L277" i="6"/>
  <c r="J277" i="6"/>
  <c r="H277" i="6"/>
  <c r="F277" i="6"/>
  <c r="P276" i="6"/>
  <c r="N276" i="6"/>
  <c r="L276" i="6"/>
  <c r="J276" i="6"/>
  <c r="H276" i="6"/>
  <c r="F276" i="6"/>
  <c r="P275" i="6"/>
  <c r="N275" i="6"/>
  <c r="L275" i="6"/>
  <c r="J275" i="6"/>
  <c r="H275" i="6"/>
  <c r="F275" i="6"/>
  <c r="P274" i="6"/>
  <c r="N274" i="6"/>
  <c r="L274" i="6"/>
  <c r="J274" i="6"/>
  <c r="H274" i="6"/>
  <c r="F274" i="6"/>
  <c r="P273" i="6"/>
  <c r="N273" i="6"/>
  <c r="L273" i="6"/>
  <c r="J273" i="6"/>
  <c r="H273" i="6"/>
  <c r="F273" i="6"/>
  <c r="P272" i="6"/>
  <c r="N272" i="6"/>
  <c r="L272" i="6"/>
  <c r="J272" i="6"/>
  <c r="H272" i="6"/>
  <c r="F272" i="6"/>
  <c r="P271" i="6"/>
  <c r="N271" i="6"/>
  <c r="L271" i="6"/>
  <c r="J271" i="6"/>
  <c r="H271" i="6"/>
  <c r="F271" i="6"/>
  <c r="P270" i="6"/>
  <c r="N270" i="6"/>
  <c r="L270" i="6"/>
  <c r="J270" i="6"/>
  <c r="H270" i="6"/>
  <c r="F270" i="6"/>
  <c r="P269" i="6"/>
  <c r="N269" i="6"/>
  <c r="L269" i="6"/>
  <c r="J269" i="6"/>
  <c r="H269" i="6"/>
  <c r="F269" i="6"/>
  <c r="P268" i="6"/>
  <c r="N268" i="6"/>
  <c r="L268" i="6"/>
  <c r="J268" i="6"/>
  <c r="H268" i="6"/>
  <c r="F268" i="6"/>
  <c r="P267" i="6"/>
  <c r="N267" i="6"/>
  <c r="L267" i="6"/>
  <c r="J267" i="6"/>
  <c r="H267" i="6"/>
  <c r="F267" i="6"/>
  <c r="P266" i="6"/>
  <c r="N266" i="6"/>
  <c r="L266" i="6"/>
  <c r="J266" i="6"/>
  <c r="H266" i="6"/>
  <c r="F266" i="6"/>
  <c r="P265" i="6"/>
  <c r="N265" i="6"/>
  <c r="L265" i="6"/>
  <c r="J265" i="6"/>
  <c r="H265" i="6"/>
  <c r="F265" i="6"/>
  <c r="P264" i="6"/>
  <c r="N264" i="6"/>
  <c r="L264" i="6"/>
  <c r="J264" i="6"/>
  <c r="H264" i="6"/>
  <c r="F264" i="6"/>
  <c r="P263" i="6"/>
  <c r="N263" i="6"/>
  <c r="L263" i="6"/>
  <c r="J263" i="6"/>
  <c r="H263" i="6"/>
  <c r="F263" i="6"/>
  <c r="P262" i="6"/>
  <c r="N262" i="6"/>
  <c r="L262" i="6"/>
  <c r="J262" i="6"/>
  <c r="H262" i="6"/>
  <c r="F262" i="6"/>
  <c r="P261" i="6"/>
  <c r="N261" i="6"/>
  <c r="L261" i="6"/>
  <c r="J261" i="6"/>
  <c r="H261" i="6"/>
  <c r="F261" i="6"/>
  <c r="P260" i="6"/>
  <c r="N260" i="6"/>
  <c r="L260" i="6"/>
  <c r="J260" i="6"/>
  <c r="H260" i="6"/>
  <c r="F260" i="6"/>
  <c r="P259" i="6"/>
  <c r="N259" i="6"/>
  <c r="L259" i="6"/>
  <c r="J259" i="6"/>
  <c r="H259" i="6"/>
  <c r="F259" i="6"/>
  <c r="P258" i="6"/>
  <c r="N258" i="6"/>
  <c r="L258" i="6"/>
  <c r="J258" i="6"/>
  <c r="H258" i="6"/>
  <c r="F258" i="6"/>
  <c r="P257" i="6"/>
  <c r="N257" i="6"/>
  <c r="L257" i="6"/>
  <c r="J257" i="6"/>
  <c r="H257" i="6"/>
  <c r="F257" i="6"/>
  <c r="P256" i="6"/>
  <c r="N256" i="6"/>
  <c r="L256" i="6"/>
  <c r="J256" i="6"/>
  <c r="H256" i="6"/>
  <c r="F256" i="6"/>
  <c r="P255" i="6"/>
  <c r="N255" i="6"/>
  <c r="L255" i="6"/>
  <c r="J255" i="6"/>
  <c r="H255" i="6"/>
  <c r="F255" i="6"/>
  <c r="P254" i="6"/>
  <c r="N254" i="6"/>
  <c r="L254" i="6"/>
  <c r="J254" i="6"/>
  <c r="H254" i="6"/>
  <c r="F254" i="6"/>
  <c r="P253" i="6"/>
  <c r="N253" i="6"/>
  <c r="L253" i="6"/>
  <c r="J253" i="6"/>
  <c r="H253" i="6"/>
  <c r="F253" i="6"/>
  <c r="P252" i="6"/>
  <c r="N252" i="6"/>
  <c r="L252" i="6"/>
  <c r="J252" i="6"/>
  <c r="H252" i="6"/>
  <c r="F252" i="6"/>
  <c r="P251" i="6"/>
  <c r="N251" i="6"/>
  <c r="L251" i="6"/>
  <c r="J251" i="6"/>
  <c r="H251" i="6"/>
  <c r="F251" i="6"/>
  <c r="P250" i="6"/>
  <c r="N250" i="6"/>
  <c r="L250" i="6"/>
  <c r="J250" i="6"/>
  <c r="H250" i="6"/>
  <c r="F250" i="6"/>
  <c r="P249" i="6"/>
  <c r="N249" i="6"/>
  <c r="L249" i="6"/>
  <c r="J249" i="6"/>
  <c r="H249" i="6"/>
  <c r="F249" i="6"/>
  <c r="P248" i="6"/>
  <c r="N248" i="6"/>
  <c r="L248" i="6"/>
  <c r="J248" i="6"/>
  <c r="H248" i="6"/>
  <c r="F248" i="6"/>
  <c r="P247" i="6"/>
  <c r="N247" i="6"/>
  <c r="L247" i="6"/>
  <c r="J247" i="6"/>
  <c r="H247" i="6"/>
  <c r="F247" i="6"/>
  <c r="P246" i="6"/>
  <c r="N246" i="6"/>
  <c r="L246" i="6"/>
  <c r="J246" i="6"/>
  <c r="H246" i="6"/>
  <c r="F246" i="6"/>
  <c r="P245" i="6"/>
  <c r="N245" i="6"/>
  <c r="L245" i="6"/>
  <c r="J245" i="6"/>
  <c r="H245" i="6"/>
  <c r="F245" i="6"/>
  <c r="P244" i="6"/>
  <c r="N244" i="6"/>
  <c r="L244" i="6"/>
  <c r="J244" i="6"/>
  <c r="H244" i="6"/>
  <c r="F244" i="6"/>
  <c r="P243" i="6"/>
  <c r="N243" i="6"/>
  <c r="L243" i="6"/>
  <c r="J243" i="6"/>
  <c r="H243" i="6"/>
  <c r="F243" i="6"/>
  <c r="P242" i="6"/>
  <c r="N242" i="6"/>
  <c r="L242" i="6"/>
  <c r="J242" i="6"/>
  <c r="H242" i="6"/>
  <c r="F242" i="6"/>
  <c r="P241" i="6"/>
  <c r="N241" i="6"/>
  <c r="L241" i="6"/>
  <c r="J241" i="6"/>
  <c r="H241" i="6"/>
  <c r="F241" i="6"/>
  <c r="P240" i="6"/>
  <c r="N240" i="6"/>
  <c r="L240" i="6"/>
  <c r="J240" i="6"/>
  <c r="H240" i="6"/>
  <c r="F240" i="6"/>
  <c r="P239" i="6"/>
  <c r="N239" i="6"/>
  <c r="L239" i="6"/>
  <c r="J239" i="6"/>
  <c r="H239" i="6"/>
  <c r="F239" i="6"/>
  <c r="P238" i="6"/>
  <c r="N238" i="6"/>
  <c r="L238" i="6"/>
  <c r="J238" i="6"/>
  <c r="H238" i="6"/>
  <c r="F238" i="6"/>
  <c r="P237" i="6"/>
  <c r="N237" i="6"/>
  <c r="L237" i="6"/>
  <c r="J237" i="6"/>
  <c r="H237" i="6"/>
  <c r="F237" i="6"/>
  <c r="P236" i="6"/>
  <c r="N236" i="6"/>
  <c r="L236" i="6"/>
  <c r="J236" i="6"/>
  <c r="H236" i="6"/>
  <c r="F236" i="6"/>
  <c r="P235" i="6"/>
  <c r="N235" i="6"/>
  <c r="L235" i="6"/>
  <c r="J235" i="6"/>
  <c r="H235" i="6"/>
  <c r="F235" i="6"/>
  <c r="P234" i="6"/>
  <c r="N234" i="6"/>
  <c r="L234" i="6"/>
  <c r="J234" i="6"/>
  <c r="H234" i="6"/>
  <c r="F234" i="6"/>
  <c r="P233" i="6"/>
  <c r="N233" i="6"/>
  <c r="L233" i="6"/>
  <c r="J233" i="6"/>
  <c r="H233" i="6"/>
  <c r="F233" i="6"/>
  <c r="P232" i="6"/>
  <c r="N232" i="6"/>
  <c r="L232" i="6"/>
  <c r="J232" i="6"/>
  <c r="H232" i="6"/>
  <c r="F232" i="6"/>
  <c r="P231" i="6"/>
  <c r="N231" i="6"/>
  <c r="L231" i="6"/>
  <c r="J231" i="6"/>
  <c r="H231" i="6"/>
  <c r="F231" i="6"/>
  <c r="P230" i="6"/>
  <c r="N230" i="6"/>
  <c r="L230" i="6"/>
  <c r="J230" i="6"/>
  <c r="H230" i="6"/>
  <c r="F230" i="6"/>
  <c r="P229" i="6"/>
  <c r="N229" i="6"/>
  <c r="L229" i="6"/>
  <c r="J229" i="6"/>
  <c r="H229" i="6"/>
  <c r="F229" i="6"/>
  <c r="P228" i="6"/>
  <c r="N228" i="6"/>
  <c r="L228" i="6"/>
  <c r="J228" i="6"/>
  <c r="H228" i="6"/>
  <c r="F228" i="6"/>
  <c r="P227" i="6"/>
  <c r="N227" i="6"/>
  <c r="L227" i="6"/>
  <c r="J227" i="6"/>
  <c r="H227" i="6"/>
  <c r="F227" i="6"/>
  <c r="P226" i="6"/>
  <c r="N226" i="6"/>
  <c r="L226" i="6"/>
  <c r="J226" i="6"/>
  <c r="H226" i="6"/>
  <c r="F226" i="6"/>
  <c r="P225" i="6"/>
  <c r="N225" i="6"/>
  <c r="L225" i="6"/>
  <c r="J225" i="6"/>
  <c r="H225" i="6"/>
  <c r="F225" i="6"/>
  <c r="P224" i="6"/>
  <c r="N224" i="6"/>
  <c r="L224" i="6"/>
  <c r="J224" i="6"/>
  <c r="H224" i="6"/>
  <c r="F224" i="6"/>
  <c r="P223" i="6"/>
  <c r="N223" i="6"/>
  <c r="L223" i="6"/>
  <c r="J223" i="6"/>
  <c r="H223" i="6"/>
  <c r="F223" i="6"/>
  <c r="P222" i="6"/>
  <c r="N222" i="6"/>
  <c r="L222" i="6"/>
  <c r="J222" i="6"/>
  <c r="H222" i="6"/>
  <c r="F222" i="6"/>
  <c r="P221" i="6"/>
  <c r="N221" i="6"/>
  <c r="L221" i="6"/>
  <c r="J221" i="6"/>
  <c r="H221" i="6"/>
  <c r="F221" i="6"/>
  <c r="P220" i="6"/>
  <c r="N220" i="6"/>
  <c r="L220" i="6"/>
  <c r="J220" i="6"/>
  <c r="H220" i="6"/>
  <c r="F220" i="6"/>
  <c r="P219" i="6"/>
  <c r="N219" i="6"/>
  <c r="L219" i="6"/>
  <c r="J219" i="6"/>
  <c r="H219" i="6"/>
  <c r="F219" i="6"/>
  <c r="P218" i="6"/>
  <c r="N218" i="6"/>
  <c r="L218" i="6"/>
  <c r="J218" i="6"/>
  <c r="H218" i="6"/>
  <c r="F218" i="6"/>
  <c r="P217" i="6"/>
  <c r="N217" i="6"/>
  <c r="L217" i="6"/>
  <c r="J217" i="6"/>
  <c r="H217" i="6"/>
  <c r="F217" i="6"/>
  <c r="P216" i="6"/>
  <c r="N216" i="6"/>
  <c r="L216" i="6"/>
  <c r="J216" i="6"/>
  <c r="H216" i="6"/>
  <c r="F216" i="6"/>
  <c r="P215" i="6"/>
  <c r="N215" i="6"/>
  <c r="L215" i="6"/>
  <c r="J215" i="6"/>
  <c r="H215" i="6"/>
  <c r="F215" i="6"/>
  <c r="P214" i="6"/>
  <c r="N214" i="6"/>
  <c r="L214" i="6"/>
  <c r="J214" i="6"/>
  <c r="H214" i="6"/>
  <c r="F214" i="6"/>
  <c r="P213" i="6"/>
  <c r="N213" i="6"/>
  <c r="L213" i="6"/>
  <c r="J213" i="6"/>
  <c r="H213" i="6"/>
  <c r="F213" i="6"/>
  <c r="P212" i="6"/>
  <c r="N212" i="6"/>
  <c r="L212" i="6"/>
  <c r="J212" i="6"/>
  <c r="H212" i="6"/>
  <c r="F212" i="6"/>
  <c r="P211" i="6"/>
  <c r="N211" i="6"/>
  <c r="L211" i="6"/>
  <c r="J211" i="6"/>
  <c r="H211" i="6"/>
  <c r="F211" i="6"/>
  <c r="P210" i="6"/>
  <c r="N210" i="6"/>
  <c r="L210" i="6"/>
  <c r="J210" i="6"/>
  <c r="H210" i="6"/>
  <c r="F210" i="6"/>
  <c r="P209" i="6"/>
  <c r="N209" i="6"/>
  <c r="L209" i="6"/>
  <c r="J209" i="6"/>
  <c r="H209" i="6"/>
  <c r="F209" i="6"/>
  <c r="P208" i="6"/>
  <c r="N208" i="6"/>
  <c r="L208" i="6"/>
  <c r="J208" i="6"/>
  <c r="H208" i="6"/>
  <c r="F208" i="6"/>
  <c r="P207" i="6"/>
  <c r="N207" i="6"/>
  <c r="L207" i="6"/>
  <c r="J207" i="6"/>
  <c r="H207" i="6"/>
  <c r="F207" i="6"/>
  <c r="P206" i="6"/>
  <c r="N206" i="6"/>
  <c r="L206" i="6"/>
  <c r="J206" i="6"/>
  <c r="H206" i="6"/>
  <c r="F206" i="6"/>
  <c r="P205" i="6"/>
  <c r="N205" i="6"/>
  <c r="L205" i="6"/>
  <c r="J205" i="6"/>
  <c r="H205" i="6"/>
  <c r="F205" i="6"/>
  <c r="P204" i="6"/>
  <c r="N204" i="6"/>
  <c r="L204" i="6"/>
  <c r="J204" i="6"/>
  <c r="H204" i="6"/>
  <c r="F204" i="6"/>
  <c r="P203" i="6"/>
  <c r="N203" i="6"/>
  <c r="L203" i="6"/>
  <c r="J203" i="6"/>
  <c r="H203" i="6"/>
  <c r="F203" i="6"/>
  <c r="P202" i="6"/>
  <c r="N202" i="6"/>
  <c r="L202" i="6"/>
  <c r="J202" i="6"/>
  <c r="H202" i="6"/>
  <c r="F202" i="6"/>
  <c r="P201" i="6"/>
  <c r="N201" i="6"/>
  <c r="L201" i="6"/>
  <c r="J201" i="6"/>
  <c r="H201" i="6"/>
  <c r="F201" i="6"/>
  <c r="P200" i="6"/>
  <c r="N200" i="6"/>
  <c r="L200" i="6"/>
  <c r="J200" i="6"/>
  <c r="H200" i="6"/>
  <c r="F200" i="6"/>
  <c r="P199" i="6"/>
  <c r="N199" i="6"/>
  <c r="L199" i="6"/>
  <c r="J199" i="6"/>
  <c r="H199" i="6"/>
  <c r="F199" i="6"/>
  <c r="P198" i="6"/>
  <c r="N198" i="6"/>
  <c r="L198" i="6"/>
  <c r="J198" i="6"/>
  <c r="H198" i="6"/>
  <c r="F198" i="6"/>
  <c r="P197" i="6"/>
  <c r="N197" i="6"/>
  <c r="L197" i="6"/>
  <c r="J197" i="6"/>
  <c r="H197" i="6"/>
  <c r="F197" i="6"/>
  <c r="P196" i="6"/>
  <c r="N196" i="6"/>
  <c r="L196" i="6"/>
  <c r="J196" i="6"/>
  <c r="H196" i="6"/>
  <c r="F196" i="6"/>
  <c r="P195" i="6"/>
  <c r="N195" i="6"/>
  <c r="L195" i="6"/>
  <c r="J195" i="6"/>
  <c r="H195" i="6"/>
  <c r="F195" i="6"/>
  <c r="P194" i="6"/>
  <c r="N194" i="6"/>
  <c r="L194" i="6"/>
  <c r="J194" i="6"/>
  <c r="H194" i="6"/>
  <c r="F194" i="6"/>
  <c r="P193" i="6"/>
  <c r="N193" i="6"/>
  <c r="L193" i="6"/>
  <c r="J193" i="6"/>
  <c r="H193" i="6"/>
  <c r="F193" i="6"/>
  <c r="P192" i="6"/>
  <c r="N192" i="6"/>
  <c r="L192" i="6"/>
  <c r="J192" i="6"/>
  <c r="H192" i="6"/>
  <c r="F192" i="6"/>
  <c r="P191" i="6"/>
  <c r="N191" i="6"/>
  <c r="L191" i="6"/>
  <c r="J191" i="6"/>
  <c r="H191" i="6"/>
  <c r="F191" i="6"/>
  <c r="P190" i="6"/>
  <c r="N190" i="6"/>
  <c r="L190" i="6"/>
  <c r="J190" i="6"/>
  <c r="H190" i="6"/>
  <c r="F190" i="6"/>
  <c r="P189" i="6"/>
  <c r="N189" i="6"/>
  <c r="L189" i="6"/>
  <c r="J189" i="6"/>
  <c r="H189" i="6"/>
  <c r="F189" i="6"/>
  <c r="P188" i="6"/>
  <c r="N188" i="6"/>
  <c r="L188" i="6"/>
  <c r="J188" i="6"/>
  <c r="H188" i="6"/>
  <c r="F188" i="6"/>
  <c r="P187" i="6"/>
  <c r="N187" i="6"/>
  <c r="L187" i="6"/>
  <c r="J187" i="6"/>
  <c r="H187" i="6"/>
  <c r="F187" i="6"/>
  <c r="P186" i="6"/>
  <c r="N186" i="6"/>
  <c r="L186" i="6"/>
  <c r="J186" i="6"/>
  <c r="H186" i="6"/>
  <c r="F186" i="6"/>
  <c r="P185" i="6"/>
  <c r="N185" i="6"/>
  <c r="L185" i="6"/>
  <c r="J185" i="6"/>
  <c r="H185" i="6"/>
  <c r="F185" i="6"/>
  <c r="P184" i="6"/>
  <c r="N184" i="6"/>
  <c r="L184" i="6"/>
  <c r="J184" i="6"/>
  <c r="H184" i="6"/>
  <c r="F184" i="6"/>
  <c r="P183" i="6"/>
  <c r="N183" i="6"/>
  <c r="L183" i="6"/>
  <c r="J183" i="6"/>
  <c r="H183" i="6"/>
  <c r="F183" i="6"/>
  <c r="P182" i="6"/>
  <c r="N182" i="6"/>
  <c r="L182" i="6"/>
  <c r="J182" i="6"/>
  <c r="H182" i="6"/>
  <c r="F182" i="6"/>
  <c r="P181" i="6"/>
  <c r="N181" i="6"/>
  <c r="L181" i="6"/>
  <c r="J181" i="6"/>
  <c r="H181" i="6"/>
  <c r="F181" i="6"/>
  <c r="P180" i="6"/>
  <c r="N180" i="6"/>
  <c r="L180" i="6"/>
  <c r="J180" i="6"/>
  <c r="H180" i="6"/>
  <c r="F180" i="6"/>
  <c r="P179" i="6"/>
  <c r="N179" i="6"/>
  <c r="L179" i="6"/>
  <c r="J179" i="6"/>
  <c r="H179" i="6"/>
  <c r="F179" i="6"/>
  <c r="P178" i="6"/>
  <c r="N178" i="6"/>
  <c r="L178" i="6"/>
  <c r="J178" i="6"/>
  <c r="H178" i="6"/>
  <c r="F178" i="6"/>
  <c r="P177" i="6"/>
  <c r="N177" i="6"/>
  <c r="L177" i="6"/>
  <c r="J177" i="6"/>
  <c r="H177" i="6"/>
  <c r="F177" i="6"/>
  <c r="P176" i="6"/>
  <c r="N176" i="6"/>
  <c r="L176" i="6"/>
  <c r="J176" i="6"/>
  <c r="H176" i="6"/>
  <c r="F176" i="6"/>
  <c r="P175" i="6"/>
  <c r="N175" i="6"/>
  <c r="L175" i="6"/>
  <c r="J175" i="6"/>
  <c r="H175" i="6"/>
  <c r="F175" i="6"/>
  <c r="P174" i="6"/>
  <c r="N174" i="6"/>
  <c r="L174" i="6"/>
  <c r="J174" i="6"/>
  <c r="H174" i="6"/>
  <c r="F174" i="6"/>
  <c r="P173" i="6"/>
  <c r="N173" i="6"/>
  <c r="L173" i="6"/>
  <c r="J173" i="6"/>
  <c r="H173" i="6"/>
  <c r="F173" i="6"/>
  <c r="P172" i="6"/>
  <c r="N172" i="6"/>
  <c r="L172" i="6"/>
  <c r="J172" i="6"/>
  <c r="H172" i="6"/>
  <c r="F172" i="6"/>
  <c r="P171" i="6"/>
  <c r="N171" i="6"/>
  <c r="L171" i="6"/>
  <c r="J171" i="6"/>
  <c r="H171" i="6"/>
  <c r="F171" i="6"/>
  <c r="P170" i="6"/>
  <c r="N170" i="6"/>
  <c r="L170" i="6"/>
  <c r="J170" i="6"/>
  <c r="H170" i="6"/>
  <c r="F170" i="6"/>
  <c r="P169" i="6"/>
  <c r="N169" i="6"/>
  <c r="L169" i="6"/>
  <c r="J169" i="6"/>
  <c r="H169" i="6"/>
  <c r="F169" i="6"/>
  <c r="P168" i="6"/>
  <c r="N168" i="6"/>
  <c r="L168" i="6"/>
  <c r="J168" i="6"/>
  <c r="H168" i="6"/>
  <c r="F168" i="6"/>
  <c r="P167" i="6"/>
  <c r="N167" i="6"/>
  <c r="L167" i="6"/>
  <c r="J167" i="6"/>
  <c r="H167" i="6"/>
  <c r="F167" i="6"/>
  <c r="P166" i="6"/>
  <c r="N166" i="6"/>
  <c r="L166" i="6"/>
  <c r="J166" i="6"/>
  <c r="H166" i="6"/>
  <c r="F166" i="6"/>
  <c r="P165" i="6"/>
  <c r="N165" i="6"/>
  <c r="L165" i="6"/>
  <c r="J165" i="6"/>
  <c r="H165" i="6"/>
  <c r="F165" i="6"/>
  <c r="P164" i="6"/>
  <c r="N164" i="6"/>
  <c r="L164" i="6"/>
  <c r="J164" i="6"/>
  <c r="H164" i="6"/>
  <c r="F164" i="6"/>
  <c r="P163" i="6"/>
  <c r="N163" i="6"/>
  <c r="L163" i="6"/>
  <c r="J163" i="6"/>
  <c r="H163" i="6"/>
  <c r="F163" i="6"/>
  <c r="P162" i="6"/>
  <c r="N162" i="6"/>
  <c r="L162" i="6"/>
  <c r="J162" i="6"/>
  <c r="H162" i="6"/>
  <c r="F162" i="6"/>
  <c r="P161" i="6"/>
  <c r="N161" i="6"/>
  <c r="L161" i="6"/>
  <c r="J161" i="6"/>
  <c r="H161" i="6"/>
  <c r="F161" i="6"/>
  <c r="P160" i="6"/>
  <c r="N160" i="6"/>
  <c r="L160" i="6"/>
  <c r="J160" i="6"/>
  <c r="H160" i="6"/>
  <c r="F160" i="6"/>
  <c r="P159" i="6"/>
  <c r="N159" i="6"/>
  <c r="L159" i="6"/>
  <c r="J159" i="6"/>
  <c r="H159" i="6"/>
  <c r="F159" i="6"/>
  <c r="P158" i="6"/>
  <c r="N158" i="6"/>
  <c r="L158" i="6"/>
  <c r="J158" i="6"/>
  <c r="H158" i="6"/>
  <c r="F158" i="6"/>
  <c r="P157" i="6"/>
  <c r="N157" i="6"/>
  <c r="L157" i="6"/>
  <c r="J157" i="6"/>
  <c r="H157" i="6"/>
  <c r="F157" i="6"/>
  <c r="P156" i="6"/>
  <c r="N156" i="6"/>
  <c r="L156" i="6"/>
  <c r="J156" i="6"/>
  <c r="H156" i="6"/>
  <c r="F156" i="6"/>
  <c r="P155" i="6"/>
  <c r="N155" i="6"/>
  <c r="L155" i="6"/>
  <c r="J155" i="6"/>
  <c r="H155" i="6"/>
  <c r="F155" i="6"/>
  <c r="P154" i="6"/>
  <c r="N154" i="6"/>
  <c r="L154" i="6"/>
  <c r="J154" i="6"/>
  <c r="H154" i="6"/>
  <c r="F154" i="6"/>
  <c r="P153" i="6"/>
  <c r="N153" i="6"/>
  <c r="L153" i="6"/>
  <c r="J153" i="6"/>
  <c r="H153" i="6"/>
  <c r="F153" i="6"/>
  <c r="P152" i="6"/>
  <c r="N152" i="6"/>
  <c r="L152" i="6"/>
  <c r="J152" i="6"/>
  <c r="H152" i="6"/>
  <c r="F152" i="6"/>
  <c r="P151" i="6"/>
  <c r="N151" i="6"/>
  <c r="L151" i="6"/>
  <c r="J151" i="6"/>
  <c r="H151" i="6"/>
  <c r="F151" i="6"/>
  <c r="P150" i="6"/>
  <c r="N150" i="6"/>
  <c r="L150" i="6"/>
  <c r="J150" i="6"/>
  <c r="H150" i="6"/>
  <c r="F150" i="6"/>
  <c r="P149" i="6"/>
  <c r="N149" i="6"/>
  <c r="L149" i="6"/>
  <c r="J149" i="6"/>
  <c r="H149" i="6"/>
  <c r="F149" i="6"/>
  <c r="P148" i="6"/>
  <c r="N148" i="6"/>
  <c r="L148" i="6"/>
  <c r="J148" i="6"/>
  <c r="H148" i="6"/>
  <c r="F148" i="6"/>
  <c r="P147" i="6"/>
  <c r="N147" i="6"/>
  <c r="L147" i="6"/>
  <c r="J147" i="6"/>
  <c r="H147" i="6"/>
  <c r="F147" i="6"/>
  <c r="P146" i="6"/>
  <c r="N146" i="6"/>
  <c r="L146" i="6"/>
  <c r="J146" i="6"/>
  <c r="H146" i="6"/>
  <c r="F146" i="6"/>
  <c r="P145" i="6"/>
  <c r="N145" i="6"/>
  <c r="L145" i="6"/>
  <c r="J145" i="6"/>
  <c r="H145" i="6"/>
  <c r="F145" i="6"/>
  <c r="P144" i="6"/>
  <c r="N144" i="6"/>
  <c r="L144" i="6"/>
  <c r="J144" i="6"/>
  <c r="H144" i="6"/>
  <c r="F144" i="6"/>
  <c r="P143" i="6"/>
  <c r="N143" i="6"/>
  <c r="L143" i="6"/>
  <c r="J143" i="6"/>
  <c r="H143" i="6"/>
  <c r="F143" i="6"/>
  <c r="P142" i="6"/>
  <c r="N142" i="6"/>
  <c r="L142" i="6"/>
  <c r="J142" i="6"/>
  <c r="H142" i="6"/>
  <c r="F142" i="6"/>
  <c r="P141" i="6"/>
  <c r="N141" i="6"/>
  <c r="L141" i="6"/>
  <c r="J141" i="6"/>
  <c r="H141" i="6"/>
  <c r="F141" i="6"/>
  <c r="P140" i="6"/>
  <c r="N140" i="6"/>
  <c r="L140" i="6"/>
  <c r="J140" i="6"/>
  <c r="H140" i="6"/>
  <c r="F140" i="6"/>
  <c r="P139" i="6"/>
  <c r="N139" i="6"/>
  <c r="L139" i="6"/>
  <c r="J139" i="6"/>
  <c r="H139" i="6"/>
  <c r="F139" i="6"/>
  <c r="P138" i="6"/>
  <c r="N138" i="6"/>
  <c r="L138" i="6"/>
  <c r="J138" i="6"/>
  <c r="H138" i="6"/>
  <c r="F138" i="6"/>
  <c r="P137" i="6"/>
  <c r="N137" i="6"/>
  <c r="L137" i="6"/>
  <c r="J137" i="6"/>
  <c r="H137" i="6"/>
  <c r="F137" i="6"/>
  <c r="P136" i="6"/>
  <c r="N136" i="6"/>
  <c r="L136" i="6"/>
  <c r="J136" i="6"/>
  <c r="H136" i="6"/>
  <c r="F136" i="6"/>
  <c r="P135" i="6"/>
  <c r="N135" i="6"/>
  <c r="L135" i="6"/>
  <c r="J135" i="6"/>
  <c r="H135" i="6"/>
  <c r="F135" i="6"/>
  <c r="P134" i="6"/>
  <c r="N134" i="6"/>
  <c r="L134" i="6"/>
  <c r="J134" i="6"/>
  <c r="H134" i="6"/>
  <c r="F134" i="6"/>
  <c r="P133" i="6"/>
  <c r="N133" i="6"/>
  <c r="L133" i="6"/>
  <c r="J133" i="6"/>
  <c r="H133" i="6"/>
  <c r="F133" i="6"/>
  <c r="P132" i="6"/>
  <c r="N132" i="6"/>
  <c r="L132" i="6"/>
  <c r="J132" i="6"/>
  <c r="H132" i="6"/>
  <c r="F132" i="6"/>
  <c r="P131" i="6"/>
  <c r="N131" i="6"/>
  <c r="L131" i="6"/>
  <c r="J131" i="6"/>
  <c r="H131" i="6"/>
  <c r="F131" i="6"/>
  <c r="P130" i="6"/>
  <c r="N130" i="6"/>
  <c r="L130" i="6"/>
  <c r="J130" i="6"/>
  <c r="H130" i="6"/>
  <c r="F130" i="6"/>
  <c r="P129" i="6"/>
  <c r="N129" i="6"/>
  <c r="L129" i="6"/>
  <c r="J129" i="6"/>
  <c r="H129" i="6"/>
  <c r="F129" i="6"/>
  <c r="P128" i="6"/>
  <c r="N128" i="6"/>
  <c r="L128" i="6"/>
  <c r="J128" i="6"/>
  <c r="H128" i="6"/>
  <c r="F128" i="6"/>
  <c r="P127" i="6"/>
  <c r="N127" i="6"/>
  <c r="L127" i="6"/>
  <c r="J127" i="6"/>
  <c r="H127" i="6"/>
  <c r="F127" i="6"/>
  <c r="P126" i="6"/>
  <c r="N126" i="6"/>
  <c r="L126" i="6"/>
  <c r="J126" i="6"/>
  <c r="H126" i="6"/>
  <c r="F126" i="6"/>
  <c r="P125" i="6"/>
  <c r="N125" i="6"/>
  <c r="L125" i="6"/>
  <c r="J125" i="6"/>
  <c r="H125" i="6"/>
  <c r="F125" i="6"/>
  <c r="P124" i="6"/>
  <c r="N124" i="6"/>
  <c r="L124" i="6"/>
  <c r="J124" i="6"/>
  <c r="H124" i="6"/>
  <c r="F124" i="6"/>
  <c r="P123" i="6"/>
  <c r="N123" i="6"/>
  <c r="L123" i="6"/>
  <c r="J123" i="6"/>
  <c r="H123" i="6"/>
  <c r="F123" i="6"/>
  <c r="P122" i="6"/>
  <c r="N122" i="6"/>
  <c r="L122" i="6"/>
  <c r="J122" i="6"/>
  <c r="H122" i="6"/>
  <c r="F122" i="6"/>
  <c r="P121" i="6"/>
  <c r="N121" i="6"/>
  <c r="L121" i="6"/>
  <c r="J121" i="6"/>
  <c r="H121" i="6"/>
  <c r="F121" i="6"/>
  <c r="P120" i="6"/>
  <c r="N120" i="6"/>
  <c r="L120" i="6"/>
  <c r="J120" i="6"/>
  <c r="H120" i="6"/>
  <c r="F120" i="6"/>
  <c r="P119" i="6"/>
  <c r="N119" i="6"/>
  <c r="L119" i="6"/>
  <c r="J119" i="6"/>
  <c r="H119" i="6"/>
  <c r="F119" i="6"/>
  <c r="P118" i="6"/>
  <c r="N118" i="6"/>
  <c r="L118" i="6"/>
  <c r="J118" i="6"/>
  <c r="H118" i="6"/>
  <c r="F118" i="6"/>
  <c r="P117" i="6"/>
  <c r="N117" i="6"/>
  <c r="L117" i="6"/>
  <c r="J117" i="6"/>
  <c r="H117" i="6"/>
  <c r="F117" i="6"/>
  <c r="P116" i="6"/>
  <c r="N116" i="6"/>
  <c r="L116" i="6"/>
  <c r="J116" i="6"/>
  <c r="H116" i="6"/>
  <c r="F116" i="6"/>
  <c r="P115" i="6"/>
  <c r="N115" i="6"/>
  <c r="L115" i="6"/>
  <c r="J115" i="6"/>
  <c r="H115" i="6"/>
  <c r="F115" i="6"/>
  <c r="P114" i="6"/>
  <c r="N114" i="6"/>
  <c r="L114" i="6"/>
  <c r="J114" i="6"/>
  <c r="H114" i="6"/>
  <c r="F114" i="6"/>
  <c r="P113" i="6"/>
  <c r="N113" i="6"/>
  <c r="L113" i="6"/>
  <c r="J113" i="6"/>
  <c r="H113" i="6"/>
  <c r="F113" i="6"/>
  <c r="P112" i="6"/>
  <c r="N112" i="6"/>
  <c r="L112" i="6"/>
  <c r="J112" i="6"/>
  <c r="H112" i="6"/>
  <c r="F112" i="6"/>
  <c r="P111" i="6"/>
  <c r="N111" i="6"/>
  <c r="L111" i="6"/>
  <c r="J111" i="6"/>
  <c r="H111" i="6"/>
  <c r="F111" i="6"/>
  <c r="P110" i="6"/>
  <c r="N110" i="6"/>
  <c r="L110" i="6"/>
  <c r="J110" i="6"/>
  <c r="H110" i="6"/>
  <c r="F110" i="6"/>
  <c r="P109" i="6"/>
  <c r="N109" i="6"/>
  <c r="L109" i="6"/>
  <c r="J109" i="6"/>
  <c r="H109" i="6"/>
  <c r="F109" i="6"/>
  <c r="P108" i="6"/>
  <c r="N108" i="6"/>
  <c r="L108" i="6"/>
  <c r="J108" i="6"/>
  <c r="H108" i="6"/>
  <c r="F108" i="6"/>
  <c r="P107" i="6"/>
  <c r="N107" i="6"/>
  <c r="L107" i="6"/>
  <c r="J107" i="6"/>
  <c r="H107" i="6"/>
  <c r="F107" i="6"/>
  <c r="P106" i="6"/>
  <c r="N106" i="6"/>
  <c r="L106" i="6"/>
  <c r="J106" i="6"/>
  <c r="H106" i="6"/>
  <c r="F106" i="6"/>
  <c r="P105" i="6"/>
  <c r="N105" i="6"/>
  <c r="L105" i="6"/>
  <c r="J105" i="6"/>
  <c r="H105" i="6"/>
  <c r="F105" i="6"/>
  <c r="P104" i="6"/>
  <c r="N104" i="6"/>
  <c r="L104" i="6"/>
  <c r="J104" i="6"/>
  <c r="H104" i="6"/>
  <c r="F104" i="6"/>
  <c r="P103" i="6"/>
  <c r="N103" i="6"/>
  <c r="L103" i="6"/>
  <c r="J103" i="6"/>
  <c r="H103" i="6"/>
  <c r="F103" i="6"/>
  <c r="P102" i="6"/>
  <c r="N102" i="6"/>
  <c r="L102" i="6"/>
  <c r="J102" i="6"/>
  <c r="H102" i="6"/>
  <c r="F102" i="6"/>
  <c r="P101" i="6"/>
  <c r="N101" i="6"/>
  <c r="L101" i="6"/>
  <c r="J101" i="6"/>
  <c r="H101" i="6"/>
  <c r="F101" i="6"/>
  <c r="P100" i="6"/>
  <c r="N100" i="6"/>
  <c r="L100" i="6"/>
  <c r="J100" i="6"/>
  <c r="H100" i="6"/>
  <c r="F100" i="6"/>
  <c r="P99" i="6"/>
  <c r="N99" i="6"/>
  <c r="L99" i="6"/>
  <c r="J99" i="6"/>
  <c r="H99" i="6"/>
  <c r="F99" i="6"/>
  <c r="P98" i="6"/>
  <c r="N98" i="6"/>
  <c r="L98" i="6"/>
  <c r="J98" i="6"/>
  <c r="H98" i="6"/>
  <c r="F98" i="6"/>
  <c r="P97" i="6"/>
  <c r="N97" i="6"/>
  <c r="L97" i="6"/>
  <c r="J97" i="6"/>
  <c r="H97" i="6"/>
  <c r="F97" i="6"/>
  <c r="P96" i="6"/>
  <c r="N96" i="6"/>
  <c r="L96" i="6"/>
  <c r="J96" i="6"/>
  <c r="H96" i="6"/>
  <c r="F96" i="6"/>
  <c r="P95" i="6"/>
  <c r="N95" i="6"/>
  <c r="L95" i="6"/>
  <c r="J95" i="6"/>
  <c r="H95" i="6"/>
  <c r="F95" i="6"/>
  <c r="P94" i="6"/>
  <c r="N94" i="6"/>
  <c r="L94" i="6"/>
  <c r="J94" i="6"/>
  <c r="H94" i="6"/>
  <c r="F94" i="6"/>
  <c r="P93" i="6"/>
  <c r="N93" i="6"/>
  <c r="L93" i="6"/>
  <c r="J93" i="6"/>
  <c r="H93" i="6"/>
  <c r="F93" i="6"/>
  <c r="P92" i="6"/>
  <c r="N92" i="6"/>
  <c r="L92" i="6"/>
  <c r="J92" i="6"/>
  <c r="H92" i="6"/>
  <c r="F92" i="6"/>
  <c r="P91" i="6"/>
  <c r="N91" i="6"/>
  <c r="L91" i="6"/>
  <c r="J91" i="6"/>
  <c r="H91" i="6"/>
  <c r="F91" i="6"/>
  <c r="P90" i="6"/>
  <c r="N90" i="6"/>
  <c r="L90" i="6"/>
  <c r="J90" i="6"/>
  <c r="H90" i="6"/>
  <c r="F90" i="6"/>
  <c r="P89" i="6"/>
  <c r="N89" i="6"/>
  <c r="L89" i="6"/>
  <c r="J89" i="6"/>
  <c r="H89" i="6"/>
  <c r="F89" i="6"/>
  <c r="P88" i="6"/>
  <c r="N88" i="6"/>
  <c r="L88" i="6"/>
  <c r="J88" i="6"/>
  <c r="H88" i="6"/>
  <c r="F88" i="6"/>
  <c r="P87" i="6"/>
  <c r="N87" i="6"/>
  <c r="L87" i="6"/>
  <c r="J87" i="6"/>
  <c r="H87" i="6"/>
  <c r="F87" i="6"/>
  <c r="P86" i="6"/>
  <c r="N86" i="6"/>
  <c r="L86" i="6"/>
  <c r="J86" i="6"/>
  <c r="H86" i="6"/>
  <c r="F86" i="6"/>
  <c r="P85" i="6"/>
  <c r="N85" i="6"/>
  <c r="L85" i="6"/>
  <c r="J85" i="6"/>
  <c r="H85" i="6"/>
  <c r="F85" i="6"/>
  <c r="P84" i="6"/>
  <c r="N84" i="6"/>
  <c r="L84" i="6"/>
  <c r="J84" i="6"/>
  <c r="H84" i="6"/>
  <c r="F84" i="6"/>
  <c r="P83" i="6"/>
  <c r="N83" i="6"/>
  <c r="L83" i="6"/>
  <c r="J83" i="6"/>
  <c r="H83" i="6"/>
  <c r="F83" i="6"/>
  <c r="P82" i="6"/>
  <c r="N82" i="6"/>
  <c r="L82" i="6"/>
  <c r="J82" i="6"/>
  <c r="H82" i="6"/>
  <c r="F82" i="6"/>
  <c r="P81" i="6"/>
  <c r="N81" i="6"/>
  <c r="L81" i="6"/>
  <c r="J81" i="6"/>
  <c r="H81" i="6"/>
  <c r="F81" i="6"/>
  <c r="P80" i="6"/>
  <c r="N80" i="6"/>
  <c r="L80" i="6"/>
  <c r="J80" i="6"/>
  <c r="H80" i="6"/>
  <c r="F80" i="6"/>
  <c r="P79" i="6"/>
  <c r="N79" i="6"/>
  <c r="L79" i="6"/>
  <c r="J79" i="6"/>
  <c r="H79" i="6"/>
  <c r="F79" i="6"/>
  <c r="P78" i="6"/>
  <c r="N78" i="6"/>
  <c r="L78" i="6"/>
  <c r="J78" i="6"/>
  <c r="H78" i="6"/>
  <c r="F78" i="6"/>
  <c r="P77" i="6"/>
  <c r="N77" i="6"/>
  <c r="L77" i="6"/>
  <c r="J77" i="6"/>
  <c r="H77" i="6"/>
  <c r="F77" i="6"/>
  <c r="P76" i="6"/>
  <c r="N76" i="6"/>
  <c r="L76" i="6"/>
  <c r="J76" i="6"/>
  <c r="H76" i="6"/>
  <c r="F76" i="6"/>
  <c r="P75" i="6"/>
  <c r="N75" i="6"/>
  <c r="L75" i="6"/>
  <c r="J75" i="6"/>
  <c r="H75" i="6"/>
  <c r="F75" i="6"/>
  <c r="P74" i="6"/>
  <c r="N74" i="6"/>
  <c r="L74" i="6"/>
  <c r="J74" i="6"/>
  <c r="H74" i="6"/>
  <c r="F74" i="6"/>
  <c r="P73" i="6"/>
  <c r="N73" i="6"/>
  <c r="L73" i="6"/>
  <c r="J73" i="6"/>
  <c r="H73" i="6"/>
  <c r="F73" i="6"/>
  <c r="P72" i="6"/>
  <c r="N72" i="6"/>
  <c r="L72" i="6"/>
  <c r="J72" i="6"/>
  <c r="H72" i="6"/>
  <c r="F72" i="6"/>
  <c r="P71" i="6"/>
  <c r="N71" i="6"/>
  <c r="L71" i="6"/>
  <c r="J71" i="6"/>
  <c r="H71" i="6"/>
  <c r="F71" i="6"/>
  <c r="P70" i="6"/>
  <c r="N70" i="6"/>
  <c r="L70" i="6"/>
  <c r="J70" i="6"/>
  <c r="H70" i="6"/>
  <c r="F70" i="6"/>
  <c r="P69" i="6"/>
  <c r="N69" i="6"/>
  <c r="L69" i="6"/>
  <c r="J69" i="6"/>
  <c r="H69" i="6"/>
  <c r="F69" i="6"/>
  <c r="P68" i="6"/>
  <c r="N68" i="6"/>
  <c r="L68" i="6"/>
  <c r="J68" i="6"/>
  <c r="H68" i="6"/>
  <c r="F68" i="6"/>
  <c r="P67" i="6"/>
  <c r="N67" i="6"/>
  <c r="L67" i="6"/>
  <c r="J67" i="6"/>
  <c r="H67" i="6"/>
  <c r="F67" i="6"/>
  <c r="P66" i="6"/>
  <c r="N66" i="6"/>
  <c r="L66" i="6"/>
  <c r="J66" i="6"/>
  <c r="H66" i="6"/>
  <c r="F66" i="6"/>
  <c r="P65" i="6"/>
  <c r="N65" i="6"/>
  <c r="L65" i="6"/>
  <c r="J65" i="6"/>
  <c r="H65" i="6"/>
  <c r="F65" i="6"/>
  <c r="P64" i="6"/>
  <c r="N64" i="6"/>
  <c r="L64" i="6"/>
  <c r="J64" i="6"/>
  <c r="H64" i="6"/>
  <c r="F64" i="6"/>
  <c r="P63" i="6"/>
  <c r="N63" i="6"/>
  <c r="L63" i="6"/>
  <c r="J63" i="6"/>
  <c r="H63" i="6"/>
  <c r="F63" i="6"/>
  <c r="P62" i="6"/>
  <c r="N62" i="6"/>
  <c r="L62" i="6"/>
  <c r="J62" i="6"/>
  <c r="H62" i="6"/>
  <c r="F62" i="6"/>
  <c r="P61" i="6"/>
  <c r="N61" i="6"/>
  <c r="L61" i="6"/>
  <c r="J61" i="6"/>
  <c r="H61" i="6"/>
  <c r="F61" i="6"/>
  <c r="P60" i="6"/>
  <c r="N60" i="6"/>
  <c r="L60" i="6"/>
  <c r="J60" i="6"/>
  <c r="H60" i="6"/>
  <c r="F60" i="6"/>
  <c r="P59" i="6"/>
  <c r="N59" i="6"/>
  <c r="L59" i="6"/>
  <c r="J59" i="6"/>
  <c r="H59" i="6"/>
  <c r="F59" i="6"/>
  <c r="P58" i="6"/>
  <c r="N58" i="6"/>
  <c r="L58" i="6"/>
  <c r="J58" i="6"/>
  <c r="H58" i="6"/>
  <c r="F58" i="6"/>
  <c r="P57" i="6"/>
  <c r="N57" i="6"/>
  <c r="L57" i="6"/>
  <c r="J57" i="6"/>
  <c r="H57" i="6"/>
  <c r="F57" i="6"/>
  <c r="P56" i="6"/>
  <c r="N56" i="6"/>
  <c r="L56" i="6"/>
  <c r="J56" i="6"/>
  <c r="H56" i="6"/>
  <c r="F56" i="6"/>
  <c r="P55" i="6"/>
  <c r="N55" i="6"/>
  <c r="L55" i="6"/>
  <c r="J55" i="6"/>
  <c r="H55" i="6"/>
  <c r="F55" i="6"/>
  <c r="P54" i="6"/>
  <c r="N54" i="6"/>
  <c r="L54" i="6"/>
  <c r="J54" i="6"/>
  <c r="H54" i="6"/>
  <c r="F54" i="6"/>
  <c r="P53" i="6"/>
  <c r="N53" i="6"/>
  <c r="L53" i="6"/>
  <c r="J53" i="6"/>
  <c r="H53" i="6"/>
  <c r="F53" i="6"/>
  <c r="P52" i="6"/>
  <c r="N52" i="6"/>
  <c r="L52" i="6"/>
  <c r="J52" i="6"/>
  <c r="H52" i="6"/>
  <c r="F52" i="6"/>
  <c r="P51" i="6"/>
  <c r="N51" i="6"/>
  <c r="L51" i="6"/>
  <c r="J51" i="6"/>
  <c r="H51" i="6"/>
  <c r="F51" i="6"/>
  <c r="P50" i="6"/>
  <c r="N50" i="6"/>
  <c r="L50" i="6"/>
  <c r="J50" i="6"/>
  <c r="H50" i="6"/>
  <c r="F50" i="6"/>
  <c r="P49" i="6"/>
  <c r="N49" i="6"/>
  <c r="L49" i="6"/>
  <c r="J49" i="6"/>
  <c r="H49" i="6"/>
  <c r="F49" i="6"/>
  <c r="P48" i="6"/>
  <c r="N48" i="6"/>
  <c r="L48" i="6"/>
  <c r="J48" i="6"/>
  <c r="H48" i="6"/>
  <c r="F48" i="6"/>
  <c r="P47" i="6"/>
  <c r="N47" i="6"/>
  <c r="L47" i="6"/>
  <c r="J47" i="6"/>
  <c r="H47" i="6"/>
  <c r="F47" i="6"/>
  <c r="P46" i="6"/>
  <c r="N46" i="6"/>
  <c r="L46" i="6"/>
  <c r="J46" i="6"/>
  <c r="H46" i="6"/>
  <c r="F46" i="6"/>
  <c r="P45" i="6"/>
  <c r="N45" i="6"/>
  <c r="L45" i="6"/>
  <c r="J45" i="6"/>
  <c r="H45" i="6"/>
  <c r="F45" i="6"/>
  <c r="P44" i="6"/>
  <c r="N44" i="6"/>
  <c r="L44" i="6"/>
  <c r="J44" i="6"/>
  <c r="H44" i="6"/>
  <c r="F44" i="6"/>
  <c r="P43" i="6"/>
  <c r="N43" i="6"/>
  <c r="L43" i="6"/>
  <c r="J43" i="6"/>
  <c r="H43" i="6"/>
  <c r="F43" i="6"/>
  <c r="P42" i="6"/>
  <c r="N42" i="6"/>
  <c r="L42" i="6"/>
  <c r="J42" i="6"/>
  <c r="H42" i="6"/>
  <c r="F42" i="6"/>
  <c r="P41" i="6"/>
  <c r="N41" i="6"/>
  <c r="L41" i="6"/>
  <c r="J41" i="6"/>
  <c r="H41" i="6"/>
  <c r="F41" i="6"/>
  <c r="P40" i="6"/>
  <c r="N40" i="6"/>
  <c r="L40" i="6"/>
  <c r="J40" i="6"/>
  <c r="H40" i="6"/>
  <c r="F40" i="6"/>
  <c r="P39" i="6"/>
  <c r="N39" i="6"/>
  <c r="L39" i="6"/>
  <c r="J39" i="6"/>
  <c r="H39" i="6"/>
  <c r="F39" i="6"/>
  <c r="P38" i="6"/>
  <c r="N38" i="6"/>
  <c r="L38" i="6"/>
  <c r="J38" i="6"/>
  <c r="H38" i="6"/>
  <c r="F38" i="6"/>
  <c r="P37" i="6"/>
  <c r="N37" i="6"/>
  <c r="L37" i="6"/>
  <c r="J37" i="6"/>
  <c r="H37" i="6"/>
  <c r="F37" i="6"/>
  <c r="P36" i="6"/>
  <c r="N36" i="6"/>
  <c r="L36" i="6"/>
  <c r="J36" i="6"/>
  <c r="H36" i="6"/>
  <c r="F36" i="6"/>
  <c r="P35" i="6"/>
  <c r="N35" i="6"/>
  <c r="L35" i="6"/>
  <c r="J35" i="6"/>
  <c r="H35" i="6"/>
  <c r="F35" i="6"/>
  <c r="P34" i="6"/>
  <c r="N34" i="6"/>
  <c r="L34" i="6"/>
  <c r="J34" i="6"/>
  <c r="H34" i="6"/>
  <c r="F34" i="6"/>
  <c r="P33" i="6"/>
  <c r="N33" i="6"/>
  <c r="L33" i="6"/>
  <c r="J33" i="6"/>
  <c r="H33" i="6"/>
  <c r="F33" i="6"/>
  <c r="P32" i="6"/>
  <c r="N32" i="6"/>
  <c r="L32" i="6"/>
  <c r="J32" i="6"/>
  <c r="H32" i="6"/>
  <c r="F32" i="6"/>
  <c r="P31" i="6"/>
  <c r="N31" i="6"/>
  <c r="L31" i="6"/>
  <c r="J31" i="6"/>
  <c r="H31" i="6"/>
  <c r="F31" i="6"/>
  <c r="P30" i="6"/>
  <c r="N30" i="6"/>
  <c r="L30" i="6"/>
  <c r="J30" i="6"/>
  <c r="H30" i="6"/>
  <c r="F30" i="6"/>
  <c r="P29" i="6"/>
  <c r="N29" i="6"/>
  <c r="L29" i="6"/>
  <c r="J29" i="6"/>
  <c r="H29" i="6"/>
  <c r="F29" i="6"/>
  <c r="P28" i="6"/>
  <c r="N28" i="6"/>
  <c r="L28" i="6"/>
  <c r="J28" i="6"/>
  <c r="H28" i="6"/>
  <c r="F28" i="6"/>
  <c r="P27" i="6"/>
  <c r="N27" i="6"/>
  <c r="L27" i="6"/>
  <c r="J27" i="6"/>
  <c r="H27" i="6"/>
  <c r="F27" i="6"/>
  <c r="P26" i="6"/>
  <c r="N26" i="6"/>
  <c r="L26" i="6"/>
  <c r="J26" i="6"/>
  <c r="H26" i="6"/>
  <c r="F26" i="6"/>
  <c r="P25" i="6"/>
  <c r="N25" i="6"/>
  <c r="L25" i="6"/>
  <c r="J25" i="6"/>
  <c r="H25" i="6"/>
  <c r="F25" i="6"/>
  <c r="P24" i="6"/>
  <c r="N24" i="6"/>
  <c r="L24" i="6"/>
  <c r="J24" i="6"/>
  <c r="H24" i="6"/>
  <c r="F24" i="6"/>
  <c r="P23" i="6"/>
  <c r="N23" i="6"/>
  <c r="L23" i="6"/>
  <c r="J23" i="6"/>
  <c r="H23" i="6"/>
  <c r="F23" i="6"/>
  <c r="P22" i="6"/>
  <c r="N22" i="6"/>
  <c r="L22" i="6"/>
  <c r="J22" i="6"/>
  <c r="H22" i="6"/>
  <c r="F22" i="6"/>
  <c r="P21" i="6"/>
  <c r="N21" i="6"/>
  <c r="L21" i="6"/>
  <c r="J21" i="6"/>
  <c r="H21" i="6"/>
  <c r="F21" i="6"/>
  <c r="P20" i="6"/>
  <c r="N20" i="6"/>
  <c r="L20" i="6"/>
  <c r="J20" i="6"/>
  <c r="H20" i="6"/>
  <c r="F20" i="6"/>
  <c r="P19" i="6"/>
  <c r="N19" i="6"/>
  <c r="L19" i="6"/>
  <c r="J19" i="6"/>
  <c r="H19" i="6"/>
  <c r="F19" i="6"/>
  <c r="P18" i="6"/>
  <c r="N18" i="6"/>
  <c r="L18" i="6"/>
  <c r="J18" i="6"/>
  <c r="H18" i="6"/>
  <c r="F18" i="6"/>
  <c r="P17" i="6"/>
  <c r="N17" i="6"/>
  <c r="L17" i="6"/>
  <c r="J17" i="6"/>
  <c r="H17" i="6"/>
  <c r="F17" i="6"/>
  <c r="P16" i="6"/>
  <c r="N16" i="6"/>
  <c r="L16" i="6"/>
  <c r="J16" i="6"/>
  <c r="H16" i="6"/>
  <c r="F16" i="6"/>
  <c r="P15" i="6"/>
  <c r="N15" i="6"/>
  <c r="L15" i="6"/>
  <c r="J15" i="6"/>
  <c r="H15" i="6"/>
  <c r="F15" i="6"/>
  <c r="P14" i="6"/>
  <c r="N14" i="6"/>
  <c r="L14" i="6"/>
  <c r="J14" i="6"/>
  <c r="H14" i="6"/>
  <c r="F14" i="6"/>
  <c r="P13" i="6"/>
  <c r="N13" i="6"/>
  <c r="L13" i="6"/>
  <c r="J13" i="6"/>
  <c r="H13" i="6"/>
  <c r="F13" i="6"/>
  <c r="P12" i="6"/>
  <c r="N12" i="6"/>
  <c r="L12" i="6"/>
  <c r="J12" i="6"/>
  <c r="H12" i="6"/>
  <c r="F12" i="6"/>
  <c r="P11" i="6"/>
  <c r="N11" i="6"/>
  <c r="L11" i="6"/>
  <c r="J11" i="6"/>
  <c r="H11" i="6"/>
  <c r="F11" i="6"/>
  <c r="P10" i="6"/>
  <c r="N10" i="6"/>
  <c r="L10" i="6"/>
  <c r="J10" i="6"/>
  <c r="H10" i="6"/>
  <c r="F10" i="6"/>
  <c r="P9" i="6"/>
  <c r="N9" i="6"/>
  <c r="L9" i="6"/>
  <c r="J9" i="6"/>
  <c r="H9" i="6"/>
  <c r="F9" i="6"/>
  <c r="P8" i="6"/>
  <c r="N8" i="6"/>
  <c r="L8" i="6"/>
  <c r="J8" i="6"/>
  <c r="H8" i="6"/>
  <c r="F8" i="6"/>
  <c r="P7" i="6"/>
  <c r="N7" i="6"/>
  <c r="L7" i="6"/>
  <c r="J7" i="6"/>
  <c r="H7" i="6"/>
  <c r="F7" i="6"/>
  <c r="P6" i="6"/>
  <c r="N6" i="6"/>
  <c r="L6" i="6"/>
  <c r="J6" i="6"/>
  <c r="H6" i="6"/>
  <c r="F6" i="6"/>
  <c r="P5" i="6"/>
  <c r="N5" i="6"/>
  <c r="L5" i="6"/>
  <c r="J5" i="6"/>
  <c r="H5" i="6"/>
  <c r="F5" i="6"/>
  <c r="P4" i="6"/>
  <c r="N4" i="6"/>
  <c r="L4" i="6"/>
  <c r="J4" i="6"/>
  <c r="H4" i="6"/>
  <c r="F4" i="6"/>
  <c r="P3" i="6"/>
  <c r="N3" i="6"/>
  <c r="L3" i="6"/>
  <c r="J3" i="6"/>
  <c r="H3" i="6"/>
  <c r="F3" i="6"/>
  <c r="N2" i="6"/>
  <c r="L2" i="6"/>
  <c r="J2" i="6"/>
  <c r="H2" i="6"/>
  <c r="F2" i="6"/>
  <c r="E12" i="5"/>
  <c r="E11" i="5"/>
  <c r="E10" i="5"/>
  <c r="E9" i="5"/>
  <c r="E8" i="5"/>
  <c r="E7" i="5"/>
  <c r="E6" i="5"/>
  <c r="B2" i="4"/>
  <c r="B3" i="4" s="1"/>
  <c r="J3" i="4" s="1"/>
  <c r="C2" i="4"/>
  <c r="C3" i="4" s="1"/>
  <c r="K3" i="4" s="1"/>
  <c r="D2" i="4"/>
  <c r="L2" i="4" s="1"/>
  <c r="M2" i="4"/>
  <c r="N2" i="4"/>
  <c r="O2" i="4"/>
  <c r="D3" i="4"/>
  <c r="L3" i="4" s="1"/>
  <c r="M3" i="4"/>
  <c r="N3" i="4"/>
  <c r="O3" i="4"/>
  <c r="J4" i="4"/>
  <c r="K4" i="4"/>
  <c r="L4" i="4"/>
  <c r="M4" i="4"/>
  <c r="N4" i="4"/>
  <c r="O4" i="4"/>
  <c r="C5" i="4"/>
  <c r="D5" i="4"/>
  <c r="L5" i="4" s="1"/>
  <c r="J5" i="4"/>
  <c r="K5" i="4"/>
  <c r="M5" i="4"/>
  <c r="N5" i="4"/>
  <c r="O5" i="4"/>
  <c r="D6" i="4"/>
  <c r="L6" i="4" s="1"/>
  <c r="M6" i="4"/>
  <c r="N6" i="4"/>
  <c r="O6" i="4"/>
  <c r="D7" i="4"/>
  <c r="L7" i="4" s="1"/>
  <c r="M7" i="4"/>
  <c r="N7" i="4"/>
  <c r="O7" i="4"/>
  <c r="B8" i="4"/>
  <c r="J8" i="4" s="1"/>
  <c r="C8" i="4"/>
  <c r="K8" i="4" s="1"/>
  <c r="D8" i="4"/>
  <c r="L8" i="4" s="1"/>
  <c r="M8" i="4"/>
  <c r="N8" i="4"/>
  <c r="O8" i="4"/>
  <c r="B9" i="4"/>
  <c r="J9" i="4" s="1"/>
  <c r="C9" i="4"/>
  <c r="K9" i="4" s="1"/>
  <c r="D9" i="4"/>
  <c r="L9" i="4"/>
  <c r="M9" i="4"/>
  <c r="N9" i="4"/>
  <c r="O9" i="4"/>
  <c r="B10" i="4"/>
  <c r="J10" i="4" s="1"/>
  <c r="C10" i="4"/>
  <c r="D10" i="4"/>
  <c r="K10" i="4"/>
  <c r="L10" i="4"/>
  <c r="M10" i="4"/>
  <c r="N10" i="4"/>
  <c r="O10" i="4"/>
  <c r="D11" i="4"/>
  <c r="L11" i="4"/>
  <c r="M11" i="4"/>
  <c r="N11" i="4"/>
  <c r="O11" i="4"/>
  <c r="B12" i="4"/>
  <c r="C12" i="4"/>
  <c r="D12" i="4"/>
  <c r="L12" i="4" s="1"/>
  <c r="J12" i="4"/>
  <c r="K12" i="4"/>
  <c r="M12" i="4"/>
  <c r="N12" i="4"/>
  <c r="O12" i="4"/>
  <c r="B13" i="4"/>
  <c r="C13" i="4"/>
  <c r="K13" i="4" s="1"/>
  <c r="D13" i="4"/>
  <c r="L13" i="4" s="1"/>
  <c r="J13" i="4"/>
  <c r="M13" i="4"/>
  <c r="N13" i="4"/>
  <c r="O13" i="4"/>
  <c r="B14" i="4"/>
  <c r="C14" i="4"/>
  <c r="K14" i="4" s="1"/>
  <c r="D14" i="4"/>
  <c r="L14" i="4" s="1"/>
  <c r="J14" i="4"/>
  <c r="M14" i="4"/>
  <c r="N14" i="4"/>
  <c r="O14" i="4"/>
  <c r="M15" i="4"/>
  <c r="N15" i="4"/>
  <c r="O15" i="4"/>
  <c r="B16" i="4"/>
  <c r="C16" i="4"/>
  <c r="D16" i="4"/>
  <c r="L16" i="4" s="1"/>
  <c r="M16" i="4"/>
  <c r="N16" i="4"/>
  <c r="O16" i="4"/>
  <c r="B17" i="4"/>
  <c r="J17" i="4" s="1"/>
  <c r="M17" i="4"/>
  <c r="N17" i="4"/>
  <c r="O17" i="4"/>
  <c r="C18" i="4"/>
  <c r="C17" i="4" s="1"/>
  <c r="K17" i="4" s="1"/>
  <c r="D18" i="4"/>
  <c r="D17" i="4" s="1"/>
  <c r="L17" i="4" s="1"/>
  <c r="J18" i="4"/>
  <c r="L18" i="4"/>
  <c r="M18" i="4"/>
  <c r="N18" i="4"/>
  <c r="O18" i="4"/>
  <c r="M19" i="4"/>
  <c r="N19" i="4"/>
  <c r="O19" i="4"/>
  <c r="B20" i="4"/>
  <c r="C20" i="4"/>
  <c r="D20" i="4"/>
  <c r="L20" i="4" s="1"/>
  <c r="F20" i="4"/>
  <c r="M20" i="4" s="1"/>
  <c r="G20" i="4"/>
  <c r="N20" i="4" s="1"/>
  <c r="H20" i="4"/>
  <c r="O20" i="4" s="1"/>
  <c r="J20" i="4"/>
  <c r="K20" i="4"/>
  <c r="J21" i="4"/>
  <c r="K21" i="4"/>
  <c r="L21" i="4"/>
  <c r="M21" i="4"/>
  <c r="N21" i="4"/>
  <c r="O21" i="4"/>
  <c r="J22" i="4"/>
  <c r="K22" i="4"/>
  <c r="L22" i="4"/>
  <c r="M22" i="4"/>
  <c r="N22" i="4"/>
  <c r="O22" i="4"/>
  <c r="J23" i="4"/>
  <c r="K23" i="4"/>
  <c r="L23" i="4"/>
  <c r="M23" i="4"/>
  <c r="N23" i="4"/>
  <c r="O23" i="4"/>
  <c r="D24" i="4"/>
  <c r="L24" i="4" s="1"/>
  <c r="F24" i="4"/>
  <c r="G24" i="4"/>
  <c r="J24" i="4"/>
  <c r="K24" i="4"/>
  <c r="M24" i="4"/>
  <c r="N24" i="4"/>
  <c r="B25" i="4"/>
  <c r="C25" i="4"/>
  <c r="F25" i="4"/>
  <c r="M25" i="4" s="1"/>
  <c r="G25" i="4"/>
  <c r="N25" i="4" s="1"/>
  <c r="J25" i="4"/>
  <c r="K25" i="4"/>
  <c r="B26" i="4"/>
  <c r="C26" i="4"/>
  <c r="G26" i="4" s="1"/>
  <c r="N26" i="4" s="1"/>
  <c r="D26" i="4"/>
  <c r="H26" i="4" s="1"/>
  <c r="O26" i="4" s="1"/>
  <c r="F27" i="4"/>
  <c r="G27" i="4"/>
  <c r="H27" i="4"/>
  <c r="O27" i="4" s="1"/>
  <c r="J27" i="4"/>
  <c r="K27" i="4"/>
  <c r="L27" i="4"/>
  <c r="M27" i="4"/>
  <c r="N27" i="4"/>
  <c r="B28" i="4"/>
  <c r="C28" i="4"/>
  <c r="D28" i="4"/>
  <c r="L28" i="4" s="1"/>
  <c r="F28" i="4"/>
  <c r="M28" i="4" s="1"/>
  <c r="G28" i="4"/>
  <c r="J28" i="4"/>
  <c r="K28" i="4"/>
  <c r="N28" i="4"/>
  <c r="F29" i="4"/>
  <c r="M29" i="4" s="1"/>
  <c r="G29" i="4"/>
  <c r="H29" i="4"/>
  <c r="J29" i="4"/>
  <c r="K29" i="4"/>
  <c r="L29" i="4"/>
  <c r="N29" i="4"/>
  <c r="O29" i="4"/>
  <c r="J30" i="4"/>
  <c r="K30" i="4"/>
  <c r="L30" i="4"/>
  <c r="M30" i="4"/>
  <c r="N30" i="4"/>
  <c r="O30" i="4"/>
  <c r="F31" i="4"/>
  <c r="M31" i="4" s="1"/>
  <c r="G31" i="4"/>
  <c r="N31" i="4" s="1"/>
  <c r="H31" i="4"/>
  <c r="J31" i="4"/>
  <c r="K31" i="4"/>
  <c r="L31" i="4"/>
  <c r="O31" i="4"/>
  <c r="C32" i="4"/>
  <c r="F32" i="4"/>
  <c r="M32" i="4" s="1"/>
  <c r="H32" i="4"/>
  <c r="J32" i="4"/>
  <c r="L32" i="4"/>
  <c r="O32" i="4"/>
  <c r="B33" i="4"/>
  <c r="C33" i="4"/>
  <c r="K33" i="4" s="1"/>
  <c r="D33" i="4"/>
  <c r="E33" i="4"/>
  <c r="F33" i="4"/>
  <c r="M33" i="4" s="1"/>
  <c r="H33" i="4"/>
  <c r="J33" i="4"/>
  <c r="L33" i="4"/>
  <c r="O33" i="4"/>
  <c r="B34" i="4"/>
  <c r="F34" i="4" s="1"/>
  <c r="M34" i="4" s="1"/>
  <c r="D34" i="4"/>
  <c r="H34" i="4" s="1"/>
  <c r="E34" i="4"/>
  <c r="J34" i="4"/>
  <c r="L34" i="4"/>
  <c r="O34" i="4"/>
  <c r="B35" i="4"/>
  <c r="D35" i="4"/>
  <c r="L35" i="4" s="1"/>
  <c r="E35" i="4"/>
  <c r="F35" i="4"/>
  <c r="M35" i="4" s="1"/>
  <c r="H35" i="4"/>
  <c r="O35" i="4" s="1"/>
  <c r="J35" i="4"/>
  <c r="B36" i="4"/>
  <c r="F36" i="4" s="1"/>
  <c r="M36" i="4" s="1"/>
  <c r="D36" i="4"/>
  <c r="H36" i="4" s="1"/>
  <c r="O36" i="4" s="1"/>
  <c r="E36" i="4"/>
  <c r="B37" i="4"/>
  <c r="J37" i="4" s="1"/>
  <c r="C37" i="4"/>
  <c r="G37" i="4" s="1"/>
  <c r="N37" i="4" s="1"/>
  <c r="D37" i="4"/>
  <c r="H37" i="4" s="1"/>
  <c r="E37" i="4"/>
  <c r="L37" i="4"/>
  <c r="O37" i="4"/>
  <c r="B38" i="4"/>
  <c r="D38" i="4"/>
  <c r="L38" i="4" s="1"/>
  <c r="E38" i="4"/>
  <c r="F38" i="4"/>
  <c r="M38" i="4" s="1"/>
  <c r="H38" i="4"/>
  <c r="O38" i="4" s="1"/>
  <c r="J38" i="4"/>
  <c r="B39" i="4"/>
  <c r="F39" i="4" s="1"/>
  <c r="D39" i="4"/>
  <c r="L39" i="4" s="1"/>
  <c r="E39" i="4"/>
  <c r="H39" i="4"/>
  <c r="O39" i="4" s="1"/>
  <c r="M39" i="4"/>
  <c r="B40" i="4"/>
  <c r="J40" i="4" s="1"/>
  <c r="C40" i="4"/>
  <c r="K40" i="4" s="1"/>
  <c r="D40" i="4"/>
  <c r="H40" i="4" s="1"/>
  <c r="O40" i="4" s="1"/>
  <c r="E40" i="4"/>
  <c r="F40" i="4"/>
  <c r="M40" i="4" s="1"/>
  <c r="B41" i="4"/>
  <c r="D41" i="4"/>
  <c r="E41" i="4"/>
  <c r="F41" i="4"/>
  <c r="M41" i="4" s="1"/>
  <c r="H41" i="4"/>
  <c r="O41" i="4" s="1"/>
  <c r="J41" i="4"/>
  <c r="L41" i="4"/>
  <c r="B42" i="4"/>
  <c r="D42" i="4"/>
  <c r="H42" i="4" s="1"/>
  <c r="E42" i="4"/>
  <c r="F42" i="4"/>
  <c r="M42" i="4" s="1"/>
  <c r="J42" i="4"/>
  <c r="O42" i="4"/>
  <c r="B43" i="4"/>
  <c r="D43" i="4"/>
  <c r="L43" i="4" s="1"/>
  <c r="E43" i="4"/>
  <c r="F43" i="4"/>
  <c r="M43" i="4" s="1"/>
  <c r="J43" i="4"/>
  <c r="B44" i="4"/>
  <c r="F44" i="4" s="1"/>
  <c r="M44" i="4" s="1"/>
  <c r="D44" i="4"/>
  <c r="E44" i="4"/>
  <c r="H44" i="4"/>
  <c r="O44" i="4" s="1"/>
  <c r="J44" i="4"/>
  <c r="L44" i="4"/>
  <c r="B45" i="4"/>
  <c r="C45" i="4"/>
  <c r="D45" i="4"/>
  <c r="D46" i="4" s="1"/>
  <c r="H46" i="4" s="1"/>
  <c r="O46" i="4" s="1"/>
  <c r="F45" i="4"/>
  <c r="G45" i="4"/>
  <c r="N45" i="4" s="1"/>
  <c r="H45" i="4"/>
  <c r="O45" i="4" s="1"/>
  <c r="M45" i="4"/>
  <c r="B46" i="4"/>
  <c r="J46" i="4" s="1"/>
  <c r="C46" i="4"/>
  <c r="K46" i="4" s="1"/>
  <c r="E46" i="4"/>
  <c r="F46" i="4"/>
  <c r="M46" i="4" s="1"/>
  <c r="G46" i="4"/>
  <c r="N46" i="4" s="1"/>
  <c r="L46" i="4"/>
  <c r="B47" i="4"/>
  <c r="F47" i="4" s="1"/>
  <c r="M47" i="4" s="1"/>
  <c r="C47" i="4"/>
  <c r="G47" i="4" s="1"/>
  <c r="E47" i="4"/>
  <c r="N47" i="4"/>
  <c r="E48" i="4"/>
  <c r="B49" i="4"/>
  <c r="F49" i="4" s="1"/>
  <c r="C49" i="4"/>
  <c r="D49" i="4"/>
  <c r="L49" i="4" s="1"/>
  <c r="E49" i="4"/>
  <c r="G49" i="4"/>
  <c r="N49" i="4" s="1"/>
  <c r="H49" i="4"/>
  <c r="O49" i="4" s="1"/>
  <c r="J49" i="4"/>
  <c r="K49" i="4"/>
  <c r="M49" i="4"/>
  <c r="J50" i="4"/>
  <c r="K50" i="4"/>
  <c r="L50" i="4"/>
  <c r="M50" i="4"/>
  <c r="N50" i="4"/>
  <c r="O50" i="4"/>
  <c r="D51" i="4"/>
  <c r="L51" i="4" s="1"/>
  <c r="H51" i="4"/>
  <c r="O51" i="4"/>
  <c r="J52" i="4"/>
  <c r="K52" i="4"/>
  <c r="L52" i="4"/>
  <c r="M52" i="4"/>
  <c r="N52" i="4"/>
  <c r="O52" i="4"/>
  <c r="J53" i="4"/>
  <c r="K53" i="4"/>
  <c r="L53" i="4"/>
  <c r="M53" i="4"/>
  <c r="N53" i="4"/>
  <c r="O53" i="4"/>
  <c r="J54" i="4"/>
  <c r="K54" i="4"/>
  <c r="L54" i="4"/>
  <c r="M54" i="4"/>
  <c r="N54" i="4"/>
  <c r="O54" i="4"/>
  <c r="J55" i="4"/>
  <c r="K55" i="4"/>
  <c r="L55" i="4"/>
  <c r="M55" i="4"/>
  <c r="N55" i="4"/>
  <c r="O55" i="4"/>
  <c r="B56" i="4"/>
  <c r="B59" i="4" s="1"/>
  <c r="C56" i="4"/>
  <c r="G56" i="4" s="1"/>
  <c r="N56" i="4" s="1"/>
  <c r="F56" i="4"/>
  <c r="J56" i="4"/>
  <c r="K56" i="4"/>
  <c r="M56" i="4"/>
  <c r="B57" i="4"/>
  <c r="C57" i="4"/>
  <c r="D57" i="4"/>
  <c r="L57" i="4" s="1"/>
  <c r="F57" i="4"/>
  <c r="M57" i="4" s="1"/>
  <c r="G57" i="4"/>
  <c r="J57" i="4"/>
  <c r="K57" i="4"/>
  <c r="N57" i="4"/>
  <c r="B58" i="4"/>
  <c r="F58" i="4" s="1"/>
  <c r="M58" i="4" s="1"/>
  <c r="C58" i="4"/>
  <c r="G58" i="4" s="1"/>
  <c r="N58" i="4" s="1"/>
  <c r="C59" i="4"/>
  <c r="G59" i="4" s="1"/>
  <c r="N59" i="4" s="1"/>
  <c r="F59" i="4"/>
  <c r="J59" i="4"/>
  <c r="K59" i="4"/>
  <c r="M59" i="4"/>
  <c r="B60" i="4"/>
  <c r="C60" i="4"/>
  <c r="G60" i="4" s="1"/>
  <c r="F60" i="4"/>
  <c r="M60" i="4" s="1"/>
  <c r="J60" i="4"/>
  <c r="K60" i="4"/>
  <c r="N60" i="4"/>
  <c r="J61" i="4"/>
  <c r="K61" i="4"/>
  <c r="L61" i="4"/>
  <c r="M61" i="4"/>
  <c r="N61" i="4"/>
  <c r="O61" i="4"/>
  <c r="B62" i="4"/>
  <c r="C62" i="4"/>
  <c r="D62" i="4"/>
  <c r="D19" i="4" s="1"/>
  <c r="L19" i="4" s="1"/>
  <c r="F62" i="4"/>
  <c r="M62" i="4" s="1"/>
  <c r="G62" i="4"/>
  <c r="N62" i="4" s="1"/>
  <c r="H62" i="4"/>
  <c r="O62" i="4" s="1"/>
  <c r="J62" i="4"/>
  <c r="L62" i="4"/>
  <c r="J63" i="4"/>
  <c r="K63" i="4"/>
  <c r="L63" i="4"/>
  <c r="M63" i="4"/>
  <c r="N63" i="4"/>
  <c r="O63" i="4"/>
  <c r="J64" i="4"/>
  <c r="K64" i="4"/>
  <c r="L64" i="4"/>
  <c r="M64" i="4"/>
  <c r="N64" i="4"/>
  <c r="O64" i="4"/>
  <c r="J65" i="4"/>
  <c r="K65" i="4"/>
  <c r="L65" i="4"/>
  <c r="M65" i="4"/>
  <c r="N65" i="4"/>
  <c r="O65" i="4"/>
  <c r="J66" i="4"/>
  <c r="K66" i="4"/>
  <c r="L66" i="4"/>
  <c r="M66" i="4"/>
  <c r="N66" i="4"/>
  <c r="O66" i="4"/>
  <c r="J67" i="4"/>
  <c r="K67" i="4"/>
  <c r="L67" i="4"/>
  <c r="M67" i="4"/>
  <c r="N67" i="4"/>
  <c r="O67" i="4"/>
  <c r="J68" i="4"/>
  <c r="K68" i="4"/>
  <c r="L68" i="4"/>
  <c r="M68" i="4"/>
  <c r="N68" i="4"/>
  <c r="O68" i="4"/>
  <c r="J69" i="4"/>
  <c r="K69" i="4"/>
  <c r="L69" i="4"/>
  <c r="M69" i="4"/>
  <c r="N69" i="4"/>
  <c r="O69" i="4"/>
  <c r="J70" i="4"/>
  <c r="K70" i="4"/>
  <c r="L70" i="4"/>
  <c r="M70" i="4"/>
  <c r="N70" i="4"/>
  <c r="O70" i="4"/>
  <c r="E77" i="7" l="1"/>
  <c r="H76" i="7"/>
  <c r="G77" i="7" s="1"/>
  <c r="G32" i="4"/>
  <c r="N32" i="4" s="1"/>
  <c r="C38" i="4"/>
  <c r="K32" i="4"/>
  <c r="C35" i="4"/>
  <c r="C43" i="4"/>
  <c r="F26" i="4"/>
  <c r="M26" i="4" s="1"/>
  <c r="J26" i="4"/>
  <c r="C36" i="4"/>
  <c r="K16" i="4"/>
  <c r="C51" i="4"/>
  <c r="C7" i="4"/>
  <c r="K7" i="4" s="1"/>
  <c r="J16" i="4"/>
  <c r="B51" i="4"/>
  <c r="B7" i="4"/>
  <c r="J7" i="4" s="1"/>
  <c r="K47" i="4"/>
  <c r="C42" i="4"/>
  <c r="L40" i="4"/>
  <c r="K37" i="4"/>
  <c r="L36" i="4"/>
  <c r="B19" i="4"/>
  <c r="B11" i="4"/>
  <c r="K58" i="4"/>
  <c r="J47" i="4"/>
  <c r="K45" i="4"/>
  <c r="C48" i="4"/>
  <c r="H43" i="4"/>
  <c r="O43" i="4" s="1"/>
  <c r="G33" i="4"/>
  <c r="N33" i="4" s="1"/>
  <c r="H24" i="4"/>
  <c r="O24" i="4" s="1"/>
  <c r="D25" i="4"/>
  <c r="C19" i="4"/>
  <c r="C11" i="4"/>
  <c r="D56" i="4"/>
  <c r="C39" i="4"/>
  <c r="K62" i="4"/>
  <c r="J58" i="4"/>
  <c r="J45" i="4"/>
  <c r="B48" i="4"/>
  <c r="L42" i="4"/>
  <c r="G40" i="4"/>
  <c r="N40" i="4" s="1"/>
  <c r="F37" i="4"/>
  <c r="M37" i="4" s="1"/>
  <c r="J36" i="4"/>
  <c r="H28" i="4"/>
  <c r="O28" i="4" s="1"/>
  <c r="L26" i="4"/>
  <c r="H57" i="4"/>
  <c r="O57" i="4" s="1"/>
  <c r="D48" i="4"/>
  <c r="C44" i="4"/>
  <c r="C41" i="4"/>
  <c r="C34" i="4"/>
  <c r="K26" i="4"/>
  <c r="D47" i="4"/>
  <c r="L45" i="4"/>
  <c r="J39" i="4"/>
  <c r="D15" i="4"/>
  <c r="L15" i="4" s="1"/>
  <c r="K18" i="4"/>
  <c r="K2" i="4"/>
  <c r="J2" i="4"/>
  <c r="L76" i="7" l="1"/>
  <c r="L77" i="7"/>
  <c r="H56" i="4"/>
  <c r="O56" i="4" s="1"/>
  <c r="L56" i="4"/>
  <c r="D58" i="4"/>
  <c r="D59" i="4"/>
  <c r="D60" i="4"/>
  <c r="G42" i="4"/>
  <c r="N42" i="4" s="1"/>
  <c r="K42" i="4"/>
  <c r="K11" i="4"/>
  <c r="C6" i="4"/>
  <c r="K6" i="4" s="1"/>
  <c r="L48" i="4"/>
  <c r="H48" i="4"/>
  <c r="O48" i="4" s="1"/>
  <c r="L25" i="4"/>
  <c r="H25" i="4"/>
  <c r="O25" i="4" s="1"/>
  <c r="B6" i="4"/>
  <c r="J6" i="4" s="1"/>
  <c r="J11" i="4"/>
  <c r="F51" i="4"/>
  <c r="M51" i="4" s="1"/>
  <c r="J51" i="4"/>
  <c r="K43" i="4"/>
  <c r="G43" i="4"/>
  <c r="N43" i="4" s="1"/>
  <c r="J19" i="4"/>
  <c r="B15" i="4"/>
  <c r="J15" i="4" s="1"/>
  <c r="K35" i="4"/>
  <c r="G35" i="4"/>
  <c r="N35" i="4" s="1"/>
  <c r="G44" i="4"/>
  <c r="N44" i="4" s="1"/>
  <c r="K44" i="4"/>
  <c r="G36" i="4"/>
  <c r="N36" i="4" s="1"/>
  <c r="K36" i="4"/>
  <c r="K41" i="4"/>
  <c r="G41" i="4"/>
  <c r="N41" i="4" s="1"/>
  <c r="C15" i="4"/>
  <c r="K15" i="4" s="1"/>
  <c r="K19" i="4"/>
  <c r="F48" i="4"/>
  <c r="M48" i="4" s="1"/>
  <c r="J48" i="4"/>
  <c r="H47" i="4"/>
  <c r="O47" i="4" s="1"/>
  <c r="L47" i="4"/>
  <c r="G51" i="4"/>
  <c r="N51" i="4" s="1"/>
  <c r="K51" i="4"/>
  <c r="K38" i="4"/>
  <c r="G38" i="4"/>
  <c r="N38" i="4" s="1"/>
  <c r="G34" i="4"/>
  <c r="N34" i="4" s="1"/>
  <c r="K34" i="4"/>
  <c r="G39" i="4"/>
  <c r="N39" i="4" s="1"/>
  <c r="K39" i="4"/>
  <c r="K48" i="4"/>
  <c r="G48" i="4"/>
  <c r="N48" i="4" s="1"/>
  <c r="K78" i="7" l="1"/>
  <c r="J78" i="7"/>
  <c r="E78" i="7"/>
  <c r="F78" i="7"/>
  <c r="G78" i="7"/>
  <c r="I78" i="7"/>
  <c r="H78" i="7"/>
  <c r="L59" i="4"/>
  <c r="H59" i="4"/>
  <c r="O59" i="4" s="1"/>
  <c r="L60" i="4"/>
  <c r="H60" i="4"/>
  <c r="O60" i="4" s="1"/>
  <c r="H58" i="4"/>
  <c r="O58" i="4" s="1"/>
  <c r="L58" i="4"/>
  <c r="L78" i="7" l="1"/>
</calcChain>
</file>

<file path=xl/comments1.xml><?xml version="1.0" encoding="utf-8"?>
<comments xmlns="http://schemas.openxmlformats.org/spreadsheetml/2006/main">
  <authors>
    <author>Magdalena Klotz</author>
  </authors>
  <commentList>
    <comment ref="E1" authorId="0" shapeId="0">
      <text>
        <r>
          <rPr>
            <b/>
            <sz val="9"/>
            <color indexed="81"/>
            <rFont val="Tahoma"/>
            <family val="2"/>
          </rPr>
          <t>Magdalena Klotz:</t>
        </r>
        <r>
          <rPr>
            <sz val="9"/>
            <color indexed="81"/>
            <rFont val="Tahoma"/>
            <family val="2"/>
          </rPr>
          <t xml:space="preserve">
for the product groups unchanged from Klotz and Haupt (2022), the included products were carried over from the respective publication and complemented</t>
        </r>
      </text>
    </comment>
  </commentList>
</comments>
</file>

<file path=xl/comments2.xml><?xml version="1.0" encoding="utf-8"?>
<comments xmlns="http://schemas.openxmlformats.org/spreadsheetml/2006/main">
  <authors>
    <author>Magdalena Klotz</author>
  </authors>
  <commentList>
    <comment ref="D2" authorId="0" shapeId="0">
      <text>
        <r>
          <rPr>
            <b/>
            <sz val="9"/>
            <color indexed="81"/>
            <rFont val="Tahoma"/>
            <family val="2"/>
          </rPr>
          <t>Magdalena Klotz:</t>
        </r>
        <r>
          <rPr>
            <sz val="9"/>
            <color indexed="81"/>
            <rFont val="Tahoma"/>
            <family val="2"/>
          </rPr>
          <t xml:space="preserve">
only global market mix available</t>
        </r>
      </text>
    </comment>
    <comment ref="D3" authorId="0" shapeId="0">
      <text>
        <r>
          <rPr>
            <b/>
            <sz val="9"/>
            <color indexed="81"/>
            <rFont val="Tahoma"/>
            <family val="2"/>
          </rPr>
          <t>Magdalena Klotz:</t>
        </r>
        <r>
          <rPr>
            <sz val="9"/>
            <color indexed="81"/>
            <rFont val="Tahoma"/>
            <family val="2"/>
          </rPr>
          <t xml:space="preserve">
recycling takes place in Europe; note: location could also be RER - 100% of electricity RER stems from electricity WEU in future database</t>
        </r>
      </text>
    </comment>
    <comment ref="D4" authorId="0" shapeId="0">
      <text>
        <r>
          <rPr>
            <b/>
            <sz val="9"/>
            <color indexed="81"/>
            <rFont val="Tahoma"/>
            <family val="2"/>
          </rPr>
          <t>Magdalena Klotz:</t>
        </r>
        <r>
          <rPr>
            <sz val="9"/>
            <color indexed="81"/>
            <rFont val="Tahoma"/>
            <family val="2"/>
          </rPr>
          <t xml:space="preserve">
recycling takes place in Europe</t>
        </r>
      </text>
    </comment>
    <comment ref="C6" authorId="0" shapeId="0">
      <text>
        <r>
          <rPr>
            <b/>
            <sz val="9"/>
            <color indexed="81"/>
            <rFont val="Tahoma"/>
            <family val="2"/>
          </rPr>
          <t>Magdalena Klotz:</t>
        </r>
        <r>
          <rPr>
            <sz val="9"/>
            <color indexed="81"/>
            <rFont val="Tahoma"/>
            <family val="2"/>
          </rPr>
          <t xml:space="preserve">
this process was used as a proxy, as the premise package does not directly update the process used for today's situation and no average fleet for urban delivery cycle was available</t>
        </r>
      </text>
    </comment>
  </commentList>
</comments>
</file>

<file path=xl/comments3.xml><?xml version="1.0" encoding="utf-8"?>
<comments xmlns="http://schemas.openxmlformats.org/spreadsheetml/2006/main">
  <authors>
    <author>Magdalena Klotz</author>
  </authors>
  <commentList>
    <comment ref="F448" authorId="0" shapeId="0">
      <text>
        <r>
          <rPr>
            <b/>
            <sz val="9"/>
            <color indexed="81"/>
            <rFont val="Tahoma"/>
            <family val="2"/>
          </rPr>
          <t>Magdalena Klotz:</t>
        </r>
        <r>
          <rPr>
            <sz val="9"/>
            <color indexed="81"/>
            <rFont val="Tahoma"/>
            <family val="2"/>
          </rPr>
          <t xml:space="preserve">
note: apparel and household textiles collected for reuse are included in this share, while they are not included in Figure 1 of the main paper showing the amounts collected for recycling</t>
        </r>
      </text>
    </comment>
    <comment ref="H448" authorId="0" shapeId="0">
      <text>
        <r>
          <rPr>
            <b/>
            <sz val="9"/>
            <color indexed="81"/>
            <rFont val="Tahoma"/>
            <family val="2"/>
          </rPr>
          <t>Magdalena Klotz:</t>
        </r>
        <r>
          <rPr>
            <sz val="9"/>
            <color indexed="81"/>
            <rFont val="Tahoma"/>
            <family val="2"/>
          </rPr>
          <t xml:space="preserve">
note: apparel and household textiles collected for reuse are included in this share, while they are not included in Figure 1 of the main paper showing the amounts collected for recycling</t>
        </r>
      </text>
    </comment>
  </commentList>
</comments>
</file>

<file path=xl/comments4.xml><?xml version="1.0" encoding="utf-8"?>
<comments xmlns="http://schemas.openxmlformats.org/spreadsheetml/2006/main">
  <authors>
    <author>Author</author>
  </authors>
  <commentList>
    <comment ref="G8" authorId="0" shapeId="0">
      <text>
        <r>
          <rPr>
            <b/>
            <sz val="9"/>
            <color indexed="81"/>
            <rFont val="Tahoma"/>
            <family val="2"/>
          </rPr>
          <t>Author:</t>
        </r>
        <r>
          <rPr>
            <sz val="9"/>
            <color indexed="81"/>
            <rFont val="Tahoma"/>
            <family val="2"/>
          </rPr>
          <t xml:space="preserve">
insulation made of PUR, share from Klotz and Haupt (2022)</t>
        </r>
      </text>
    </comment>
    <comment ref="J8" authorId="0" shapeId="0">
      <text>
        <r>
          <rPr>
            <b/>
            <sz val="9"/>
            <color indexed="81"/>
            <rFont val="Tahoma"/>
            <family val="2"/>
          </rPr>
          <t>Author:</t>
        </r>
        <r>
          <rPr>
            <sz val="9"/>
            <color indexed="81"/>
            <rFont val="Tahoma"/>
            <family val="2"/>
          </rPr>
          <t xml:space="preserve">
insulation made of EPS, share from Klotz and Haupt (2022)</t>
        </r>
      </text>
    </comment>
  </commentList>
</comments>
</file>

<file path=xl/comments5.xml><?xml version="1.0" encoding="utf-8"?>
<comments xmlns="http://schemas.openxmlformats.org/spreadsheetml/2006/main">
  <authors>
    <author>Author</author>
  </authors>
  <commentList>
    <comment ref="P1" authorId="0" shapeId="0">
      <text>
        <r>
          <rPr>
            <b/>
            <sz val="9"/>
            <color indexed="81"/>
            <rFont val="Tahoma"/>
            <charset val="1"/>
          </rPr>
          <t>Author:</t>
        </r>
        <r>
          <rPr>
            <sz val="9"/>
            <color indexed="81"/>
            <rFont val="Tahoma"/>
            <charset val="1"/>
          </rPr>
          <t xml:space="preserve">
additionally from MK</t>
        </r>
      </text>
    </comment>
  </commentList>
</comments>
</file>

<file path=xl/sharedStrings.xml><?xml version="1.0" encoding="utf-8"?>
<sst xmlns="http://schemas.openxmlformats.org/spreadsheetml/2006/main" count="2192" uniqueCount="608">
  <si>
    <t>today</t>
  </si>
  <si>
    <t>future</t>
  </si>
  <si>
    <t xml:space="preserve"> </t>
  </si>
  <si>
    <t>pl0001,"Exchange: 0.27647983 megajoule 'market group for heat, district or industrial, natural gas' (megajoule, RER, None) to 'HDPE, granulate, recycled' (kilogram, CH, None)&gt;",0.27647983,megajoule</t>
  </si>
  <si>
    <t>pl0001,"Exchange: 0.27647983 megajoule 'market for heat, future' (megajoule, GLO, None) to 'HDPE, granulate, recycled' (kilogram, CH, None)&gt;",0.27647983,megajoule</t>
  </si>
  <si>
    <t>pl0001,"Exchange: 0.4894260000000001 kilowatt hour 'market group for electricity, low voltage' (kilowatt hour, RER, None) to 'HDPE, granulate, recycled' (kilogram, CH, None)&gt;",0.4894260000000001,kilowatt hour</t>
  </si>
  <si>
    <t>pl0001,"Exchange: 0.4894260000000001 kilowatt hour 'market group for electricity, low voltage' (kilowatt hour, WEU, None) to 'HDPE, granulate, recycled' (kilogram, CH, None)&gt;",0.4894260000000001,kilowatt hour</t>
  </si>
  <si>
    <t>pl0001,"Exchange: 0.47567567567567565 kilowatt hour 'market group for electricity, low voltage' (kilowatt hour, RER, None) to 'HDPE, granulate, recycled' (kilogram, CH, None)&gt;",0.47567567567567565,kilowatt hour</t>
  </si>
  <si>
    <t>pl0001,"Exchange: 0.47567567567567565 kilowatt hour 'market group for electricity, low voltage' (kilowatt hour, WEU, None) to 'HDPE, granulate, recycled' (kilogram, CH, None)&gt;",0.47567567567567565,kilowatt hour</t>
  </si>
  <si>
    <t>pl0001,"Exchange: 0.00292 kilogram 'market for chemical, inorganic' (kilogram, GLO, None) to 'HDPE, granulate, recycled' (kilogram, CH, None)&gt;",0.00292,kg</t>
  </si>
  <si>
    <t>pl0001,"Exchange: 0.0018407596785975163 ton kilometer 'municipal waste collection service by 21 metric ton lorry' (ton kilometer, CH, None) to 'HDPE, granulate, recycled' (kilogram, CH, None)&gt;",0.0018407596785975163,tkm</t>
  </si>
  <si>
    <t>pl0001,"Exchange: 0.0018407596785975163 ton kilometer 'transport, freight, lorry, 26t gross weight, unspecified powertrain, regional delivery' (ton kilometer, WEU, None) to 'HDPE, granulate, recycled' (kilogram, CH, None)&gt;",0.0018407596785975163,tkm</t>
  </si>
  <si>
    <t>pl0001,"Exchange: 0.022089116143170193 person kilometer 'transport, passenger, electric bicycle' (person kilometer, CH, None) to 'HDPE, granulate, recycled' (kilogram, CH, None)&gt;",0.022089116143170193,personkm</t>
  </si>
  <si>
    <t>pl0001,"Exchange: 0.013513513513513513 kilometer 'market for transport, passenger car' (kilometer, RER, None) to 'HDPE, granulate, recycled' (kilogram, CH, None)&gt;",0.013513513513513513,km</t>
  </si>
  <si>
    <t>pl0001,"Exchange: 0.013513513513513513 kilometer 'transport, passenger car, EURO 5' (kilometer, RER, None) to 'HDPE, granulate, recycled' (kilogram, CH, None)&gt;",0.013513513513513513,km</t>
  </si>
  <si>
    <t>pl0001,"Exchange: 0.04054054054054053 kilometer 'market for transport, passenger car' (kilometer, RER, None) to 'HDPE, granulate, recycled' (kilogram, CH, None)&gt;",0.04054054054054053,km</t>
  </si>
  <si>
    <t>pl0001,"Exchange: 0.04054054054054053 kilometer 'transport, passenger car, electric' (kilometer, GLO, None) to 'HDPE, granulate, recycled' (kilogram, CH, None)&gt;",0.04054054054054053,km / kg</t>
  </si>
  <si>
    <t>pl0001,"Exchange: 0.17531044558071582 ton kilometer 'market for transport, freight, lorry, unspecified' (ton kilometer, RER, None) to 'HDPE, granulate, recycled' (kilogram, CH, None)&gt;",0.17531044558071582,tkm</t>
  </si>
  <si>
    <t>pl0001,"Exchange: 0.17531044558071582 ton kilometer 'transport, freight, lorry, 26t gross weight, unspecified powertrain, regional delivery' (ton kilometer, WEU, None) to 'HDPE, granulate, recycled' (kilogram, CH, None)&gt;",0.17531044558071582,tkm</t>
  </si>
  <si>
    <t>pl0001,"Exchange: 0.17531044558071582 ton kilometer 'market group for transport, freight train' (ton kilometer, RER, None) to 'HDPE, granulate, recycled' (kilogram, CH, None)&gt;",0.17531044558071582,tkm</t>
  </si>
  <si>
    <t>pl0001,"Exchange: 0.7304601899196493 megajoule 'market group for heat, district or industrial, natural gas' (megajoule, RER, None) to 'HDPE, granulate, recycled' (kilogram, CH, None)&gt;",0.7304601899196493,MJ</t>
  </si>
  <si>
    <t>pl0001,"Exchange: 0.7304601899196493 megajoule 'market for heat, future' (megajoule, GLO, None) to 'HDPE, granulate, recycled' (kilogram, CH, None)&gt;",0.7304601899196493,MJ</t>
  </si>
  <si>
    <t>pl0002,"Exchange: 0.25512232917619737 megajoule 'market group for heat, district or industrial, natural gas' (megajoule, RER, None) to 'LDPE, granulate, recycled' (kilogram, CH, None)&gt;",0.25512232917619737,megajoule</t>
  </si>
  <si>
    <t>pl0002,"Exchange: 0.25512232917619737 megajoule 'market for heat, future' (megajoule, GLO, None) to 'LDPE, granulate, recycled' (kilogram, CH, None)&gt;",0.25512232917619737,megajoule</t>
  </si>
  <si>
    <t>pl0002,"Exchange: 0.45161884351342946 kilowatt hour 'market group for electricity, low voltage' (kilowatt hour, RER, None) to 'LDPE, granulate, recycled' (kilogram, CH, None)&gt;",0.45161884351342946,kilowatt hour</t>
  </si>
  <si>
    <t>pl0002,"Exchange: 0.45161884351342946 kilowatt hour 'market group for electricity, low voltage' (kilowatt hour, WEU, None) to 'LDPE, granulate, recycled' (kilogram, CH, None)&gt;",0.45161884351342946,kilowatt hour</t>
  </si>
  <si>
    <t>pl0002,"Exchange: 0.47567567567567565 kilowatt hour 'market group for electricity, low voltage' (kilowatt hour, RER, None) to 'LDPE, granulate, recycled' (kilogram, CH, None)&gt;",0.47567567567567565,kilowatt hour</t>
  </si>
  <si>
    <t>pl0002,"Exchange: 0.47567567567567565 kilowatt hour 'market group for electricity, low voltage' (kilowatt hour, WEU, None) to 'LDPE, granulate, recycled' (kilogram, CH, None)&gt;",0.47567567567567565,kilowatt hour</t>
  </si>
  <si>
    <t>pl0002,"Exchange: 0.00292 kilogram 'market for chemical, inorganic' (kilogram, GLO, None) to 'LDPE, granulate, recycled' (kilogram, CH, None)&gt;",0.00292,kg</t>
  </si>
  <si>
    <t>pl0002,"Exchange: 0.0018407596785975163 ton kilometer 'municipal waste collection service by 21 metric ton lorry' (ton kilometer, CH, None) to 'LDPE, granulate, recycled' (kilogram, CH, None)&gt;",0.0018407596785975163,tkm</t>
  </si>
  <si>
    <t>pl0002,"Exchange: 0.0018407596785975163 ton kilometer 'transport, freight, lorry, 26t gross weight, unspecified powertrain, regional delivery' (ton kilometer, WEU, None) to 'LDPE, granulate, recycled' (kilogram, CH, None)&gt;",0.0018407596785975163,tkm</t>
  </si>
  <si>
    <t>pl0002,"Exchange: 0.022089116143170193 person kilometer 'transport, passenger, electric bicycle' (person kilometer, CH, None) to 'LDPE, granulate, recycled' (kilogram, CH, None)&gt;",0.022089116143170193,personkm</t>
  </si>
  <si>
    <t>pl0002,"Exchange: 0.013513513513513513 kilometer 'market for transport, passenger car' (kilometer, RER, None) to 'LDPE, granulate, recycled' (kilogram, CH, None)&gt;",0.013513513513513513,km</t>
  </si>
  <si>
    <t>pl0002,"Exchange: 0.013513513513513513 kilometer 'transport, passenger car, EURO 5' (kilometer, RER, None) to 'LDPE, granulate, recycled' (kilogram, CH, None)&gt;",0.013513513513513513,km</t>
  </si>
  <si>
    <t>pl0002,"Exchange: 0.04054054054054053 kilometer 'market for transport, passenger car' (kilometer, RER, None) to 'LDPE, granulate, recycled' (kilogram, CH, None)&gt;",0.04054054054054053,km</t>
  </si>
  <si>
    <t>pl0002,"Exchange: 0.04054054054054053 kilometer 'transport, passenger car, electric' (kilometer, GLO, None) to 'LDPE, granulate, recycled' (kilogram, CH, None)&gt;",0.04054054054054053,km / kg</t>
  </si>
  <si>
    <t>pl0002,"Exchange: 0.17531044558071582 ton kilometer 'market for transport, freight, lorry, unspecified' (ton kilometer, RER, None) to 'LDPE, granulate, recycled' (kilogram, CH, None)&gt;",0.17531044558071582,tkm</t>
  </si>
  <si>
    <t>pl0002,"Exchange: 0.17531044558071582 ton kilometer 'transport, freight, lorry, 26t gross weight, unspecified powertrain, regional delivery' (ton kilometer, WEU, None) to 'LDPE, granulate, recycled' (kilogram, CH, None)&gt;",0.17531044558071582,tkm</t>
  </si>
  <si>
    <t>pl0002,"Exchange: 0.17531044558071582 ton kilometer 'market group for transport, freight train' (ton kilometer, RER, None) to 'LDPE, granulate, recycled' (kilogram, CH, None)&gt;",0.17531044558071582,tkm</t>
  </si>
  <si>
    <t>pl0002,"Exchange: 0.7304601899196493 megajoule 'market group for heat, district or industrial, natural gas' (megajoule, RER, None) to 'LDPE, granulate, recycled' (kilogram, CH, None)&gt;",0.7304601899196493,MJ</t>
  </si>
  <si>
    <t>pl0002,"Exchange: 0.7304601899196493 megajoule 'market for heat, future' (megajoule, GLO, None) to 'LDPE, granulate, recycled' (kilogram, CH, None)&gt;",0.7304601899196493,MJ</t>
  </si>
  <si>
    <t>pl0003,"Exchange: 0.15668737633477323 megajoule 'market group for heat, district or industrial, natural gas' (megajoule, RER, None) to 'PET, granulate, recycled' (kilogram, CH, None)&gt;",0.15668737633477323,megajoule</t>
  </si>
  <si>
    <t>pl0003,"Exchange: 0.15668737633477323 megajoule 'market for heat, future' (megajoule, GLO, None) to 'PET, granulate, recycled' (kilogram, CH, None)&gt;",0.15668737633477323,megajoule</t>
  </si>
  <si>
    <t>pl0003,"Exchange: 0.2773687897957067 kilowatt hour 'market group for electricity, low voltage' (kilowatt hour, RER, None) to 'PET, granulate, recycled' (kilogram, CH, None)&gt;",0.2773687897957067,kilowatt hour</t>
  </si>
  <si>
    <t>pl0003,"Exchange: 0.2773687897957067 kilowatt hour 'market group for electricity, low voltage' (kilowatt hour, WEU, None) to 'PET, granulate, recycled' (kilogram, CH, None)&gt;",0.2773687897957067,kilowatt hour</t>
  </si>
  <si>
    <t>pl0003,"Exchange: 0.47567567567567565 kilowatt hour 'market group for electricity, low voltage' (kilowatt hour, RER, None) to 'PET, granulate, recycled' (kilogram, CH, None)&gt;",0.47567567567567565,kilowatt hour</t>
  </si>
  <si>
    <t>pl0003,"Exchange: 0.47567567567567565 kilowatt hour 'market group for electricity, low voltage' (kilowatt hour, WEU, None) to 'PET, granulate, recycled' (kilogram, CH, None)&gt;",0.47567567567567565,kilowatt hour</t>
  </si>
  <si>
    <t>pl0003,"Exchange: 0.00292 kilogram 'market for chemical, inorganic' (kilogram, GLO, None) to 'PET, granulate, recycled' (kilogram, CH, None)&gt;",0.00292,kg</t>
  </si>
  <si>
    <t>pl0003,"Exchange: 0.0018407596785975163 ton kilometer 'municipal waste collection service by 21 metric ton lorry' (ton kilometer, CH, None) to 'PET, granulate, recycled' (kilogram, CH, None)&gt;",0.0018407596785975163,tkm</t>
  </si>
  <si>
    <t>pl0003,"Exchange: 0.0018407596785975163 ton kilometer 'transport, freight, lorry, 26t gross weight, unspecified powertrain, regional delivery' (ton kilometer, WEU, None) to 'PET, granulate, recycled' (kilogram, CH, None)&gt;",0.0018407596785975163,tkm</t>
  </si>
  <si>
    <t>pl0003,"Exchange: 0.022089116143170193 person kilometer 'transport, passenger, electric bicycle' (person kilometer, CH, None) to 'PET, granulate, recycled' (kilogram, CH, None)&gt;",0.022089116143170193,personkm</t>
  </si>
  <si>
    <t>pl0003,"Exchange: 0.013513513513513513 kilometer 'market for transport, passenger car' (kilometer, RER, None) to 'PET, granulate, recycled' (kilogram, CH, None)&gt;",0.013513513513513513,km</t>
  </si>
  <si>
    <t>pl0003,"Exchange: 0.013513513513513513 kilometer 'transport, passenger car, EURO 5' (kilometer, RER, None) to 'PET, granulate, recycled' (kilogram, CH, None)&gt;",0.013513513513513513,km</t>
  </si>
  <si>
    <t>pl0003,"Exchange: 0.04054054054054053 kilometer 'market for transport, passenger car' (kilometer, RER, None) to 'PET, granulate, recycled' (kilogram, CH, None)&gt;",0.04054054054054053,km</t>
  </si>
  <si>
    <t>pl0003,"Exchange: 0.04054054054054053 kilometer 'transport, passenger car, electric' (kilometer, GLO, None) to 'PET, granulate, recycled' (kilogram, CH, None)&gt;",0.04054054054054053,km / kg</t>
  </si>
  <si>
    <t>pl0003,"Exchange: 0.17531044558071582 ton kilometer 'market for transport, freight, lorry, unspecified' (ton kilometer, RER, None) to 'PET, granulate, recycled' (kilogram, CH, None)&gt;",0.17531044558071582,tkm</t>
  </si>
  <si>
    <t>pl0003,"Exchange: 0.17531044558071582 ton kilometer 'transport, freight, lorry, 26t gross weight, unspecified powertrain, regional delivery' (ton kilometer, WEU, None) to 'PET, granulate, recycled' (kilogram, CH, None)&gt;",0.17531044558071582,tkm</t>
  </si>
  <si>
    <t>pl0003,"Exchange: 0.17531044558071582 ton kilometer 'market group for transport, freight train' (ton kilometer, RER, None) to 'PET, granulate, recycled' (kilogram, CH, None)&gt;",0.17531044558071582,tkm</t>
  </si>
  <si>
    <t>pl0003,"Exchange: 0.7304601899196493 megajoule 'market group for heat, district or industrial, natural gas' (megajoule, RER, None) to 'PET, granulate, recycled' (kilogram, CH, None)&gt;",0.7304601899196493,MJ</t>
  </si>
  <si>
    <t>pl0003,"Exchange: 0.7304601899196493 megajoule 'market for heat, future' (megajoule, GLO, None) to 'PET, granulate, recycled' (kilogram, CH, None)&gt;",0.7304601899196493,MJ</t>
  </si>
  <si>
    <t>pl0004,"Exchange: 0.27310616108006175 megajoule 'market group for heat, district or industrial, natural gas' (megajoule, RER, None) to 'PP, granulate, recycled' (kilogram, CH, None)&gt;",0.27310616108006175,megajoule</t>
  </si>
  <si>
    <t>pl0004,"Exchange: 0.27310616108006175 megajoule 'market for heat, future' (megajoule, GLO, None) to 'PP, granulate, recycled' (kilogram, CH, None)&gt;",0.27310616108006175,megajoule</t>
  </si>
  <si>
    <t>pl0004,"Exchange: 0.4834539141346054 kilowatt hour 'market group for electricity, low voltage' (kilowatt hour, RER, None) to 'PP, granulate, recycled' (kilogram, CH, None)&gt;",0.4834539141346054,kilowatt hour</t>
  </si>
  <si>
    <t>pl0004,"Exchange: 0.4834539141346054 kilowatt hour 'market group for electricity, low voltage' (kilowatt hour, WEU, None) to 'PP, granulate, recycled' (kilogram, CH, None)&gt;",0.4834539141346054,kilowatt hour</t>
  </si>
  <si>
    <t>pl0004,"Exchange: 0.47567567567567565 kilowatt hour 'market group for electricity, low voltage' (kilowatt hour, RER, None) to 'PP, granulate, recycled' (kilogram, CH, None)&gt;",0.47567567567567565,kilowatt hour</t>
  </si>
  <si>
    <t>pl0004,"Exchange: 0.47567567567567565 kilowatt hour 'market group for electricity, low voltage' (kilowatt hour, WEU, None) to 'PP, granulate, recycled' (kilogram, CH, None)&gt;",0.47567567567567565,kilowatt hour</t>
  </si>
  <si>
    <t>pl0004,"Exchange: 0.00292 kilogram 'market for chemical, inorganic' (kilogram, GLO, None) to 'PP, granulate, recycled' (kilogram, CH, None)&gt;",0.00292,kg</t>
  </si>
  <si>
    <t>pl0004,"Exchange: 0.0018407596785975163 ton kilometer 'municipal waste collection service by 21 metric ton lorry' (ton kilometer, CH, None) to 'PP, granulate, recycled' (kilogram, CH, None)&gt;",0.0018407596785975163,tkm</t>
  </si>
  <si>
    <t>pl0004,"Exchange: 0.0018407596785975163 ton kilometer 'transport, freight, lorry, 26t gross weight, unspecified powertrain, regional delivery' (ton kilometer, WEU, None) to 'PP, granulate, recycled' (kilogram, CH, None)&gt;",0.0018407596785975163,tkm</t>
  </si>
  <si>
    <t>pl0004,"Exchange: 0.022089116143170193 person kilometer 'transport, passenger, electric bicycle' (person kilometer, CH, None) to 'PP, granulate, recycled' (kilogram, CH, None)&gt;",0.022089116143170193,personkm</t>
  </si>
  <si>
    <t>pl0004,"Exchange: 0.013513513513513513 kilometer 'market for transport, passenger car' (kilometer, RER, None) to 'PP, granulate, recycled' (kilogram, CH, None)&gt;",0.013513513513513513,km</t>
  </si>
  <si>
    <t>pl0004,"Exchange: 0.013513513513513513 kilometer 'transport, passenger car, EURO 5' (kilometer, RER, None) to 'PP, granulate, recycled' (kilogram, CH, None)&gt;",0.013513513513513513,km</t>
  </si>
  <si>
    <t>pl0004,"Exchange: 0.04054054054054053 kilometer 'market for transport, passenger car' (kilometer, RER, None) to 'PP, granulate, recycled' (kilogram, CH, None)&gt;",0.04054054054054053,km</t>
  </si>
  <si>
    <t>pl0004,"Exchange: 0.04054054054054053 kilometer 'transport, passenger car, electric' (kilometer, GLO, None) to 'PP, granulate, recycled' (kilogram, CH, None)&gt;",0.04054054054054053,km / kg</t>
  </si>
  <si>
    <t>pl0004,"Exchange: 0.17531044558071582 ton kilometer 'market for transport, freight, lorry, unspecified' (ton kilometer, RER, None) to 'PP, granulate, recycled' (kilogram, CH, None)&gt;",0.17531044558071582,tkm</t>
  </si>
  <si>
    <t>pl0004,"Exchange: 0.17531044558071582 ton kilometer 'transport, freight, lorry, 26t gross weight, unspecified powertrain, regional delivery' (ton kilometer, WEU, None) to 'PP, granulate, recycled' (kilogram, CH, None)&gt;",0.17531044558071582,tkm</t>
  </si>
  <si>
    <t>pl0004,"Exchange: 0.17531044558071582 ton kilometer 'market group for transport, freight train' (ton kilometer, RER, None) to 'PP, granulate, recycled' (kilogram, CH, None)&gt;",0.17531044558071582,tkm</t>
  </si>
  <si>
    <t>pl0004,"Exchange: 0.7304601899196493 megajoule 'market group for heat, district or industrial, natural gas' (megajoule, RER, None) to 'PP, granulate, recycled' (kilogram, CH, None)&gt;",0.7304601899196493,MJ</t>
  </si>
  <si>
    <t>pl0004,"Exchange: 0.7304601899196493 megajoule 'market for heat, future' (megajoule, GLO, None) to 'PP, granulate, recycled' (kilogram, CH, None)&gt;",0.7304601899196493,MJ</t>
  </si>
  <si>
    <t>pl0005,"Exchange: 0.2007899353607402 megajoule 'market group for heat, district or industrial, natural gas' (megajoule, RER, None) to 'PS, granulate, recycled' (kilogram, CH, None)&gt;",0.2007899353607402,megajoule</t>
  </si>
  <si>
    <t>pl0005,"Exchange: 0.2007899353607402 megajoule 'market for heat, future' (megajoule, GLO, None) to 'PS, granulate, recycled' (kilogram, CH, None)&gt;",0.2007899353607402,megajoule</t>
  </si>
  <si>
    <t>pl0005,"Exchange: 0.35543936389090536 kilowatt hour 'market group for electricity, low voltage' (kilowatt hour, RER, None) to 'PS, granulate, recycled' (kilogram, CH, None)&gt;",0.35543936389090536,kilowatt hour</t>
  </si>
  <si>
    <t>pl0005,"Exchange: 0.35543936389090536 kilowatt hour 'market group for electricity, low voltage' (kilowatt hour, WEU, None) to 'PS, granulate, recycled' (kilogram, CH, None)&gt;",0.35543936389090536,kilowatt hour</t>
  </si>
  <si>
    <t>pl0005,"Exchange: 0.47567567567567565 kilowatt hour 'market group for electricity, low voltage' (kilowatt hour, RER, None) to 'PS, granulate, recycled' (kilogram, CH, None)&gt;",0.47567567567567565,kilowatt hour</t>
  </si>
  <si>
    <t>pl0005,"Exchange: 0.47567567567567565 kilowatt hour 'market group for electricity, low voltage' (kilowatt hour, WEU, None) to 'PS, granulate, recycled' (kilogram, CH, None)&gt;",0.47567567567567565,kilowatt hour</t>
  </si>
  <si>
    <t>pl0005,"Exchange: 0.00292 kilogram 'market for chemical, inorganic' (kilogram, GLO, None) to 'PS, granulate, recycled' (kilogram, CH, None)&gt;",0.00292,kg</t>
  </si>
  <si>
    <t>pl0005,"Exchange: 0.0018407596785975163 ton kilometer 'municipal waste collection service by 21 metric ton lorry' (ton kilometer, CH, None) to 'PS, granulate, recycled' (kilogram, CH, None)&gt;",0.0018407596785975163,tkm</t>
  </si>
  <si>
    <t>pl0005,"Exchange: 0.0018407596785975163 ton kilometer 'transport, freight, lorry, 26t gross weight, unspecified powertrain, regional delivery' (ton kilometer, WEU, None) to 'PS, granulate, recycled' (kilogram, CH, None)&gt;",0.0018407596785975163,tkm</t>
  </si>
  <si>
    <t>pl0005,"Exchange: 0.022089116143170193 person kilometer 'transport, passenger, electric bicycle' (person kilometer, CH, None) to 'PS, granulate, recycled' (kilogram, CH, None)&gt;",0.022089116143170193,personkm</t>
  </si>
  <si>
    <t>pl0005,"Exchange: 0.013513513513513513 kilometer 'market for transport, passenger car' (kilometer, RER, None) to 'PS, granulate, recycled' (kilogram, CH, None)&gt;",0.013513513513513513,km</t>
  </si>
  <si>
    <t>pl0005,"Exchange: 0.013513513513513513 kilometer 'transport, passenger car, EURO 5' (kilometer, RER, None) to 'PS, granulate, recycled' (kilogram, CH, None)&gt;",0.013513513513513513,km</t>
  </si>
  <si>
    <t>pl0005,"Exchange: 0.04054054054054053 kilometer 'market for transport, passenger car' (kilometer, RER, None) to 'PS, granulate, recycled' (kilogram, CH, None)&gt;",0.04054054054054053,km</t>
  </si>
  <si>
    <t>pl0005,"Exchange: 0.04054054054054053 kilometer 'transport, passenger car, electric' (kilometer, GLO, None) to 'PS, granulate, recycled' (kilogram, CH, None)&gt;",0.04054054054054053,km / kg</t>
  </si>
  <si>
    <t>pl0005,"Exchange: 0.17531044558071582 ton kilometer 'market for transport, freight, lorry, unspecified' (ton kilometer, RER, None) to 'PS, granulate, recycled' (kilogram, CH, None)&gt;",0.17531044558071582,tkm</t>
  </si>
  <si>
    <t>pl0005,"Exchange: 0.17531044558071582 ton kilometer 'transport, freight, lorry, 26t gross weight, unspecified powertrain, regional delivery' (ton kilometer, WEU, None) to 'PS, granulate, recycled' (kilogram, CH, None)&gt;",0.17531044558071582,tkm</t>
  </si>
  <si>
    <t>pl0005,"Exchange: 0.17531044558071582 ton kilometer 'market group for transport, freight train' (ton kilometer, RER, None) to 'PS, granulate, recycled' (kilogram, CH, None)&gt;",0.17531044558071582,tkm</t>
  </si>
  <si>
    <t>pl0005,"Exchange: 0.7304601899196493 megajoule 'market group for heat, district or industrial, natural gas' (megajoule, RER, None) to 'PS, granulate, recycled' (kilogram, CH, None)&gt;",0.7304601899196493,MJ</t>
  </si>
  <si>
    <t>pl0005,"Exchange: 0.7304601899196493 megajoule 'market for heat, future' (megajoule, GLO, None) to 'PS, granulate, recycled' (kilogram, CH, None)&gt;",0.7304601899196493,MJ</t>
  </si>
  <si>
    <t>pl0006,"Exchange: 0.13550672105919317 megajoule 'market group for heat, district or industrial, natural gas' (megajoule, RER, None) to 'PVC, granulate, recycled' (kilogram, CH, None)&gt;",0.13550672105919317,megajoule</t>
  </si>
  <si>
    <t>pl0006,"Exchange: 0.13550672105919317 megajoule 'market for heat, future' (megajoule, GLO, None) to 'PVC, granulate, recycled' (kilogram, CH, None)&gt;",0.13550672105919317,megajoule</t>
  </si>
  <si>
    <t>pl0006,"Exchange: 0.23987468619724153 kilowatt hour 'market group for electricity, low voltage' (kilowatt hour, RER, None) to 'PVC, granulate, recycled' (kilogram, CH, None)&gt;",0.23987468619724153,kilowatt hour</t>
  </si>
  <si>
    <t>pl0006,"Exchange: 0.23987468619724153 kilowatt hour 'market group for electricity, low voltage' (kilowatt hour, WEU, None) to 'PVC, granulate, recycled' (kilogram, CH, None)&gt;",0.23987468619724153,kilowatt hour</t>
  </si>
  <si>
    <t>pl0006,"Exchange: 0.47567567567567565 kilowatt hour 'market group for electricity, low voltage' (kilowatt hour, RER, None) to 'PVC, granulate, recycled' (kilogram, CH, None)&gt;",0.47567567567567565,kilowatt hour</t>
  </si>
  <si>
    <t>pl0006,"Exchange: 0.47567567567567565 kilowatt hour 'market group for electricity, low voltage' (kilowatt hour, WEU, None) to 'PVC, granulate, recycled' (kilogram, CH, None)&gt;",0.47567567567567565,kilowatt hour</t>
  </si>
  <si>
    <t>pl0006,"Exchange: 0.00292 kilogram 'market for chemical, inorganic' (kilogram, GLO, None) to 'PVC, granulate, recycled' (kilogram, CH, None)&gt;",0.00292,kg</t>
  </si>
  <si>
    <t>pl0006,"Exchange: 0.0018407596785975163 ton kilometer 'municipal waste collection service by 21 metric ton lorry' (ton kilometer, CH, None) to 'PVC, granulate, recycled' (kilogram, CH, None)&gt;",0.0018407596785975163,tkm</t>
  </si>
  <si>
    <t>pl0006,"Exchange: 0.0018407596785975163 ton kilometer 'transport, freight, lorry, 26t gross weight, unspecified powertrain, regional delivery' (ton kilometer, WEU, None) to 'PVC, granulate, recycled' (kilogram, CH, None)&gt;",0.0018407596785975163,tkm</t>
  </si>
  <si>
    <t>pl0006,"Exchange: 0.022089116143170193 person kilometer 'transport, passenger, electric bicycle' (person kilometer, CH, None) to 'PVC, granulate, recycled' (kilogram, CH, None)&gt;",0.022089116143170193,personkm</t>
  </si>
  <si>
    <t>pl0006,"Exchange: 0.013513513513513513 kilometer 'market for transport, passenger car' (kilometer, RER, None) to 'PVC, granulate, recycled' (kilogram, CH, None)&gt;",0.013513513513513513,km</t>
  </si>
  <si>
    <t>pl0006,"Exchange: 0.013513513513513513 kilometer 'transport, passenger car, EURO 5' (kilometer, RER, None) to 'PVC, granulate, recycled' (kilogram, CH, None)&gt;",0.013513513513513513,km</t>
  </si>
  <si>
    <t>pl0006,"Exchange: 0.04054054054054053 kilometer 'market for transport, passenger car' (kilometer, RER, None) to 'PVC, granulate, recycled' (kilogram, CH, None)&gt;",0.04054054054054053,km</t>
  </si>
  <si>
    <t>pl0006,"Exchange: 0.04054054054054053 kilometer 'transport, passenger car, electric' (kilometer, GLO, None) to 'PVC, granulate, recycled' (kilogram, CH, None)&gt;",0.04054054054054053,km / kg</t>
  </si>
  <si>
    <t>pl0006,"Exchange: 0.17531044558071582 ton kilometer 'market for transport, freight, lorry, unspecified' (ton kilometer, RER, None) to 'PVC, granulate, recycled' (kilogram, CH, None)&gt;",0.17531044558071582,tkm</t>
  </si>
  <si>
    <t>pl0006,"Exchange: 0.17531044558071582 ton kilometer 'transport, freight, lorry, 26t gross weight, unspecified powertrain, regional delivery' (ton kilometer, WEU, None) to 'PVC, granulate, recycled' (kilogram, CH, None)&gt;",0.17531044558071582,tkm</t>
  </si>
  <si>
    <t>pl0006,"Exchange: 0.17531044558071582 ton kilometer 'market group for transport, freight train' (ton kilometer, RER, None) to 'PVC, granulate, recycled' (kilogram, CH, None)&gt;",0.17531044558071582,tkm</t>
  </si>
  <si>
    <t>pl0006,"Exchange: 0.7304601899196493 megajoule 'market group for heat, district or industrial, natural gas' (megajoule, RER, None) to 'PVC, granulate, recycled' (kilogram, CH, None)&gt;",0.7304601899196493,MJ</t>
  </si>
  <si>
    <t>pl0006,"Exchange: 0.7304601899196493 megajoule 'market for heat, future' (megajoule, GLO, None) to 'PVC, granulate, recycled' (kilogram, CH, None)&gt;",0.7304601899196493,MJ</t>
  </si>
  <si>
    <t>pl0007,"Exchange: 0.13720715902287173 megajoule 'market group for heat, district or industrial, natural gas' (megajoule, RER, None) to 'ABS, granulate, recycled' (kilogram, CH, None)&gt;",0.13720715902287173,megajoule</t>
  </si>
  <si>
    <t>pl0007,"Exchange: 0.13720715902287173 megajoule 'market for heat, future' (megajoule, GLO, None) to 'ABS, granulate, recycled' (kilogram, CH, None)&gt;",0.13720715902287173,megajoule</t>
  </si>
  <si>
    <t>pl0007,"Exchange: 0.24288481012133153 kilowatt hour 'market group for electricity, low voltage' (kilowatt hour, RER, None) to 'ABS, granulate, recycled' (kilogram, CH, None)&gt;",0.24288481012133153,kilowatt hour</t>
  </si>
  <si>
    <t>pl0007,"Exchange: 0.24288481012133153 kilowatt hour 'market group for electricity, low voltage' (kilowatt hour, WEU, None) to 'ABS, granulate, recycled' (kilogram, CH, None)&gt;",0.24288481012133153,kilowatt hour</t>
  </si>
  <si>
    <t>pl0007,"Exchange: 0.6428049671292915 kilowatt hour 'market group for electricity, low voltage' (kilowatt hour, RER, None) to 'ABS, granulate, recycled' (kilogram, CH, None)&gt;",0.6428049671292915,kilowatt hour</t>
  </si>
  <si>
    <t>pl0007,"Exchange: 0.6428049671292915 kilowatt hour 'market group for electricity, low voltage' (kilowatt hour, WEU, None) to 'ABS, granulate, recycled' (kilogram, CH, None)&gt;",0.6428049671292915,kilowatt hour</t>
  </si>
  <si>
    <t>pl0007,"Exchange: 0.00292 kilogram 'market for chemical, inorganic' (kilogram, GLO, None) to 'ABS, granulate, recycled' (kilogram, CH, None)&gt;",0.00292,kg</t>
  </si>
  <si>
    <t>pl0007,"Exchange: 0.0018407596785975163 ton kilometer 'municipal waste collection service by 21 metric ton lorry' (ton kilometer, CH, None) to 'ABS, granulate, recycled' (kilogram, CH, None)&gt;",0.0018407596785975163,tkm</t>
  </si>
  <si>
    <t>pl0007,"Exchange: 0.0018407596785975163 ton kilometer 'transport, freight, lorry, 26t gross weight, unspecified powertrain, regional delivery' (ton kilometer, WEU, None) to 'ABS, granulate, recycled' (kilogram, CH, None)&gt;",0.0018407596785975163,tkm</t>
  </si>
  <si>
    <t>pl0007,"Exchange: 0.022089116143170193 person kilometer 'transport, passenger, electric bicycle' (person kilometer, CH, None) to 'ABS, granulate, recycled' (kilogram, CH, None)&gt;",0.022089116143170193,personkm</t>
  </si>
  <si>
    <t>pl0007,"Exchange: 0.013513513513513513 kilometer 'market for transport, passenger car' (kilometer, RER, None) to 'ABS, granulate, recycled' (kilogram, CH, None)&gt;",0.013513513513513513,km</t>
  </si>
  <si>
    <t>pl0007,"Exchange: 0.013513513513513513 kilometer 'transport, passenger car, EURO 5' (kilometer, RER, None) to 'ABS, granulate, recycled' (kilogram, CH, None)&gt;",0.013513513513513513,km</t>
  </si>
  <si>
    <t>pl0007,"Exchange: 0.04054054054054053 kilometer 'market for transport, passenger car' (kilometer, RER, None) to 'ABS, granulate, recycled' (kilogram, CH, None)&gt;",0.04054054054054053,km</t>
  </si>
  <si>
    <t>pl0007,"Exchange: 0.04054054054054053 kilometer 'transport, passenger car, electric' (kilometer, GLO, None) to 'ABS, granulate, recycled' (kilogram, CH, None)&gt;",0.04054054054054053,km / kg</t>
  </si>
  <si>
    <t>pl0007,"Exchange: 0.17531044558071582 ton kilometer 'market for transport, freight, lorry, unspecified' (ton kilometer, RER, None) to 'ABS, granulate, recycled' (kilogram, CH, None)&gt;",0.17531044558071582,tkm</t>
  </si>
  <si>
    <t>pl0007,"Exchange: 0.17531044558071582 ton kilometer 'transport, freight, lorry, 26t gross weight, unspecified powertrain, regional delivery' (ton kilometer, WEU, None) to 'ABS, granulate, recycled' (kilogram, CH, None)&gt;",0.17531044558071582,tkm</t>
  </si>
  <si>
    <t>pl0007,"Exchange: 0.17531044558071582 ton kilometer 'market group for transport, freight train' (ton kilometer, RER, None) to 'ABS, granulate, recycled' (kilogram, CH, None)&gt;",0.17531044558071582,tkm</t>
  </si>
  <si>
    <t>pl0007,"Exchange: 0.7304601899196493 megajoule 'market group for heat, district or industrial, natural gas' (megajoule, RER, None) to 'ABS, granulate, recycled' (kilogram, CH, None)&gt;",0.7304601899196493,MJ</t>
  </si>
  <si>
    <t>pl0007,"Exchange: 0.7304601899196493 megajoule 'market for heat, future' (megajoule, GLO, None) to 'ABS, granulate, recycled' (kilogram, CH, None)&gt;",0.7304601899196493,MJ</t>
  </si>
  <si>
    <t>pl0008,"Exchange: 0.2007899353607402 megajoule 'market group for heat, district or industrial, natural gas' (megajoule, RER, None) to 'HIPS, granulate, recycled' (kilogram, CH, None)&gt;",0.2007899353607402,megajoule</t>
  </si>
  <si>
    <t>pl0008,"Exchange: 0.2007899353607402 megajoule 'market for heat, future' (megajoule, GLO, None) to 'HIPS, granulate, recycled' (kilogram, CH, None)&gt;",0.2007899353607402,megajoule</t>
  </si>
  <si>
    <t>pl0008,"Exchange: 0.35543936389090536 kilowatt hour 'market group for electricity, low voltage' (kilowatt hour, RER, None) to 'HIPS, granulate, recycled' (kilogram, CH, None)&gt;",0.35543936389090536,kilowatt hour</t>
  </si>
  <si>
    <t>pl0008,"Exchange: 0.35543936389090536 kilowatt hour 'market group for electricity, low voltage' (kilowatt hour, WEU, None) to 'HIPS, granulate, recycled' (kilogram, CH, None)&gt;",0.35543936389090536,kilowatt hour</t>
  </si>
  <si>
    <t>pl0008,"Exchange: 0.6428049671292915 kilowatt hour 'market group for electricity, low voltage' (kilowatt hour, RER, None) to 'HIPS, granulate, recycled' (kilogram, CH, None)&gt;",0.6428049671292915,kilowatt hour</t>
  </si>
  <si>
    <t>pl0008,"Exchange: 0.6428049671292915 kilowatt hour 'market group for electricity, low voltage' (kilowatt hour, WEU, None) to 'HIPS, granulate, recycled' (kilogram, CH, None)&gt;",0.6428049671292915,kilowatt hour</t>
  </si>
  <si>
    <t>pl0008,"Exchange: 0.00292 kilogram 'market for chemical, inorganic' (kilogram, GLO, None) to 'HIPS, granulate, recycled' (kilogram, CH, None)&gt;",0.00292,kg</t>
  </si>
  <si>
    <t>pl0008,"Exchange: 0.0018407596785975163 ton kilometer 'municipal waste collection service by 21 metric ton lorry' (ton kilometer, CH, None) to 'HIPS, granulate, recycled' (kilogram, CH, None)&gt;",0.0018407596785975163,tkm</t>
  </si>
  <si>
    <t>pl0008,"Exchange: 0.0018407596785975163 ton kilometer 'transport, freight, lorry, 26t gross weight, unspecified powertrain, regional delivery' (ton kilometer, WEU, None) to 'HIPS, granulate, recycled' (kilogram, CH, None)&gt;",0.0018407596785975163,tkm</t>
  </si>
  <si>
    <t>pl0008,"Exchange: 0.022089116143170193 person kilometer 'transport, passenger, electric bicycle' (person kilometer, CH, None) to 'HIPS, granulate, recycled' (kilogram, CH, None)&gt;",0.022089116143170193,personkm</t>
  </si>
  <si>
    <t>pl0008,"Exchange: 0.013513513513513513 kilometer 'market for transport, passenger car' (kilometer, RER, None) to 'HIPS, granulate, recycled' (kilogram, CH, None)&gt;",0.013513513513513513,km</t>
  </si>
  <si>
    <t>pl0008,"Exchange: 0.013513513513513513 kilometer 'transport, passenger car, EURO 5' (kilometer, RER, None) to 'HIPS, granulate, recycled' (kilogram, CH, None)&gt;",0.013513513513513513,km</t>
  </si>
  <si>
    <t>pl0008,"Exchange: 0.04054054054054053 kilometer 'market for transport, passenger car' (kilometer, RER, None) to 'HIPS, granulate, recycled' (kilogram, CH, None)&gt;",0.04054054054054053,km</t>
  </si>
  <si>
    <t>pl0008,"Exchange: 0.04054054054054053 kilometer 'transport, passenger car, electric' (kilometer, GLO, None) to 'HIPS, granulate, recycled' (kilogram, CH, None)&gt;",0.04054054054054053,km / kg</t>
  </si>
  <si>
    <t>pl0008,"Exchange: 0.17531044558071582 ton kilometer 'market for transport, freight, lorry, unspecified' (ton kilometer, RER, None) to 'HIPS, granulate, recycled' (kilogram, CH, None)&gt;",0.17531044558071582,tkm</t>
  </si>
  <si>
    <t>pl0008,"Exchange: 0.17531044558071582 ton kilometer 'transport, freight, lorry, 26t gross weight, unspecified powertrain, regional delivery' (ton kilometer, WEU, None) to 'HIPS, granulate, recycled' (kilogram, CH, None)&gt;",0.17531044558071582,tkm</t>
  </si>
  <si>
    <t>pl0008,"Exchange: 0.17531044558071582 ton kilometer 'market group for transport, freight train' (ton kilometer, RER, None) to 'HIPS, granulate, recycled' (kilogram, CH, None)&gt;",0.17531044558071582,tkm</t>
  </si>
  <si>
    <t>pl0008,"Exchange: 0.7304601899196493 megajoule 'market group for heat, district or industrial, natural gas' (megajoule, RER, None) to 'HIPS, granulate, recycled' (kilogram, CH, None)&gt;",0.7304601899196493,MJ</t>
  </si>
  <si>
    <t>pl0008,"Exchange: 0.7304601899196493 megajoule 'market for heat, future' (megajoule, GLO, None) to 'HIPS, granulate, recycled' (kilogram, CH, None)&gt;",0.7304601899196493,MJ</t>
  </si>
  <si>
    <t>pl0009,"Exchange: 0.2768708335637624 megajoule 'market group for heat, district or industrial, natural gas' (megajoule, RER, None) to 'PA, granulate, recycled' (kilogram, CH, None)&gt;",0.2768708335637624,megajoule</t>
  </si>
  <si>
    <t>pl0009,"Exchange: 0.2768708335637624 megajoule 'market for heat, future' (megajoule, GLO, None) to 'PA, granulate, recycled' (kilogram, CH, None)&gt;",0.2768708335637624,megajoule</t>
  </si>
  <si>
    <t>pl0009,"Exchange: 0.4901181564954593 kilowatt hour 'market group for electricity, low voltage' (kilowatt hour, RER, None) to 'PA, granulate, recycled' (kilogram, CH, None)&gt;",0.4901181564954593,kilowatt hour</t>
  </si>
  <si>
    <t>pl0009,"Exchange: 0.4901181564954593 kilowatt hour 'market group for electricity, low voltage' (kilowatt hour, WEU, None) to 'PA, granulate, recycled' (kilogram, CH, None)&gt;",0.4901181564954593,kilowatt hour</t>
  </si>
  <si>
    <t>pl0009,"Exchange: 0.6428049671292915 kilowatt hour 'market group for electricity, low voltage' (kilowatt hour, RER, None) to 'PA, granulate, recycled' (kilogram, CH, None)&gt;",0.6428049671292915,kilowatt hour</t>
  </si>
  <si>
    <t>pl0009,"Exchange: 0.6428049671292915 kilowatt hour 'market group for electricity, low voltage' (kilowatt hour, WEU, None) to 'PA, granulate, recycled' (kilogram, CH, None)&gt;",0.6428049671292915,kilowatt hour</t>
  </si>
  <si>
    <t>pl0009,"Exchange: 0.00292 kilogram 'market for chemical, inorganic' (kilogram, GLO, None) to 'PA, granulate, recycled' (kilogram, CH, None)&gt;",0.00292,kg</t>
  </si>
  <si>
    <t>pl0009,"Exchange: 0.0018407596785975163 ton kilometer 'municipal waste collection service by 21 metric ton lorry' (ton kilometer, CH, None) to 'PA, granulate, recycled' (kilogram, CH, None)&gt;",0.0018407596785975163,tkm</t>
  </si>
  <si>
    <t>pl0009,"Exchange: 0.0018407596785975163 ton kilometer 'transport, freight, lorry, 26t gross weight, unspecified powertrain, regional delivery' (ton kilometer, WEU, None) to 'PA, granulate, recycled' (kilogram, CH, None)&gt;",0.0018407596785975163,tkm</t>
  </si>
  <si>
    <t>pl0009,"Exchange: 0.022089116143170193 person kilometer 'transport, passenger, electric bicycle' (person kilometer, CH, None) to 'PA, granulate, recycled' (kilogram, CH, None)&gt;",0.022089116143170193,personkm</t>
  </si>
  <si>
    <t>pl0009,"Exchange: 0.013513513513513513 kilometer 'market for transport, passenger car' (kilometer, RER, None) to 'PA, granulate, recycled' (kilogram, CH, None)&gt;",0.013513513513513513,km</t>
  </si>
  <si>
    <t>pl0009,"Exchange: 0.013513513513513513 kilometer 'transport, passenger car, EURO 5' (kilometer, RER, None) to 'PA, granulate, recycled' (kilogram, CH, None)&gt;",0.013513513513513513,km</t>
  </si>
  <si>
    <t>pl0009,"Exchange: 0.04054054054054053 kilometer 'market for transport, passenger car' (kilometer, RER, None) to 'PA, granulate, recycled' (kilogram, CH, None)&gt;",0.04054054054054053,km</t>
  </si>
  <si>
    <t>pl0009,"Exchange: 0.04054054054054053 kilometer 'transport, passenger car, electric' (kilometer, GLO, None) to 'PA, granulate, recycled' (kilogram, CH, None)&gt;",0.04054054054054053,km / kg</t>
  </si>
  <si>
    <t>pl0009,"Exchange: 0.17531044558071582 ton kilometer 'market for transport, freight, lorry, unspecified' (ton kilometer, RER, None) to 'PA, granulate, recycled' (kilogram, CH, None)&gt;",0.17531044558071582,tkm</t>
  </si>
  <si>
    <t>pl0009,"Exchange: 0.17531044558071582 ton kilometer 'transport, freight, lorry, 26t gross weight, unspecified powertrain, regional delivery' (ton kilometer, WEU, None) to 'PA, granulate, recycled' (kilogram, CH, None)&gt;",0.17531044558071582,tkm</t>
  </si>
  <si>
    <t>pl0009,"Exchange: 0.17531044558071582 ton kilometer 'market group for transport, freight train' (ton kilometer, RER, None) to 'PA, granulate, recycled' (kilogram, CH, None)&gt;",0.17531044558071582,tkm</t>
  </si>
  <si>
    <t>pl0009,"Exchange: 0.7304601899196493 megajoule 'market group for heat, district or industrial, natural gas' (megajoule, RER, None) to 'PA, granulate, recycled' (kilogram, CH, None)&gt;",0.7304601899196493,MJ</t>
  </si>
  <si>
    <t>pl0009,"Exchange: 0.7304601899196493 megajoule 'market for heat, future' (megajoule, GLO, None) to 'PA, granulate, recycled' (kilogram, CH, None)&gt;",0.7304601899196493,MJ</t>
  </si>
  <si>
    <t>pl0010,"Exchange: 0.23580535390880897 megajoule 'market group for heat, district or industrial, natural gas' (megajoule, RER, None) to 'PC, granulate, recycled' (kilogram, CH, None)&gt;",0.23580535390880897,megajoule</t>
  </si>
  <si>
    <t>pl0010,"Exchange: 0.23580535390880897 megajoule 'market for heat, future' (megajoule, GLO, None) to 'PC, granulate, recycled' (kilogram, CH, None)&gt;",0.23580535390880897,megajoule</t>
  </si>
  <si>
    <t>pl0010,"Exchange: 0.4174238357357669 kilowatt hour 'market group for electricity, low voltage' (kilowatt hour, RER, None) to 'PC, granulate, recycled' (kilogram, CH, None)&gt;",0.4174238357357669,kilowatt hour</t>
  </si>
  <si>
    <t>pl0010,"Exchange: 0.4174238357357669 kilowatt hour 'market group for electricity, low voltage' (kilowatt hour, WEU, None) to 'PC, granulate, recycled' (kilogram, CH, None)&gt;",0.4174238357357669,kilowatt hour</t>
  </si>
  <si>
    <t>pl0010,"Exchange: 0.6428049671292915 kilowatt hour 'market group for electricity, low voltage' (kilowatt hour, RER, None) to 'PC, granulate, recycled' (kilogram, CH, None)&gt;",0.6428049671292915,kilowatt hour</t>
  </si>
  <si>
    <t>pl0010,"Exchange: 0.6428049671292915 kilowatt hour 'market group for electricity, low voltage' (kilowatt hour, WEU, None) to 'PC, granulate, recycled' (kilogram, CH, None)&gt;",0.6428049671292915,kilowatt hour</t>
  </si>
  <si>
    <t>pl0010,"Exchange: 0.00292 kilogram 'market for chemical, inorganic' (kilogram, GLO, None) to 'PC, granulate, recycled' (kilogram, CH, None)&gt;",0.00292,kg</t>
  </si>
  <si>
    <t>pl0010,"Exchange: 0.0018407596785975163 ton kilometer 'municipal waste collection service by 21 metric ton lorry' (ton kilometer, CH, None) to 'PC, granulate, recycled' (kilogram, CH, None)&gt;",0.0018407596785975163,tkm</t>
  </si>
  <si>
    <t>pl0010,"Exchange: 0.0018407596785975163 ton kilometer 'transport, freight, lorry, 26t gross weight, unspecified powertrain, regional delivery' (ton kilometer, WEU, None) to 'PC, granulate, recycled' (kilogram, CH, None)&gt;",0.0018407596785975163,tkm</t>
  </si>
  <si>
    <t>pl0010,"Exchange: 0.022089116143170193 person kilometer 'transport, passenger, electric bicycle' (person kilometer, CH, None) to 'PC, granulate, recycled' (kilogram, CH, None)&gt;",0.022089116143170193,personkm</t>
  </si>
  <si>
    <t>pl0010,"Exchange: 0.013513513513513513 kilometer 'market for transport, passenger car' (kilometer, RER, None) to 'PC, granulate, recycled' (kilogram, CH, None)&gt;",0.013513513513513513,km</t>
  </si>
  <si>
    <t>pl0010,"Exchange: 0.013513513513513513 kilometer 'transport, passenger car, EURO 5' (kilometer, RER, None) to 'PC, granulate, recycled' (kilogram, CH, None)&gt;",0.013513513513513513,km</t>
  </si>
  <si>
    <t>pl0010,"Exchange: 0.04054054054054053 kilometer 'market for transport, passenger car' (kilometer, RER, None) to 'PC, granulate, recycled' (kilogram, CH, None)&gt;",0.04054054054054053,km</t>
  </si>
  <si>
    <t>pl0010,"Exchange: 0.04054054054054053 kilometer 'transport, passenger car, electric' (kilometer, GLO, None) to 'PC, granulate, recycled' (kilogram, CH, None)&gt;",0.04054054054054053,km / kg</t>
  </si>
  <si>
    <t>pl0010,"Exchange: 0.17531044558071582 ton kilometer 'market for transport, freight, lorry, unspecified' (ton kilometer, RER, None) to 'PC, granulate, recycled' (kilogram, CH, None)&gt;",0.17531044558071582,tkm</t>
  </si>
  <si>
    <t>pl0010,"Exchange: 0.17531044558071582 ton kilometer 'transport, freight, lorry, 26t gross weight, unspecified powertrain, regional delivery' (ton kilometer, WEU, None) to 'PC, granulate, recycled' (kilogram, CH, None)&gt;",0.17531044558071582,tkm</t>
  </si>
  <si>
    <t>pl0010,"Exchange: 0.17531044558071582 ton kilometer 'market group for transport, freight train' (ton kilometer, RER, None) to 'PC, granulate, recycled' (kilogram, CH, None)&gt;",0.17531044558071582,tkm</t>
  </si>
  <si>
    <t>pl0010,"Exchange: 0.7304601899196493 megajoule 'market group for heat, district or industrial, natural gas' (megajoule, RER, None) to 'PC, granulate, recycled' (kilogram, CH, None)&gt;",0.7304601899196493,MJ</t>
  </si>
  <si>
    <t>pl0010,"Exchange: 0.7304601899196493 megajoule 'market for heat, future' (megajoule, GLO, None) to 'PC, granulate, recycled' (kilogram, CH, None)&gt;",0.7304601899196493,MJ</t>
  </si>
  <si>
    <t>id_plastic_types</t>
  </si>
  <si>
    <t>name_plastic_types</t>
  </si>
  <si>
    <t>full designation</t>
  </si>
  <si>
    <t>included in category</t>
  </si>
  <si>
    <t>pl0001</t>
  </si>
  <si>
    <t>HDPE</t>
  </si>
  <si>
    <t>high-density polyethylene</t>
  </si>
  <si>
    <t>HDPE, PE-X</t>
  </si>
  <si>
    <t>pl0002</t>
  </si>
  <si>
    <t>LDPE</t>
  </si>
  <si>
    <t>low-density polyethylene</t>
  </si>
  <si>
    <t>LDPE, LLDPE</t>
  </si>
  <si>
    <t>pl0003</t>
  </si>
  <si>
    <t>PET</t>
  </si>
  <si>
    <t>polyethylene terephthalate</t>
  </si>
  <si>
    <t>PET-A, PET-G</t>
  </si>
  <si>
    <t>pl0004</t>
  </si>
  <si>
    <t>PP</t>
  </si>
  <si>
    <t>polypropylene</t>
  </si>
  <si>
    <t>pl0005</t>
  </si>
  <si>
    <t>PS</t>
  </si>
  <si>
    <t>polystyrene</t>
  </si>
  <si>
    <t>GPPS, EPS</t>
  </si>
  <si>
    <t>pl0006</t>
  </si>
  <si>
    <t>PVC</t>
  </si>
  <si>
    <t>polyvinylchloride</t>
  </si>
  <si>
    <t>PVC-U, PVC-P</t>
  </si>
  <si>
    <t>pl0007</t>
  </si>
  <si>
    <t>ABS</t>
  </si>
  <si>
    <t>acrylonitrile butadiene styrene</t>
  </si>
  <si>
    <t>ABS, ASA, SAN</t>
  </si>
  <si>
    <t>pl0008</t>
  </si>
  <si>
    <t>HIPS</t>
  </si>
  <si>
    <t>high-impact polystyrene</t>
  </si>
  <si>
    <t>pl0009</t>
  </si>
  <si>
    <t>PA</t>
  </si>
  <si>
    <t>polyamides</t>
  </si>
  <si>
    <t>PA 6, PA 66, PA 12, PA 610, …</t>
  </si>
  <si>
    <t>pl0010</t>
  </si>
  <si>
    <t>PC</t>
  </si>
  <si>
    <t>polycarbonates</t>
  </si>
  <si>
    <t>pl0011</t>
  </si>
  <si>
    <t>PUR</t>
  </si>
  <si>
    <t>polyurethanes</t>
  </si>
  <si>
    <t>id_productgroups</t>
  </si>
  <si>
    <t>name_productgroups</t>
  </si>
  <si>
    <t>productsegment_productgroups</t>
  </si>
  <si>
    <t>name_productsegments</t>
  </si>
  <si>
    <t>included</t>
  </si>
  <si>
    <t>pg0001</t>
  </si>
  <si>
    <t>Consumer food films</t>
  </si>
  <si>
    <t>ps0001</t>
  </si>
  <si>
    <t>Packaging</t>
  </si>
  <si>
    <t>all films for food packaging if not in the shape of bags (see below)</t>
  </si>
  <si>
    <t>pg0002</t>
  </si>
  <si>
    <t>Consumer food bags</t>
  </si>
  <si>
    <t>shape and material composition of similar kind as for food films, considered bag and not film and allocated here if packaging first made to a bag and then filled</t>
  </si>
  <si>
    <t>pg0003</t>
  </si>
  <si>
    <t>Consumer food bottles</t>
  </si>
  <si>
    <t>PET drinking bottles, other PET bottles e.g. for olive oil, hollow bodies from polyolefins e.g. for milk packaging</t>
  </si>
  <si>
    <t>pg0004</t>
  </si>
  <si>
    <t>Consumer food PTTs</t>
  </si>
  <si>
    <t>yoghurt pots, fruit trays, meat trays, take-away meals trays, sweets tubs etc.; incl. lids and sealing films</t>
  </si>
  <si>
    <t>pg0005</t>
  </si>
  <si>
    <t>Consumer food other packaging</t>
  </si>
  <si>
    <t>e.g. mayonnaise tube, beverage cups</t>
  </si>
  <si>
    <t>pg0006</t>
  </si>
  <si>
    <t>Consumer non-food films</t>
  </si>
  <si>
    <t>packaging films of EEE, furniture or clothing, also from delivery of online purchases, six-pack shrink wrap, newspaper packaging films etc.;</t>
  </si>
  <si>
    <t>pg0007</t>
  </si>
  <si>
    <t>Consumer non-food bags</t>
  </si>
  <si>
    <t>carrier bags</t>
  </si>
  <si>
    <t>pg0008</t>
  </si>
  <si>
    <t>Consumer non-food bottles</t>
  </si>
  <si>
    <t>bottles for personal care products or detergents</t>
  </si>
  <si>
    <t>pg0009</t>
  </si>
  <si>
    <t>Consumer non-food PTTs</t>
  </si>
  <si>
    <t>packaging of cosmetics like cream jars, packaging trays e.g. for EEE, EPS protective trays, buckets</t>
  </si>
  <si>
    <t>pg0010</t>
  </si>
  <si>
    <t>Consumer non-food other packaging</t>
  </si>
  <si>
    <t>transport packaging, e.g. EPS boxes and beads, reusable boxes</t>
  </si>
  <si>
    <t>pg0011</t>
  </si>
  <si>
    <t>Non-consumer food films</t>
  </si>
  <si>
    <t>film from hospitality sector</t>
  </si>
  <si>
    <t>pg0012</t>
  </si>
  <si>
    <t>Non-consumer food bottles</t>
  </si>
  <si>
    <t>bottles from hospitality sector</t>
  </si>
  <si>
    <t>pg0013</t>
  </si>
  <si>
    <t>Non-consumer food boxes</t>
  </si>
  <si>
    <t>boxes from retail and hospitality sectors, insulating EPS boxes for cold or hot food</t>
  </si>
  <si>
    <t>pg0014</t>
  </si>
  <si>
    <t>Non-consumer food other packaging</t>
  </si>
  <si>
    <t>PTTs and packaging of other shapes, packaging arising in offices of companies with more than 250 full-time employees similar to consumer packaging</t>
  </si>
  <si>
    <t>pg0015</t>
  </si>
  <si>
    <t>Non-consumer non-food films</t>
  </si>
  <si>
    <t>tertiary packaging films</t>
  </si>
  <si>
    <t>pg0016</t>
  </si>
  <si>
    <t>Non-consumer non-food bottles</t>
  </si>
  <si>
    <t>bottles for solvents</t>
  </si>
  <si>
    <t>pg0017</t>
  </si>
  <si>
    <t>Non-consumer non-food boxes</t>
  </si>
  <si>
    <t>small load carriers, protective EPS boxes</t>
  </si>
  <si>
    <t>pg0018</t>
  </si>
  <si>
    <t>Non-consumer non-food other packaging</t>
  </si>
  <si>
    <t>PTTs and packaging of other shapes, packaging arising in offices of companies with more than 250 full-time employees similar to consumer packaging; in general, non-consumer packaging includes packaging from commercial and industrial sources (manufacturing industry, retail, hospitality sector), building and construction and agriculture</t>
  </si>
  <si>
    <t>pg0019</t>
  </si>
  <si>
    <t>Drinking water pipes</t>
  </si>
  <si>
    <t>ps0002</t>
  </si>
  <si>
    <t>Building and Construction</t>
  </si>
  <si>
    <t>buried and domestic installation pipes</t>
  </si>
  <si>
    <t>pg0020</t>
  </si>
  <si>
    <t>Sewage pipes</t>
  </si>
  <si>
    <t>pg0021</t>
  </si>
  <si>
    <t>Heating pipes</t>
  </si>
  <si>
    <t>pg0022</t>
  </si>
  <si>
    <t>Gas pipes</t>
  </si>
  <si>
    <t>pg0023</t>
  </si>
  <si>
    <t>Cable conduits</t>
  </si>
  <si>
    <t>pg0024</t>
  </si>
  <si>
    <t>Drainage pipes</t>
  </si>
  <si>
    <t>pg0025</t>
  </si>
  <si>
    <t>Other pipes and ducts</t>
  </si>
  <si>
    <t>pg0026</t>
  </si>
  <si>
    <t>Thermal insulation</t>
  </si>
  <si>
    <t>thermal insulation for all types of buildings</t>
  </si>
  <si>
    <t>pg0027</t>
  </si>
  <si>
    <t>Flooring</t>
  </si>
  <si>
    <t>indoor floor coverings</t>
  </si>
  <si>
    <t>pg0028</t>
  </si>
  <si>
    <t>Window profiles</t>
  </si>
  <si>
    <t>window profiles</t>
  </si>
  <si>
    <t>pg0029</t>
  </si>
  <si>
    <t>Roof lining</t>
  </si>
  <si>
    <t>roof lining</t>
  </si>
  <si>
    <t>pg0030</t>
  </si>
  <si>
    <t>Other B&amp;C products</t>
  </si>
  <si>
    <t>construction profiles, door profiles, cover sheeting, construction sheeting, lining membranes other than roof lining, tiles, plates, outdoor flooring, wall and sealing coverings/protection</t>
  </si>
  <si>
    <t>pg0031</t>
  </si>
  <si>
    <t>Bumpers</t>
  </si>
  <si>
    <t>ps0003</t>
  </si>
  <si>
    <t>Automotive</t>
  </si>
  <si>
    <t>bumpers</t>
  </si>
  <si>
    <t>pg0032</t>
  </si>
  <si>
    <t>Front end</t>
  </si>
  <si>
    <t>grille or closed front end (for electric vehicles)</t>
  </si>
  <si>
    <t>pg0033</t>
  </si>
  <si>
    <t>Lights</t>
  </si>
  <si>
    <t>head and tail lights</t>
  </si>
  <si>
    <t>pg0034</t>
  </si>
  <si>
    <t>Wheel arch liners</t>
  </si>
  <si>
    <t>hubcaps</t>
  </si>
  <si>
    <t>pg0035</t>
  </si>
  <si>
    <t>Hubcaps</t>
  </si>
  <si>
    <t>disks for covering the face of automobile wheels (also named wheel covers)</t>
  </si>
  <si>
    <t>pg0036</t>
  </si>
  <si>
    <t>Rocker panel</t>
  </si>
  <si>
    <t>rocker panel</t>
  </si>
  <si>
    <t>pg0037</t>
  </si>
  <si>
    <t>Under-the-hood components</t>
  </si>
  <si>
    <t>climate air filter housing, air intake module, plenum cover, engine cover, coolant reservoir, coolant hoses, 12 V battery case, and others</t>
  </si>
  <si>
    <t>pg0038</t>
  </si>
  <si>
    <t>Interior panels - high temperature</t>
  </si>
  <si>
    <t>distinction between panels: same material (mostly PP, some ABS if higher scratch- and impact-resistance is required), but different grades (higher-performing grade for higher temperature) (PC Mattsson, 2021-11-12); panels in direct sun light exposure, e.g. upper pillar covers</t>
  </si>
  <si>
    <t>pg0039</t>
  </si>
  <si>
    <t>Interior panels - moderate temperature</t>
  </si>
  <si>
    <t>distinction between panels: same material (mostly PP, some ABS if higher scratch- and impact-resistance is required), but different grades (higher-performing grade for higher temperature) (PC Mattsson, 2021-11-12); panels mostly not in direct sun light exposure, e.g. pillar covers at intermediate height</t>
  </si>
  <si>
    <t>pg0040</t>
  </si>
  <si>
    <t>Interior panels - low temperature</t>
  </si>
  <si>
    <t>distinction between panels: same material (mostly PP, some ABS if higher scratch- and impact-resistance is required), but different grades (higher-performing grade for higher temperature) (PC Mattsson, 2021-11-12); panels not in direct sun light exposure, e.g. low pillar covers and other panels, panels in trunk</t>
  </si>
  <si>
    <t>pg0041</t>
  </si>
  <si>
    <t>Door panel</t>
  </si>
  <si>
    <t>consisting of drink holder and map pocket in door, loudspeaker cover</t>
  </si>
  <si>
    <t>pg0042</t>
  </si>
  <si>
    <t>Other interior automotive parts</t>
  </si>
  <si>
    <t>instrument panel, ventilation air ducts, fuel tank, seat backing, parts in trunk (partly reinforced, because need to bear high forces, e.g. by loading suitcases (PC Romming, 2022-01-27)), electronics, other not separately listed interior automotive parts</t>
  </si>
  <si>
    <t>pg0043</t>
  </si>
  <si>
    <t>Other exterior automotive parts</t>
  </si>
  <si>
    <t>air deflector, trims, underbody protection, other not separately listed exterior automotive parts</t>
  </si>
  <si>
    <t>pg0044</t>
  </si>
  <si>
    <t>Large HH appliances</t>
  </si>
  <si>
    <t>ps0004</t>
  </si>
  <si>
    <t>Electrical and Electronic Equipment</t>
  </si>
  <si>
    <t>stoves, ovens, washing machines, dishwashers</t>
  </si>
  <si>
    <t>pg0045</t>
  </si>
  <si>
    <t>Cooling, refrigerating and AC devices</t>
  </si>
  <si>
    <t>fridges, freezers, compressors for refrigeration</t>
  </si>
  <si>
    <t>pg0046</t>
  </si>
  <si>
    <t>Small HH appliances</t>
  </si>
  <si>
    <t>hairdryers, toasters, vacuum cleaners</t>
  </si>
  <si>
    <t>pg0047</t>
  </si>
  <si>
    <t>ICT equipment and CE</t>
  </si>
  <si>
    <t>phones, computers, printers, audio and video equipment, photographic equipment</t>
  </si>
  <si>
    <t>pg0048</t>
  </si>
  <si>
    <t>Other EEE</t>
  </si>
  <si>
    <t>EEE from B&amp;C, EE toys, EE sports items, EE tools, EE musical instruments, lamps, photovoltaic panels, pumps, fans, electrical motors and generators, batteries</t>
  </si>
  <si>
    <t>pg0049</t>
  </si>
  <si>
    <t>Agricultural films - silage</t>
  </si>
  <si>
    <t>ps0005</t>
  </si>
  <si>
    <t>Agriculture</t>
  </si>
  <si>
    <t>silage film</t>
  </si>
  <si>
    <t>pg0050</t>
  </si>
  <si>
    <t>Agricultural films - greenhouse</t>
  </si>
  <si>
    <t>greenhouse film</t>
  </si>
  <si>
    <t>pg0051</t>
  </si>
  <si>
    <t>Agricultural films - mulch</t>
  </si>
  <si>
    <t>mulch films</t>
  </si>
  <si>
    <t>pg0052</t>
  </si>
  <si>
    <t>Agricultural films - other</t>
  </si>
  <si>
    <t>tunnel film, insulation film</t>
  </si>
  <si>
    <t>pg0053</t>
  </si>
  <si>
    <t>Agricultural pipes</t>
  </si>
  <si>
    <t>irrigation pipes</t>
  </si>
  <si>
    <t>pg0054</t>
  </si>
  <si>
    <t>Other agricultural products</t>
  </si>
  <si>
    <t>hooks, supporting brackets, clips, growth protectors, fishing equipment</t>
  </si>
  <si>
    <t>pg0055</t>
  </si>
  <si>
    <t>Kitchenware</t>
  </si>
  <si>
    <t>ps0006</t>
  </si>
  <si>
    <t>Household items, furniture, leisure and others</t>
  </si>
  <si>
    <t>bowls, spatulae, cutting boards, cutlery, plates, straws, stirrers</t>
  </si>
  <si>
    <t>pg0056</t>
  </si>
  <si>
    <t>Other household items</t>
  </si>
  <si>
    <t>cleaning utensiles like broom and dustpan, pens, parts of scissors and office supply, decorative items</t>
  </si>
  <si>
    <t>pg0057</t>
  </si>
  <si>
    <t>Toys</t>
  </si>
  <si>
    <t>all toys except for electrical or electronic toys, balloons and sticks for balloons</t>
  </si>
  <si>
    <t>pg0058</t>
  </si>
  <si>
    <t>Furniture</t>
  </si>
  <si>
    <t>fitted and free-standing furniture, stuffed furnishings, medical furniture, baths, sinks etc. from plastics, garden furniture, medical furniture</t>
  </si>
  <si>
    <t>pg0059</t>
  </si>
  <si>
    <t>Sports items</t>
  </si>
  <si>
    <t>all sports items except for electrical or electronic sports items</t>
  </si>
  <si>
    <t>pg0060</t>
  </si>
  <si>
    <t>Medical and hygiene items</t>
  </si>
  <si>
    <t>syringes, tubes, disposable gloves, sanitary towels, tampons, tooth brushes, hair brushes, cotton bud sticks etc., medical instruments / appliances / apparatus</t>
  </si>
  <si>
    <t>pg0061</t>
  </si>
  <si>
    <t>Other products</t>
  </si>
  <si>
    <t>gloves, waterproof footware, footware with plastics soles, lighters, clocks, personal care products, rest of transportation segment which is not included in Automotive, partly semi-finished products like pipes, rods, sheets, fittings</t>
  </si>
  <si>
    <t>pg0062</t>
  </si>
  <si>
    <t>Apparel</t>
  </si>
  <si>
    <t>ps0007</t>
  </si>
  <si>
    <t>Textiles</t>
  </si>
  <si>
    <t>clothing, textile footware</t>
  </si>
  <si>
    <t>pg0063</t>
  </si>
  <si>
    <t>Household textiles</t>
  </si>
  <si>
    <t>bedlinen, blankets, curtains</t>
  </si>
  <si>
    <t>pg0064</t>
  </si>
  <si>
    <t>Technical textiles - textile flooring</t>
  </si>
  <si>
    <t>built-in carpet floor, carpets</t>
  </si>
  <si>
    <t>pg0065</t>
  </si>
  <si>
    <t>Technical textiles - textile furniture</t>
  </si>
  <si>
    <t>couches, chairs etc. with textile covers</t>
  </si>
  <si>
    <t>pg0066</t>
  </si>
  <si>
    <t>Technical textiles - mobility textiles</t>
  </si>
  <si>
    <t>car carpets, seat covers, ventilation air filter, and other textiles used in passenger vehicles</t>
  </si>
  <si>
    <t>pg0067</t>
  </si>
  <si>
    <t>Technical textiles - agrotextiles - agricultural nets</t>
  </si>
  <si>
    <t>climate nets, wind-breaker nets, shadow nets, insect nets, anti-birds nets, anti-hail nets</t>
  </si>
  <si>
    <t>pg0068</t>
  </si>
  <si>
    <t>Technical textiles - agrotextiles - other agrotextiles</t>
  </si>
  <si>
    <t>bands, non-wovens, woven tape fabric</t>
  </si>
  <si>
    <t>pg0069</t>
  </si>
  <si>
    <t>Technical textiles - other technical textiles</t>
  </si>
  <si>
    <t>geotextiles, building textiles, technical clothing, filters from EEE, B&amp;C and other packaging woven bags (except for such from agriculture), sports nets, cigarette butts, wet wipes</t>
  </si>
  <si>
    <t>no secondary material utilized</t>
  </si>
  <si>
    <t>shares for secondary PET from Klotz et al. (2022) assumed for all packaging and textiles</t>
  </si>
  <si>
    <t>only secondary PET used in this product group</t>
  </si>
  <si>
    <t>same shares as for other plastic types</t>
  </si>
  <si>
    <t>25% higher than in Klotz et al. (2022), due to longer timeframe allowing for further process improvements</t>
  </si>
  <si>
    <t>same shares as for kitchenware chosen, as lower safety, but higher stability and partly esthetic requirements are estimated to prevail</t>
  </si>
  <si>
    <t>same shares as for kitchenware chosen, as lower safety, but higher stability and esthetic requirements are estimated to prevail</t>
  </si>
  <si>
    <t>similar requirements assumed to apply as for kitchenware, same shares used</t>
  </si>
  <si>
    <t>to some extent esthetic requirements, low mechanical requirements;
shares from Klotz et al. (2022) for household items increased by 25% due to longer timeframe allowing for further process improvements;</t>
  </si>
  <si>
    <t>to some extent esthetic requirements, low mechanical requirements, partly heat resistance requirements (e.g. for spatulae); material safety requirements meant to be fulfilled due to choice of utilizable secondary material flows, whereby, due to food contact, secondary material estimated to be only utilizable in lower shares; therefore, 25% lower shares than for other household items assumed</t>
  </si>
  <si>
    <t>partly stability requirements, as they need to resist different weather conditions, and certain longevity required; assumed low esthetic or exposure limit requirements; the secondary material partly stems from greenhouse films (which can be recycled closed loop (Horodytska, 2018)), and the respective waste is probably impaired as it has been exposed to UV radiation during the use phase; secondary material utilization is only investigated in shares or as a middle layer (Horodytska, 2018); same shares as for non-consumer non-food films assumed;</t>
  </si>
  <si>
    <t>average allowed secondary material shares used for all EEE product groups; 
no more specific recycling modelled, therefore, no targeted secondary material available; waste consists of plastics of all vintages and colors; therefore, assumed that for all EEE product groups only in lower-demanding parts mechanically recycled secondary plastics utilizable, i.e. parts not requiring heat-resistance, high surface quality, or high mechanical properties;
25% higher shares than in Klotz et al. (2022) allowed due to longer timeframe allowing for further process improvements;</t>
  </si>
  <si>
    <t>Ventilation air ducts</t>
  </si>
  <si>
    <t>Instrument panel</t>
  </si>
  <si>
    <t>Underbody protection</t>
  </si>
  <si>
    <t>Parts in engine compartment</t>
  </si>
  <si>
    <t>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t>
  </si>
  <si>
    <t>as today a large share of the available secondary plastics are used in diverse B&amp;C applications (Klotz et al., 2022; Conversio, 2020), higher secondary material shares estimated to be utilizable than in products of remaining product segments grouped under other; this applies to the shares from Klotz et al. (2022), which were allowed;</t>
  </si>
  <si>
    <t>due to often unsufficient surface quality if secondary material is used and color requirements for visible parts, based on personal communication with Möhne (2022-03-23), estimated that a maximum of 80% secondary material utilizable only in the core of profiles;
high applicability: about two third of all profiles are white (personal communication Möhne, 2022-03-23); assumed that, if processes improve so that higher surface quality is achievable, also visible, outer profile parts could be produced by secondary material from white profile waste; if the visible parts constitute not more than 20% of the whole profiles (see moderate applicability), assuming that the white, i.e. two third of all profile waste, could be used for all profile parts, if the consumption would not increase over, window profiles could be completely made of secondary material, which is today for individual profiles already the case (personal communication Möhne, 2022-03-23; Profine, 2022); however, due to the long lifetime of window profiles and increasing consumption due to increasing population, and uncertainty regarding whether the surface quality requirements can be met, only a share of 90%, lying between 100% and the share for the moderate applicability case, was assumed;
low applicability: 25% higher shares than in Klotz et al. (2022), due to longer timeframe allowing for further process improvements;</t>
  </si>
  <si>
    <t>moderate applicability: assumed that 100% secondary material could be used in lower layer that can amount to three quarters of the total thickness in all flooring as an average;
high and low applicability: shares from Klotz et al. (2022) increased by 25% due to possible progress in recycling and production processes within longer timeframe;</t>
  </si>
  <si>
    <t>already very high shares from Klotz et al. (2022) not further increased</t>
  </si>
  <si>
    <t>estimated that mostly no esthetic requirements, but longevity and partly pressure resistance and safety requirements - same maximum secondary material shares assumed as for other products because no secondary material specifically targeted for individual product available</t>
  </si>
  <si>
    <t>drainage pipes could be made of up to 100% secondary material according to Kunststoff Information (2020), however, assumed that overall similar restrictions apply as for cable conduits, therefore, same shares assumed as for those;</t>
  </si>
  <si>
    <t>in buried cable conduits, overall 90% secondary material could be utilized, while a small share of primary material is still required, applied e.g. in an outer layer for labelling purposes or as protection, or when high impact strength is required, or for welding, or for pipes appended below bridges exposed to UV radiation and therefore more likely to get brittle and crack, or for special applications (personal communication Streng, 2021-11-24); domestic cable conduits assumed to have similar requirements; however, today the secondary material stems to a relevant extent from bottle waste, the estimated secondary material share of 90% is based on this secondary material composition; if in future more secondary material stems from pipes, it is likely to be more brittle due to the longer lifetime (personal communication Van der Haegen, 2022-01-25), therefore, a share of 90% might not be achievable;
moderate applicability: 80%, i.e. slightly less than the estimated 90% secondary material assumed to be achievable, considering that more waste might stem from the B&amp;C instead of the packaging segment and, therefore, be more brittle, allowing only for a use in lower shares;
high applicability: 90% secondary material as estimated;
low applicability: assumed that only 2/3 of secondary material might be utilizable due to brittle waste after long lifetime;</t>
  </si>
  <si>
    <t>today no secondary material utilization allowed by product standards for drinking water pipes, while developments for changing this are ongoing (personal communication Streng, 2021-11-24); in other buried pipes, 90% secondary material could be applied, while a small share of primary material is still required, applied e.g. in an outer layer for labelling purposes or as protection, or for welding, or for special applications (personal communication Streng, 2021-11-24); for drinking water pipes, external contamination, e.g. by soil, is relevant even if they are recycled closed-loop, whereby cleaning processes are under development for food-contact secondary polyolefins, which might be suitable for pipes as well; another recycling challenge is that pipes have long lifetimes, over which the material becomes brittle (personal communication Van der Haegen, 2022-01-25), negatively affecting secondary material quality; assumed that in future at least an inner layer could in shares be made of secondary material, for both domestic and buried pipes;
moderate applicability: assumed that an inner layer of half of the total pipe cross-section could be made of 50% secondary material;
high applicability: assumed that an inner layer of three quarters of the total pipe cross-section could be made of 75% secondary material;
low applicability: assumed that an inner layer of one quarter of the total pipe cross-section could be made of 25% secondary material;</t>
  </si>
  <si>
    <t>mix of products contained in this group does not allow for an individual recycling; as, therefore, only mixed secondary material is available, it is assumed that the secondary material will not have targeted properties, therefore, only lower secondary material shares allowed;
same as for consumer non-food other packaging, same shares as for other products chosen;</t>
  </si>
  <si>
    <t>load carrying capability is required, but esthetic requirements are lower than for consumer products; variation among products in this group is estimated not to be very high;
high applicability: estimate of a forerunner company utilizing secondary material in non-consumer boxes for achievable share of 80% used as high applicability value, as the secondary material share utilized today by the company amounts to only 35% (personal communication Diekmann, 2021-11-25);
moderate applicability: assumed that the estimate of a forerunner company utilizing secondary material in non-consumer boxes for achievable share of 80% (personal communication Diekmann, 2021-11-25) could be reached by 90% of the companies;
low applicability: assumed that double of the secondary material share achieved by a forerunner company today of 35% (personal communication Diekmann, 2021-11-25) could be reached by 75% of all companies;</t>
  </si>
  <si>
    <t>assumed partly higher migration requirements than boxes because chemicals / cosmetics stored that might extract (?), that might need high protection -&gt; 0.75% of boxes assumed</t>
  </si>
  <si>
    <t>assumed 75% of shares of non-food other, as contaminants from stored food in original products might pose higher limitations for food than for non-food packaging</t>
  </si>
  <si>
    <t>assumed 75% of shares of non-food boxes, as contaminants of stored food might be a problem despite closed-loop recycling, especially for meat; requirements for certain boxes, e.g. for vegetables / fruits, are estimated to be less high, as e.g. some vegetables / fruits have a peel that will be removed prior to eating;</t>
  </si>
  <si>
    <t>assumed same as consumer food bottles</t>
  </si>
  <si>
    <t>assumed same as consumer food films</t>
  </si>
  <si>
    <t>mix of products contained in this group does not allow for an individual recycling; as, therefore, only mixed secondary material is available, it is assumed that the secondary material will not have targeted properties, therefore, only lower secondary material shares allowed;
same shares as for other product chosen;</t>
  </si>
  <si>
    <t>10% higher than in Klotz et al. (2022), due to longer timeframe allowing for further process improvements; lower increase than for bottles and bags, as shares already high in Klotz et al. (2022)</t>
  </si>
  <si>
    <t>assumed lower shares than for bags, because more often need to meet esthetical requirements such as transparency, partly technical requirements like stretch properties, despite no load carrying capability needed;
same shares as for non-consumer non-food films assumed, due to assumed higher esthetic, but less stretch requirements;</t>
  </si>
  <si>
    <t>mix of products contained in this group does not allow for an individual recycling; as, therefore, only mixed secondary material is available, it is assumed that the secondary material will not have targeted properties, therefore, only lower secondary material shares allowed;
the chosen shares amount to 75% of the shares for consumer non-food other packaging, as, due to the food contact, the requirements are estimated to be higher, allowing for lower secondary material shares or partly only for using secondary materials in parts of products that are not in direct contact with the packaged food;</t>
  </si>
  <si>
    <t xml:space="preserve">both PET (Gerlat, 2018; Welle, 2005; personal communication Gude, 2020-08-26) and PS (Styrenics Circular Solutions, 2022a) due to their polymer structure prevent contaminants from entering into or migrating through the polymer matrix, making them suitable for food-contact applications; also, the polymer chains are not significantly modified during recycling for PS (Styrenics Circular Solutions, 2022a), which includes that a high surface quality remains achievable (Trinseo, 2022), while for PET the polymer chains can be restructured by solid-state polycondensation (Starlinger, 2022); same as for PS (Styrenics Circular Solutions, 2022b), also for PP, efforts to achieve the EFSA certification for food-contact secondary material are ongoing, while polyolefins more prone to taking up contaminants (personal communication Gude, 2020-08-26; Franz and Welle, 2022); at the same time, both PET and PS trays are reported to often be directly printed or have labels glued on their surface, which influences the quality of secondary materials (Franz and Welle, 2022); due to this, also a completely white color is difficult to achieve (event Verwertbar, 2021-11-18; Trinseo, 2022), while it might be required for some products;
high applicability: assumed print can be avoided and glue can be removed, which is possible, but not to 100% (Trinseo, 2022); therefore, due to the slightly changed properties for PS, and probably lower achievable secondary material shares for PP because of the higher cleaning challenges (Franz and Welle, 2022; see above), assumed that overall a maximum of 80% secondary material can be used;
moderate applicability: assumed that 25% more secondary material could be used compared to food bottles, as more PS is used compared to polyolefins, which is more easy to recycle than PE and PP (see above);
low: same share as for food bottles assumed, as, despite the higher use of PS compared to bottles possibly facilitating recycling, unlike for bottles, no industrial-scale recycling process is in place yet;
</t>
  </si>
  <si>
    <t>a recycling process for HDPE milk bottles was already established in the UK in 2004; also the US FDA gave a favorable opinion for using closed-loop post-consumer recyclate of up to 50% in new milk bottles; closed-loop post-consumer recyclate to be used in a share of 15% in direct food contact in milk bottles is already being produced by two companies with a annual capacity of processing approximately 30,000 t of HDPE recyclate (Franz and Welle, 2022);
moderate applicability: overall 50% post-consumer recyclate use;
high applicability: assumed that process improvements (e.g. regarding cleaning) are possible until 2040, and that therefore a share of 70% secondary material could be achieved, being higher than for food films or bags, but lower than for non-food bottles;
low applicability: assumed that the intended use share for secondary material produced by forerunner recycling plants of 15% is possible to achieve as a average;</t>
  </si>
  <si>
    <t>assumed same situation as for films, just different shape</t>
  </si>
  <si>
    <t>few sources are available for potential usability of recycled plastics in food-contact films;
different challenges exist: when different transparent films of the same plastic type are recycled together, they can become milky due to the interface between the different plastic grades (personal communication with Enger, 2021-12-09); if products from monomaterial laminate (Amcor, 2022; regarded as monomaterial in this study, see Section S2.10) are recycled together, the mix is likely to only be utilizable in small shares, if at all, in the original film product, which requires the specific laminate layers; also when using secondary material only as a middle layer in films, the visual appearance changes, which can limit the applications in which the recycled materials may be used (Radusin et al., 2020);
studies have investigated the possibility of utilizing post-consumer recycled LDPE as a middle layer in food-contact films (Radusin et al., 2020; RISE, 2022);
processes for secondary plastics besides PET to be used in food-contact applications are being investigated, but not yet established on an industrial scale;
moderate applicability: assumed that a middle layer constituting one third of the film's thickness could be made of secondary plastics; possibly this layer could be thicker, depending on the required barrier properties and migration behavior, on the other hand, it might be that for some products more layers of different materials are needed, or an additional layer might be used to limit migration (RISE, 2022), allowing only smaller secondary material shares; it was further assumed that only in three quarters of the films secondary material could be used at all, due to the mentioned limitations regarding visual appearance, and partly occuring mixing of different grades of the same plastic type (if monomaterial laminates are recycled);
high applicability: thicker inner layer made of secondary material, amounting to half of the total thickness, was assumed to be implementable in 90% of films;
low applicability: inner layer of same thickness as in moderate applicability case (one third of total thickness) was assumed to be implementable only in half of all films;</t>
  </si>
  <si>
    <t>share of demand suitable for taking up secondary material - low applicability PET IMPROVED DESIGN</t>
  </si>
  <si>
    <t>share of demand suitable for taking up secondary material - moderate applicability PET IMPROVED DESIGN</t>
  </si>
  <si>
    <t>share of demand suitable for taking up secondary material - high applicability PET IMPROVED DESIGN</t>
  </si>
  <si>
    <t>share of demand suitable for taking up secondary material - low applicability IMPROVED DESIGN</t>
  </si>
  <si>
    <t>share of demand suitable for taking up secondary material - moderate applicability IMPROVED DESIGN</t>
  </si>
  <si>
    <t>share of demand suitable for taking up secondary material - high applicability IMPROVED DESIGN</t>
  </si>
  <si>
    <t>estimation basis</t>
  </si>
  <si>
    <t>share of demand suitable for taking up secondary material - low applicability PET</t>
  </si>
  <si>
    <t>share of demand suitable for taking up secondary material - moderate applicability PET</t>
  </si>
  <si>
    <t>share of demand suitable for taking up secondary material - high applicability PET</t>
  </si>
  <si>
    <t>share of demand suitable for taking up secondary material - low applicability</t>
  </si>
  <si>
    <t>share of demand suitable for taking up secondary material - moderate applicability</t>
  </si>
  <si>
    <t>share of demand suitable for taking up secondary material - high applicability</t>
  </si>
  <si>
    <t>Product group</t>
  </si>
  <si>
    <t>process_today</t>
  </si>
  <si>
    <t>location_today</t>
  </si>
  <si>
    <t>process_future</t>
  </si>
  <si>
    <t>location_future</t>
  </si>
  <si>
    <t>amount per kg secondary plastic</t>
  </si>
  <si>
    <t>unit</t>
  </si>
  <si>
    <t>rationales for process choice</t>
  </si>
  <si>
    <t>additional parameters</t>
  </si>
  <si>
    <t>value</t>
  </si>
  <si>
    <t>source</t>
  </si>
  <si>
    <t>market group for heat, district or industrial, natural gas</t>
  </si>
  <si>
    <t>RER</t>
  </si>
  <si>
    <t>market for heat, future</t>
  </si>
  <si>
    <t>GLO</t>
  </si>
  <si>
    <t>individual for each plastic type</t>
  </si>
  <si>
    <t>MJ</t>
  </si>
  <si>
    <t>based on the heat required per kg secondary material according to the Ecoinvent dataset 'polyethylene production, high density, granulate, recycled' [Europe without Switzerland] (recycling partly takes place in other European countries than Switzerland), scaled with individual heat capacity multiplied by temperature difference between ambient and individual processing temperature plus individual melt enthalpy, taking fixed heat consumption for process based on estimate by Schwarz et al. (2021) into consideration (assuming same fixed heat share as fixed electricity share); the values used for calculation are specified sheet 'S3.16 LCA_recycling_2'; the heat production process is the same as the one from the Ecoinvent dataset 'polyethylene production, high density, granulate, recycled' [Europe without Switzerland] for RER;</t>
  </si>
  <si>
    <t>sorting / recycling losses</t>
  </si>
  <si>
    <t>rough value for sorting and recycling losses, respectively, based on fixed process losses from main paper (5% for each sorting and recycling) and average multimaterial share (9%; lost at sorting and recycling); used to convert data given per input amount into process to data per kg of secondary material (where required)</t>
  </si>
  <si>
    <t>market group for electricity, low voltage</t>
  </si>
  <si>
    <t>WEU</t>
  </si>
  <si>
    <t>kWh</t>
  </si>
  <si>
    <t>based on the electricity required per kg secondary material according to the Ecoinvent dataset 'polyethylene production, high density, granulate, recycled' [Europe without Switzerland] (recycling partly takes place in other European countries than Switzerland), scaled with individual heat capacity multiplied by temperature difference between ambient and individual processing temperature plus individual melt enthalpy, taking fixed electricity consumption for process based on estimate by Schwarz et al. (2021) into consideration; the values used for calculation are specified sheet 'S3.16 LCA_recycling_2'; the electricity production process is the same as the one from the Ecoinvent dataset 'polyethylene production, high density, granulate, recycled' [Europe without Switzerland] for RER;</t>
  </si>
  <si>
    <r>
      <t>according to Schwarz et al. (2021), 0.44 kW</t>
    </r>
    <r>
      <rPr>
        <sz val="11"/>
        <rFont val="Calibri"/>
        <family val="2"/>
        <scheme val="minor"/>
      </rPr>
      <t xml:space="preserve">h </t>
    </r>
    <r>
      <rPr>
        <sz val="11"/>
        <color theme="1"/>
        <rFont val="Calibri"/>
        <family val="2"/>
        <scheme val="minor"/>
      </rPr>
      <t>of electric energy are needed per kg for shredding; assumed that technical plastics are used in applications which have a higher share of composite material and also contain other materials like metals which require a higher shredder energy; therefore, for all commodity plastics, we assumed the shredder energy from Schwarz et al. (2021), while for technical plastics we assumed that the shredder energy is by 25% higher as a conservative consumption, i.e. amounts to 0.55; assumed that for technical plastics whole products shredded, while for commodity only after sorting shredding takes place (i.e., lower amounts are shredded (after sorting losses)); the same electricity production process was used as for extrusion at recycling;</t>
    </r>
  </si>
  <si>
    <t>market for chemical, inorganic</t>
  </si>
  <si>
    <t>kg</t>
  </si>
  <si>
    <t>used as a proxy for potential detergent and defoaming agent consumption (Van Eygen et al., 2018) at recycling based on Ecoinvent dataset 'polyethylene production, high density, granulate, recycled' [RER] (specified per secondary material amount)</t>
  </si>
  <si>
    <t>municipal waste collection service by 21 metric ton lorry</t>
  </si>
  <si>
    <t>CH</t>
  </si>
  <si>
    <t>transport, freight, lorry, 26t gross weight, unspecified powertrain, regional delivery</t>
  </si>
  <si>
    <t>tkm</t>
  </si>
  <si>
    <t xml:space="preserve">63% of the population of Switzerland lives in urban core areas (FSO, 2022), meaning that either curbside collection by municipal waste collection service can take place, or the inhabitants deliver the waste to collection points close to their home, and is from there picked up by municipal waste collection service (assumed half - half); the waste delivery by inhabitants is assumed to take place by foot, via public transport, or by conventional or electric cargo or regular bike - for the sake of convenience, an average transport distance of 300 m by electric regular bike carrying 5 kg plastic waste is assumed; for the municipal waste collection service, an average distance (for curbside collection and collection from collection points) of 2.5 km for 1 kg of waste is assumed, which is lower than for the countryside situation due to the higher density in cities, allowing for the operation of additional (closer) recycling centers; this gives 2.5 km * 0.001 t * 63 % = 0.002 tkm of municipal waste collection service needed together with 0.3 personkm / 5 kg * 1/2 * 63 %  = 0.021 personkm electric bike for half of the city population; separate municipal plastic waste collection is not widely established in Switzerland yet, but the described processes are also implemented in this way in other European countries;
37% of the population of Switzerland lives in a countryside situation (FSO, 2022), meaning that they transport the waste to a recycling center by car; with an estimated average transport distance of 5 km in one direction, this gives 10 km total transportation distance; only one quarter of this way is allocated to plastics disposal, as it is assumed that usually the plastic disposal is combined with the disposal of waste from other materials, or with other errands; it is assumed that at a time 20 kg of plastic waste can be disposed of; for today's situation, the market for transport with passenger cars was used, while in 2040 one quarter of the stock was assumed to be internal combustion engine cars,  with an average vehicle lifetime of 12 years assuming that by 2040 all vehicles with internal combustion engine will have the standard of vehicles sold on the market in 2022 (EURO 5), and three quarters electric cars; hybrid vehicles are assumed to have an impact between internal combustion engine and electric vehicles and are not separately considered; this gives a total way of 10 km * 1/4 / 20 kg * 1/4 * 37% = 0.013 km / kg with internal combustion engine vehicle and 10 km * 1/4 / 20 kg * 3/4 * 37%  = 0.038 km / kg with electric vehicle;
The transport to the sorting plants and from those to the recycling plants was assumed to take place for half of the material by train and for the other half by lorry, with today's and future fleet composition. The average transportation is in line with the modelling of the maximum transportation distance used for the definition of the density of sorting and recycling plants for determining the recycling thresholds (see sheet 'S3.4 MFA_coll_to_sec_mat'), which for both amounts to a maximum of 300 km (neglecting potential longer transportation to recycling for waste of technical plastics), so an average of 150 km was chosen for both, i.e. 300 in total: 0.001 t * 50% * (150 + 150) km = 0.15 tkm (in addition considering higher waste than secondary material amount due to sorting and recycling losses); </t>
  </si>
  <si>
    <t>transport, passenger, electric bicycle</t>
  </si>
  <si>
    <t>personkm</t>
  </si>
  <si>
    <t>market for transport, passenger car</t>
  </si>
  <si>
    <t>transport, passenger car, EURO 5</t>
  </si>
  <si>
    <t>km</t>
  </si>
  <si>
    <t>transport, passenger car, electric</t>
  </si>
  <si>
    <t>market for transport, freight, lorry, unspecified</t>
  </si>
  <si>
    <t>market group for transport, freight train</t>
  </si>
  <si>
    <t>heat for washing at home, assumed 0.5 l needed for washing a milk bottle of 50 g, giving 10 l / kg, assumed water of 25 °C used, warmed up from 10 °C, with heat capacity of water of 4.182 kJ / (kg * K) and a delta T of 15 K this gives  4.182 kJ / (kg_w * K)  * 15 K * 10 l_w / kg_p * 0.997 kg_w / l_w  = 625 kJ / kg_p; the modelled washing process is estimated to be rather efficient; the same heat production process was used as for the heat needed for extrusion;</t>
  </si>
  <si>
    <t>Plastic type</t>
  </si>
  <si>
    <t>Waste amount [t]</t>
  </si>
  <si>
    <t>Collection amount [t]</t>
  </si>
  <si>
    <t>Total</t>
  </si>
  <si>
    <t>Not collected waste amount [t]</t>
  </si>
  <si>
    <t>not or only partly collected because</t>
  </si>
  <si>
    <t>OR</t>
  </si>
  <si>
    <t>not collectable</t>
  </si>
  <si>
    <t>not suitable for mechanical recycling</t>
  </si>
  <si>
    <t>not accessible</t>
  </si>
  <si>
    <t>arise in too low amounts</t>
  </si>
  <si>
    <t>cannot be reshaped by melting</t>
  </si>
  <si>
    <t>no mechanical recycling process
is established at industrial scale</t>
  </si>
  <si>
    <t>their multimaterial share is
higher than 50%:</t>
  </si>
  <si>
    <t>they are contaminated</t>
  </si>
  <si>
    <t>they are too inhomogeneous</t>
  </si>
  <si>
    <t>Total collection for recycling</t>
  </si>
  <si>
    <t>Separately collected waste share</t>
  </si>
  <si>
    <t>Collection for reuse</t>
  </si>
  <si>
    <t>collected for reuse, not for recycling</t>
  </si>
  <si>
    <t>80% or more collected</t>
  </si>
  <si>
    <t>not collected share accounted as not accessible</t>
  </si>
  <si>
    <t>&lt; 80% collected</t>
  </si>
  <si>
    <t>if lower collection than 80% because of contamination, divided into contaminated share and not accessible share (corresponding to the not collected part of the not contaminated share)</t>
  </si>
  <si>
    <t>not collected</t>
  </si>
  <si>
    <t>note that collected refers to collection for recycling, i.e., textiles are not included in the collection amounts (but are modelled to be collected for reuse)</t>
  </si>
  <si>
    <t>Secondary material amount [t] baseline</t>
  </si>
  <si>
    <t>TC collected to secondary material baseline</t>
  </si>
  <si>
    <t>Secondary material amount [t] improved waste sorting and product design</t>
  </si>
  <si>
    <t>TC collected to secondary material improved waste sorting and product design</t>
  </si>
  <si>
    <t>Secondary material amount [t] improved waste sorting</t>
  </si>
  <si>
    <t>TC collected to secondary material improved waste sorting</t>
  </si>
  <si>
    <t>Secondary material amount [t] improved product design</t>
  </si>
  <si>
    <t>TC collected to secondary material improved product design</t>
  </si>
  <si>
    <t>Collection amount [t] improved product design</t>
  </si>
  <si>
    <t>Collection rate improved product design</t>
  </si>
  <si>
    <t>Collection rate unchanged product design</t>
  </si>
  <si>
    <t>Collection amount [t] unchanged product design</t>
  </si>
  <si>
    <t>Waste amount [t] improved product design</t>
  </si>
  <si>
    <t>Waste amount [t] unchanged product design</t>
  </si>
  <si>
    <t>plastic_type</t>
  </si>
  <si>
    <t>waste</t>
  </si>
  <si>
    <t>not colected at all</t>
  </si>
  <si>
    <t>post-consumer waste to WTE in Klotz et al. (2023)</t>
  </si>
  <si>
    <t>non-separable plastic amount from post-consumer waste to WTE in Klotz et al. (2023)</t>
  </si>
  <si>
    <t>separable plastic amount from post-consumer waste to WTE in Klotz et al. (2023)</t>
  </si>
  <si>
    <t>separable plastic types of separable plastic amount from post-consumer waste to WTE in Klotz et al. (2023)</t>
  </si>
  <si>
    <t>non-separable plastic types of separable plastic amount from post-consumer waste to WTE in Klotz et al. (2023)</t>
  </si>
  <si>
    <t>direct reuse of post-consumer plastic waste</t>
  </si>
  <si>
    <t>energetically utilized residues of waste separately collected for reuse or recycling in Klotz et al. (2023)</t>
  </si>
  <si>
    <t>separable plastic types of sorting and recycling residues for chemical recycling, i.e. flexible treatment</t>
  </si>
  <si>
    <t>non-separable plastic types of sorting and recycling residues for chemical recycling, i.e. only gasification or pyrolysis possible (else at least one plastic type (which is not target) is lost)</t>
  </si>
  <si>
    <t>reuse from collection for recycling or reuse</t>
  </si>
  <si>
    <t>uptaken secondary material from mechanical recycling</t>
  </si>
  <si>
    <t>chemical_recycling</t>
  </si>
  <si>
    <t>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</si>
</sst>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_ * #,##0.00_ ;_ * \-#,##0.00_ ;_ * &quot;-&quot;??_ ;_ @_ "/>
    <numFmt numFmtId="166" formatCode="0.000"/>
    <numFmt numFmtId="167" formatCode="_ * #,##0_ ;_ * \-#,##0_ ;_ * &quot;-&quot;??_ ;_ @_ "/>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Arial"/>
      <family val="2"/>
    </font>
    <font>
      <sz val="11"/>
      <color theme="1"/>
      <name val="Arial"/>
      <family val="2"/>
    </font>
    <font>
      <b/>
      <sz val="9"/>
      <color indexed="81"/>
      <name val="Tahoma"/>
      <family val="2"/>
    </font>
    <font>
      <sz val="9"/>
      <color indexed="81"/>
      <name val="Tahoma"/>
      <family val="2"/>
    </font>
    <font>
      <sz val="11"/>
      <name val="Arial"/>
      <family val="2"/>
    </font>
    <font>
      <sz val="11"/>
      <color theme="9"/>
      <name val="Calibri"/>
      <family val="2"/>
      <scheme val="minor"/>
    </font>
    <font>
      <b/>
      <i/>
      <sz val="11"/>
      <color theme="1"/>
      <name val="Arial"/>
      <family val="2"/>
    </font>
    <font>
      <sz val="11"/>
      <name val="Calibri"/>
      <family val="2"/>
      <scheme val="minor"/>
    </font>
    <font>
      <sz val="11"/>
      <color rgb="FF000000"/>
      <name val="Calibri"/>
      <family val="2"/>
    </font>
    <font>
      <b/>
      <i/>
      <sz val="11"/>
      <color theme="1"/>
      <name val="Calibri"/>
      <family val="2"/>
      <scheme val="minor"/>
    </font>
    <font>
      <i/>
      <sz val="11"/>
      <color theme="1"/>
      <name val="Calibri"/>
      <family val="2"/>
      <scheme val="minor"/>
    </font>
    <font>
      <b/>
      <sz val="12"/>
      <color theme="1"/>
      <name val="Arial"/>
      <family val="2"/>
    </font>
    <font>
      <sz val="12"/>
      <color theme="1"/>
      <name val="Arial"/>
      <family val="2"/>
    </font>
    <font>
      <sz val="12"/>
      <name val="Arial"/>
      <family val="2"/>
    </font>
    <font>
      <b/>
      <sz val="14"/>
      <color theme="1"/>
      <name val="Arial"/>
      <family val="2"/>
    </font>
    <font>
      <sz val="14"/>
      <color theme="1"/>
      <name val="Arial"/>
      <family val="2"/>
    </font>
    <font>
      <b/>
      <sz val="9"/>
      <color indexed="81"/>
      <name val="Tahoma"/>
      <charset val="1"/>
    </font>
    <font>
      <sz val="9"/>
      <color indexed="81"/>
      <name val="Tahoma"/>
      <charset val="1"/>
    </font>
  </fonts>
  <fills count="13">
    <fill>
      <patternFill patternType="none"/>
    </fill>
    <fill>
      <patternFill patternType="gray125"/>
    </fill>
    <fill>
      <patternFill patternType="solid">
        <fgColor theme="0" tint="-0.249977111117893"/>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rgb="FFEB6E19"/>
        <bgColor indexed="64"/>
      </patternFill>
    </fill>
    <fill>
      <patternFill patternType="solid">
        <fgColor rgb="FFE8D8F4"/>
        <bgColor indexed="64"/>
      </patternFill>
    </fill>
    <fill>
      <patternFill patternType="solid">
        <fgColor rgb="FFB482DA"/>
        <bgColor indexed="64"/>
      </patternFill>
    </fill>
  </fills>
  <borders count="3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165" fontId="1" fillId="0" borderId="0" applyFont="0" applyFill="0" applyBorder="0" applyAlignment="0" applyProtection="0"/>
  </cellStyleXfs>
  <cellXfs count="231">
    <xf numFmtId="0" fontId="0" fillId="0" borderId="0" xfId="0"/>
    <xf numFmtId="0" fontId="4" fillId="0" borderId="0" xfId="0" applyFont="1"/>
    <xf numFmtId="0" fontId="5" fillId="0" borderId="0" xfId="0" applyFont="1"/>
    <xf numFmtId="0" fontId="4" fillId="0" borderId="0" xfId="0" applyFont="1" applyFill="1" applyBorder="1"/>
    <xf numFmtId="0" fontId="5" fillId="0" borderId="0" xfId="0" applyFont="1" applyFill="1" applyBorder="1"/>
    <xf numFmtId="0" fontId="5" fillId="0" borderId="0" xfId="0" applyFont="1"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4" fillId="0" borderId="0" xfId="0" applyFont="1" applyFill="1"/>
    <xf numFmtId="0" fontId="0" fillId="0" borderId="0" xfId="0" applyFill="1" applyBorder="1"/>
    <xf numFmtId="164" fontId="4" fillId="0" borderId="0" xfId="0" applyNumberFormat="1" applyFont="1" applyFill="1" applyBorder="1"/>
    <xf numFmtId="0" fontId="5" fillId="0" borderId="0" xfId="0" applyFont="1" applyFill="1" applyAlignment="1"/>
    <xf numFmtId="0" fontId="0" fillId="0" borderId="0" xfId="0" applyAlignment="1">
      <alignment horizontal="left" vertical="top"/>
    </xf>
    <xf numFmtId="2" fontId="5" fillId="2" borderId="1" xfId="0" applyNumberFormat="1" applyFont="1" applyFill="1" applyBorder="1"/>
    <xf numFmtId="2" fontId="5" fillId="2" borderId="2" xfId="0" applyNumberFormat="1" applyFont="1" applyFill="1" applyBorder="1"/>
    <xf numFmtId="2" fontId="5" fillId="2" borderId="3" xfId="0" applyNumberFormat="1" applyFont="1" applyFill="1" applyBorder="1"/>
    <xf numFmtId="2" fontId="8" fillId="2" borderId="2" xfId="0" applyNumberFormat="1" applyFont="1" applyFill="1" applyBorder="1" applyAlignment="1">
      <alignment horizontal="left" vertical="top" wrapText="1"/>
    </xf>
    <xf numFmtId="2" fontId="8" fillId="2" borderId="2" xfId="0" applyNumberFormat="1" applyFont="1" applyFill="1" applyBorder="1"/>
    <xf numFmtId="2" fontId="8" fillId="2" borderId="3" xfId="0" applyNumberFormat="1" applyFont="1" applyFill="1" applyBorder="1"/>
    <xf numFmtId="0" fontId="5" fillId="0" borderId="3" xfId="0" applyFont="1" applyBorder="1"/>
    <xf numFmtId="2" fontId="5" fillId="2" borderId="4" xfId="0" applyNumberFormat="1" applyFont="1" applyFill="1" applyBorder="1"/>
    <xf numFmtId="2" fontId="5" fillId="2" borderId="0" xfId="0" applyNumberFormat="1" applyFont="1" applyFill="1" applyBorder="1"/>
    <xf numFmtId="2" fontId="5" fillId="2" borderId="5" xfId="0" applyNumberFormat="1" applyFont="1" applyFill="1" applyBorder="1"/>
    <xf numFmtId="2" fontId="8" fillId="2" borderId="0" xfId="0" applyNumberFormat="1" applyFont="1" applyFill="1" applyBorder="1" applyAlignment="1">
      <alignment horizontal="left" vertical="top" wrapText="1"/>
    </xf>
    <xf numFmtId="2" fontId="8" fillId="2" borderId="0" xfId="0" applyNumberFormat="1" applyFont="1" applyFill="1" applyBorder="1"/>
    <xf numFmtId="2" fontId="8" fillId="2" borderId="5" xfId="0" applyNumberFormat="1" applyFont="1" applyFill="1" applyBorder="1"/>
    <xf numFmtId="0" fontId="5" fillId="0" borderId="5" xfId="0" applyFont="1" applyBorder="1"/>
    <xf numFmtId="2" fontId="5" fillId="0" borderId="4" xfId="0" applyNumberFormat="1" applyFont="1" applyBorder="1"/>
    <xf numFmtId="2" fontId="5" fillId="0" borderId="0" xfId="0" applyNumberFormat="1" applyFont="1" applyBorder="1"/>
    <xf numFmtId="2" fontId="5" fillId="0" borderId="5" xfId="0" applyNumberFormat="1" applyFont="1" applyBorder="1"/>
    <xf numFmtId="0" fontId="5" fillId="0" borderId="0" xfId="0" applyFont="1" applyBorder="1"/>
    <xf numFmtId="2" fontId="8" fillId="0" borderId="0" xfId="0" applyNumberFormat="1" applyFont="1" applyFill="1" applyBorder="1"/>
    <xf numFmtId="2" fontId="8" fillId="0" borderId="5" xfId="0" applyNumberFormat="1" applyFont="1" applyFill="1" applyBorder="1"/>
    <xf numFmtId="2" fontId="5" fillId="2" borderId="0" xfId="0" applyNumberFormat="1" applyFont="1" applyFill="1" applyBorder="1" applyAlignment="1">
      <alignment horizontal="left" vertical="top"/>
    </xf>
    <xf numFmtId="2" fontId="8" fillId="0" borderId="0" xfId="0" applyNumberFormat="1" applyFont="1" applyBorder="1"/>
    <xf numFmtId="2" fontId="8" fillId="0" borderId="5" xfId="0" applyNumberFormat="1" applyFont="1" applyBorder="1"/>
    <xf numFmtId="0" fontId="5" fillId="0" borderId="0" xfId="0" applyFont="1" applyBorder="1" applyAlignment="1">
      <alignment horizontal="left" vertical="top"/>
    </xf>
    <xf numFmtId="2" fontId="5" fillId="0" borderId="0" xfId="2" applyNumberFormat="1" applyFont="1" applyFill="1" applyBorder="1" applyAlignment="1">
      <alignment horizontal="left" vertical="top"/>
    </xf>
    <xf numFmtId="2" fontId="5" fillId="0" borderId="0" xfId="0" applyNumberFormat="1" applyFont="1" applyFill="1" applyBorder="1"/>
    <xf numFmtId="2" fontId="5" fillId="0" borderId="5" xfId="0" applyNumberFormat="1" applyFont="1" applyFill="1" applyBorder="1"/>
    <xf numFmtId="2" fontId="5" fillId="0" borderId="0" xfId="2" applyNumberFormat="1" applyFont="1" applyFill="1" applyBorder="1" applyAlignment="1">
      <alignment horizontal="right" vertical="top"/>
    </xf>
    <xf numFmtId="2" fontId="5" fillId="0" borderId="5" xfId="2" applyNumberFormat="1" applyFont="1" applyFill="1" applyBorder="1" applyAlignment="1">
      <alignment horizontal="right" vertical="top"/>
    </xf>
    <xf numFmtId="2" fontId="8" fillId="0" borderId="0" xfId="2" applyNumberFormat="1" applyFont="1" applyFill="1" applyBorder="1" applyAlignment="1">
      <alignment horizontal="right" vertical="top"/>
    </xf>
    <xf numFmtId="2" fontId="5" fillId="0" borderId="0" xfId="0" applyNumberFormat="1" applyFont="1" applyFill="1" applyBorder="1" applyAlignment="1">
      <alignment horizontal="left" vertical="top"/>
    </xf>
    <xf numFmtId="2" fontId="5" fillId="0" borderId="0" xfId="0" applyNumberFormat="1" applyFont="1" applyBorder="1" applyAlignment="1">
      <alignment horizontal="left" vertical="top"/>
    </xf>
    <xf numFmtId="2" fontId="8" fillId="0" borderId="0" xfId="0" applyNumberFormat="1" applyFont="1" applyBorder="1" applyAlignment="1">
      <alignment horizontal="left" vertical="top"/>
    </xf>
    <xf numFmtId="2" fontId="8" fillId="0" borderId="0" xfId="0" applyNumberFormat="1" applyFont="1" applyFill="1" applyBorder="1" applyAlignment="1">
      <alignment horizontal="left" vertical="top"/>
    </xf>
    <xf numFmtId="2" fontId="8" fillId="0" borderId="0" xfId="0" applyNumberFormat="1" applyFont="1" applyBorder="1" applyAlignment="1"/>
    <xf numFmtId="2" fontId="8" fillId="0" borderId="0" xfId="0" applyNumberFormat="1" applyFont="1" applyBorder="1" applyAlignment="1">
      <alignment vertical="center" wrapText="1"/>
    </xf>
    <xf numFmtId="2" fontId="8" fillId="0" borderId="5" xfId="0" applyNumberFormat="1" applyFont="1" applyBorder="1" applyAlignment="1">
      <alignment vertical="center" wrapText="1"/>
    </xf>
    <xf numFmtId="2" fontId="5" fillId="0" borderId="0" xfId="0" applyNumberFormat="1" applyFont="1" applyFill="1" applyBorder="1" applyAlignment="1">
      <alignment wrapText="1"/>
    </xf>
    <xf numFmtId="0" fontId="0" fillId="0" borderId="0" xfId="0" applyFill="1"/>
    <xf numFmtId="0" fontId="9" fillId="0" borderId="0" xfId="0" applyFont="1" applyFill="1"/>
    <xf numFmtId="2" fontId="8" fillId="0" borderId="5" xfId="0" applyNumberFormat="1" applyFont="1" applyFill="1" applyBorder="1" applyAlignment="1">
      <alignment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10" fillId="0" borderId="7" xfId="0" applyFont="1" applyFill="1" applyBorder="1" applyAlignment="1">
      <alignment vertical="top" wrapText="1"/>
    </xf>
    <xf numFmtId="0" fontId="10" fillId="0" borderId="7" xfId="0" applyFont="1" applyBorder="1" applyAlignment="1">
      <alignment horizontal="lef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3" fillId="0" borderId="9"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wrapText="1"/>
    </xf>
    <xf numFmtId="0" fontId="3" fillId="0" borderId="11" xfId="0" applyFont="1" applyBorder="1" applyAlignment="1">
      <alignment vertical="top"/>
    </xf>
    <xf numFmtId="0" fontId="4" fillId="0" borderId="0" xfId="0" applyFont="1" applyBorder="1" applyAlignment="1">
      <alignment horizontal="left" vertical="top"/>
    </xf>
    <xf numFmtId="0" fontId="0" fillId="0" borderId="12" xfId="0" applyFill="1" applyBorder="1" applyAlignment="1">
      <alignment vertical="center"/>
    </xf>
    <xf numFmtId="0" fontId="0" fillId="0" borderId="13" xfId="0" applyFill="1" applyBorder="1" applyAlignment="1">
      <alignment vertical="center" wrapText="1"/>
    </xf>
    <xf numFmtId="0" fontId="0" fillId="0" borderId="13" xfId="0" applyFont="1" applyFill="1" applyBorder="1" applyAlignment="1">
      <alignment vertical="center"/>
    </xf>
    <xf numFmtId="0" fontId="0" fillId="0" borderId="12" xfId="0" applyFont="1" applyBorder="1" applyAlignment="1">
      <alignment vertical="center" wrapText="1"/>
    </xf>
    <xf numFmtId="0" fontId="0" fillId="0" borderId="13" xfId="0" applyFont="1" applyBorder="1" applyAlignment="1">
      <alignment vertical="center"/>
    </xf>
    <xf numFmtId="0" fontId="0" fillId="0" borderId="14" xfId="0" applyFont="1" applyBorder="1" applyAlignment="1">
      <alignment vertical="center" wrapText="1"/>
    </xf>
    <xf numFmtId="0" fontId="0" fillId="0" borderId="0" xfId="0" applyFont="1" applyFill="1"/>
    <xf numFmtId="0" fontId="0" fillId="0" borderId="0" xfId="0" applyFont="1" applyAlignment="1">
      <alignment vertical="center"/>
    </xf>
    <xf numFmtId="2" fontId="0" fillId="0" borderId="0" xfId="0" applyNumberFormat="1" applyFill="1" applyAlignment="1">
      <alignment vertical="center"/>
    </xf>
    <xf numFmtId="0" fontId="0" fillId="0" borderId="14" xfId="0" applyBorder="1" applyAlignment="1">
      <alignment vertical="center" wrapText="1"/>
    </xf>
    <xf numFmtId="0" fontId="0" fillId="0" borderId="12" xfId="0" applyFont="1" applyBorder="1" applyAlignment="1">
      <alignment vertical="center"/>
    </xf>
    <xf numFmtId="166" fontId="0" fillId="0" borderId="12" xfId="0" applyNumberFormat="1" applyBorder="1" applyAlignment="1">
      <alignmen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12" xfId="0" applyFont="1" applyFill="1" applyBorder="1" applyAlignment="1">
      <alignment vertical="center"/>
    </xf>
    <xf numFmtId="0" fontId="2" fillId="0" borderId="0" xfId="0" applyFont="1" applyFill="1"/>
    <xf numFmtId="0" fontId="0" fillId="0" borderId="12" xfId="0" applyFont="1" applyFill="1" applyBorder="1" applyAlignment="1">
      <alignment vertical="center"/>
    </xf>
    <xf numFmtId="0" fontId="0" fillId="0" borderId="15" xfId="0" applyFont="1" applyFill="1" applyBorder="1" applyAlignment="1">
      <alignment vertical="center"/>
    </xf>
    <xf numFmtId="0" fontId="12" fillId="0" borderId="16" xfId="0" applyFont="1" applyFill="1" applyBorder="1" applyAlignment="1">
      <alignment vertical="center" wrapText="1"/>
    </xf>
    <xf numFmtId="0" fontId="12" fillId="0" borderId="16" xfId="0" applyFont="1" applyFill="1" applyBorder="1" applyAlignment="1">
      <alignment horizontal="left" vertical="center" wrapText="1"/>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ill="1" applyBorder="1" applyAlignment="1">
      <alignment vertical="center" wrapText="1"/>
    </xf>
    <xf numFmtId="0" fontId="3" fillId="0" borderId="0" xfId="0" applyFont="1"/>
    <xf numFmtId="0" fontId="3" fillId="0" borderId="18" xfId="0" applyFont="1" applyBorder="1" applyAlignment="1">
      <alignment horizontal="center" vertical="top"/>
    </xf>
    <xf numFmtId="0" fontId="3" fillId="0" borderId="19" xfId="0" applyFont="1" applyBorder="1" applyAlignment="1">
      <alignment horizontal="center" vertical="top"/>
    </xf>
    <xf numFmtId="0" fontId="3" fillId="0" borderId="18" xfId="0" applyFont="1" applyBorder="1" applyAlignment="1">
      <alignment vertical="top" wrapText="1"/>
    </xf>
    <xf numFmtId="0" fontId="13" fillId="0" borderId="20" xfId="0" applyFont="1" applyBorder="1" applyAlignment="1">
      <alignment horizontal="center" vertical="top" wrapText="1"/>
    </xf>
    <xf numFmtId="0" fontId="3" fillId="0" borderId="21" xfId="0" applyFont="1" applyBorder="1" applyAlignment="1">
      <alignment vertical="top" wrapText="1"/>
    </xf>
    <xf numFmtId="0" fontId="13" fillId="0" borderId="19" xfId="0" applyFont="1" applyBorder="1" applyAlignment="1">
      <alignment horizontal="center" vertical="top" wrapText="1"/>
    </xf>
    <xf numFmtId="0" fontId="13" fillId="0" borderId="20" xfId="0" applyFont="1" applyBorder="1" applyAlignment="1">
      <alignment vertical="top" wrapText="1"/>
    </xf>
    <xf numFmtId="0" fontId="13" fillId="0" borderId="22" xfId="0" applyFont="1" applyBorder="1" applyAlignment="1">
      <alignment vertical="top" wrapText="1"/>
    </xf>
    <xf numFmtId="0" fontId="13" fillId="0" borderId="19" xfId="0" applyFont="1" applyBorder="1" applyAlignment="1">
      <alignment vertical="top" wrapText="1"/>
    </xf>
    <xf numFmtId="0" fontId="0" fillId="0" borderId="5" xfId="0" applyBorder="1" applyAlignment="1">
      <alignment vertical="center"/>
    </xf>
    <xf numFmtId="0" fontId="0" fillId="0" borderId="4" xfId="0" applyBorder="1" applyAlignment="1">
      <alignment vertical="center"/>
    </xf>
    <xf numFmtId="167" fontId="0" fillId="0" borderId="23" xfId="2" applyNumberFormat="1" applyFont="1" applyBorder="1" applyAlignment="1">
      <alignment vertical="center"/>
    </xf>
    <xf numFmtId="167" fontId="0" fillId="0" borderId="0" xfId="2" applyNumberFormat="1" applyFont="1" applyAlignment="1">
      <alignment vertical="center"/>
    </xf>
    <xf numFmtId="167" fontId="0" fillId="0" borderId="5" xfId="2" applyNumberFormat="1" applyFont="1" applyBorder="1" applyAlignment="1">
      <alignment vertical="center"/>
    </xf>
    <xf numFmtId="9" fontId="14" fillId="0" borderId="13" xfId="1" applyFont="1" applyBorder="1" applyAlignment="1">
      <alignment vertical="center"/>
    </xf>
    <xf numFmtId="167" fontId="0" fillId="0" borderId="0" xfId="2" applyNumberFormat="1" applyFont="1" applyBorder="1" applyAlignment="1">
      <alignment vertical="center"/>
    </xf>
    <xf numFmtId="9" fontId="14" fillId="0" borderId="4" xfId="1" applyFont="1" applyBorder="1"/>
    <xf numFmtId="167" fontId="0" fillId="0" borderId="5" xfId="2" applyNumberFormat="1" applyFont="1" applyBorder="1"/>
    <xf numFmtId="9" fontId="0" fillId="0" borderId="13" xfId="1" applyFont="1" applyBorder="1"/>
    <xf numFmtId="167" fontId="0" fillId="0" borderId="12" xfId="2" applyNumberFormat="1" applyFont="1" applyBorder="1"/>
    <xf numFmtId="167" fontId="0" fillId="0" borderId="0" xfId="2" applyNumberFormat="1" applyFont="1" applyBorder="1"/>
    <xf numFmtId="9" fontId="0" fillId="0" borderId="4" xfId="1" applyFont="1" applyBorder="1"/>
    <xf numFmtId="167"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167" fontId="0" fillId="0" borderId="0" xfId="0" applyNumberFormat="1" applyAlignment="1">
      <alignment vertical="center"/>
    </xf>
    <xf numFmtId="167" fontId="0" fillId="0" borderId="0" xfId="0" applyNumberFormat="1"/>
    <xf numFmtId="167" fontId="3" fillId="0" borderId="26" xfId="0" applyNumberFormat="1" applyFont="1" applyBorder="1" applyAlignment="1">
      <alignment vertical="center"/>
    </xf>
    <xf numFmtId="167" fontId="3" fillId="0" borderId="25" xfId="0" applyNumberFormat="1" applyFont="1" applyBorder="1" applyAlignment="1">
      <alignment vertical="center"/>
    </xf>
    <xf numFmtId="167" fontId="3" fillId="0" borderId="27" xfId="0" applyNumberFormat="1" applyFont="1" applyBorder="1" applyAlignment="1">
      <alignment vertical="center"/>
    </xf>
    <xf numFmtId="9" fontId="13" fillId="0" borderId="27" xfId="1" applyFont="1" applyBorder="1" applyAlignment="1">
      <alignment vertical="center"/>
    </xf>
    <xf numFmtId="9" fontId="13" fillId="0" borderId="25" xfId="1" applyFont="1" applyBorder="1"/>
    <xf numFmtId="167" fontId="3" fillId="0" borderId="24" xfId="2" applyNumberFormat="1" applyFont="1" applyBorder="1" applyAlignment="1">
      <alignment vertical="center"/>
    </xf>
    <xf numFmtId="0" fontId="0" fillId="0" borderId="28" xfId="0" applyBorder="1"/>
    <xf numFmtId="167" fontId="3" fillId="0" borderId="29" xfId="2" applyNumberFormat="1" applyFont="1" applyBorder="1" applyAlignment="1">
      <alignment vertical="center"/>
    </xf>
    <xf numFmtId="167" fontId="3" fillId="0" borderId="27" xfId="2" applyNumberFormat="1" applyFont="1" applyBorder="1" applyAlignment="1">
      <alignment vertical="center"/>
    </xf>
    <xf numFmtId="0" fontId="0" fillId="0" borderId="25" xfId="0" applyBorder="1"/>
    <xf numFmtId="0" fontId="5" fillId="0" borderId="0" xfId="0" applyFont="1" applyAlignment="1">
      <alignment vertical="top"/>
    </xf>
    <xf numFmtId="0" fontId="5" fillId="0" borderId="0" xfId="0" applyFont="1" applyAlignment="1"/>
    <xf numFmtId="0" fontId="16" fillId="3" borderId="14" xfId="0" applyFont="1" applyFill="1" applyBorder="1" applyAlignment="1">
      <alignment vertical="center"/>
    </xf>
    <xf numFmtId="167" fontId="5" fillId="3" borderId="12" xfId="2" applyNumberFormat="1" applyFont="1" applyFill="1" applyBorder="1" applyAlignment="1">
      <alignment vertical="center"/>
    </xf>
    <xf numFmtId="167" fontId="5" fillId="3" borderId="0" xfId="2" applyNumberFormat="1" applyFont="1" applyFill="1" applyBorder="1" applyAlignment="1">
      <alignment vertical="center"/>
    </xf>
    <xf numFmtId="167" fontId="16" fillId="3" borderId="13" xfId="2" applyNumberFormat="1" applyFont="1" applyFill="1" applyBorder="1" applyAlignment="1"/>
    <xf numFmtId="0" fontId="16" fillId="3" borderId="11" xfId="0" applyFont="1" applyFill="1" applyBorder="1" applyAlignment="1"/>
    <xf numFmtId="167" fontId="16" fillId="3" borderId="11" xfId="0" applyNumberFormat="1" applyFont="1" applyFill="1" applyBorder="1" applyAlignment="1"/>
    <xf numFmtId="0" fontId="0" fillId="0" borderId="0" xfId="0" applyAlignment="1"/>
    <xf numFmtId="0" fontId="16" fillId="4" borderId="14" xfId="0" applyFont="1" applyFill="1" applyBorder="1" applyAlignment="1">
      <alignment vertical="center"/>
    </xf>
    <xf numFmtId="167" fontId="5" fillId="4" borderId="12" xfId="2" applyNumberFormat="1" applyFont="1" applyFill="1" applyBorder="1" applyAlignment="1">
      <alignment vertical="center"/>
    </xf>
    <xf numFmtId="167" fontId="5" fillId="2" borderId="0" xfId="2" applyNumberFormat="1" applyFont="1" applyFill="1" applyBorder="1" applyAlignment="1">
      <alignment vertical="center"/>
    </xf>
    <xf numFmtId="167" fontId="16" fillId="4" borderId="13" xfId="2" applyNumberFormat="1" applyFont="1" applyFill="1" applyBorder="1" applyAlignment="1"/>
    <xf numFmtId="167" fontId="16" fillId="4" borderId="11" xfId="0" applyNumberFormat="1" applyFont="1" applyFill="1" applyBorder="1" applyAlignment="1"/>
    <xf numFmtId="0" fontId="16" fillId="4" borderId="11" xfId="0" applyFont="1" applyFill="1" applyBorder="1" applyAlignment="1"/>
    <xf numFmtId="0" fontId="16" fillId="5" borderId="14" xfId="0" applyFont="1" applyFill="1" applyBorder="1" applyAlignment="1">
      <alignment vertical="center"/>
    </xf>
    <xf numFmtId="167" fontId="5" fillId="5" borderId="12" xfId="2" applyNumberFormat="1" applyFont="1" applyFill="1" applyBorder="1" applyAlignment="1">
      <alignment vertical="center"/>
    </xf>
    <xf numFmtId="167" fontId="5" fillId="5" borderId="0" xfId="2" applyNumberFormat="1" applyFont="1" applyFill="1" applyBorder="1" applyAlignment="1">
      <alignment vertical="center"/>
    </xf>
    <xf numFmtId="167" fontId="16" fillId="5" borderId="13" xfId="2" applyNumberFormat="1" applyFont="1" applyFill="1" applyBorder="1" applyAlignment="1"/>
    <xf numFmtId="167" fontId="16" fillId="5" borderId="11" xfId="0" applyNumberFormat="1" applyFont="1" applyFill="1" applyBorder="1" applyAlignment="1"/>
    <xf numFmtId="0" fontId="16" fillId="5" borderId="11" xfId="0" applyFont="1" applyFill="1" applyBorder="1" applyAlignment="1"/>
    <xf numFmtId="167" fontId="17" fillId="5" borderId="11" xfId="0" applyNumberFormat="1" applyFont="1" applyFill="1" applyBorder="1" applyAlignment="1"/>
    <xf numFmtId="167" fontId="5" fillId="0" borderId="0" xfId="0" applyNumberFormat="1" applyFont="1" applyAlignment="1"/>
    <xf numFmtId="0" fontId="16" fillId="6" borderId="14" xfId="0" applyFont="1" applyFill="1" applyBorder="1" applyAlignment="1">
      <alignment vertical="center"/>
    </xf>
    <xf numFmtId="167" fontId="5" fillId="6" borderId="12" xfId="2" applyNumberFormat="1" applyFont="1" applyFill="1" applyBorder="1" applyAlignment="1">
      <alignment vertical="center"/>
    </xf>
    <xf numFmtId="167" fontId="5" fillId="6" borderId="0" xfId="2" applyNumberFormat="1" applyFont="1" applyFill="1" applyBorder="1" applyAlignment="1">
      <alignment vertical="center"/>
    </xf>
    <xf numFmtId="167" fontId="16" fillId="6" borderId="13" xfId="2" applyNumberFormat="1" applyFont="1" applyFill="1" applyBorder="1" applyAlignment="1"/>
    <xf numFmtId="167" fontId="16" fillId="6" borderId="11" xfId="0" applyNumberFormat="1" applyFont="1" applyFill="1" applyBorder="1" applyAlignment="1"/>
    <xf numFmtId="0" fontId="16" fillId="6" borderId="11" xfId="0" applyFont="1" applyFill="1" applyBorder="1" applyAlignment="1"/>
    <xf numFmtId="0" fontId="17" fillId="5" borderId="11" xfId="0" applyFont="1" applyFill="1" applyBorder="1" applyAlignment="1"/>
    <xf numFmtId="0" fontId="16" fillId="6" borderId="17" xfId="0" applyFont="1" applyFill="1" applyBorder="1" applyAlignment="1">
      <alignment vertical="center"/>
    </xf>
    <xf numFmtId="167" fontId="5" fillId="6" borderId="15" xfId="2" applyNumberFormat="1" applyFont="1" applyFill="1" applyBorder="1" applyAlignment="1">
      <alignment vertical="center"/>
    </xf>
    <xf numFmtId="167" fontId="5" fillId="6" borderId="35" xfId="2" applyNumberFormat="1" applyFont="1" applyFill="1" applyBorder="1" applyAlignment="1">
      <alignment vertical="center"/>
    </xf>
    <xf numFmtId="167" fontId="16" fillId="6" borderId="16" xfId="2" applyNumberFormat="1" applyFont="1" applyFill="1" applyBorder="1" applyAlignment="1"/>
    <xf numFmtId="0" fontId="18" fillId="0" borderId="0" xfId="0" applyFont="1" applyAlignment="1"/>
    <xf numFmtId="167" fontId="18" fillId="0" borderId="0" xfId="0" applyNumberFormat="1" applyFont="1" applyAlignment="1"/>
    <xf numFmtId="167" fontId="4" fillId="0" borderId="11" xfId="2" applyNumberFormat="1" applyFont="1" applyBorder="1" applyAlignment="1">
      <alignment vertical="center"/>
    </xf>
    <xf numFmtId="167" fontId="18" fillId="0" borderId="11" xfId="0" applyNumberFormat="1" applyFont="1" applyBorder="1" applyAlignment="1">
      <alignment vertical="center"/>
    </xf>
    <xf numFmtId="0" fontId="19" fillId="0" borderId="0" xfId="0" applyFont="1" applyAlignment="1"/>
    <xf numFmtId="9" fontId="18" fillId="0" borderId="0" xfId="1" applyFont="1" applyAlignment="1"/>
    <xf numFmtId="167" fontId="18" fillId="0" borderId="11" xfId="0" applyNumberFormat="1" applyFont="1" applyBorder="1" applyAlignment="1">
      <alignment horizontal="center" vertical="center"/>
    </xf>
    <xf numFmtId="9" fontId="4" fillId="0" borderId="11" xfId="1" applyFont="1" applyBorder="1" applyAlignment="1"/>
    <xf numFmtId="0" fontId="5" fillId="2" borderId="0" xfId="0" applyFont="1" applyFill="1" applyAlignment="1"/>
    <xf numFmtId="0" fontId="5" fillId="6" borderId="0" xfId="0" applyFont="1" applyFill="1" applyBorder="1" applyAlignment="1">
      <alignment horizontal="center" vertical="top"/>
    </xf>
    <xf numFmtId="0" fontId="5" fillId="5" borderId="0" xfId="0" applyFont="1" applyFill="1" applyAlignment="1">
      <alignment horizontal="center" vertical="top"/>
    </xf>
    <xf numFmtId="0" fontId="5" fillId="0" borderId="0" xfId="0" applyFont="1" applyBorder="1" applyAlignment="1">
      <alignment vertical="top"/>
    </xf>
    <xf numFmtId="0" fontId="5" fillId="0" borderId="0" xfId="0" applyFont="1" applyBorder="1" applyAlignment="1">
      <alignment horizontal="left" vertical="top" wrapText="1"/>
    </xf>
    <xf numFmtId="0" fontId="5" fillId="3" borderId="0" xfId="0" applyFont="1" applyFill="1" applyAlignment="1">
      <alignment horizontal="center" vertical="top"/>
    </xf>
    <xf numFmtId="0" fontId="5" fillId="0" borderId="0" xfId="0" applyFont="1" applyAlignment="1">
      <alignment horizontal="left"/>
    </xf>
    <xf numFmtId="0" fontId="0" fillId="0" borderId="38" xfId="0" applyBorder="1" applyAlignment="1">
      <alignment vertical="center" wrapText="1"/>
    </xf>
    <xf numFmtId="1" fontId="0" fillId="0" borderId="5" xfId="0" applyNumberFormat="1" applyBorder="1" applyAlignment="1">
      <alignment vertical="center" wrapText="1"/>
    </xf>
    <xf numFmtId="1" fontId="0" fillId="7" borderId="38" xfId="0" applyNumberFormat="1" applyFill="1" applyBorder="1"/>
    <xf numFmtId="1" fontId="0" fillId="0" borderId="5" xfId="0" applyNumberFormat="1" applyFill="1" applyBorder="1" applyAlignment="1">
      <alignment vertical="center" wrapText="1"/>
    </xf>
    <xf numFmtId="1" fontId="0" fillId="8" borderId="0" xfId="0" applyNumberFormat="1" applyFill="1" applyBorder="1"/>
    <xf numFmtId="1" fontId="0" fillId="0" borderId="0" xfId="0" applyNumberFormat="1" applyBorder="1"/>
    <xf numFmtId="1" fontId="0" fillId="9" borderId="0" xfId="0" applyNumberFormat="1" applyFill="1" applyBorder="1"/>
    <xf numFmtId="1" fontId="0" fillId="10" borderId="13" xfId="0" applyNumberFormat="1" applyFill="1" applyBorder="1"/>
    <xf numFmtId="1" fontId="0" fillId="11" borderId="4" xfId="0" applyNumberFormat="1" applyFill="1" applyBorder="1" applyAlignment="1">
      <alignment vertical="center" wrapText="1"/>
    </xf>
    <xf numFmtId="1" fontId="0" fillId="11" borderId="14" xfId="0" applyNumberFormat="1" applyFill="1" applyBorder="1" applyAlignment="1">
      <alignment vertical="center" wrapText="1"/>
    </xf>
    <xf numFmtId="1" fontId="0" fillId="12" borderId="4" xfId="0" applyNumberFormat="1" applyFill="1" applyBorder="1" applyAlignment="1">
      <alignment vertical="center" wrapText="1"/>
    </xf>
    <xf numFmtId="0" fontId="3" fillId="0" borderId="36" xfId="0" applyFont="1" applyBorder="1" applyAlignment="1">
      <alignment horizontal="center" vertical="top"/>
    </xf>
    <xf numFmtId="0" fontId="3" fillId="7" borderId="36" xfId="0" applyFont="1" applyFill="1" applyBorder="1" applyAlignment="1">
      <alignment horizontal="center" vertical="top"/>
    </xf>
    <xf numFmtId="0" fontId="3" fillId="0" borderId="18" xfId="0" applyFont="1" applyFill="1" applyBorder="1" applyAlignment="1">
      <alignment horizontal="center" vertical="top"/>
    </xf>
    <xf numFmtId="0" fontId="3" fillId="8" borderId="20" xfId="0" applyFont="1" applyFill="1" applyBorder="1" applyAlignment="1">
      <alignment horizontal="center" vertical="top"/>
    </xf>
    <xf numFmtId="0" fontId="3" fillId="0" borderId="20" xfId="0" applyFont="1" applyBorder="1" applyAlignment="1">
      <alignment horizontal="center" vertical="top"/>
    </xf>
    <xf numFmtId="0" fontId="3" fillId="9" borderId="20" xfId="0" applyFont="1" applyFill="1" applyBorder="1" applyAlignment="1">
      <alignment horizontal="center" vertical="top"/>
    </xf>
    <xf numFmtId="0" fontId="3" fillId="10" borderId="22" xfId="0" applyFont="1" applyFill="1" applyBorder="1" applyAlignment="1">
      <alignment horizontal="center" vertical="top"/>
    </xf>
    <xf numFmtId="0" fontId="3" fillId="11" borderId="19" xfId="0" applyFont="1" applyFill="1" applyBorder="1" applyAlignment="1">
      <alignment horizontal="center" vertical="top"/>
    </xf>
    <xf numFmtId="0" fontId="3" fillId="0" borderId="18" xfId="0" applyFont="1" applyFill="1" applyBorder="1" applyAlignment="1">
      <alignment vertical="top"/>
    </xf>
    <xf numFmtId="0" fontId="3" fillId="11" borderId="37" xfId="0" applyFont="1" applyFill="1" applyBorder="1" applyAlignment="1">
      <alignment horizontal="center" vertical="top"/>
    </xf>
    <xf numFmtId="0" fontId="3" fillId="12" borderId="19" xfId="0" applyFont="1" applyFill="1" applyBorder="1" applyAlignment="1">
      <alignment horizontal="center" vertical="top"/>
    </xf>
    <xf numFmtId="1" fontId="0" fillId="0" borderId="0" xfId="0" applyNumberFormat="1"/>
    <xf numFmtId="0" fontId="0" fillId="0" borderId="14" xfId="0" applyFill="1" applyBorder="1" applyAlignment="1">
      <alignment horizontal="left" vertical="center" wrapText="1"/>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15" fillId="0" borderId="11" xfId="0" applyFont="1" applyBorder="1" applyAlignment="1">
      <alignment horizontal="center" vertical="top" wrapText="1"/>
    </xf>
    <xf numFmtId="1" fontId="15" fillId="0" borderId="9" xfId="0" applyNumberFormat="1" applyFont="1" applyBorder="1" applyAlignment="1">
      <alignment horizontal="center" vertical="center"/>
    </xf>
    <xf numFmtId="1" fontId="15" fillId="0" borderId="10" xfId="0" applyNumberFormat="1" applyFont="1" applyBorder="1" applyAlignment="1">
      <alignment horizontal="center" vertical="center"/>
    </xf>
    <xf numFmtId="1" fontId="15" fillId="0" borderId="34" xfId="0" applyNumberFormat="1" applyFont="1" applyBorder="1" applyAlignment="1">
      <alignment horizontal="center" vertical="center"/>
    </xf>
    <xf numFmtId="0" fontId="5" fillId="0" borderId="0" xfId="0" applyFont="1" applyBorder="1" applyAlignment="1">
      <alignment horizontal="left" vertical="top" wrapText="1"/>
    </xf>
    <xf numFmtId="0" fontId="5" fillId="0" borderId="12" xfId="0" applyFont="1" applyBorder="1" applyAlignment="1">
      <alignment horizontal="left" vertical="top" wrapText="1"/>
    </xf>
    <xf numFmtId="0" fontId="5" fillId="0" borderId="0" xfId="0" applyFont="1" applyAlignment="1">
      <alignment horizontal="center" vertical="top"/>
    </xf>
    <xf numFmtId="0" fontId="15" fillId="0" borderId="30" xfId="0" applyFont="1" applyBorder="1" applyAlignment="1">
      <alignment horizontal="left" vertical="top" wrapText="1"/>
    </xf>
    <xf numFmtId="0" fontId="15" fillId="0" borderId="14" xfId="0" applyFont="1" applyBorder="1" applyAlignment="1">
      <alignment horizontal="left" vertical="top" wrapText="1"/>
    </xf>
    <xf numFmtId="0" fontId="15" fillId="0" borderId="17" xfId="0" applyFont="1" applyBorder="1" applyAlignment="1">
      <alignment horizontal="left" vertical="top" wrapText="1"/>
    </xf>
    <xf numFmtId="0" fontId="4" fillId="0" borderId="31" xfId="0" applyFont="1" applyBorder="1" applyAlignment="1">
      <alignment horizontal="left" vertical="top" wrapText="1"/>
    </xf>
    <xf numFmtId="0" fontId="4" fillId="0" borderId="12" xfId="0" applyFont="1" applyBorder="1" applyAlignment="1">
      <alignment horizontal="left" vertical="top" wrapText="1"/>
    </xf>
    <xf numFmtId="0" fontId="4" fillId="0" borderId="15" xfId="0" applyFont="1" applyBorder="1" applyAlignment="1">
      <alignment horizontal="left" vertical="top" wrapText="1"/>
    </xf>
    <xf numFmtId="0" fontId="4" fillId="0" borderId="32" xfId="0" applyFont="1" applyBorder="1" applyAlignment="1">
      <alignment horizontal="left" vertical="top" wrapText="1"/>
    </xf>
    <xf numFmtId="0" fontId="4" fillId="0" borderId="0" xfId="0" applyFont="1" applyBorder="1" applyAlignment="1">
      <alignment horizontal="left" vertical="top" wrapText="1"/>
    </xf>
    <xf numFmtId="0" fontId="4" fillId="0" borderId="35" xfId="0" applyFont="1" applyBorder="1" applyAlignment="1">
      <alignment horizontal="left" vertical="top" wrapText="1"/>
    </xf>
    <xf numFmtId="0" fontId="15" fillId="0" borderId="33" xfId="0" applyFont="1" applyBorder="1" applyAlignment="1">
      <alignment horizontal="left" vertical="top" wrapText="1"/>
    </xf>
    <xf numFmtId="0" fontId="15" fillId="0" borderId="13" xfId="0" applyFont="1" applyBorder="1" applyAlignment="1">
      <alignment horizontal="left" vertical="top" wrapText="1"/>
    </xf>
    <xf numFmtId="0" fontId="15" fillId="0" borderId="16" xfId="0" applyFont="1" applyBorder="1" applyAlignment="1">
      <alignment horizontal="left" vertical="top" wrapText="1"/>
    </xf>
    <xf numFmtId="0" fontId="16" fillId="0" borderId="11" xfId="0" applyFont="1" applyFill="1" applyBorder="1" applyAlignment="1">
      <alignment horizontal="center" vertical="top"/>
    </xf>
    <xf numFmtId="0" fontId="16" fillId="0" borderId="9" xfId="0" applyFont="1" applyFill="1" applyBorder="1" applyAlignment="1">
      <alignment horizontal="center" vertical="top"/>
    </xf>
    <xf numFmtId="0" fontId="16" fillId="0" borderId="34" xfId="0" applyFont="1" applyFill="1" applyBorder="1" applyAlignment="1">
      <alignment horizontal="center" vertical="top"/>
    </xf>
    <xf numFmtId="0" fontId="16" fillId="0" borderId="10" xfId="0" applyFont="1" applyFill="1" applyBorder="1" applyAlignment="1">
      <alignment horizontal="center" vertical="top"/>
    </xf>
    <xf numFmtId="0" fontId="15" fillId="0" borderId="9" xfId="0" applyFont="1" applyFill="1" applyBorder="1" applyAlignment="1">
      <alignment horizontal="center" vertical="top"/>
    </xf>
    <xf numFmtId="0" fontId="15" fillId="0" borderId="10" xfId="0" applyFont="1" applyFill="1" applyBorder="1" applyAlignment="1">
      <alignment horizontal="center" vertical="top"/>
    </xf>
    <xf numFmtId="0" fontId="15" fillId="0" borderId="34" xfId="0" applyFont="1" applyFill="1" applyBorder="1" applyAlignment="1">
      <alignment horizontal="center" vertical="top"/>
    </xf>
    <xf numFmtId="0" fontId="16" fillId="0" borderId="11" xfId="0" applyFont="1" applyBorder="1" applyAlignment="1">
      <alignment horizontal="center" vertical="top"/>
    </xf>
    <xf numFmtId="0" fontId="0" fillId="0" borderId="0" xfId="0" applyAlignment="1">
      <alignment vertical="top"/>
    </xf>
  </cellXfs>
  <cellStyles count="3">
    <cellStyle name="Comma 2" xfId="2"/>
    <cellStyle name="Normal" xfId="0" builtinId="0"/>
    <cellStyle name="Percent" xfId="1" builtinId="5"/>
  </cellStyles>
  <dxfs count="4">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B111" totalsRowShown="0" dataDxfId="2">
  <autoFilter ref="A1:B111"/>
  <tableColumns count="2">
    <tableColumn id="1" name="today" dataDxfId="1"/>
    <tableColumn id="2" name="futu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9"/>
  <sheetViews>
    <sheetView zoomScaleNormal="100" workbookViewId="0">
      <selection activeCell="G41" sqref="G41"/>
    </sheetView>
  </sheetViews>
  <sheetFormatPr defaultColWidth="9.109375" defaultRowHeight="13.8" x14ac:dyDescent="0.25"/>
  <cols>
    <col min="1" max="2" width="20.88671875" style="5" customWidth="1"/>
    <col min="3" max="4" width="30.44140625" style="5" customWidth="1"/>
    <col min="5" max="5" width="9" style="5" customWidth="1"/>
    <col min="6" max="16384" width="9.109375" style="5"/>
  </cols>
  <sheetData>
    <row r="1" spans="1:5" x14ac:dyDescent="0.25">
      <c r="A1" s="3" t="s">
        <v>193</v>
      </c>
      <c r="B1" s="3" t="s">
        <v>194</v>
      </c>
      <c r="C1" s="3" t="s">
        <v>195</v>
      </c>
      <c r="D1" s="3" t="s">
        <v>196</v>
      </c>
      <c r="E1" s="4" t="s">
        <v>2</v>
      </c>
    </row>
    <row r="2" spans="1:5" x14ac:dyDescent="0.25">
      <c r="A2" s="4" t="s">
        <v>197</v>
      </c>
      <c r="B2" s="4" t="s">
        <v>198</v>
      </c>
      <c r="C2" s="4" t="s">
        <v>199</v>
      </c>
      <c r="D2" s="4" t="s">
        <v>200</v>
      </c>
      <c r="E2" s="4" t="s">
        <v>2</v>
      </c>
    </row>
    <row r="3" spans="1:5" x14ac:dyDescent="0.25">
      <c r="A3" s="4" t="s">
        <v>201</v>
      </c>
      <c r="B3" s="4" t="s">
        <v>202</v>
      </c>
      <c r="C3" s="4" t="s">
        <v>203</v>
      </c>
      <c r="D3" s="4" t="s">
        <v>204</v>
      </c>
      <c r="E3" s="4" t="s">
        <v>2</v>
      </c>
    </row>
    <row r="4" spans="1:5" x14ac:dyDescent="0.25">
      <c r="A4" s="4" t="s">
        <v>205</v>
      </c>
      <c r="B4" s="4" t="s">
        <v>206</v>
      </c>
      <c r="C4" s="4" t="s">
        <v>207</v>
      </c>
      <c r="D4" s="4" t="s">
        <v>208</v>
      </c>
      <c r="E4" s="4" t="s">
        <v>2</v>
      </c>
    </row>
    <row r="5" spans="1:5" x14ac:dyDescent="0.25">
      <c r="A5" s="4" t="s">
        <v>209</v>
      </c>
      <c r="B5" s="4" t="s">
        <v>210</v>
      </c>
      <c r="C5" s="4" t="s">
        <v>211</v>
      </c>
      <c r="D5" s="4" t="s">
        <v>210</v>
      </c>
      <c r="E5" s="4" t="s">
        <v>2</v>
      </c>
    </row>
    <row r="6" spans="1:5" x14ac:dyDescent="0.25">
      <c r="A6" s="4" t="s">
        <v>212</v>
      </c>
      <c r="B6" s="4" t="s">
        <v>213</v>
      </c>
      <c r="C6" s="4" t="s">
        <v>214</v>
      </c>
      <c r="D6" s="4" t="s">
        <v>215</v>
      </c>
      <c r="E6" s="4" t="s">
        <v>2</v>
      </c>
    </row>
    <row r="7" spans="1:5" x14ac:dyDescent="0.25">
      <c r="A7" s="4" t="s">
        <v>216</v>
      </c>
      <c r="B7" s="4" t="s">
        <v>217</v>
      </c>
      <c r="C7" s="4" t="s">
        <v>218</v>
      </c>
      <c r="D7" s="4" t="s">
        <v>219</v>
      </c>
      <c r="E7" s="4" t="s">
        <v>2</v>
      </c>
    </row>
    <row r="8" spans="1:5" x14ac:dyDescent="0.25">
      <c r="A8" s="4" t="s">
        <v>220</v>
      </c>
      <c r="B8" s="4" t="s">
        <v>221</v>
      </c>
      <c r="C8" s="4" t="s">
        <v>222</v>
      </c>
      <c r="D8" s="4" t="s">
        <v>223</v>
      </c>
      <c r="E8" s="4" t="s">
        <v>2</v>
      </c>
    </row>
    <row r="9" spans="1:5" x14ac:dyDescent="0.25">
      <c r="A9" s="4" t="s">
        <v>224</v>
      </c>
      <c r="B9" s="4" t="s">
        <v>225</v>
      </c>
      <c r="C9" s="4" t="s">
        <v>226</v>
      </c>
      <c r="D9" s="4" t="s">
        <v>225</v>
      </c>
      <c r="E9" s="4" t="s">
        <v>2</v>
      </c>
    </row>
    <row r="10" spans="1:5" x14ac:dyDescent="0.25">
      <c r="A10" s="4" t="s">
        <v>227</v>
      </c>
      <c r="B10" s="4" t="s">
        <v>228</v>
      </c>
      <c r="C10" s="4" t="s">
        <v>229</v>
      </c>
      <c r="D10" s="4" t="s">
        <v>230</v>
      </c>
      <c r="E10" s="4" t="s">
        <v>2</v>
      </c>
    </row>
    <row r="11" spans="1:5" x14ac:dyDescent="0.25">
      <c r="A11" s="4" t="s">
        <v>231</v>
      </c>
      <c r="B11" s="4" t="s">
        <v>232</v>
      </c>
      <c r="C11" s="4" t="s">
        <v>233</v>
      </c>
      <c r="D11" s="4" t="s">
        <v>232</v>
      </c>
      <c r="E11" s="4" t="s">
        <v>2</v>
      </c>
    </row>
    <row r="12" spans="1:5" x14ac:dyDescent="0.25">
      <c r="A12" s="4" t="s">
        <v>234</v>
      </c>
      <c r="B12" s="4" t="s">
        <v>235</v>
      </c>
      <c r="C12" s="5" t="s">
        <v>236</v>
      </c>
      <c r="D12" s="4" t="s">
        <v>235</v>
      </c>
      <c r="E12" s="4" t="s">
        <v>2</v>
      </c>
    </row>
    <row r="17" spans="6:13" ht="14.4" x14ac:dyDescent="0.25">
      <c r="F17" s="6"/>
      <c r="G17" s="6"/>
      <c r="H17" s="6"/>
      <c r="I17" s="6"/>
      <c r="J17" s="6"/>
      <c r="K17" s="6"/>
      <c r="L17" s="6"/>
      <c r="M17" s="6"/>
    </row>
    <row r="18" spans="6:13" ht="14.4" x14ac:dyDescent="0.25">
      <c r="F18" s="7"/>
      <c r="G18" s="8"/>
      <c r="H18" s="8"/>
      <c r="I18" s="8"/>
      <c r="J18" s="8"/>
      <c r="K18" s="8"/>
      <c r="L18" s="8"/>
      <c r="M18" s="8"/>
    </row>
    <row r="19" spans="6:13" ht="14.4" x14ac:dyDescent="0.25">
      <c r="F19" s="7"/>
      <c r="G19" s="8"/>
      <c r="H19" s="8"/>
      <c r="I19" s="8"/>
      <c r="J19" s="8"/>
      <c r="K19" s="8"/>
      <c r="L19" s="8"/>
      <c r="M19" s="8"/>
    </row>
    <row r="20" spans="6:13" ht="14.4" x14ac:dyDescent="0.25">
      <c r="F20" s="7"/>
      <c r="G20" s="8"/>
      <c r="H20" s="8"/>
      <c r="I20" s="8"/>
      <c r="J20" s="8"/>
      <c r="K20" s="8"/>
      <c r="L20" s="8"/>
      <c r="M20" s="8"/>
    </row>
    <row r="21" spans="6:13" ht="14.4" x14ac:dyDescent="0.25">
      <c r="F21" s="7"/>
      <c r="G21" s="8"/>
      <c r="H21" s="8"/>
      <c r="I21" s="8"/>
      <c r="J21" s="8"/>
      <c r="K21" s="8"/>
      <c r="L21" s="8"/>
      <c r="M21" s="8"/>
    </row>
    <row r="22" spans="6:13" ht="14.4" x14ac:dyDescent="0.25">
      <c r="F22" s="7"/>
      <c r="G22" s="8"/>
      <c r="H22" s="8"/>
      <c r="I22" s="8"/>
      <c r="J22" s="8"/>
      <c r="K22" s="8"/>
      <c r="L22" s="8"/>
      <c r="M22" s="8"/>
    </row>
    <row r="23" spans="6:13" ht="14.4" x14ac:dyDescent="0.25">
      <c r="F23" s="7"/>
      <c r="G23" s="8"/>
      <c r="H23" s="8"/>
      <c r="I23" s="8"/>
      <c r="J23" s="8"/>
      <c r="K23" s="8"/>
      <c r="L23" s="8"/>
      <c r="M23" s="8"/>
    </row>
    <row r="24" spans="6:13" ht="14.4" x14ac:dyDescent="0.25">
      <c r="F24" s="7"/>
      <c r="G24" s="8"/>
      <c r="H24" s="8"/>
      <c r="I24" s="8"/>
      <c r="J24" s="8"/>
      <c r="K24" s="8"/>
      <c r="L24" s="8"/>
      <c r="M24" s="8"/>
    </row>
    <row r="25" spans="6:13" ht="14.4" x14ac:dyDescent="0.25">
      <c r="F25" s="7"/>
      <c r="G25" s="8"/>
      <c r="H25" s="8"/>
      <c r="I25" s="8"/>
      <c r="J25" s="8"/>
      <c r="K25" s="8"/>
      <c r="L25" s="8"/>
      <c r="M25" s="8"/>
    </row>
    <row r="26" spans="6:13" ht="14.4" x14ac:dyDescent="0.25">
      <c r="F26" s="7"/>
      <c r="G26" s="8"/>
      <c r="H26" s="8"/>
      <c r="I26" s="8"/>
      <c r="J26" s="8"/>
      <c r="K26" s="8"/>
      <c r="L26" s="8"/>
      <c r="M26" s="8"/>
    </row>
    <row r="27" spans="6:13" ht="14.4" x14ac:dyDescent="0.25">
      <c r="F27" s="7"/>
      <c r="G27" s="8"/>
      <c r="H27" s="8"/>
      <c r="I27" s="8"/>
      <c r="J27" s="8"/>
      <c r="K27" s="8"/>
      <c r="L27" s="8"/>
      <c r="M27" s="8"/>
    </row>
    <row r="28" spans="6:13" ht="14.4" x14ac:dyDescent="0.25">
      <c r="F28" s="7"/>
      <c r="G28" s="8"/>
      <c r="H28" s="8"/>
      <c r="I28" s="8"/>
      <c r="J28" s="8"/>
      <c r="K28" s="8"/>
      <c r="L28" s="8"/>
      <c r="M28" s="8"/>
    </row>
    <row r="29" spans="6:13" ht="14.4" x14ac:dyDescent="0.25">
      <c r="F29" s="7"/>
      <c r="G29" s="8"/>
      <c r="H29" s="8"/>
      <c r="I29" s="8"/>
      <c r="J29" s="8"/>
      <c r="K29" s="8"/>
      <c r="L29" s="8"/>
      <c r="M29"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H70"/>
  <sheetViews>
    <sheetView zoomScale="96" zoomScaleNormal="96" workbookViewId="0">
      <selection activeCell="D47" sqref="D47"/>
    </sheetView>
  </sheetViews>
  <sheetFormatPr defaultRowHeight="14.4" x14ac:dyDescent="0.3"/>
  <cols>
    <col min="1" max="1" width="21.44140625" customWidth="1"/>
    <col min="2" max="2" width="48.88671875" customWidth="1"/>
    <col min="3" max="4" width="36.5546875" customWidth="1"/>
    <col min="5" max="5" width="30.6640625" style="5" customWidth="1"/>
    <col min="6" max="6" width="14.109375" customWidth="1"/>
  </cols>
  <sheetData>
    <row r="1" spans="1:8" x14ac:dyDescent="0.3">
      <c r="A1" s="1" t="s">
        <v>237</v>
      </c>
      <c r="B1" s="1" t="s">
        <v>238</v>
      </c>
      <c r="C1" s="1" t="s">
        <v>239</v>
      </c>
      <c r="D1" s="1" t="s">
        <v>240</v>
      </c>
      <c r="E1" s="9" t="s">
        <v>241</v>
      </c>
      <c r="F1" s="1"/>
      <c r="G1" s="3"/>
      <c r="H1" s="3"/>
    </row>
    <row r="2" spans="1:8" x14ac:dyDescent="0.3">
      <c r="A2" s="2" t="s">
        <v>242</v>
      </c>
      <c r="B2" s="2" t="s">
        <v>243</v>
      </c>
      <c r="C2" s="2" t="s">
        <v>244</v>
      </c>
      <c r="D2" s="2" t="s">
        <v>245</v>
      </c>
      <c r="E2" s="5" t="s">
        <v>246</v>
      </c>
      <c r="F2" s="10" t="s">
        <v>2</v>
      </c>
      <c r="G2" s="3" t="s">
        <v>2</v>
      </c>
    </row>
    <row r="3" spans="1:8" x14ac:dyDescent="0.3">
      <c r="A3" s="2" t="s">
        <v>247</v>
      </c>
      <c r="B3" s="2" t="s">
        <v>248</v>
      </c>
      <c r="C3" s="2" t="s">
        <v>244</v>
      </c>
      <c r="D3" s="2" t="s">
        <v>245</v>
      </c>
      <c r="E3" s="5" t="s">
        <v>249</v>
      </c>
      <c r="F3" s="10" t="s">
        <v>2</v>
      </c>
      <c r="G3" s="3" t="s">
        <v>2</v>
      </c>
    </row>
    <row r="4" spans="1:8" x14ac:dyDescent="0.3">
      <c r="A4" s="2" t="s">
        <v>250</v>
      </c>
      <c r="B4" s="2" t="s">
        <v>251</v>
      </c>
      <c r="C4" s="2" t="s">
        <v>244</v>
      </c>
      <c r="D4" s="2" t="s">
        <v>245</v>
      </c>
      <c r="E4" s="5" t="s">
        <v>252</v>
      </c>
      <c r="F4" s="10" t="s">
        <v>2</v>
      </c>
      <c r="G4" s="3" t="s">
        <v>2</v>
      </c>
    </row>
    <row r="5" spans="1:8" x14ac:dyDescent="0.3">
      <c r="A5" s="2" t="s">
        <v>253</v>
      </c>
      <c r="B5" s="2" t="s">
        <v>254</v>
      </c>
      <c r="C5" s="2" t="s">
        <v>244</v>
      </c>
      <c r="D5" s="2" t="s">
        <v>245</v>
      </c>
      <c r="E5" s="5" t="s">
        <v>255</v>
      </c>
      <c r="F5" s="10" t="s">
        <v>2</v>
      </c>
      <c r="G5" s="3" t="s">
        <v>2</v>
      </c>
    </row>
    <row r="6" spans="1:8" x14ac:dyDescent="0.3">
      <c r="A6" s="2" t="s">
        <v>256</v>
      </c>
      <c r="B6" s="2" t="s">
        <v>257</v>
      </c>
      <c r="C6" s="2" t="s">
        <v>244</v>
      </c>
      <c r="D6" s="2" t="s">
        <v>245</v>
      </c>
      <c r="E6" s="5" t="s">
        <v>258</v>
      </c>
      <c r="F6" s="10" t="s">
        <v>2</v>
      </c>
      <c r="G6" s="11"/>
    </row>
    <row r="7" spans="1:8" x14ac:dyDescent="0.3">
      <c r="A7" s="2" t="s">
        <v>259</v>
      </c>
      <c r="B7" s="2" t="s">
        <v>260</v>
      </c>
      <c r="C7" s="2" t="s">
        <v>244</v>
      </c>
      <c r="D7" s="2" t="s">
        <v>245</v>
      </c>
      <c r="E7" s="5" t="s">
        <v>261</v>
      </c>
      <c r="F7" s="10" t="s">
        <v>2</v>
      </c>
      <c r="G7" s="11"/>
    </row>
    <row r="8" spans="1:8" x14ac:dyDescent="0.3">
      <c r="A8" s="2" t="s">
        <v>262</v>
      </c>
      <c r="B8" s="2" t="s">
        <v>263</v>
      </c>
      <c r="C8" s="2" t="s">
        <v>244</v>
      </c>
      <c r="D8" s="2" t="s">
        <v>245</v>
      </c>
      <c r="E8" s="5" t="s">
        <v>264</v>
      </c>
      <c r="F8" s="10" t="s">
        <v>2</v>
      </c>
      <c r="G8" s="3"/>
    </row>
    <row r="9" spans="1:8" x14ac:dyDescent="0.3">
      <c r="A9" s="2" t="s">
        <v>265</v>
      </c>
      <c r="B9" s="2" t="s">
        <v>266</v>
      </c>
      <c r="C9" s="2" t="s">
        <v>244</v>
      </c>
      <c r="D9" s="2" t="s">
        <v>245</v>
      </c>
      <c r="E9" s="5" t="s">
        <v>267</v>
      </c>
      <c r="F9" s="10" t="s">
        <v>2</v>
      </c>
      <c r="G9" s="3" t="s">
        <v>2</v>
      </c>
    </row>
    <row r="10" spans="1:8" x14ac:dyDescent="0.3">
      <c r="A10" s="2" t="s">
        <v>268</v>
      </c>
      <c r="B10" s="2" t="s">
        <v>269</v>
      </c>
      <c r="C10" s="2" t="s">
        <v>244</v>
      </c>
      <c r="D10" s="2" t="s">
        <v>245</v>
      </c>
      <c r="E10" s="5" t="s">
        <v>270</v>
      </c>
      <c r="F10" s="10" t="s">
        <v>2</v>
      </c>
      <c r="G10" s="3" t="s">
        <v>2</v>
      </c>
    </row>
    <row r="11" spans="1:8" x14ac:dyDescent="0.3">
      <c r="A11" s="2" t="s">
        <v>271</v>
      </c>
      <c r="B11" s="2" t="s">
        <v>272</v>
      </c>
      <c r="C11" s="2" t="s">
        <v>244</v>
      </c>
      <c r="D11" s="2" t="s">
        <v>245</v>
      </c>
      <c r="E11" s="5" t="s">
        <v>273</v>
      </c>
      <c r="F11" s="10" t="s">
        <v>2</v>
      </c>
      <c r="G11" s="3" t="s">
        <v>2</v>
      </c>
    </row>
    <row r="12" spans="1:8" x14ac:dyDescent="0.3">
      <c r="A12" s="2" t="s">
        <v>274</v>
      </c>
      <c r="B12" s="2" t="s">
        <v>275</v>
      </c>
      <c r="C12" s="2" t="s">
        <v>244</v>
      </c>
      <c r="D12" s="2" t="s">
        <v>245</v>
      </c>
      <c r="E12" s="5" t="s">
        <v>276</v>
      </c>
      <c r="F12" s="10" t="s">
        <v>2</v>
      </c>
      <c r="G12" s="3" t="s">
        <v>2</v>
      </c>
    </row>
    <row r="13" spans="1:8" x14ac:dyDescent="0.3">
      <c r="A13" s="2" t="s">
        <v>277</v>
      </c>
      <c r="B13" s="2" t="s">
        <v>278</v>
      </c>
      <c r="C13" s="2" t="s">
        <v>244</v>
      </c>
      <c r="D13" s="2" t="s">
        <v>245</v>
      </c>
      <c r="E13" s="5" t="s">
        <v>279</v>
      </c>
      <c r="F13" s="10" t="s">
        <v>2</v>
      </c>
      <c r="G13" s="3" t="s">
        <v>2</v>
      </c>
    </row>
    <row r="14" spans="1:8" x14ac:dyDescent="0.3">
      <c r="A14" s="2" t="s">
        <v>280</v>
      </c>
      <c r="B14" s="2" t="s">
        <v>281</v>
      </c>
      <c r="C14" s="2" t="s">
        <v>244</v>
      </c>
      <c r="D14" s="2" t="s">
        <v>245</v>
      </c>
      <c r="E14" s="5" t="s">
        <v>282</v>
      </c>
      <c r="F14" s="10" t="s">
        <v>2</v>
      </c>
      <c r="G14" s="3" t="s">
        <v>2</v>
      </c>
    </row>
    <row r="15" spans="1:8" x14ac:dyDescent="0.3">
      <c r="A15" s="2" t="s">
        <v>283</v>
      </c>
      <c r="B15" s="2" t="s">
        <v>284</v>
      </c>
      <c r="C15" s="2" t="s">
        <v>244</v>
      </c>
      <c r="D15" s="2" t="s">
        <v>245</v>
      </c>
      <c r="E15" s="5" t="s">
        <v>285</v>
      </c>
      <c r="F15" s="10" t="s">
        <v>2</v>
      </c>
      <c r="G15" s="3" t="s">
        <v>2</v>
      </c>
    </row>
    <row r="16" spans="1:8" x14ac:dyDescent="0.3">
      <c r="A16" s="2" t="s">
        <v>286</v>
      </c>
      <c r="B16" s="2" t="s">
        <v>287</v>
      </c>
      <c r="C16" s="2" t="s">
        <v>244</v>
      </c>
      <c r="D16" s="2" t="s">
        <v>245</v>
      </c>
      <c r="E16" s="12" t="s">
        <v>288</v>
      </c>
      <c r="F16" s="10" t="s">
        <v>2</v>
      </c>
      <c r="G16" s="3" t="s">
        <v>2</v>
      </c>
    </row>
    <row r="17" spans="1:7" x14ac:dyDescent="0.3">
      <c r="A17" s="2" t="s">
        <v>289</v>
      </c>
      <c r="B17" s="2" t="s">
        <v>290</v>
      </c>
      <c r="C17" s="2" t="s">
        <v>244</v>
      </c>
      <c r="D17" s="2" t="s">
        <v>245</v>
      </c>
      <c r="E17" s="5" t="s">
        <v>291</v>
      </c>
      <c r="F17" s="10" t="s">
        <v>2</v>
      </c>
      <c r="G17" s="3" t="s">
        <v>2</v>
      </c>
    </row>
    <row r="18" spans="1:7" x14ac:dyDescent="0.3">
      <c r="A18" s="2" t="s">
        <v>292</v>
      </c>
      <c r="B18" s="2" t="s">
        <v>293</v>
      </c>
      <c r="C18" s="2" t="s">
        <v>244</v>
      </c>
      <c r="D18" s="2" t="s">
        <v>245</v>
      </c>
      <c r="E18" s="5" t="s">
        <v>294</v>
      </c>
      <c r="F18" s="10" t="s">
        <v>2</v>
      </c>
      <c r="G18" s="3" t="s">
        <v>2</v>
      </c>
    </row>
    <row r="19" spans="1:7" x14ac:dyDescent="0.3">
      <c r="A19" s="2" t="s">
        <v>295</v>
      </c>
      <c r="B19" s="2" t="s">
        <v>296</v>
      </c>
      <c r="C19" s="2" t="s">
        <v>244</v>
      </c>
      <c r="D19" s="2" t="s">
        <v>245</v>
      </c>
      <c r="E19" s="5" t="s">
        <v>297</v>
      </c>
      <c r="F19" s="10" t="s">
        <v>2</v>
      </c>
      <c r="G19" s="3" t="s">
        <v>2</v>
      </c>
    </row>
    <row r="20" spans="1:7" x14ac:dyDescent="0.3">
      <c r="A20" s="2" t="s">
        <v>298</v>
      </c>
      <c r="B20" s="2" t="s">
        <v>299</v>
      </c>
      <c r="C20" s="2" t="s">
        <v>300</v>
      </c>
      <c r="D20" s="2" t="s">
        <v>301</v>
      </c>
      <c r="E20" s="5" t="s">
        <v>302</v>
      </c>
      <c r="F20" s="10" t="s">
        <v>2</v>
      </c>
      <c r="G20" s="3" t="s">
        <v>2</v>
      </c>
    </row>
    <row r="21" spans="1:7" x14ac:dyDescent="0.3">
      <c r="A21" s="2" t="s">
        <v>303</v>
      </c>
      <c r="B21" s="2" t="s">
        <v>304</v>
      </c>
      <c r="C21" s="2" t="s">
        <v>300</v>
      </c>
      <c r="D21" s="2" t="s">
        <v>301</v>
      </c>
      <c r="E21" s="5" t="s">
        <v>302</v>
      </c>
      <c r="F21" s="10" t="s">
        <v>2</v>
      </c>
      <c r="G21" s="3" t="s">
        <v>2</v>
      </c>
    </row>
    <row r="22" spans="1:7" x14ac:dyDescent="0.3">
      <c r="A22" s="2" t="s">
        <v>305</v>
      </c>
      <c r="B22" s="2" t="s">
        <v>306</v>
      </c>
      <c r="C22" s="2" t="s">
        <v>300</v>
      </c>
      <c r="D22" s="2" t="s">
        <v>301</v>
      </c>
      <c r="E22" s="5" t="s">
        <v>302</v>
      </c>
      <c r="F22" s="10" t="s">
        <v>2</v>
      </c>
      <c r="G22" s="3" t="s">
        <v>2</v>
      </c>
    </row>
    <row r="23" spans="1:7" x14ac:dyDescent="0.3">
      <c r="A23" s="2" t="s">
        <v>307</v>
      </c>
      <c r="B23" s="2" t="s">
        <v>308</v>
      </c>
      <c r="C23" s="2" t="s">
        <v>300</v>
      </c>
      <c r="D23" s="2" t="s">
        <v>301</v>
      </c>
      <c r="E23" s="5" t="s">
        <v>302</v>
      </c>
      <c r="F23" s="10" t="s">
        <v>2</v>
      </c>
      <c r="G23" s="3" t="s">
        <v>2</v>
      </c>
    </row>
    <row r="24" spans="1:7" x14ac:dyDescent="0.3">
      <c r="A24" s="2" t="s">
        <v>309</v>
      </c>
      <c r="B24" s="2" t="s">
        <v>310</v>
      </c>
      <c r="C24" s="2" t="s">
        <v>300</v>
      </c>
      <c r="D24" s="2" t="s">
        <v>301</v>
      </c>
      <c r="E24" s="5" t="s">
        <v>302</v>
      </c>
      <c r="F24" s="10" t="s">
        <v>2</v>
      </c>
      <c r="G24" s="3" t="s">
        <v>2</v>
      </c>
    </row>
    <row r="25" spans="1:7" x14ac:dyDescent="0.3">
      <c r="A25" s="2" t="s">
        <v>311</v>
      </c>
      <c r="B25" s="2" t="s">
        <v>312</v>
      </c>
      <c r="C25" s="2" t="s">
        <v>300</v>
      </c>
      <c r="D25" s="2" t="s">
        <v>301</v>
      </c>
      <c r="E25" s="5" t="s">
        <v>302</v>
      </c>
      <c r="F25" s="10" t="s">
        <v>2</v>
      </c>
      <c r="G25" s="3" t="s">
        <v>2</v>
      </c>
    </row>
    <row r="26" spans="1:7" x14ac:dyDescent="0.3">
      <c r="A26" s="2" t="s">
        <v>313</v>
      </c>
      <c r="B26" s="2" t="s">
        <v>314</v>
      </c>
      <c r="C26" s="2" t="s">
        <v>300</v>
      </c>
      <c r="D26" s="2" t="s">
        <v>301</v>
      </c>
      <c r="E26" s="5" t="s">
        <v>302</v>
      </c>
      <c r="F26" s="10" t="s">
        <v>2</v>
      </c>
      <c r="G26" s="3" t="s">
        <v>2</v>
      </c>
    </row>
    <row r="27" spans="1:7" x14ac:dyDescent="0.3">
      <c r="A27" s="2" t="s">
        <v>315</v>
      </c>
      <c r="B27" s="2" t="s">
        <v>316</v>
      </c>
      <c r="C27" s="2" t="s">
        <v>300</v>
      </c>
      <c r="D27" s="2" t="s">
        <v>301</v>
      </c>
      <c r="E27" s="5" t="s">
        <v>317</v>
      </c>
      <c r="F27" s="10" t="s">
        <v>2</v>
      </c>
      <c r="G27" s="3" t="s">
        <v>2</v>
      </c>
    </row>
    <row r="28" spans="1:7" x14ac:dyDescent="0.3">
      <c r="A28" s="2" t="s">
        <v>318</v>
      </c>
      <c r="B28" s="2" t="s">
        <v>319</v>
      </c>
      <c r="C28" s="2" t="s">
        <v>300</v>
      </c>
      <c r="D28" s="2" t="s">
        <v>301</v>
      </c>
      <c r="E28" s="5" t="s">
        <v>320</v>
      </c>
      <c r="F28" s="10" t="s">
        <v>2</v>
      </c>
      <c r="G28" s="3" t="s">
        <v>2</v>
      </c>
    </row>
    <row r="29" spans="1:7" x14ac:dyDescent="0.3">
      <c r="A29" s="2" t="s">
        <v>321</v>
      </c>
      <c r="B29" s="2" t="s">
        <v>322</v>
      </c>
      <c r="C29" s="2" t="s">
        <v>300</v>
      </c>
      <c r="D29" s="2" t="s">
        <v>301</v>
      </c>
      <c r="E29" s="5" t="s">
        <v>323</v>
      </c>
      <c r="F29" s="10" t="s">
        <v>2</v>
      </c>
      <c r="G29" s="3" t="s">
        <v>2</v>
      </c>
    </row>
    <row r="30" spans="1:7" x14ac:dyDescent="0.3">
      <c r="A30" s="2" t="s">
        <v>324</v>
      </c>
      <c r="B30" s="2" t="s">
        <v>325</v>
      </c>
      <c r="C30" s="2" t="s">
        <v>300</v>
      </c>
      <c r="D30" s="2" t="s">
        <v>301</v>
      </c>
      <c r="E30" s="5" t="s">
        <v>326</v>
      </c>
      <c r="F30" s="10" t="s">
        <v>2</v>
      </c>
      <c r="G30" s="3" t="s">
        <v>2</v>
      </c>
    </row>
    <row r="31" spans="1:7" x14ac:dyDescent="0.3">
      <c r="A31" s="2" t="s">
        <v>327</v>
      </c>
      <c r="B31" s="2" t="s">
        <v>328</v>
      </c>
      <c r="C31" s="2" t="s">
        <v>300</v>
      </c>
      <c r="D31" s="2" t="s">
        <v>301</v>
      </c>
      <c r="E31" s="5" t="s">
        <v>329</v>
      </c>
      <c r="F31" s="10" t="s">
        <v>2</v>
      </c>
      <c r="G31" s="3" t="s">
        <v>2</v>
      </c>
    </row>
    <row r="32" spans="1:7" x14ac:dyDescent="0.3">
      <c r="A32" s="2" t="s">
        <v>330</v>
      </c>
      <c r="B32" s="2" t="s">
        <v>331</v>
      </c>
      <c r="C32" s="2" t="s">
        <v>332</v>
      </c>
      <c r="D32" s="2" t="s">
        <v>333</v>
      </c>
      <c r="E32" s="5" t="s">
        <v>334</v>
      </c>
      <c r="F32" s="10" t="s">
        <v>2</v>
      </c>
      <c r="G32" s="3" t="s">
        <v>2</v>
      </c>
    </row>
    <row r="33" spans="1:7" x14ac:dyDescent="0.3">
      <c r="A33" s="2" t="s">
        <v>335</v>
      </c>
      <c r="B33" s="5" t="s">
        <v>336</v>
      </c>
      <c r="C33" s="2" t="s">
        <v>332</v>
      </c>
      <c r="D33" s="2" t="s">
        <v>333</v>
      </c>
      <c r="E33" s="5" t="s">
        <v>337</v>
      </c>
      <c r="F33" s="10" t="s">
        <v>2</v>
      </c>
      <c r="G33" s="3" t="s">
        <v>2</v>
      </c>
    </row>
    <row r="34" spans="1:7" x14ac:dyDescent="0.3">
      <c r="A34" s="2" t="s">
        <v>338</v>
      </c>
      <c r="B34" s="5" t="s">
        <v>339</v>
      </c>
      <c r="C34" s="2" t="s">
        <v>332</v>
      </c>
      <c r="D34" s="2" t="s">
        <v>333</v>
      </c>
      <c r="E34" s="5" t="s">
        <v>340</v>
      </c>
      <c r="F34" s="10" t="s">
        <v>2</v>
      </c>
      <c r="G34" s="3" t="s">
        <v>2</v>
      </c>
    </row>
    <row r="35" spans="1:7" x14ac:dyDescent="0.3">
      <c r="A35" s="2" t="s">
        <v>341</v>
      </c>
      <c r="B35" s="5" t="s">
        <v>342</v>
      </c>
      <c r="C35" s="2" t="s">
        <v>332</v>
      </c>
      <c r="D35" s="2" t="s">
        <v>333</v>
      </c>
      <c r="E35" s="5" t="s">
        <v>343</v>
      </c>
      <c r="F35" s="10" t="s">
        <v>2</v>
      </c>
      <c r="G35" s="3" t="s">
        <v>2</v>
      </c>
    </row>
    <row r="36" spans="1:7" x14ac:dyDescent="0.3">
      <c r="A36" s="2" t="s">
        <v>344</v>
      </c>
      <c r="B36" s="5" t="s">
        <v>345</v>
      </c>
      <c r="C36" s="2" t="s">
        <v>332</v>
      </c>
      <c r="D36" s="2" t="s">
        <v>333</v>
      </c>
      <c r="E36" s="5" t="s">
        <v>346</v>
      </c>
      <c r="F36" s="10" t="s">
        <v>2</v>
      </c>
      <c r="G36" s="3" t="s">
        <v>2</v>
      </c>
    </row>
    <row r="37" spans="1:7" x14ac:dyDescent="0.3">
      <c r="A37" s="2" t="s">
        <v>347</v>
      </c>
      <c r="B37" s="5" t="s">
        <v>348</v>
      </c>
      <c r="C37" s="2" t="s">
        <v>332</v>
      </c>
      <c r="D37" s="2" t="s">
        <v>333</v>
      </c>
      <c r="E37" s="5" t="s">
        <v>349</v>
      </c>
      <c r="F37" s="10" t="s">
        <v>2</v>
      </c>
      <c r="G37" s="3" t="s">
        <v>2</v>
      </c>
    </row>
    <row r="38" spans="1:7" x14ac:dyDescent="0.3">
      <c r="A38" s="2" t="s">
        <v>350</v>
      </c>
      <c r="B38" s="5" t="s">
        <v>351</v>
      </c>
      <c r="C38" s="2" t="s">
        <v>332</v>
      </c>
      <c r="D38" s="2" t="s">
        <v>333</v>
      </c>
      <c r="E38" s="5" t="s">
        <v>352</v>
      </c>
      <c r="F38" s="10" t="s">
        <v>2</v>
      </c>
      <c r="G38" s="3" t="s">
        <v>2</v>
      </c>
    </row>
    <row r="39" spans="1:7" x14ac:dyDescent="0.3">
      <c r="A39" s="2" t="s">
        <v>353</v>
      </c>
      <c r="B39" s="5" t="s">
        <v>354</v>
      </c>
      <c r="C39" s="2" t="s">
        <v>332</v>
      </c>
      <c r="D39" s="2" t="s">
        <v>333</v>
      </c>
      <c r="E39" s="5" t="s">
        <v>355</v>
      </c>
      <c r="F39" s="10" t="s">
        <v>2</v>
      </c>
      <c r="G39" s="3" t="s">
        <v>2</v>
      </c>
    </row>
    <row r="40" spans="1:7" x14ac:dyDescent="0.3">
      <c r="A40" s="2" t="s">
        <v>356</v>
      </c>
      <c r="B40" s="5" t="s">
        <v>357</v>
      </c>
      <c r="C40" s="2" t="s">
        <v>332</v>
      </c>
      <c r="D40" s="2" t="s">
        <v>333</v>
      </c>
      <c r="E40" s="5" t="s">
        <v>358</v>
      </c>
      <c r="F40" s="10" t="s">
        <v>2</v>
      </c>
      <c r="G40" s="3" t="s">
        <v>2</v>
      </c>
    </row>
    <row r="41" spans="1:7" x14ac:dyDescent="0.3">
      <c r="A41" s="2" t="s">
        <v>359</v>
      </c>
      <c r="B41" s="5" t="s">
        <v>360</v>
      </c>
      <c r="C41" s="2" t="s">
        <v>332</v>
      </c>
      <c r="D41" s="2" t="s">
        <v>333</v>
      </c>
      <c r="E41" s="5" t="s">
        <v>361</v>
      </c>
      <c r="F41" s="10" t="s">
        <v>2</v>
      </c>
      <c r="G41" s="3" t="s">
        <v>2</v>
      </c>
    </row>
    <row r="42" spans="1:7" x14ac:dyDescent="0.3">
      <c r="A42" s="2" t="s">
        <v>362</v>
      </c>
      <c r="B42" s="5" t="s">
        <v>363</v>
      </c>
      <c r="C42" s="2" t="s">
        <v>332</v>
      </c>
      <c r="D42" s="2" t="s">
        <v>333</v>
      </c>
      <c r="E42" s="5" t="s">
        <v>364</v>
      </c>
      <c r="F42" s="10" t="s">
        <v>2</v>
      </c>
      <c r="G42" s="3" t="s">
        <v>2</v>
      </c>
    </row>
    <row r="43" spans="1:7" x14ac:dyDescent="0.3">
      <c r="A43" s="2" t="s">
        <v>365</v>
      </c>
      <c r="B43" s="2" t="s">
        <v>366</v>
      </c>
      <c r="C43" s="2" t="s">
        <v>332</v>
      </c>
      <c r="D43" s="2" t="s">
        <v>333</v>
      </c>
      <c r="E43" s="5" t="s">
        <v>367</v>
      </c>
      <c r="F43" s="10" t="s">
        <v>2</v>
      </c>
      <c r="G43" s="3" t="s">
        <v>2</v>
      </c>
    </row>
    <row r="44" spans="1:7" x14ac:dyDescent="0.3">
      <c r="A44" s="2" t="s">
        <v>368</v>
      </c>
      <c r="B44" s="2" t="s">
        <v>369</v>
      </c>
      <c r="C44" s="2" t="s">
        <v>332</v>
      </c>
      <c r="D44" s="2" t="s">
        <v>333</v>
      </c>
      <c r="E44" s="5" t="s">
        <v>370</v>
      </c>
      <c r="F44" s="10" t="s">
        <v>2</v>
      </c>
      <c r="G44" s="3" t="s">
        <v>2</v>
      </c>
    </row>
    <row r="45" spans="1:7" x14ac:dyDescent="0.3">
      <c r="A45" s="2" t="s">
        <v>371</v>
      </c>
      <c r="B45" s="2" t="s">
        <v>372</v>
      </c>
      <c r="C45" s="2" t="s">
        <v>373</v>
      </c>
      <c r="D45" s="2" t="s">
        <v>374</v>
      </c>
      <c r="E45" s="5" t="s">
        <v>375</v>
      </c>
      <c r="F45" s="10" t="s">
        <v>2</v>
      </c>
      <c r="G45" s="3" t="s">
        <v>2</v>
      </c>
    </row>
    <row r="46" spans="1:7" x14ac:dyDescent="0.3">
      <c r="A46" s="2" t="s">
        <v>376</v>
      </c>
      <c r="B46" s="2" t="s">
        <v>377</v>
      </c>
      <c r="C46" s="2" t="s">
        <v>373</v>
      </c>
      <c r="D46" s="2" t="s">
        <v>374</v>
      </c>
      <c r="E46" s="5" t="s">
        <v>378</v>
      </c>
      <c r="F46" s="10" t="s">
        <v>2</v>
      </c>
      <c r="G46" s="3" t="s">
        <v>2</v>
      </c>
    </row>
    <row r="47" spans="1:7" x14ac:dyDescent="0.3">
      <c r="A47" s="2" t="s">
        <v>379</v>
      </c>
      <c r="B47" s="2" t="s">
        <v>380</v>
      </c>
      <c r="C47" s="2" t="s">
        <v>373</v>
      </c>
      <c r="D47" s="2" t="s">
        <v>374</v>
      </c>
      <c r="E47" s="5" t="s">
        <v>381</v>
      </c>
      <c r="F47" s="10" t="s">
        <v>2</v>
      </c>
      <c r="G47" s="3" t="s">
        <v>2</v>
      </c>
    </row>
    <row r="48" spans="1:7" x14ac:dyDescent="0.3">
      <c r="A48" s="2" t="s">
        <v>382</v>
      </c>
      <c r="B48" s="2" t="s">
        <v>383</v>
      </c>
      <c r="C48" s="2" t="s">
        <v>373</v>
      </c>
      <c r="D48" s="2" t="s">
        <v>374</v>
      </c>
      <c r="E48" s="5" t="s">
        <v>384</v>
      </c>
      <c r="F48" s="10" t="s">
        <v>2</v>
      </c>
      <c r="G48" s="3" t="s">
        <v>2</v>
      </c>
    </row>
    <row r="49" spans="1:7" x14ac:dyDescent="0.3">
      <c r="A49" s="2" t="s">
        <v>385</v>
      </c>
      <c r="B49" s="2" t="s">
        <v>386</v>
      </c>
      <c r="C49" s="2" t="s">
        <v>373</v>
      </c>
      <c r="D49" s="2" t="s">
        <v>374</v>
      </c>
      <c r="E49" s="5" t="s">
        <v>387</v>
      </c>
      <c r="F49" s="10" t="s">
        <v>2</v>
      </c>
      <c r="G49" s="3" t="s">
        <v>2</v>
      </c>
    </row>
    <row r="50" spans="1:7" x14ac:dyDescent="0.3">
      <c r="A50" s="2" t="s">
        <v>388</v>
      </c>
      <c r="B50" s="2" t="s">
        <v>389</v>
      </c>
      <c r="C50" s="2" t="s">
        <v>390</v>
      </c>
      <c r="D50" s="2" t="s">
        <v>391</v>
      </c>
      <c r="E50" s="5" t="s">
        <v>392</v>
      </c>
      <c r="F50" s="4" t="s">
        <v>2</v>
      </c>
      <c r="G50" s="3" t="s">
        <v>2</v>
      </c>
    </row>
    <row r="51" spans="1:7" x14ac:dyDescent="0.3">
      <c r="A51" s="2" t="s">
        <v>393</v>
      </c>
      <c r="B51" s="2" t="s">
        <v>394</v>
      </c>
      <c r="C51" s="2" t="s">
        <v>390</v>
      </c>
      <c r="D51" s="2" t="s">
        <v>391</v>
      </c>
      <c r="E51" s="5" t="s">
        <v>395</v>
      </c>
      <c r="F51" s="4" t="s">
        <v>2</v>
      </c>
      <c r="G51" s="3" t="s">
        <v>2</v>
      </c>
    </row>
    <row r="52" spans="1:7" x14ac:dyDescent="0.3">
      <c r="A52" s="2" t="s">
        <v>396</v>
      </c>
      <c r="B52" s="2" t="s">
        <v>397</v>
      </c>
      <c r="C52" s="2" t="s">
        <v>390</v>
      </c>
      <c r="D52" s="2" t="s">
        <v>391</v>
      </c>
      <c r="E52" s="5" t="s">
        <v>398</v>
      </c>
      <c r="F52" s="4" t="s">
        <v>2</v>
      </c>
      <c r="G52" s="3" t="s">
        <v>2</v>
      </c>
    </row>
    <row r="53" spans="1:7" x14ac:dyDescent="0.3">
      <c r="A53" s="2" t="s">
        <v>399</v>
      </c>
      <c r="B53" s="2" t="s">
        <v>400</v>
      </c>
      <c r="C53" s="2" t="s">
        <v>390</v>
      </c>
      <c r="D53" s="2" t="s">
        <v>391</v>
      </c>
      <c r="E53" s="5" t="s">
        <v>401</v>
      </c>
      <c r="F53" s="4" t="s">
        <v>2</v>
      </c>
      <c r="G53" s="3" t="s">
        <v>2</v>
      </c>
    </row>
    <row r="54" spans="1:7" x14ac:dyDescent="0.3">
      <c r="A54" s="2" t="s">
        <v>402</v>
      </c>
      <c r="B54" s="2" t="s">
        <v>403</v>
      </c>
      <c r="C54" s="2" t="s">
        <v>390</v>
      </c>
      <c r="D54" s="2" t="s">
        <v>391</v>
      </c>
      <c r="E54" s="5" t="s">
        <v>404</v>
      </c>
      <c r="F54" s="4" t="s">
        <v>2</v>
      </c>
      <c r="G54" s="3" t="s">
        <v>2</v>
      </c>
    </row>
    <row r="55" spans="1:7" x14ac:dyDescent="0.3">
      <c r="A55" s="2" t="s">
        <v>405</v>
      </c>
      <c r="B55" s="2" t="s">
        <v>406</v>
      </c>
      <c r="C55" s="2" t="s">
        <v>390</v>
      </c>
      <c r="D55" s="2" t="s">
        <v>391</v>
      </c>
      <c r="E55" s="5" t="s">
        <v>407</v>
      </c>
      <c r="F55" s="4" t="s">
        <v>2</v>
      </c>
      <c r="G55" s="3" t="s">
        <v>2</v>
      </c>
    </row>
    <row r="56" spans="1:7" x14ac:dyDescent="0.3">
      <c r="A56" s="2" t="s">
        <v>408</v>
      </c>
      <c r="B56" s="2" t="s">
        <v>409</v>
      </c>
      <c r="C56" s="2" t="s">
        <v>410</v>
      </c>
      <c r="D56" s="2" t="s">
        <v>411</v>
      </c>
      <c r="E56" s="5" t="s">
        <v>412</v>
      </c>
      <c r="F56" s="4" t="s">
        <v>2</v>
      </c>
      <c r="G56" s="3" t="s">
        <v>2</v>
      </c>
    </row>
    <row r="57" spans="1:7" x14ac:dyDescent="0.3">
      <c r="A57" s="2" t="s">
        <v>413</v>
      </c>
      <c r="B57" s="2" t="s">
        <v>414</v>
      </c>
      <c r="C57" s="2" t="s">
        <v>410</v>
      </c>
      <c r="D57" s="2" t="s">
        <v>411</v>
      </c>
      <c r="E57" s="5" t="s">
        <v>415</v>
      </c>
      <c r="F57" s="4" t="s">
        <v>2</v>
      </c>
      <c r="G57" s="3" t="s">
        <v>2</v>
      </c>
    </row>
    <row r="58" spans="1:7" x14ac:dyDescent="0.3">
      <c r="A58" s="2" t="s">
        <v>416</v>
      </c>
      <c r="B58" s="2" t="s">
        <v>417</v>
      </c>
      <c r="C58" s="2" t="s">
        <v>410</v>
      </c>
      <c r="D58" s="2" t="s">
        <v>411</v>
      </c>
      <c r="E58" s="5" t="s">
        <v>418</v>
      </c>
      <c r="F58" s="4" t="s">
        <v>2</v>
      </c>
      <c r="G58" s="3" t="s">
        <v>2</v>
      </c>
    </row>
    <row r="59" spans="1:7" x14ac:dyDescent="0.3">
      <c r="A59" s="2" t="s">
        <v>419</v>
      </c>
      <c r="B59" s="2" t="s">
        <v>420</v>
      </c>
      <c r="C59" s="2" t="s">
        <v>410</v>
      </c>
      <c r="D59" s="2" t="s">
        <v>411</v>
      </c>
      <c r="E59" s="5" t="s">
        <v>421</v>
      </c>
      <c r="F59" s="4" t="s">
        <v>2</v>
      </c>
      <c r="G59" s="3" t="s">
        <v>2</v>
      </c>
    </row>
    <row r="60" spans="1:7" x14ac:dyDescent="0.3">
      <c r="A60" s="2" t="s">
        <v>422</v>
      </c>
      <c r="B60" s="2" t="s">
        <v>423</v>
      </c>
      <c r="C60" s="2" t="s">
        <v>410</v>
      </c>
      <c r="D60" s="2" t="s">
        <v>411</v>
      </c>
      <c r="E60" s="5" t="s">
        <v>424</v>
      </c>
      <c r="F60" s="4" t="s">
        <v>2</v>
      </c>
      <c r="G60" s="3" t="s">
        <v>2</v>
      </c>
    </row>
    <row r="61" spans="1:7" x14ac:dyDescent="0.3">
      <c r="A61" s="2" t="s">
        <v>425</v>
      </c>
      <c r="B61" s="2" t="s">
        <v>426</v>
      </c>
      <c r="C61" s="2" t="s">
        <v>410</v>
      </c>
      <c r="D61" s="2" t="s">
        <v>411</v>
      </c>
      <c r="E61" s="5" t="s">
        <v>427</v>
      </c>
      <c r="F61" s="4" t="s">
        <v>2</v>
      </c>
      <c r="G61" s="3" t="s">
        <v>2</v>
      </c>
    </row>
    <row r="62" spans="1:7" x14ac:dyDescent="0.3">
      <c r="A62" s="2" t="s">
        <v>428</v>
      </c>
      <c r="B62" s="2" t="s">
        <v>429</v>
      </c>
      <c r="C62" s="2" t="s">
        <v>410</v>
      </c>
      <c r="D62" s="2" t="s">
        <v>411</v>
      </c>
      <c r="E62" s="5" t="s">
        <v>430</v>
      </c>
      <c r="F62" s="4" t="s">
        <v>2</v>
      </c>
      <c r="G62" s="3" t="s">
        <v>2</v>
      </c>
    </row>
    <row r="63" spans="1:7" x14ac:dyDescent="0.3">
      <c r="A63" s="2" t="s">
        <v>431</v>
      </c>
      <c r="B63" s="2" t="s">
        <v>432</v>
      </c>
      <c r="C63" s="2" t="s">
        <v>433</v>
      </c>
      <c r="D63" s="2" t="s">
        <v>434</v>
      </c>
      <c r="E63" s="5" t="s">
        <v>435</v>
      </c>
      <c r="F63" s="4" t="s">
        <v>2</v>
      </c>
      <c r="G63" s="3" t="s">
        <v>2</v>
      </c>
    </row>
    <row r="64" spans="1:7" x14ac:dyDescent="0.3">
      <c r="A64" s="2" t="s">
        <v>436</v>
      </c>
      <c r="B64" s="2" t="s">
        <v>437</v>
      </c>
      <c r="C64" s="2" t="s">
        <v>433</v>
      </c>
      <c r="D64" s="2" t="s">
        <v>434</v>
      </c>
      <c r="E64" s="5" t="s">
        <v>438</v>
      </c>
      <c r="F64" s="4" t="s">
        <v>2</v>
      </c>
      <c r="G64" s="3" t="s">
        <v>2</v>
      </c>
    </row>
    <row r="65" spans="1:7" x14ac:dyDescent="0.3">
      <c r="A65" s="2" t="s">
        <v>439</v>
      </c>
      <c r="B65" s="2" t="s">
        <v>440</v>
      </c>
      <c r="C65" s="2" t="s">
        <v>433</v>
      </c>
      <c r="D65" s="2" t="s">
        <v>434</v>
      </c>
      <c r="E65" s="5" t="s">
        <v>441</v>
      </c>
      <c r="F65" s="4" t="s">
        <v>2</v>
      </c>
      <c r="G65" s="3" t="s">
        <v>2</v>
      </c>
    </row>
    <row r="66" spans="1:7" x14ac:dyDescent="0.3">
      <c r="A66" s="2" t="s">
        <v>442</v>
      </c>
      <c r="B66" s="2" t="s">
        <v>443</v>
      </c>
      <c r="C66" s="2" t="s">
        <v>433</v>
      </c>
      <c r="D66" s="2" t="s">
        <v>434</v>
      </c>
      <c r="E66" s="5" t="s">
        <v>444</v>
      </c>
      <c r="F66" s="4" t="s">
        <v>2</v>
      </c>
      <c r="G66" s="3" t="s">
        <v>2</v>
      </c>
    </row>
    <row r="67" spans="1:7" x14ac:dyDescent="0.3">
      <c r="A67" s="2" t="s">
        <v>445</v>
      </c>
      <c r="B67" s="2" t="s">
        <v>446</v>
      </c>
      <c r="C67" s="2" t="s">
        <v>433</v>
      </c>
      <c r="D67" s="2" t="s">
        <v>434</v>
      </c>
      <c r="E67" s="5" t="s">
        <v>447</v>
      </c>
      <c r="F67" s="4" t="s">
        <v>2</v>
      </c>
      <c r="G67" s="3" t="s">
        <v>2</v>
      </c>
    </row>
    <row r="68" spans="1:7" x14ac:dyDescent="0.3">
      <c r="A68" s="2" t="s">
        <v>448</v>
      </c>
      <c r="B68" s="2" t="s">
        <v>449</v>
      </c>
      <c r="C68" s="2" t="s">
        <v>433</v>
      </c>
      <c r="D68" s="2" t="s">
        <v>434</v>
      </c>
      <c r="E68" s="5" t="s">
        <v>450</v>
      </c>
      <c r="F68" s="4" t="s">
        <v>2</v>
      </c>
      <c r="G68" s="3" t="s">
        <v>2</v>
      </c>
    </row>
    <row r="69" spans="1:7" x14ac:dyDescent="0.3">
      <c r="A69" s="2" t="s">
        <v>451</v>
      </c>
      <c r="B69" s="2" t="s">
        <v>452</v>
      </c>
      <c r="C69" s="2" t="s">
        <v>433</v>
      </c>
      <c r="D69" s="2" t="s">
        <v>434</v>
      </c>
      <c r="E69" s="5" t="s">
        <v>453</v>
      </c>
      <c r="F69" s="4" t="s">
        <v>2</v>
      </c>
      <c r="G69" s="3" t="s">
        <v>2</v>
      </c>
    </row>
    <row r="70" spans="1:7" x14ac:dyDescent="0.3">
      <c r="A70" s="2" t="s">
        <v>454</v>
      </c>
      <c r="B70" s="2" t="s">
        <v>455</v>
      </c>
      <c r="C70" s="2" t="s">
        <v>433</v>
      </c>
      <c r="D70" s="2" t="s">
        <v>434</v>
      </c>
      <c r="E70" s="5" t="s">
        <v>456</v>
      </c>
      <c r="F70" s="4" t="s">
        <v>2</v>
      </c>
      <c r="G70" s="3" t="s">
        <v>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7C80"/>
  </sheetPr>
  <dimension ref="A1:K15"/>
  <sheetViews>
    <sheetView zoomScale="96" zoomScaleNormal="96" workbookViewId="0">
      <selection activeCell="G4" sqref="G4"/>
    </sheetView>
  </sheetViews>
  <sheetFormatPr defaultRowHeight="14.4" x14ac:dyDescent="0.3"/>
  <cols>
    <col min="1" max="1" width="60.109375" customWidth="1"/>
    <col min="2" max="2" width="21.109375" customWidth="1"/>
    <col min="3" max="3" width="81" customWidth="1"/>
    <col min="4" max="4" width="21.109375" customWidth="1"/>
    <col min="5" max="5" width="14.109375" customWidth="1"/>
    <col min="6" max="6" width="15.5546875" customWidth="1"/>
    <col min="7" max="7" width="138" customWidth="1"/>
    <col min="9" max="9" width="28" customWidth="1"/>
    <col min="11" max="11" width="55.44140625" customWidth="1"/>
  </cols>
  <sheetData>
    <row r="1" spans="1:11" ht="75" customHeight="1" x14ac:dyDescent="0.3">
      <c r="A1" s="62" t="s">
        <v>511</v>
      </c>
      <c r="B1" s="63" t="s">
        <v>512</v>
      </c>
      <c r="C1" s="62" t="s">
        <v>513</v>
      </c>
      <c r="D1" s="63" t="s">
        <v>514</v>
      </c>
      <c r="E1" s="64" t="s">
        <v>515</v>
      </c>
      <c r="F1" s="63" t="s">
        <v>516</v>
      </c>
      <c r="G1" s="65" t="s">
        <v>517</v>
      </c>
      <c r="I1" s="66" t="s">
        <v>518</v>
      </c>
      <c r="J1" s="66" t="s">
        <v>519</v>
      </c>
      <c r="K1" s="66" t="s">
        <v>520</v>
      </c>
    </row>
    <row r="2" spans="1:11" ht="93.75" customHeight="1" x14ac:dyDescent="0.3">
      <c r="A2" s="67" t="s">
        <v>521</v>
      </c>
      <c r="B2" s="68" t="s">
        <v>522</v>
      </c>
      <c r="C2" s="67" t="s">
        <v>523</v>
      </c>
      <c r="D2" s="69" t="s">
        <v>524</v>
      </c>
      <c r="E2" s="70" t="s">
        <v>525</v>
      </c>
      <c r="F2" s="71" t="s">
        <v>526</v>
      </c>
      <c r="G2" s="72" t="s">
        <v>527</v>
      </c>
      <c r="H2" s="73"/>
      <c r="I2" s="74" t="s">
        <v>528</v>
      </c>
      <c r="J2" s="75">
        <v>7.4999999999999997E-2</v>
      </c>
      <c r="K2" s="8" t="s">
        <v>529</v>
      </c>
    </row>
    <row r="3" spans="1:11" ht="93.75" customHeight="1" x14ac:dyDescent="0.3">
      <c r="A3" s="67" t="s">
        <v>530</v>
      </c>
      <c r="B3" s="69" t="s">
        <v>522</v>
      </c>
      <c r="C3" s="67" t="s">
        <v>530</v>
      </c>
      <c r="D3" s="69" t="s">
        <v>531</v>
      </c>
      <c r="E3" s="70" t="s">
        <v>525</v>
      </c>
      <c r="F3" s="71" t="s">
        <v>532</v>
      </c>
      <c r="G3" s="72" t="s">
        <v>533</v>
      </c>
      <c r="H3" s="73"/>
    </row>
    <row r="4" spans="1:11" ht="93.75" customHeight="1" x14ac:dyDescent="0.3">
      <c r="A4" s="67" t="s">
        <v>530</v>
      </c>
      <c r="B4" s="69" t="s">
        <v>522</v>
      </c>
      <c r="C4" s="67" t="s">
        <v>530</v>
      </c>
      <c r="D4" s="69" t="s">
        <v>531</v>
      </c>
      <c r="E4" s="70" t="s">
        <v>525</v>
      </c>
      <c r="F4" s="71" t="s">
        <v>532</v>
      </c>
      <c r="G4" s="76" t="s">
        <v>534</v>
      </c>
      <c r="H4" s="73"/>
    </row>
    <row r="5" spans="1:11" ht="93.75" customHeight="1" x14ac:dyDescent="0.3">
      <c r="A5" s="77" t="s">
        <v>535</v>
      </c>
      <c r="B5" s="71" t="s">
        <v>524</v>
      </c>
      <c r="C5" s="77" t="s">
        <v>535</v>
      </c>
      <c r="D5" s="71" t="s">
        <v>524</v>
      </c>
      <c r="E5" s="78">
        <v>2.9199999999999999E-3</v>
      </c>
      <c r="F5" s="71" t="s">
        <v>536</v>
      </c>
      <c r="G5" s="76" t="s">
        <v>537</v>
      </c>
    </row>
    <row r="6" spans="1:11" ht="93.75" customHeight="1" x14ac:dyDescent="0.3">
      <c r="A6" s="79" t="s">
        <v>538</v>
      </c>
      <c r="B6" s="80" t="s">
        <v>539</v>
      </c>
      <c r="C6" s="81" t="s">
        <v>540</v>
      </c>
      <c r="D6" s="69" t="s">
        <v>531</v>
      </c>
      <c r="E6" s="77">
        <f>2.5*0.001*0.63/(1-J2)/(1-J2)</f>
        <v>1.8407596785975163E-3</v>
      </c>
      <c r="F6" s="71" t="s">
        <v>541</v>
      </c>
      <c r="G6" s="200" t="s">
        <v>542</v>
      </c>
    </row>
    <row r="7" spans="1:11" ht="93.75" customHeight="1" x14ac:dyDescent="0.3">
      <c r="A7" s="79" t="s">
        <v>543</v>
      </c>
      <c r="B7" s="80" t="s">
        <v>539</v>
      </c>
      <c r="C7" s="79" t="s">
        <v>543</v>
      </c>
      <c r="D7" s="80" t="s">
        <v>539</v>
      </c>
      <c r="E7" s="77">
        <f>0.3/5*0.63*0.5/(1-J2)/(1-J2)</f>
        <v>2.2089116143170193E-2</v>
      </c>
      <c r="F7" s="71" t="s">
        <v>544</v>
      </c>
      <c r="G7" s="200"/>
    </row>
    <row r="8" spans="1:11" ht="93.75" customHeight="1" x14ac:dyDescent="0.3">
      <c r="A8" s="77" t="s">
        <v>545</v>
      </c>
      <c r="B8" s="71" t="s">
        <v>522</v>
      </c>
      <c r="C8" s="77" t="s">
        <v>546</v>
      </c>
      <c r="D8" s="71" t="s">
        <v>522</v>
      </c>
      <c r="E8" s="77">
        <f>10/4/20/4*0.37/(1-J2)/(1-J2)</f>
        <v>1.3513513513513513E-2</v>
      </c>
      <c r="F8" s="71" t="s">
        <v>547</v>
      </c>
      <c r="G8" s="200"/>
      <c r="I8" s="82"/>
    </row>
    <row r="9" spans="1:11" ht="93.75" customHeight="1" x14ac:dyDescent="0.3">
      <c r="A9" s="77" t="s">
        <v>545</v>
      </c>
      <c r="B9" s="71" t="s">
        <v>522</v>
      </c>
      <c r="C9" s="77" t="s">
        <v>548</v>
      </c>
      <c r="D9" s="71" t="s">
        <v>524</v>
      </c>
      <c r="E9" s="77">
        <f>10/4/20*3/4*0.37/(1-J2)/(1-J2)</f>
        <v>4.0540540540540529E-2</v>
      </c>
      <c r="F9" s="71" t="s">
        <v>547</v>
      </c>
      <c r="G9" s="200"/>
    </row>
    <row r="10" spans="1:11" ht="93.75" customHeight="1" x14ac:dyDescent="0.3">
      <c r="A10" s="77" t="s">
        <v>549</v>
      </c>
      <c r="B10" s="71" t="s">
        <v>522</v>
      </c>
      <c r="C10" s="77" t="s">
        <v>540</v>
      </c>
      <c r="D10" s="69" t="s">
        <v>531</v>
      </c>
      <c r="E10" s="83">
        <f>0.15/(1-J2)/(1-J2)</f>
        <v>0.17531044558071582</v>
      </c>
      <c r="F10" s="71" t="s">
        <v>541</v>
      </c>
      <c r="G10" s="200"/>
    </row>
    <row r="11" spans="1:11" ht="93.75" customHeight="1" x14ac:dyDescent="0.3">
      <c r="A11" s="77" t="s">
        <v>550</v>
      </c>
      <c r="B11" s="80" t="s">
        <v>522</v>
      </c>
      <c r="C11" s="77" t="s">
        <v>550</v>
      </c>
      <c r="D11" s="80" t="s">
        <v>522</v>
      </c>
      <c r="E11" s="77">
        <f>0.15/(1-J2)/(1-J2)</f>
        <v>0.17531044558071582</v>
      </c>
      <c r="F11" s="71" t="s">
        <v>541</v>
      </c>
      <c r="G11" s="200"/>
    </row>
    <row r="12" spans="1:11" ht="93.75" customHeight="1" x14ac:dyDescent="0.3">
      <c r="A12" s="84" t="s">
        <v>521</v>
      </c>
      <c r="B12" s="85" t="s">
        <v>522</v>
      </c>
      <c r="C12" s="84" t="s">
        <v>523</v>
      </c>
      <c r="D12" s="86" t="s">
        <v>524</v>
      </c>
      <c r="E12" s="87">
        <f>0.625/(1-J2)/(1-J2)</f>
        <v>0.73046018991964934</v>
      </c>
      <c r="F12" s="88" t="s">
        <v>526</v>
      </c>
      <c r="G12" s="89" t="s">
        <v>551</v>
      </c>
    </row>
    <row r="13" spans="1:11" x14ac:dyDescent="0.3">
      <c r="A13" s="90"/>
      <c r="B13" s="90"/>
      <c r="C13" s="90"/>
      <c r="D13" s="90"/>
      <c r="E13" s="90"/>
      <c r="F13" s="90"/>
    </row>
    <row r="14" spans="1:11" x14ac:dyDescent="0.3">
      <c r="B14" s="74"/>
      <c r="C14" s="74"/>
    </row>
    <row r="15" spans="1:11" x14ac:dyDescent="0.3">
      <c r="A15" s="74"/>
      <c r="B15" s="74"/>
      <c r="C15" s="74"/>
      <c r="E15" s="74"/>
    </row>
  </sheetData>
  <mergeCells count="1">
    <mergeCell ref="G6:G1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1:R70"/>
  <sheetViews>
    <sheetView zoomScale="84" zoomScaleNormal="84" workbookViewId="0">
      <selection activeCell="F13" sqref="F13"/>
    </sheetView>
  </sheetViews>
  <sheetFormatPr defaultRowHeight="14.4" x14ac:dyDescent="0.3"/>
  <cols>
    <col min="1" max="1" width="49.33203125" customWidth="1"/>
    <col min="2" max="4" width="18.109375" customWidth="1"/>
    <col min="5" max="5" width="35.109375" style="13" customWidth="1"/>
    <col min="6" max="8" width="18.109375" customWidth="1"/>
    <col min="9" max="9" width="35.109375" customWidth="1"/>
    <col min="10" max="15" width="18.109375" customWidth="1"/>
  </cols>
  <sheetData>
    <row r="1" spans="1:18" ht="171" customHeight="1" x14ac:dyDescent="0.3">
      <c r="A1" s="61" t="s">
        <v>510</v>
      </c>
      <c r="B1" s="61" t="s">
        <v>509</v>
      </c>
      <c r="C1" s="60" t="s">
        <v>508</v>
      </c>
      <c r="D1" s="60" t="s">
        <v>507</v>
      </c>
      <c r="E1" s="59" t="s">
        <v>503</v>
      </c>
      <c r="F1" s="57" t="s">
        <v>506</v>
      </c>
      <c r="G1" s="56" t="s">
        <v>505</v>
      </c>
      <c r="H1" s="56" t="s">
        <v>504</v>
      </c>
      <c r="I1" s="58" t="s">
        <v>503</v>
      </c>
      <c r="J1" s="57" t="s">
        <v>502</v>
      </c>
      <c r="K1" s="56" t="s">
        <v>501</v>
      </c>
      <c r="L1" s="55" t="s">
        <v>500</v>
      </c>
      <c r="M1" s="56" t="s">
        <v>499</v>
      </c>
      <c r="N1" s="56" t="s">
        <v>498</v>
      </c>
      <c r="O1" s="55" t="s">
        <v>497</v>
      </c>
    </row>
    <row r="2" spans="1:18" x14ac:dyDescent="0.3">
      <c r="A2" s="27" t="s">
        <v>243</v>
      </c>
      <c r="B2" s="54">
        <f>1/2*0.9</f>
        <v>0.45</v>
      </c>
      <c r="C2" s="29">
        <f>1/3*3/4</f>
        <v>0.25</v>
      </c>
      <c r="D2" s="29">
        <f>1/3*1/2</f>
        <v>0.16666666666666666</v>
      </c>
      <c r="E2" s="45" t="s">
        <v>496</v>
      </c>
      <c r="F2" s="33">
        <v>0.88749999999999996</v>
      </c>
      <c r="G2" s="32">
        <v>0.85</v>
      </c>
      <c r="H2" s="32">
        <v>0.7</v>
      </c>
      <c r="I2" s="31" t="s">
        <v>458</v>
      </c>
      <c r="J2" s="30">
        <f t="shared" ref="J2:J33" si="0">IF(B2&gt;=0.84,1,B2*1.2)</f>
        <v>0.54</v>
      </c>
      <c r="K2" s="29">
        <f t="shared" ref="K2:K33" si="1">IF(C2&gt;=0.84,1,C2*1.2)</f>
        <v>0.3</v>
      </c>
      <c r="L2" s="28">
        <f t="shared" ref="L2:L33" si="2">IF(D2&gt;=0.84,1,D2*1.2)</f>
        <v>0.19999999999999998</v>
      </c>
      <c r="M2" s="29">
        <f t="shared" ref="M2:M33" si="3">IF(F2&gt;=0.84,1,F2*1.2)</f>
        <v>1</v>
      </c>
      <c r="N2" s="29">
        <f t="shared" ref="N2:N33" si="4">IF(G2&gt;=0.84,1,G2*1.2)</f>
        <v>1</v>
      </c>
      <c r="O2" s="28">
        <f t="shared" ref="O2:O33" si="5">IF(H2&gt;=0.84,1,H2*1.2)</f>
        <v>0.84</v>
      </c>
      <c r="Q2" s="53"/>
      <c r="R2" s="52"/>
    </row>
    <row r="3" spans="1:18" x14ac:dyDescent="0.3">
      <c r="A3" s="27" t="s">
        <v>248</v>
      </c>
      <c r="B3" s="30">
        <f>B2</f>
        <v>0.45</v>
      </c>
      <c r="C3" s="29">
        <f>C2</f>
        <v>0.25</v>
      </c>
      <c r="D3" s="29">
        <f>D2</f>
        <v>0.16666666666666666</v>
      </c>
      <c r="E3" s="45" t="s">
        <v>495</v>
      </c>
      <c r="F3" s="33">
        <v>0.88749999999999996</v>
      </c>
      <c r="G3" s="32">
        <v>0.85</v>
      </c>
      <c r="H3" s="32">
        <v>0.7</v>
      </c>
      <c r="I3" s="31" t="s">
        <v>458</v>
      </c>
      <c r="J3" s="30">
        <f t="shared" si="0"/>
        <v>0.54</v>
      </c>
      <c r="K3" s="29">
        <f t="shared" si="1"/>
        <v>0.3</v>
      </c>
      <c r="L3" s="28">
        <f t="shared" si="2"/>
        <v>0.19999999999999998</v>
      </c>
      <c r="M3" s="29">
        <f t="shared" si="3"/>
        <v>1</v>
      </c>
      <c r="N3" s="29">
        <f t="shared" si="4"/>
        <v>1</v>
      </c>
      <c r="O3" s="28">
        <f t="shared" si="5"/>
        <v>0.84</v>
      </c>
    </row>
    <row r="4" spans="1:18" x14ac:dyDescent="0.3">
      <c r="A4" s="27" t="s">
        <v>251</v>
      </c>
      <c r="B4" s="30">
        <v>0.7</v>
      </c>
      <c r="C4" s="29">
        <v>0.5</v>
      </c>
      <c r="D4" s="29">
        <v>0.15</v>
      </c>
      <c r="E4" s="45" t="s">
        <v>494</v>
      </c>
      <c r="F4" s="33">
        <v>0.88749999999999996</v>
      </c>
      <c r="G4" s="32">
        <v>0.85</v>
      </c>
      <c r="H4" s="32">
        <v>0.7</v>
      </c>
      <c r="I4" s="31" t="s">
        <v>458</v>
      </c>
      <c r="J4" s="30">
        <f t="shared" si="0"/>
        <v>0.84</v>
      </c>
      <c r="K4" s="29">
        <f t="shared" si="1"/>
        <v>0.6</v>
      </c>
      <c r="L4" s="28">
        <f t="shared" si="2"/>
        <v>0.18</v>
      </c>
      <c r="M4" s="29">
        <f t="shared" si="3"/>
        <v>1</v>
      </c>
      <c r="N4" s="29">
        <f t="shared" si="4"/>
        <v>1</v>
      </c>
      <c r="O4" s="28">
        <f t="shared" si="5"/>
        <v>0.84</v>
      </c>
    </row>
    <row r="5" spans="1:18" x14ac:dyDescent="0.3">
      <c r="A5" s="27" t="s">
        <v>254</v>
      </c>
      <c r="B5" s="40">
        <v>0.8</v>
      </c>
      <c r="C5" s="51">
        <f>C4*1.25</f>
        <v>0.625</v>
      </c>
      <c r="D5" s="29">
        <f>D4</f>
        <v>0.15</v>
      </c>
      <c r="E5" s="45" t="s">
        <v>493</v>
      </c>
      <c r="F5" s="33">
        <v>0.88749999999999996</v>
      </c>
      <c r="G5" s="32">
        <v>0.85</v>
      </c>
      <c r="H5" s="32">
        <v>0.7</v>
      </c>
      <c r="I5" s="31" t="s">
        <v>458</v>
      </c>
      <c r="J5" s="30">
        <f t="shared" si="0"/>
        <v>0.96</v>
      </c>
      <c r="K5" s="29">
        <f t="shared" si="1"/>
        <v>0.75</v>
      </c>
      <c r="L5" s="28">
        <f t="shared" si="2"/>
        <v>0.18</v>
      </c>
      <c r="M5" s="29">
        <f t="shared" si="3"/>
        <v>1</v>
      </c>
      <c r="N5" s="29">
        <f t="shared" si="4"/>
        <v>1</v>
      </c>
      <c r="O5" s="28">
        <f t="shared" si="5"/>
        <v>0.84</v>
      </c>
    </row>
    <row r="6" spans="1:18" x14ac:dyDescent="0.3">
      <c r="A6" s="27" t="s">
        <v>257</v>
      </c>
      <c r="B6" s="40">
        <f>B11*0.75</f>
        <v>0.3046875</v>
      </c>
      <c r="C6" s="39">
        <f>C11*0.75</f>
        <v>9.375E-2</v>
      </c>
      <c r="D6" s="39">
        <f>D11*0.75</f>
        <v>4.6875E-2</v>
      </c>
      <c r="E6" s="45" t="s">
        <v>492</v>
      </c>
      <c r="F6" s="33">
        <v>0.88749999999999996</v>
      </c>
      <c r="G6" s="32">
        <v>0.85</v>
      </c>
      <c r="H6" s="32">
        <v>0.7</v>
      </c>
      <c r="I6" s="31" t="s">
        <v>458</v>
      </c>
      <c r="J6" s="30">
        <f t="shared" si="0"/>
        <v>0.36562499999999998</v>
      </c>
      <c r="K6" s="29">
        <f t="shared" si="1"/>
        <v>0.11249999999999999</v>
      </c>
      <c r="L6" s="28">
        <f t="shared" si="2"/>
        <v>5.6249999999999994E-2</v>
      </c>
      <c r="M6" s="29">
        <f t="shared" si="3"/>
        <v>1</v>
      </c>
      <c r="N6" s="29">
        <f t="shared" si="4"/>
        <v>1</v>
      </c>
      <c r="O6" s="28">
        <f t="shared" si="5"/>
        <v>0.84</v>
      </c>
    </row>
    <row r="7" spans="1:18" x14ac:dyDescent="0.3">
      <c r="A7" s="27" t="s">
        <v>260</v>
      </c>
      <c r="B7" s="40">
        <f>B16</f>
        <v>0.44999999999999996</v>
      </c>
      <c r="C7" s="39">
        <f>C16</f>
        <v>0.33750000000000002</v>
      </c>
      <c r="D7" s="39">
        <f>D16</f>
        <v>0.22499999999999998</v>
      </c>
      <c r="E7" s="47" t="s">
        <v>491</v>
      </c>
      <c r="F7" s="33">
        <v>0.88749999999999996</v>
      </c>
      <c r="G7" s="32">
        <v>0.85</v>
      </c>
      <c r="H7" s="32">
        <v>0.7</v>
      </c>
      <c r="I7" s="31" t="s">
        <v>458</v>
      </c>
      <c r="J7" s="30">
        <f t="shared" si="0"/>
        <v>0.53999999999999992</v>
      </c>
      <c r="K7" s="29">
        <f t="shared" si="1"/>
        <v>0.40500000000000003</v>
      </c>
      <c r="L7" s="28">
        <f t="shared" si="2"/>
        <v>0.26999999999999996</v>
      </c>
      <c r="M7" s="29">
        <f t="shared" si="3"/>
        <v>1</v>
      </c>
      <c r="N7" s="29">
        <f t="shared" si="4"/>
        <v>1</v>
      </c>
      <c r="O7" s="28">
        <f t="shared" si="5"/>
        <v>0.84</v>
      </c>
    </row>
    <row r="8" spans="1:18" x14ac:dyDescent="0.3">
      <c r="A8" s="27" t="s">
        <v>263</v>
      </c>
      <c r="B8" s="36">
        <f>0.625*1.25</f>
        <v>0.78125</v>
      </c>
      <c r="C8" s="35">
        <f>0.5*1.25</f>
        <v>0.625</v>
      </c>
      <c r="D8" s="35">
        <f>0.25*1.25</f>
        <v>0.3125</v>
      </c>
      <c r="E8" s="37" t="s">
        <v>461</v>
      </c>
      <c r="F8" s="33">
        <v>0.88749999999999996</v>
      </c>
      <c r="G8" s="32">
        <v>0.85</v>
      </c>
      <c r="H8" s="32">
        <v>0.7</v>
      </c>
      <c r="I8" s="31" t="s">
        <v>458</v>
      </c>
      <c r="J8" s="30">
        <f t="shared" si="0"/>
        <v>0.9375</v>
      </c>
      <c r="K8" s="29">
        <f t="shared" si="1"/>
        <v>0.75</v>
      </c>
      <c r="L8" s="28">
        <f t="shared" si="2"/>
        <v>0.375</v>
      </c>
      <c r="M8" s="29">
        <f t="shared" si="3"/>
        <v>1</v>
      </c>
      <c r="N8" s="29">
        <f t="shared" si="4"/>
        <v>1</v>
      </c>
      <c r="O8" s="28">
        <f t="shared" si="5"/>
        <v>0.84</v>
      </c>
    </row>
    <row r="9" spans="1:18" x14ac:dyDescent="0.3">
      <c r="A9" s="27" t="s">
        <v>266</v>
      </c>
      <c r="B9" s="36">
        <f>0.56875*1.25</f>
        <v>0.7109375</v>
      </c>
      <c r="C9" s="35">
        <f>0.425*1.25</f>
        <v>0.53125</v>
      </c>
      <c r="D9" s="35">
        <f>0.2125*1.25</f>
        <v>0.265625</v>
      </c>
      <c r="E9" s="37" t="s">
        <v>461</v>
      </c>
      <c r="F9" s="33">
        <v>0.88749999999999996</v>
      </c>
      <c r="G9" s="32">
        <v>0.85</v>
      </c>
      <c r="H9" s="32">
        <v>0.7</v>
      </c>
      <c r="I9" s="31" t="s">
        <v>458</v>
      </c>
      <c r="J9" s="30">
        <f t="shared" si="0"/>
        <v>0.85312500000000002</v>
      </c>
      <c r="K9" s="29">
        <f t="shared" si="1"/>
        <v>0.63749999999999996</v>
      </c>
      <c r="L9" s="28">
        <f t="shared" si="2"/>
        <v>0.31874999999999998</v>
      </c>
      <c r="M9" s="29">
        <f t="shared" si="3"/>
        <v>1</v>
      </c>
      <c r="N9" s="29">
        <f t="shared" si="4"/>
        <v>1</v>
      </c>
      <c r="O9" s="28">
        <f t="shared" si="5"/>
        <v>0.84</v>
      </c>
    </row>
    <row r="10" spans="1:18" x14ac:dyDescent="0.3">
      <c r="A10" s="27" t="s">
        <v>269</v>
      </c>
      <c r="B10" s="36">
        <f>0.8125*1.1</f>
        <v>0.89375000000000004</v>
      </c>
      <c r="C10" s="35">
        <f>0.75*1.1</f>
        <v>0.82500000000000007</v>
      </c>
      <c r="D10" s="35">
        <f>0.375*1.1</f>
        <v>0.41250000000000003</v>
      </c>
      <c r="E10" s="37" t="s">
        <v>490</v>
      </c>
      <c r="F10" s="33">
        <v>0.88749999999999996</v>
      </c>
      <c r="G10" s="32">
        <v>0.85</v>
      </c>
      <c r="H10" s="32">
        <v>0.7</v>
      </c>
      <c r="I10" s="31" t="s">
        <v>458</v>
      </c>
      <c r="J10" s="30">
        <f t="shared" si="0"/>
        <v>1</v>
      </c>
      <c r="K10" s="29">
        <f t="shared" si="1"/>
        <v>0.99</v>
      </c>
      <c r="L10" s="28">
        <f t="shared" si="2"/>
        <v>0.495</v>
      </c>
      <c r="M10" s="29">
        <f t="shared" si="3"/>
        <v>1</v>
      </c>
      <c r="N10" s="29">
        <f t="shared" si="4"/>
        <v>1</v>
      </c>
      <c r="O10" s="28">
        <f t="shared" si="5"/>
        <v>0.84</v>
      </c>
    </row>
    <row r="11" spans="1:18" x14ac:dyDescent="0.3">
      <c r="A11" s="27" t="s">
        <v>272</v>
      </c>
      <c r="B11" s="36">
        <f>B62</f>
        <v>0.40625</v>
      </c>
      <c r="C11" s="35">
        <f>C62</f>
        <v>0.125</v>
      </c>
      <c r="D11" s="35">
        <f>D62</f>
        <v>6.25E-2</v>
      </c>
      <c r="E11" s="45" t="s">
        <v>489</v>
      </c>
      <c r="F11" s="33">
        <v>0.88749999999999996</v>
      </c>
      <c r="G11" s="32">
        <v>0.85</v>
      </c>
      <c r="H11" s="32">
        <v>0.7</v>
      </c>
      <c r="I11" s="31" t="s">
        <v>458</v>
      </c>
      <c r="J11" s="30">
        <f t="shared" si="0"/>
        <v>0.48749999999999999</v>
      </c>
      <c r="K11" s="29">
        <f t="shared" si="1"/>
        <v>0.15</v>
      </c>
      <c r="L11" s="28">
        <f t="shared" si="2"/>
        <v>7.4999999999999997E-2</v>
      </c>
      <c r="M11" s="29">
        <f t="shared" si="3"/>
        <v>1</v>
      </c>
      <c r="N11" s="29">
        <f t="shared" si="4"/>
        <v>1</v>
      </c>
      <c r="O11" s="28">
        <f t="shared" si="5"/>
        <v>0.84</v>
      </c>
    </row>
    <row r="12" spans="1:18" x14ac:dyDescent="0.3">
      <c r="A12" s="27" t="s">
        <v>275</v>
      </c>
      <c r="B12" s="40">
        <f>B2</f>
        <v>0.45</v>
      </c>
      <c r="C12" s="39">
        <f>C2</f>
        <v>0.25</v>
      </c>
      <c r="D12" s="39">
        <f>D2</f>
        <v>0.16666666666666666</v>
      </c>
      <c r="E12" s="45" t="s">
        <v>488</v>
      </c>
      <c r="F12" s="33">
        <v>0.88749999999999996</v>
      </c>
      <c r="G12" s="32">
        <v>0.85</v>
      </c>
      <c r="H12" s="32">
        <v>0.7</v>
      </c>
      <c r="I12" s="31" t="s">
        <v>458</v>
      </c>
      <c r="J12" s="30">
        <f t="shared" si="0"/>
        <v>0.54</v>
      </c>
      <c r="K12" s="29">
        <f t="shared" si="1"/>
        <v>0.3</v>
      </c>
      <c r="L12" s="28">
        <f t="shared" si="2"/>
        <v>0.19999999999999998</v>
      </c>
      <c r="M12" s="29">
        <f t="shared" si="3"/>
        <v>1</v>
      </c>
      <c r="N12" s="29">
        <f t="shared" si="4"/>
        <v>1</v>
      </c>
      <c r="O12" s="28">
        <f t="shared" si="5"/>
        <v>0.84</v>
      </c>
    </row>
    <row r="13" spans="1:18" x14ac:dyDescent="0.3">
      <c r="A13" s="27" t="s">
        <v>278</v>
      </c>
      <c r="B13" s="40">
        <f>B4</f>
        <v>0.7</v>
      </c>
      <c r="C13" s="39">
        <f>C4</f>
        <v>0.5</v>
      </c>
      <c r="D13" s="39">
        <f>D4</f>
        <v>0.15</v>
      </c>
      <c r="E13" s="45" t="s">
        <v>487</v>
      </c>
      <c r="F13" s="33">
        <v>0.88749999999999996</v>
      </c>
      <c r="G13" s="32">
        <v>0.85</v>
      </c>
      <c r="H13" s="32">
        <v>0.7</v>
      </c>
      <c r="I13" s="31" t="s">
        <v>458</v>
      </c>
      <c r="J13" s="30">
        <f t="shared" si="0"/>
        <v>0.84</v>
      </c>
      <c r="K13" s="29">
        <f t="shared" si="1"/>
        <v>0.6</v>
      </c>
      <c r="L13" s="28">
        <f t="shared" si="2"/>
        <v>0.18</v>
      </c>
      <c r="M13" s="29">
        <f t="shared" si="3"/>
        <v>1</v>
      </c>
      <c r="N13" s="29">
        <f t="shared" si="4"/>
        <v>1</v>
      </c>
      <c r="O13" s="28">
        <f t="shared" si="5"/>
        <v>0.84</v>
      </c>
    </row>
    <row r="14" spans="1:18" x14ac:dyDescent="0.3">
      <c r="A14" s="27" t="s">
        <v>281</v>
      </c>
      <c r="B14" s="40">
        <f t="shared" ref="B14:D15" si="6">B18*0.75</f>
        <v>0.60000000000000009</v>
      </c>
      <c r="C14" s="39">
        <f t="shared" si="6"/>
        <v>0.54</v>
      </c>
      <c r="D14" s="39">
        <f t="shared" si="6"/>
        <v>0.39374999999999993</v>
      </c>
      <c r="E14" s="45" t="s">
        <v>486</v>
      </c>
      <c r="F14" s="33">
        <v>0.88749999999999996</v>
      </c>
      <c r="G14" s="32">
        <v>0.85</v>
      </c>
      <c r="H14" s="32">
        <v>0.7</v>
      </c>
      <c r="I14" s="31" t="s">
        <v>458</v>
      </c>
      <c r="J14" s="30">
        <f t="shared" si="0"/>
        <v>0.72000000000000008</v>
      </c>
      <c r="K14" s="29">
        <f t="shared" si="1"/>
        <v>0.64800000000000002</v>
      </c>
      <c r="L14" s="28">
        <f t="shared" si="2"/>
        <v>0.47249999999999992</v>
      </c>
      <c r="M14" s="29">
        <f t="shared" si="3"/>
        <v>1</v>
      </c>
      <c r="N14" s="29">
        <f t="shared" si="4"/>
        <v>1</v>
      </c>
      <c r="O14" s="28">
        <f t="shared" si="5"/>
        <v>0.84</v>
      </c>
    </row>
    <row r="15" spans="1:18" x14ac:dyDescent="0.3">
      <c r="A15" s="27" t="s">
        <v>284</v>
      </c>
      <c r="B15" s="40">
        <f t="shared" si="6"/>
        <v>0.3046875</v>
      </c>
      <c r="C15" s="39">
        <f t="shared" si="6"/>
        <v>9.375E-2</v>
      </c>
      <c r="D15" s="39">
        <f t="shared" si="6"/>
        <v>4.6875E-2</v>
      </c>
      <c r="E15" s="45" t="s">
        <v>485</v>
      </c>
      <c r="F15" s="33">
        <v>0.88749999999999996</v>
      </c>
      <c r="G15" s="32">
        <v>0.85</v>
      </c>
      <c r="H15" s="32">
        <v>0.7</v>
      </c>
      <c r="I15" s="31" t="s">
        <v>458</v>
      </c>
      <c r="J15" s="30">
        <f t="shared" si="0"/>
        <v>0.36562499999999998</v>
      </c>
      <c r="K15" s="29">
        <f t="shared" si="1"/>
        <v>0.11249999999999999</v>
      </c>
      <c r="L15" s="28">
        <f t="shared" si="2"/>
        <v>5.6249999999999994E-2</v>
      </c>
      <c r="M15" s="29">
        <f t="shared" si="3"/>
        <v>1</v>
      </c>
      <c r="N15" s="29">
        <f t="shared" si="4"/>
        <v>1</v>
      </c>
      <c r="O15" s="28">
        <f t="shared" si="5"/>
        <v>0.84</v>
      </c>
    </row>
    <row r="16" spans="1:18" x14ac:dyDescent="0.3">
      <c r="A16" s="27" t="s">
        <v>287</v>
      </c>
      <c r="B16" s="50">
        <f>0.36*1.25</f>
        <v>0.44999999999999996</v>
      </c>
      <c r="C16" s="49">
        <f>0.27*1.25</f>
        <v>0.33750000000000002</v>
      </c>
      <c r="D16" s="49">
        <f>0.18*1.25</f>
        <v>0.22499999999999998</v>
      </c>
      <c r="E16" s="37" t="s">
        <v>461</v>
      </c>
      <c r="F16" s="33">
        <v>0.88749999999999996</v>
      </c>
      <c r="G16" s="32">
        <v>0.85</v>
      </c>
      <c r="H16" s="32">
        <v>0.7</v>
      </c>
      <c r="I16" s="31" t="s">
        <v>458</v>
      </c>
      <c r="J16" s="30">
        <f t="shared" si="0"/>
        <v>0.53999999999999992</v>
      </c>
      <c r="K16" s="29">
        <f t="shared" si="1"/>
        <v>0.40500000000000003</v>
      </c>
      <c r="L16" s="28">
        <f t="shared" si="2"/>
        <v>0.26999999999999996</v>
      </c>
      <c r="M16" s="29">
        <f t="shared" si="3"/>
        <v>1</v>
      </c>
      <c r="N16" s="29">
        <f t="shared" si="4"/>
        <v>1</v>
      </c>
      <c r="O16" s="28">
        <f t="shared" si="5"/>
        <v>0.84</v>
      </c>
    </row>
    <row r="17" spans="1:15" x14ac:dyDescent="0.3">
      <c r="A17" s="27" t="s">
        <v>290</v>
      </c>
      <c r="B17" s="30">
        <f>B18*0.75</f>
        <v>0.60000000000000009</v>
      </c>
      <c r="C17" s="29">
        <f>C18*0.75</f>
        <v>0.54</v>
      </c>
      <c r="D17" s="29">
        <f>D18*0.75</f>
        <v>0.39374999999999993</v>
      </c>
      <c r="E17" s="45" t="s">
        <v>484</v>
      </c>
      <c r="F17" s="33">
        <v>0.88749999999999996</v>
      </c>
      <c r="G17" s="32">
        <v>0.85</v>
      </c>
      <c r="H17" s="32">
        <v>0.7</v>
      </c>
      <c r="I17" s="31" t="s">
        <v>458</v>
      </c>
      <c r="J17" s="30">
        <f t="shared" si="0"/>
        <v>0.72000000000000008</v>
      </c>
      <c r="K17" s="29">
        <f t="shared" si="1"/>
        <v>0.64800000000000002</v>
      </c>
      <c r="L17" s="28">
        <f t="shared" si="2"/>
        <v>0.47249999999999992</v>
      </c>
      <c r="M17" s="29">
        <f t="shared" si="3"/>
        <v>1</v>
      </c>
      <c r="N17" s="29">
        <f t="shared" si="4"/>
        <v>1</v>
      </c>
      <c r="O17" s="28">
        <f t="shared" si="5"/>
        <v>0.84</v>
      </c>
    </row>
    <row r="18" spans="1:15" x14ac:dyDescent="0.3">
      <c r="A18" s="27" t="s">
        <v>293</v>
      </c>
      <c r="B18" s="36">
        <v>0.8</v>
      </c>
      <c r="C18" s="35">
        <f>0.8*0.9</f>
        <v>0.72000000000000008</v>
      </c>
      <c r="D18" s="48">
        <f>0.35*2*0.75</f>
        <v>0.52499999999999991</v>
      </c>
      <c r="E18" s="37" t="s">
        <v>483</v>
      </c>
      <c r="F18" s="33">
        <v>0.88749999999999996</v>
      </c>
      <c r="G18" s="32">
        <v>0.85</v>
      </c>
      <c r="H18" s="32">
        <v>0.7</v>
      </c>
      <c r="I18" s="31" t="s">
        <v>458</v>
      </c>
      <c r="J18" s="30">
        <f t="shared" si="0"/>
        <v>0.96</v>
      </c>
      <c r="K18" s="29">
        <f t="shared" si="1"/>
        <v>0.8640000000000001</v>
      </c>
      <c r="L18" s="28">
        <f t="shared" si="2"/>
        <v>0.62999999999999989</v>
      </c>
      <c r="M18" s="29">
        <f t="shared" si="3"/>
        <v>1</v>
      </c>
      <c r="N18" s="29">
        <f t="shared" si="4"/>
        <v>1</v>
      </c>
      <c r="O18" s="28">
        <f t="shared" si="5"/>
        <v>0.84</v>
      </c>
    </row>
    <row r="19" spans="1:15" x14ac:dyDescent="0.3">
      <c r="A19" s="27" t="s">
        <v>296</v>
      </c>
      <c r="B19" s="36">
        <f>B62</f>
        <v>0.40625</v>
      </c>
      <c r="C19" s="35">
        <f>C62</f>
        <v>0.125</v>
      </c>
      <c r="D19" s="35">
        <f>D62</f>
        <v>6.25E-2</v>
      </c>
      <c r="E19" s="45" t="s">
        <v>482</v>
      </c>
      <c r="F19" s="33">
        <v>0.88749999999999996</v>
      </c>
      <c r="G19" s="32">
        <v>0.85</v>
      </c>
      <c r="H19" s="32">
        <v>0.7</v>
      </c>
      <c r="I19" s="31" t="s">
        <v>458</v>
      </c>
      <c r="J19" s="30">
        <f t="shared" si="0"/>
        <v>0.48749999999999999</v>
      </c>
      <c r="K19" s="29">
        <f t="shared" si="1"/>
        <v>0.15</v>
      </c>
      <c r="L19" s="28">
        <f t="shared" si="2"/>
        <v>7.4999999999999997E-2</v>
      </c>
      <c r="M19" s="29">
        <f t="shared" si="3"/>
        <v>1</v>
      </c>
      <c r="N19" s="29">
        <f t="shared" si="4"/>
        <v>1</v>
      </c>
      <c r="O19" s="28">
        <f t="shared" si="5"/>
        <v>0.84</v>
      </c>
    </row>
    <row r="20" spans="1:15" x14ac:dyDescent="0.3">
      <c r="A20" s="27" t="s">
        <v>299</v>
      </c>
      <c r="B20" s="36">
        <f>3/4*0.75</f>
        <v>0.5625</v>
      </c>
      <c r="C20" s="35">
        <f>1/2*0.5</f>
        <v>0.25</v>
      </c>
      <c r="D20" s="35">
        <f>1/4*0.25</f>
        <v>6.25E-2</v>
      </c>
      <c r="E20" s="47" t="s">
        <v>481</v>
      </c>
      <c r="F20" s="36">
        <f>B20</f>
        <v>0.5625</v>
      </c>
      <c r="G20" s="35">
        <f>C20</f>
        <v>0.25</v>
      </c>
      <c r="H20" s="35">
        <f>D20</f>
        <v>6.25E-2</v>
      </c>
      <c r="I20" s="31" t="s">
        <v>460</v>
      </c>
      <c r="J20" s="30">
        <f t="shared" si="0"/>
        <v>0.67499999999999993</v>
      </c>
      <c r="K20" s="29">
        <f t="shared" si="1"/>
        <v>0.3</v>
      </c>
      <c r="L20" s="28">
        <f t="shared" si="2"/>
        <v>7.4999999999999997E-2</v>
      </c>
      <c r="M20" s="29">
        <f t="shared" si="3"/>
        <v>0.67499999999999993</v>
      </c>
      <c r="N20" s="29">
        <f t="shared" si="4"/>
        <v>0.3</v>
      </c>
      <c r="O20" s="28">
        <f t="shared" si="5"/>
        <v>7.4999999999999997E-2</v>
      </c>
    </row>
    <row r="21" spans="1:15" x14ac:dyDescent="0.3">
      <c r="A21" s="27" t="s">
        <v>304</v>
      </c>
      <c r="B21" s="26">
        <v>0</v>
      </c>
      <c r="C21" s="25">
        <v>0</v>
      </c>
      <c r="D21" s="25">
        <v>0</v>
      </c>
      <c r="E21" s="24" t="s">
        <v>457</v>
      </c>
      <c r="F21" s="26">
        <v>0</v>
      </c>
      <c r="G21" s="25">
        <v>0</v>
      </c>
      <c r="H21" s="25">
        <v>0</v>
      </c>
      <c r="I21" s="24" t="s">
        <v>457</v>
      </c>
      <c r="J21" s="23">
        <f t="shared" si="0"/>
        <v>0</v>
      </c>
      <c r="K21" s="22">
        <f t="shared" si="1"/>
        <v>0</v>
      </c>
      <c r="L21" s="21">
        <f t="shared" si="2"/>
        <v>0</v>
      </c>
      <c r="M21" s="22">
        <f t="shared" si="3"/>
        <v>0</v>
      </c>
      <c r="N21" s="22">
        <f t="shared" si="4"/>
        <v>0</v>
      </c>
      <c r="O21" s="21">
        <f t="shared" si="5"/>
        <v>0</v>
      </c>
    </row>
    <row r="22" spans="1:15" x14ac:dyDescent="0.3">
      <c r="A22" s="27" t="s">
        <v>306</v>
      </c>
      <c r="B22" s="26">
        <v>0</v>
      </c>
      <c r="C22" s="25">
        <v>0</v>
      </c>
      <c r="D22" s="25">
        <v>0</v>
      </c>
      <c r="E22" s="24" t="s">
        <v>457</v>
      </c>
      <c r="F22" s="26">
        <v>0</v>
      </c>
      <c r="G22" s="25">
        <v>0</v>
      </c>
      <c r="H22" s="25">
        <v>0</v>
      </c>
      <c r="I22" s="24" t="s">
        <v>457</v>
      </c>
      <c r="J22" s="23">
        <f t="shared" si="0"/>
        <v>0</v>
      </c>
      <c r="K22" s="22">
        <f t="shared" si="1"/>
        <v>0</v>
      </c>
      <c r="L22" s="21">
        <f t="shared" si="2"/>
        <v>0</v>
      </c>
      <c r="M22" s="22">
        <f t="shared" si="3"/>
        <v>0</v>
      </c>
      <c r="N22" s="22">
        <f t="shared" si="4"/>
        <v>0</v>
      </c>
      <c r="O22" s="21">
        <f t="shared" si="5"/>
        <v>0</v>
      </c>
    </row>
    <row r="23" spans="1:15" x14ac:dyDescent="0.3">
      <c r="A23" s="27" t="s">
        <v>308</v>
      </c>
      <c r="B23" s="26">
        <v>0</v>
      </c>
      <c r="C23" s="25">
        <v>0</v>
      </c>
      <c r="D23" s="25">
        <v>0</v>
      </c>
      <c r="E23" s="24" t="s">
        <v>457</v>
      </c>
      <c r="F23" s="26">
        <v>0</v>
      </c>
      <c r="G23" s="25">
        <v>0</v>
      </c>
      <c r="H23" s="25">
        <v>0</v>
      </c>
      <c r="I23" s="24" t="s">
        <v>457</v>
      </c>
      <c r="J23" s="23">
        <f t="shared" si="0"/>
        <v>0</v>
      </c>
      <c r="K23" s="22">
        <f t="shared" si="1"/>
        <v>0</v>
      </c>
      <c r="L23" s="21">
        <f t="shared" si="2"/>
        <v>0</v>
      </c>
      <c r="M23" s="22">
        <f t="shared" si="3"/>
        <v>0</v>
      </c>
      <c r="N23" s="22">
        <f t="shared" si="4"/>
        <v>0</v>
      </c>
      <c r="O23" s="21">
        <f t="shared" si="5"/>
        <v>0</v>
      </c>
    </row>
    <row r="24" spans="1:15" x14ac:dyDescent="0.3">
      <c r="A24" s="27" t="s">
        <v>310</v>
      </c>
      <c r="B24" s="36">
        <v>0.9</v>
      </c>
      <c r="C24" s="35">
        <v>0.8</v>
      </c>
      <c r="D24" s="35">
        <f>2/3</f>
        <v>0.66666666666666663</v>
      </c>
      <c r="E24" s="46" t="s">
        <v>480</v>
      </c>
      <c r="F24" s="36">
        <f t="shared" ref="F24:H29" si="7">B24</f>
        <v>0.9</v>
      </c>
      <c r="G24" s="35">
        <f t="shared" si="7"/>
        <v>0.8</v>
      </c>
      <c r="H24" s="35">
        <f t="shared" si="7"/>
        <v>0.66666666666666663</v>
      </c>
      <c r="I24" s="31" t="s">
        <v>460</v>
      </c>
      <c r="J24" s="30">
        <f t="shared" si="0"/>
        <v>1</v>
      </c>
      <c r="K24" s="29">
        <f t="shared" si="1"/>
        <v>0.96</v>
      </c>
      <c r="L24" s="28">
        <f t="shared" si="2"/>
        <v>0.79999999999999993</v>
      </c>
      <c r="M24" s="29">
        <f t="shared" si="3"/>
        <v>1</v>
      </c>
      <c r="N24" s="29">
        <f t="shared" si="4"/>
        <v>0.96</v>
      </c>
      <c r="O24" s="28">
        <f t="shared" si="5"/>
        <v>0.79999999999999993</v>
      </c>
    </row>
    <row r="25" spans="1:15" x14ac:dyDescent="0.3">
      <c r="A25" s="27" t="s">
        <v>312</v>
      </c>
      <c r="B25" s="36">
        <f>B24</f>
        <v>0.9</v>
      </c>
      <c r="C25" s="35">
        <f>C24</f>
        <v>0.8</v>
      </c>
      <c r="D25" s="35">
        <f>D24</f>
        <v>0.66666666666666663</v>
      </c>
      <c r="E25" s="46" t="s">
        <v>479</v>
      </c>
      <c r="F25" s="36">
        <f t="shared" si="7"/>
        <v>0.9</v>
      </c>
      <c r="G25" s="35">
        <f t="shared" si="7"/>
        <v>0.8</v>
      </c>
      <c r="H25" s="35">
        <f t="shared" si="7"/>
        <v>0.66666666666666663</v>
      </c>
      <c r="I25" s="31" t="s">
        <v>460</v>
      </c>
      <c r="J25" s="30">
        <f t="shared" si="0"/>
        <v>1</v>
      </c>
      <c r="K25" s="29">
        <f t="shared" si="1"/>
        <v>0.96</v>
      </c>
      <c r="L25" s="28">
        <f t="shared" si="2"/>
        <v>0.79999999999999993</v>
      </c>
      <c r="M25" s="29">
        <f t="shared" si="3"/>
        <v>1</v>
      </c>
      <c r="N25" s="29">
        <f t="shared" si="4"/>
        <v>0.96</v>
      </c>
      <c r="O25" s="28">
        <f t="shared" si="5"/>
        <v>0.79999999999999993</v>
      </c>
    </row>
    <row r="26" spans="1:15" x14ac:dyDescent="0.3">
      <c r="A26" s="27" t="s">
        <v>314</v>
      </c>
      <c r="B26" s="36">
        <f>B62</f>
        <v>0.40625</v>
      </c>
      <c r="C26" s="35">
        <f>C62</f>
        <v>0.125</v>
      </c>
      <c r="D26" s="35">
        <f>D62</f>
        <v>6.25E-2</v>
      </c>
      <c r="E26" s="46" t="s">
        <v>478</v>
      </c>
      <c r="F26" s="36">
        <f t="shared" si="7"/>
        <v>0.40625</v>
      </c>
      <c r="G26" s="35">
        <f t="shared" si="7"/>
        <v>0.125</v>
      </c>
      <c r="H26" s="35">
        <f t="shared" si="7"/>
        <v>6.25E-2</v>
      </c>
      <c r="I26" s="31" t="s">
        <v>460</v>
      </c>
      <c r="J26" s="30">
        <f t="shared" si="0"/>
        <v>0.48749999999999999</v>
      </c>
      <c r="K26" s="29">
        <f t="shared" si="1"/>
        <v>0.15</v>
      </c>
      <c r="L26" s="28">
        <f t="shared" si="2"/>
        <v>7.4999999999999997E-2</v>
      </c>
      <c r="M26" s="29">
        <f t="shared" si="3"/>
        <v>0.48749999999999999</v>
      </c>
      <c r="N26" s="29">
        <f t="shared" si="4"/>
        <v>0.15</v>
      </c>
      <c r="O26" s="28">
        <f t="shared" si="5"/>
        <v>7.4999999999999997E-2</v>
      </c>
    </row>
    <row r="27" spans="1:15" x14ac:dyDescent="0.3">
      <c r="A27" s="27" t="s">
        <v>316</v>
      </c>
      <c r="B27" s="36">
        <v>1</v>
      </c>
      <c r="C27" s="35">
        <v>1</v>
      </c>
      <c r="D27" s="35">
        <v>0.75</v>
      </c>
      <c r="E27" s="37" t="s">
        <v>477</v>
      </c>
      <c r="F27" s="36">
        <f t="shared" si="7"/>
        <v>1</v>
      </c>
      <c r="G27" s="35">
        <f t="shared" si="7"/>
        <v>1</v>
      </c>
      <c r="H27" s="35">
        <f t="shared" si="7"/>
        <v>0.75</v>
      </c>
      <c r="I27" s="31" t="s">
        <v>460</v>
      </c>
      <c r="J27" s="30">
        <f t="shared" si="0"/>
        <v>1</v>
      </c>
      <c r="K27" s="29">
        <f t="shared" si="1"/>
        <v>1</v>
      </c>
      <c r="L27" s="28">
        <f t="shared" si="2"/>
        <v>0.89999999999999991</v>
      </c>
      <c r="M27" s="29">
        <f t="shared" si="3"/>
        <v>1</v>
      </c>
      <c r="N27" s="29">
        <f t="shared" si="4"/>
        <v>1</v>
      </c>
      <c r="O27" s="28">
        <f t="shared" si="5"/>
        <v>0.89999999999999991</v>
      </c>
    </row>
    <row r="28" spans="1:15" x14ac:dyDescent="0.3">
      <c r="A28" s="27" t="s">
        <v>319</v>
      </c>
      <c r="B28" s="30">
        <f>63%*1.25</f>
        <v>0.78749999999999998</v>
      </c>
      <c r="C28" s="29">
        <f>75%</f>
        <v>0.75</v>
      </c>
      <c r="D28" s="29">
        <f>25%*1.25</f>
        <v>0.3125</v>
      </c>
      <c r="E28" s="45" t="s">
        <v>476</v>
      </c>
      <c r="F28" s="36">
        <f t="shared" si="7"/>
        <v>0.78749999999999998</v>
      </c>
      <c r="G28" s="35">
        <f t="shared" si="7"/>
        <v>0.75</v>
      </c>
      <c r="H28" s="35">
        <f t="shared" si="7"/>
        <v>0.3125</v>
      </c>
      <c r="I28" s="31" t="s">
        <v>460</v>
      </c>
      <c r="J28" s="30">
        <f t="shared" si="0"/>
        <v>0.94499999999999995</v>
      </c>
      <c r="K28" s="29">
        <f t="shared" si="1"/>
        <v>0.89999999999999991</v>
      </c>
      <c r="L28" s="28">
        <f t="shared" si="2"/>
        <v>0.375</v>
      </c>
      <c r="M28" s="29">
        <f t="shared" si="3"/>
        <v>0.94499999999999995</v>
      </c>
      <c r="N28" s="29">
        <f t="shared" si="4"/>
        <v>0.89999999999999991</v>
      </c>
      <c r="O28" s="28">
        <f t="shared" si="5"/>
        <v>0.375</v>
      </c>
    </row>
    <row r="29" spans="1:15" x14ac:dyDescent="0.3">
      <c r="A29" s="27" t="s">
        <v>322</v>
      </c>
      <c r="B29" s="36">
        <v>0.9</v>
      </c>
      <c r="C29" s="29">
        <v>0.8</v>
      </c>
      <c r="D29" s="29">
        <v>0.5</v>
      </c>
      <c r="E29" s="45" t="s">
        <v>475</v>
      </c>
      <c r="F29" s="36">
        <f t="shared" si="7"/>
        <v>0.9</v>
      </c>
      <c r="G29" s="35">
        <f t="shared" si="7"/>
        <v>0.8</v>
      </c>
      <c r="H29" s="35">
        <f t="shared" si="7"/>
        <v>0.5</v>
      </c>
      <c r="I29" s="31" t="s">
        <v>460</v>
      </c>
      <c r="J29" s="30">
        <f t="shared" si="0"/>
        <v>1</v>
      </c>
      <c r="K29" s="29">
        <f t="shared" si="1"/>
        <v>0.96</v>
      </c>
      <c r="L29" s="28">
        <f t="shared" si="2"/>
        <v>0.6</v>
      </c>
      <c r="M29" s="29">
        <f t="shared" si="3"/>
        <v>1</v>
      </c>
      <c r="N29" s="29">
        <f t="shared" si="4"/>
        <v>0.96</v>
      </c>
      <c r="O29" s="28">
        <f t="shared" si="5"/>
        <v>0.6</v>
      </c>
    </row>
    <row r="30" spans="1:15" x14ac:dyDescent="0.3">
      <c r="A30" s="27" t="s">
        <v>325</v>
      </c>
      <c r="B30" s="26">
        <v>0</v>
      </c>
      <c r="C30" s="25">
        <v>0</v>
      </c>
      <c r="D30" s="25">
        <v>0</v>
      </c>
      <c r="E30" s="24" t="s">
        <v>457</v>
      </c>
      <c r="F30" s="26">
        <v>0</v>
      </c>
      <c r="G30" s="25">
        <v>0</v>
      </c>
      <c r="H30" s="25">
        <v>0</v>
      </c>
      <c r="I30" s="24" t="s">
        <v>457</v>
      </c>
      <c r="J30" s="23">
        <f t="shared" si="0"/>
        <v>0</v>
      </c>
      <c r="K30" s="22">
        <f t="shared" si="1"/>
        <v>0</v>
      </c>
      <c r="L30" s="21">
        <f t="shared" si="2"/>
        <v>0</v>
      </c>
      <c r="M30" s="22">
        <f t="shared" si="3"/>
        <v>0</v>
      </c>
      <c r="N30" s="22">
        <f t="shared" si="4"/>
        <v>0</v>
      </c>
      <c r="O30" s="21">
        <f t="shared" si="5"/>
        <v>0</v>
      </c>
    </row>
    <row r="31" spans="1:15" x14ac:dyDescent="0.3">
      <c r="A31" s="27" t="s">
        <v>328</v>
      </c>
      <c r="B31" s="36">
        <v>0.625</v>
      </c>
      <c r="C31" s="35">
        <v>0.5</v>
      </c>
      <c r="D31" s="35">
        <v>0.25</v>
      </c>
      <c r="E31" s="37" t="s">
        <v>474</v>
      </c>
      <c r="F31" s="36">
        <f t="shared" ref="F31:F49" si="8">B31</f>
        <v>0.625</v>
      </c>
      <c r="G31" s="35">
        <f t="shared" ref="G31:G49" si="9">C31</f>
        <v>0.5</v>
      </c>
      <c r="H31" s="35">
        <f t="shared" ref="H31:H49" si="10">D31</f>
        <v>0.25</v>
      </c>
      <c r="I31" s="31" t="s">
        <v>460</v>
      </c>
      <c r="J31" s="30">
        <f t="shared" si="0"/>
        <v>0.75</v>
      </c>
      <c r="K31" s="29">
        <f t="shared" si="1"/>
        <v>0.6</v>
      </c>
      <c r="L31" s="28">
        <f t="shared" si="2"/>
        <v>0.3</v>
      </c>
      <c r="M31" s="29">
        <f t="shared" si="3"/>
        <v>0.75</v>
      </c>
      <c r="N31" s="29">
        <f t="shared" si="4"/>
        <v>0.6</v>
      </c>
      <c r="O31" s="28">
        <f t="shared" si="5"/>
        <v>0.3</v>
      </c>
    </row>
    <row r="32" spans="1:15" x14ac:dyDescent="0.3">
      <c r="A32" s="27" t="s">
        <v>331</v>
      </c>
      <c r="B32" s="36">
        <v>0.5</v>
      </c>
      <c r="C32" s="35">
        <f>0.25*1.5</f>
        <v>0.375</v>
      </c>
      <c r="D32" s="35">
        <v>0.25</v>
      </c>
      <c r="E32" s="45" t="s">
        <v>473</v>
      </c>
      <c r="F32" s="36">
        <f t="shared" si="8"/>
        <v>0.5</v>
      </c>
      <c r="G32" s="35">
        <f t="shared" si="9"/>
        <v>0.375</v>
      </c>
      <c r="H32" s="35">
        <f t="shared" si="10"/>
        <v>0.25</v>
      </c>
      <c r="I32" s="31" t="s">
        <v>460</v>
      </c>
      <c r="J32" s="30">
        <f t="shared" si="0"/>
        <v>0.6</v>
      </c>
      <c r="K32" s="29">
        <f t="shared" si="1"/>
        <v>0.44999999999999996</v>
      </c>
      <c r="L32" s="28">
        <f t="shared" si="2"/>
        <v>0.3</v>
      </c>
      <c r="M32" s="29">
        <f t="shared" si="3"/>
        <v>0.6</v>
      </c>
      <c r="N32" s="29">
        <f t="shared" si="4"/>
        <v>0.44999999999999996</v>
      </c>
      <c r="O32" s="28">
        <f t="shared" si="5"/>
        <v>0.3</v>
      </c>
    </row>
    <row r="33" spans="1:15" x14ac:dyDescent="0.3">
      <c r="A33" s="27" t="s">
        <v>339</v>
      </c>
      <c r="B33" s="36">
        <f t="shared" ref="B33:E44" si="11">B$32</f>
        <v>0.5</v>
      </c>
      <c r="C33" s="35">
        <f t="shared" si="11"/>
        <v>0.375</v>
      </c>
      <c r="D33" s="35">
        <f t="shared" si="11"/>
        <v>0.25</v>
      </c>
      <c r="E33"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3" s="36">
        <f t="shared" si="8"/>
        <v>0.5</v>
      </c>
      <c r="G33" s="35">
        <f t="shared" si="9"/>
        <v>0.375</v>
      </c>
      <c r="H33" s="35">
        <f t="shared" si="10"/>
        <v>0.25</v>
      </c>
      <c r="I33" s="31" t="s">
        <v>460</v>
      </c>
      <c r="J33" s="30">
        <f t="shared" si="0"/>
        <v>0.6</v>
      </c>
      <c r="K33" s="29">
        <f t="shared" si="1"/>
        <v>0.44999999999999996</v>
      </c>
      <c r="L33" s="28">
        <f t="shared" si="2"/>
        <v>0.3</v>
      </c>
      <c r="M33" s="29">
        <f t="shared" si="3"/>
        <v>0.6</v>
      </c>
      <c r="N33" s="29">
        <f t="shared" si="4"/>
        <v>0.44999999999999996</v>
      </c>
      <c r="O33" s="28">
        <f t="shared" si="5"/>
        <v>0.3</v>
      </c>
    </row>
    <row r="34" spans="1:15" x14ac:dyDescent="0.3">
      <c r="A34" s="27" t="s">
        <v>472</v>
      </c>
      <c r="B34" s="36">
        <f t="shared" si="11"/>
        <v>0.5</v>
      </c>
      <c r="C34" s="35">
        <f t="shared" si="11"/>
        <v>0.375</v>
      </c>
      <c r="D34" s="35">
        <f t="shared" si="11"/>
        <v>0.25</v>
      </c>
      <c r="E34"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4" s="36">
        <f t="shared" si="8"/>
        <v>0.5</v>
      </c>
      <c r="G34" s="35">
        <f t="shared" si="9"/>
        <v>0.375</v>
      </c>
      <c r="H34" s="35">
        <f t="shared" si="10"/>
        <v>0.25</v>
      </c>
      <c r="I34" s="31" t="s">
        <v>460</v>
      </c>
      <c r="J34" s="30">
        <f t="shared" ref="J34:J70" si="12">IF(B34&gt;=0.84,1,B34*1.2)</f>
        <v>0.6</v>
      </c>
      <c r="K34" s="29">
        <f t="shared" ref="K34:K70" si="13">IF(C34&gt;=0.84,1,C34*1.2)</f>
        <v>0.44999999999999996</v>
      </c>
      <c r="L34" s="28">
        <f t="shared" ref="L34:L70" si="14">IF(D34&gt;=0.84,1,D34*1.2)</f>
        <v>0.3</v>
      </c>
      <c r="M34" s="29">
        <f t="shared" ref="M34:M70" si="15">IF(F34&gt;=0.84,1,F34*1.2)</f>
        <v>0.6</v>
      </c>
      <c r="N34" s="29">
        <f t="shared" ref="N34:N70" si="16">IF(G34&gt;=0.84,1,G34*1.2)</f>
        <v>0.44999999999999996</v>
      </c>
      <c r="O34" s="28">
        <f t="shared" ref="O34:O70" si="17">IF(H34&gt;=0.84,1,H34*1.2)</f>
        <v>0.3</v>
      </c>
    </row>
    <row r="35" spans="1:15" x14ac:dyDescent="0.3">
      <c r="A35" s="27" t="s">
        <v>342</v>
      </c>
      <c r="B35" s="36">
        <f t="shared" si="11"/>
        <v>0.5</v>
      </c>
      <c r="C35" s="35">
        <f t="shared" si="11"/>
        <v>0.375</v>
      </c>
      <c r="D35" s="35">
        <f t="shared" si="11"/>
        <v>0.25</v>
      </c>
      <c r="E35"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5" s="36">
        <f t="shared" si="8"/>
        <v>0.5</v>
      </c>
      <c r="G35" s="35">
        <f t="shared" si="9"/>
        <v>0.375</v>
      </c>
      <c r="H35" s="35">
        <f t="shared" si="10"/>
        <v>0.25</v>
      </c>
      <c r="I35" s="31" t="s">
        <v>460</v>
      </c>
      <c r="J35" s="30">
        <f t="shared" si="12"/>
        <v>0.6</v>
      </c>
      <c r="K35" s="29">
        <f t="shared" si="13"/>
        <v>0.44999999999999996</v>
      </c>
      <c r="L35" s="28">
        <f t="shared" si="14"/>
        <v>0.3</v>
      </c>
      <c r="M35" s="29">
        <f t="shared" si="15"/>
        <v>0.6</v>
      </c>
      <c r="N35" s="29">
        <f t="shared" si="16"/>
        <v>0.44999999999999996</v>
      </c>
      <c r="O35" s="28">
        <f t="shared" si="17"/>
        <v>0.3</v>
      </c>
    </row>
    <row r="36" spans="1:15" x14ac:dyDescent="0.3">
      <c r="A36" s="27" t="s">
        <v>345</v>
      </c>
      <c r="B36" s="36">
        <f t="shared" si="11"/>
        <v>0.5</v>
      </c>
      <c r="C36" s="35">
        <f t="shared" si="11"/>
        <v>0.375</v>
      </c>
      <c r="D36" s="35">
        <f t="shared" si="11"/>
        <v>0.25</v>
      </c>
      <c r="E36"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6" s="36">
        <f t="shared" si="8"/>
        <v>0.5</v>
      </c>
      <c r="G36" s="35">
        <f t="shared" si="9"/>
        <v>0.375</v>
      </c>
      <c r="H36" s="35">
        <f t="shared" si="10"/>
        <v>0.25</v>
      </c>
      <c r="I36" s="31" t="s">
        <v>460</v>
      </c>
      <c r="J36" s="30">
        <f t="shared" si="12"/>
        <v>0.6</v>
      </c>
      <c r="K36" s="29">
        <f t="shared" si="13"/>
        <v>0.44999999999999996</v>
      </c>
      <c r="L36" s="28">
        <f t="shared" si="14"/>
        <v>0.3</v>
      </c>
      <c r="M36" s="29">
        <f t="shared" si="15"/>
        <v>0.6</v>
      </c>
      <c r="N36" s="29">
        <f t="shared" si="16"/>
        <v>0.44999999999999996</v>
      </c>
      <c r="O36" s="28">
        <f t="shared" si="17"/>
        <v>0.3</v>
      </c>
    </row>
    <row r="37" spans="1:15" x14ac:dyDescent="0.3">
      <c r="A37" s="27" t="s">
        <v>471</v>
      </c>
      <c r="B37" s="36">
        <f t="shared" si="11"/>
        <v>0.5</v>
      </c>
      <c r="C37" s="35">
        <f t="shared" si="11"/>
        <v>0.375</v>
      </c>
      <c r="D37" s="35">
        <f t="shared" si="11"/>
        <v>0.25</v>
      </c>
      <c r="E37"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7" s="36">
        <f t="shared" si="8"/>
        <v>0.5</v>
      </c>
      <c r="G37" s="35">
        <f t="shared" si="9"/>
        <v>0.375</v>
      </c>
      <c r="H37" s="35">
        <f t="shared" si="10"/>
        <v>0.25</v>
      </c>
      <c r="I37" s="31" t="s">
        <v>460</v>
      </c>
      <c r="J37" s="30">
        <f t="shared" si="12"/>
        <v>0.6</v>
      </c>
      <c r="K37" s="29">
        <f t="shared" si="13"/>
        <v>0.44999999999999996</v>
      </c>
      <c r="L37" s="28">
        <f t="shared" si="14"/>
        <v>0.3</v>
      </c>
      <c r="M37" s="29">
        <f t="shared" si="15"/>
        <v>0.6</v>
      </c>
      <c r="N37" s="29">
        <f t="shared" si="16"/>
        <v>0.44999999999999996</v>
      </c>
      <c r="O37" s="28">
        <f t="shared" si="17"/>
        <v>0.3</v>
      </c>
    </row>
    <row r="38" spans="1:15" x14ac:dyDescent="0.3">
      <c r="A38" s="27" t="s">
        <v>470</v>
      </c>
      <c r="B38" s="36">
        <f t="shared" si="11"/>
        <v>0.5</v>
      </c>
      <c r="C38" s="35">
        <f t="shared" si="11"/>
        <v>0.375</v>
      </c>
      <c r="D38" s="35">
        <f t="shared" si="11"/>
        <v>0.25</v>
      </c>
      <c r="E38"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8" s="36">
        <f t="shared" si="8"/>
        <v>0.5</v>
      </c>
      <c r="G38" s="35">
        <f t="shared" si="9"/>
        <v>0.375</v>
      </c>
      <c r="H38" s="35">
        <f t="shared" si="10"/>
        <v>0.25</v>
      </c>
      <c r="I38" s="31" t="s">
        <v>460</v>
      </c>
      <c r="J38" s="30">
        <f t="shared" si="12"/>
        <v>0.6</v>
      </c>
      <c r="K38" s="29">
        <f t="shared" si="13"/>
        <v>0.44999999999999996</v>
      </c>
      <c r="L38" s="28">
        <f t="shared" si="14"/>
        <v>0.3</v>
      </c>
      <c r="M38" s="29">
        <f t="shared" si="15"/>
        <v>0.6</v>
      </c>
      <c r="N38" s="29">
        <f t="shared" si="16"/>
        <v>0.44999999999999996</v>
      </c>
      <c r="O38" s="28">
        <f t="shared" si="17"/>
        <v>0.3</v>
      </c>
    </row>
    <row r="39" spans="1:15" x14ac:dyDescent="0.3">
      <c r="A39" s="27" t="s">
        <v>354</v>
      </c>
      <c r="B39" s="36">
        <f t="shared" si="11"/>
        <v>0.5</v>
      </c>
      <c r="C39" s="35">
        <f t="shared" si="11"/>
        <v>0.375</v>
      </c>
      <c r="D39" s="35">
        <f t="shared" si="11"/>
        <v>0.25</v>
      </c>
      <c r="E39"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39" s="36">
        <f t="shared" si="8"/>
        <v>0.5</v>
      </c>
      <c r="G39" s="35">
        <f t="shared" si="9"/>
        <v>0.375</v>
      </c>
      <c r="H39" s="35">
        <f t="shared" si="10"/>
        <v>0.25</v>
      </c>
      <c r="I39" s="31" t="s">
        <v>460</v>
      </c>
      <c r="J39" s="30">
        <f t="shared" si="12"/>
        <v>0.6</v>
      </c>
      <c r="K39" s="29">
        <f t="shared" si="13"/>
        <v>0.44999999999999996</v>
      </c>
      <c r="L39" s="28">
        <f t="shared" si="14"/>
        <v>0.3</v>
      </c>
      <c r="M39" s="29">
        <f t="shared" si="15"/>
        <v>0.6</v>
      </c>
      <c r="N39" s="29">
        <f t="shared" si="16"/>
        <v>0.44999999999999996</v>
      </c>
      <c r="O39" s="28">
        <f t="shared" si="17"/>
        <v>0.3</v>
      </c>
    </row>
    <row r="40" spans="1:15" x14ac:dyDescent="0.3">
      <c r="A40" s="27" t="s">
        <v>357</v>
      </c>
      <c r="B40" s="36">
        <f t="shared" si="11"/>
        <v>0.5</v>
      </c>
      <c r="C40" s="35">
        <f t="shared" si="11"/>
        <v>0.375</v>
      </c>
      <c r="D40" s="35">
        <f t="shared" si="11"/>
        <v>0.25</v>
      </c>
      <c r="E40"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40" s="36">
        <f t="shared" si="8"/>
        <v>0.5</v>
      </c>
      <c r="G40" s="35">
        <f t="shared" si="9"/>
        <v>0.375</v>
      </c>
      <c r="H40" s="35">
        <f t="shared" si="10"/>
        <v>0.25</v>
      </c>
      <c r="I40" s="31" t="s">
        <v>460</v>
      </c>
      <c r="J40" s="30">
        <f t="shared" si="12"/>
        <v>0.6</v>
      </c>
      <c r="K40" s="29">
        <f t="shared" si="13"/>
        <v>0.44999999999999996</v>
      </c>
      <c r="L40" s="28">
        <f t="shared" si="14"/>
        <v>0.3</v>
      </c>
      <c r="M40" s="29">
        <f t="shared" si="15"/>
        <v>0.6</v>
      </c>
      <c r="N40" s="29">
        <f t="shared" si="16"/>
        <v>0.44999999999999996</v>
      </c>
      <c r="O40" s="28">
        <f t="shared" si="17"/>
        <v>0.3</v>
      </c>
    </row>
    <row r="41" spans="1:15" x14ac:dyDescent="0.3">
      <c r="A41" s="27" t="s">
        <v>360</v>
      </c>
      <c r="B41" s="36">
        <f t="shared" si="11"/>
        <v>0.5</v>
      </c>
      <c r="C41" s="35">
        <f t="shared" si="11"/>
        <v>0.375</v>
      </c>
      <c r="D41" s="35">
        <f t="shared" si="11"/>
        <v>0.25</v>
      </c>
      <c r="E41"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41" s="36">
        <f t="shared" si="8"/>
        <v>0.5</v>
      </c>
      <c r="G41" s="35">
        <f t="shared" si="9"/>
        <v>0.375</v>
      </c>
      <c r="H41" s="35">
        <f t="shared" si="10"/>
        <v>0.25</v>
      </c>
      <c r="I41" s="31" t="s">
        <v>460</v>
      </c>
      <c r="J41" s="30">
        <f t="shared" si="12"/>
        <v>0.6</v>
      </c>
      <c r="K41" s="29">
        <f t="shared" si="13"/>
        <v>0.44999999999999996</v>
      </c>
      <c r="L41" s="28">
        <f t="shared" si="14"/>
        <v>0.3</v>
      </c>
      <c r="M41" s="29">
        <f t="shared" si="15"/>
        <v>0.6</v>
      </c>
      <c r="N41" s="29">
        <f t="shared" si="16"/>
        <v>0.44999999999999996</v>
      </c>
      <c r="O41" s="28">
        <f t="shared" si="17"/>
        <v>0.3</v>
      </c>
    </row>
    <row r="42" spans="1:15" x14ac:dyDescent="0.3">
      <c r="A42" s="27" t="s">
        <v>469</v>
      </c>
      <c r="B42" s="36">
        <f t="shared" si="11"/>
        <v>0.5</v>
      </c>
      <c r="C42" s="35">
        <f t="shared" si="11"/>
        <v>0.375</v>
      </c>
      <c r="D42" s="35">
        <f t="shared" si="11"/>
        <v>0.25</v>
      </c>
      <c r="E42"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42" s="36">
        <f t="shared" si="8"/>
        <v>0.5</v>
      </c>
      <c r="G42" s="35">
        <f t="shared" si="9"/>
        <v>0.375</v>
      </c>
      <c r="H42" s="35">
        <f t="shared" si="10"/>
        <v>0.25</v>
      </c>
      <c r="I42" s="31" t="s">
        <v>460</v>
      </c>
      <c r="J42" s="30">
        <f t="shared" si="12"/>
        <v>0.6</v>
      </c>
      <c r="K42" s="29">
        <f t="shared" si="13"/>
        <v>0.44999999999999996</v>
      </c>
      <c r="L42" s="28">
        <f t="shared" si="14"/>
        <v>0.3</v>
      </c>
      <c r="M42" s="29">
        <f t="shared" si="15"/>
        <v>0.6</v>
      </c>
      <c r="N42" s="29">
        <f t="shared" si="16"/>
        <v>0.44999999999999996</v>
      </c>
      <c r="O42" s="28">
        <f t="shared" si="17"/>
        <v>0.3</v>
      </c>
    </row>
    <row r="43" spans="1:15" x14ac:dyDescent="0.3">
      <c r="A43" s="27" t="s">
        <v>366</v>
      </c>
      <c r="B43" s="36">
        <f t="shared" si="11"/>
        <v>0.5</v>
      </c>
      <c r="C43" s="35">
        <f t="shared" si="11"/>
        <v>0.375</v>
      </c>
      <c r="D43" s="35">
        <f t="shared" si="11"/>
        <v>0.25</v>
      </c>
      <c r="E43"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43" s="36">
        <f t="shared" si="8"/>
        <v>0.5</v>
      </c>
      <c r="G43" s="35">
        <f t="shared" si="9"/>
        <v>0.375</v>
      </c>
      <c r="H43" s="35">
        <f t="shared" si="10"/>
        <v>0.25</v>
      </c>
      <c r="I43" s="31" t="s">
        <v>460</v>
      </c>
      <c r="J43" s="30">
        <f t="shared" si="12"/>
        <v>0.6</v>
      </c>
      <c r="K43" s="29">
        <f t="shared" si="13"/>
        <v>0.44999999999999996</v>
      </c>
      <c r="L43" s="28">
        <f t="shared" si="14"/>
        <v>0.3</v>
      </c>
      <c r="M43" s="29">
        <f t="shared" si="15"/>
        <v>0.6</v>
      </c>
      <c r="N43" s="29">
        <f t="shared" si="16"/>
        <v>0.44999999999999996</v>
      </c>
      <c r="O43" s="28">
        <f t="shared" si="17"/>
        <v>0.3</v>
      </c>
    </row>
    <row r="44" spans="1:15" x14ac:dyDescent="0.3">
      <c r="A44" s="27" t="s">
        <v>369</v>
      </c>
      <c r="B44" s="36">
        <f t="shared" si="11"/>
        <v>0.5</v>
      </c>
      <c r="C44" s="35">
        <f t="shared" si="11"/>
        <v>0.375</v>
      </c>
      <c r="D44" s="35">
        <f t="shared" si="11"/>
        <v>0.25</v>
      </c>
      <c r="E44" s="45" t="str">
        <f t="shared" si="11"/>
        <v>average allowed secondary material shares used for all automotive parts;
restrictions for the utilization of secondary plastics are requirements for surface quality (whereby the surface is often coated, meaning that secondary plastics could be utilized), required heat resistance, dimensional stability, or construction- or safety-related requirements that partly apply;
low applicability: assumed that target by Volvo for 2025 that 25% of the used plastics should be secondary plastics (Volvo 2020) reached by all OEMs;
moderate applicability: assumed that a share 1.5 times as high as Volvo's target reached by all OEMs due to process improvements within longer timeframe;
high applicability: due to the high diversity of parts in vehicles, it was estimated that only about a third of all parts could be individually recycled (see Section S3.4), allowing for targeted secondary material availability; also, different requirements make secondary material utilization challenging (see above); therefore, assumed that no higher secondary material share as estimated for high secondary material applicability in Klotz et al. (2022) to be utilizable;</v>
      </c>
      <c r="F44" s="36">
        <f t="shared" si="8"/>
        <v>0.5</v>
      </c>
      <c r="G44" s="35">
        <f t="shared" si="9"/>
        <v>0.375</v>
      </c>
      <c r="H44" s="35">
        <f t="shared" si="10"/>
        <v>0.25</v>
      </c>
      <c r="I44" s="31" t="s">
        <v>460</v>
      </c>
      <c r="J44" s="30">
        <f t="shared" si="12"/>
        <v>0.6</v>
      </c>
      <c r="K44" s="29">
        <f t="shared" si="13"/>
        <v>0.44999999999999996</v>
      </c>
      <c r="L44" s="28">
        <f t="shared" si="14"/>
        <v>0.3</v>
      </c>
      <c r="M44" s="29">
        <f t="shared" si="15"/>
        <v>0.6</v>
      </c>
      <c r="N44" s="29">
        <f t="shared" si="16"/>
        <v>0.44999999999999996</v>
      </c>
      <c r="O44" s="28">
        <f t="shared" si="17"/>
        <v>0.3</v>
      </c>
    </row>
    <row r="45" spans="1:15" x14ac:dyDescent="0.3">
      <c r="A45" s="27" t="s">
        <v>372</v>
      </c>
      <c r="B45" s="30">
        <f>0.49 * 1.25</f>
        <v>0.61250000000000004</v>
      </c>
      <c r="C45" s="29">
        <f>0.22 * 1.25</f>
        <v>0.27500000000000002</v>
      </c>
      <c r="D45" s="29">
        <f>0.11 * 1.25</f>
        <v>0.13750000000000001</v>
      </c>
      <c r="E45" s="45" t="s">
        <v>468</v>
      </c>
      <c r="F45" s="36">
        <f t="shared" si="8"/>
        <v>0.61250000000000004</v>
      </c>
      <c r="G45" s="35">
        <f t="shared" si="9"/>
        <v>0.27500000000000002</v>
      </c>
      <c r="H45" s="35">
        <f t="shared" si="10"/>
        <v>0.13750000000000001</v>
      </c>
      <c r="I45" s="31" t="s">
        <v>460</v>
      </c>
      <c r="J45" s="30">
        <f t="shared" si="12"/>
        <v>0.73499999999999999</v>
      </c>
      <c r="K45" s="29">
        <f t="shared" si="13"/>
        <v>0.33</v>
      </c>
      <c r="L45" s="28">
        <f t="shared" si="14"/>
        <v>0.16500000000000001</v>
      </c>
      <c r="M45" s="29">
        <f t="shared" si="15"/>
        <v>0.73499999999999999</v>
      </c>
      <c r="N45" s="29">
        <f t="shared" si="16"/>
        <v>0.33</v>
      </c>
      <c r="O45" s="28">
        <f t="shared" si="17"/>
        <v>0.16500000000000001</v>
      </c>
    </row>
    <row r="46" spans="1:15" x14ac:dyDescent="0.3">
      <c r="A46" s="27" t="s">
        <v>377</v>
      </c>
      <c r="B46" s="30">
        <f t="shared" ref="B46:E49" si="18">B$45</f>
        <v>0.61250000000000004</v>
      </c>
      <c r="C46" s="29">
        <f t="shared" si="18"/>
        <v>0.27500000000000002</v>
      </c>
      <c r="D46" s="29">
        <f t="shared" si="18"/>
        <v>0.13750000000000001</v>
      </c>
      <c r="E46" s="45" t="str">
        <f t="shared" si="18"/>
        <v>average allowed secondary material shares used for all EEE product groups; 
no more specific recycling modelled, therefore, no targeted secondary material available; waste consists of plastics of all vintages and colors; therefore, assumed that for all EEE product groups only in lower-demanding parts mechanically recycled secondary plastics utilizable, i.e. parts not requiring heat-resistance, high surface quality, or high mechanical properties;
25% higher shares than in Klotz et al. (2022) allowed due to longer timeframe allowing for further process improvements;</v>
      </c>
      <c r="F46" s="36">
        <f t="shared" si="8"/>
        <v>0.61250000000000004</v>
      </c>
      <c r="G46" s="35">
        <f t="shared" si="9"/>
        <v>0.27500000000000002</v>
      </c>
      <c r="H46" s="35">
        <f t="shared" si="10"/>
        <v>0.13750000000000001</v>
      </c>
      <c r="I46" s="31" t="s">
        <v>460</v>
      </c>
      <c r="J46" s="30">
        <f t="shared" si="12"/>
        <v>0.73499999999999999</v>
      </c>
      <c r="K46" s="29">
        <f t="shared" si="13"/>
        <v>0.33</v>
      </c>
      <c r="L46" s="28">
        <f t="shared" si="14"/>
        <v>0.16500000000000001</v>
      </c>
      <c r="M46" s="29">
        <f t="shared" si="15"/>
        <v>0.73499999999999999</v>
      </c>
      <c r="N46" s="29">
        <f t="shared" si="16"/>
        <v>0.33</v>
      </c>
      <c r="O46" s="28">
        <f t="shared" si="17"/>
        <v>0.16500000000000001</v>
      </c>
    </row>
    <row r="47" spans="1:15" x14ac:dyDescent="0.3">
      <c r="A47" s="27" t="s">
        <v>380</v>
      </c>
      <c r="B47" s="30">
        <f t="shared" si="18"/>
        <v>0.61250000000000004</v>
      </c>
      <c r="C47" s="29">
        <f t="shared" si="18"/>
        <v>0.27500000000000002</v>
      </c>
      <c r="D47" s="29">
        <f t="shared" si="18"/>
        <v>0.13750000000000001</v>
      </c>
      <c r="E47" s="45" t="str">
        <f t="shared" si="18"/>
        <v>average allowed secondary material shares used for all EEE product groups; 
no more specific recycling modelled, therefore, no targeted secondary material available; waste consists of plastics of all vintages and colors; therefore, assumed that for all EEE product groups only in lower-demanding parts mechanically recycled secondary plastics utilizable, i.e. parts not requiring heat-resistance, high surface quality, or high mechanical properties;
25% higher shares than in Klotz et al. (2022) allowed due to longer timeframe allowing for further process improvements;</v>
      </c>
      <c r="F47" s="36">
        <f t="shared" si="8"/>
        <v>0.61250000000000004</v>
      </c>
      <c r="G47" s="35">
        <f t="shared" si="9"/>
        <v>0.27500000000000002</v>
      </c>
      <c r="H47" s="35">
        <f t="shared" si="10"/>
        <v>0.13750000000000001</v>
      </c>
      <c r="I47" s="31" t="s">
        <v>460</v>
      </c>
      <c r="J47" s="30">
        <f t="shared" si="12"/>
        <v>0.73499999999999999</v>
      </c>
      <c r="K47" s="29">
        <f t="shared" si="13"/>
        <v>0.33</v>
      </c>
      <c r="L47" s="28">
        <f t="shared" si="14"/>
        <v>0.16500000000000001</v>
      </c>
      <c r="M47" s="29">
        <f t="shared" si="15"/>
        <v>0.73499999999999999</v>
      </c>
      <c r="N47" s="29">
        <f t="shared" si="16"/>
        <v>0.33</v>
      </c>
      <c r="O47" s="28">
        <f t="shared" si="17"/>
        <v>0.16500000000000001</v>
      </c>
    </row>
    <row r="48" spans="1:15" x14ac:dyDescent="0.3">
      <c r="A48" s="27" t="s">
        <v>383</v>
      </c>
      <c r="B48" s="30">
        <f t="shared" si="18"/>
        <v>0.61250000000000004</v>
      </c>
      <c r="C48" s="29">
        <f t="shared" si="18"/>
        <v>0.27500000000000002</v>
      </c>
      <c r="D48" s="29">
        <f t="shared" si="18"/>
        <v>0.13750000000000001</v>
      </c>
      <c r="E48" s="45" t="str">
        <f t="shared" si="18"/>
        <v>average allowed secondary material shares used for all EEE product groups; 
no more specific recycling modelled, therefore, no targeted secondary material available; waste consists of plastics of all vintages and colors; therefore, assumed that for all EEE product groups only in lower-demanding parts mechanically recycled secondary plastics utilizable, i.e. parts not requiring heat-resistance, high surface quality, or high mechanical properties;
25% higher shares than in Klotz et al. (2022) allowed due to longer timeframe allowing for further process improvements;</v>
      </c>
      <c r="F48" s="36">
        <f t="shared" si="8"/>
        <v>0.61250000000000004</v>
      </c>
      <c r="G48" s="35">
        <f t="shared" si="9"/>
        <v>0.27500000000000002</v>
      </c>
      <c r="H48" s="35">
        <f t="shared" si="10"/>
        <v>0.13750000000000001</v>
      </c>
      <c r="I48" s="31" t="s">
        <v>460</v>
      </c>
      <c r="J48" s="30">
        <f t="shared" si="12"/>
        <v>0.73499999999999999</v>
      </c>
      <c r="K48" s="29">
        <f t="shared" si="13"/>
        <v>0.33</v>
      </c>
      <c r="L48" s="28">
        <f t="shared" si="14"/>
        <v>0.16500000000000001</v>
      </c>
      <c r="M48" s="29">
        <f t="shared" si="15"/>
        <v>0.73499999999999999</v>
      </c>
      <c r="N48" s="29">
        <f t="shared" si="16"/>
        <v>0.33</v>
      </c>
      <c r="O48" s="28">
        <f t="shared" si="17"/>
        <v>0.16500000000000001</v>
      </c>
    </row>
    <row r="49" spans="1:15" x14ac:dyDescent="0.3">
      <c r="A49" s="27" t="s">
        <v>386</v>
      </c>
      <c r="B49" s="30">
        <f t="shared" si="18"/>
        <v>0.61250000000000004</v>
      </c>
      <c r="C49" s="29">
        <f t="shared" si="18"/>
        <v>0.27500000000000002</v>
      </c>
      <c r="D49" s="29">
        <f t="shared" si="18"/>
        <v>0.13750000000000001</v>
      </c>
      <c r="E49" s="45" t="str">
        <f t="shared" si="18"/>
        <v>average allowed secondary material shares used for all EEE product groups; 
no more specific recycling modelled, therefore, no targeted secondary material available; waste consists of plastics of all vintages and colors; therefore, assumed that for all EEE product groups only in lower-demanding parts mechanically recycled secondary plastics utilizable, i.e. parts not requiring heat-resistance, high surface quality, or high mechanical properties;
25% higher shares than in Klotz et al. (2022) allowed due to longer timeframe allowing for further process improvements;</v>
      </c>
      <c r="F49" s="36">
        <f t="shared" si="8"/>
        <v>0.61250000000000004</v>
      </c>
      <c r="G49" s="35">
        <f t="shared" si="9"/>
        <v>0.27500000000000002</v>
      </c>
      <c r="H49" s="35">
        <f t="shared" si="10"/>
        <v>0.13750000000000001</v>
      </c>
      <c r="I49" s="31" t="s">
        <v>460</v>
      </c>
      <c r="J49" s="30">
        <f t="shared" si="12"/>
        <v>0.73499999999999999</v>
      </c>
      <c r="K49" s="29">
        <f t="shared" si="13"/>
        <v>0.33</v>
      </c>
      <c r="L49" s="28">
        <f t="shared" si="14"/>
        <v>0.16500000000000001</v>
      </c>
      <c r="M49" s="29">
        <f t="shared" si="15"/>
        <v>0.73499999999999999</v>
      </c>
      <c r="N49" s="29">
        <f t="shared" si="16"/>
        <v>0.33</v>
      </c>
      <c r="O49" s="28">
        <f t="shared" si="17"/>
        <v>0.16500000000000001</v>
      </c>
    </row>
    <row r="50" spans="1:15" x14ac:dyDescent="0.3">
      <c r="A50" s="27" t="s">
        <v>389</v>
      </c>
      <c r="B50" s="26">
        <v>0</v>
      </c>
      <c r="C50" s="25">
        <v>0</v>
      </c>
      <c r="D50" s="25">
        <v>0</v>
      </c>
      <c r="E50" s="24" t="s">
        <v>457</v>
      </c>
      <c r="F50" s="26">
        <v>0</v>
      </c>
      <c r="G50" s="25">
        <v>0</v>
      </c>
      <c r="H50" s="25">
        <v>0</v>
      </c>
      <c r="I50" s="24" t="s">
        <v>457</v>
      </c>
      <c r="J50" s="23">
        <f t="shared" si="12"/>
        <v>0</v>
      </c>
      <c r="K50" s="22">
        <f t="shared" si="13"/>
        <v>0</v>
      </c>
      <c r="L50" s="21">
        <f t="shared" si="14"/>
        <v>0</v>
      </c>
      <c r="M50" s="22">
        <f t="shared" si="15"/>
        <v>0</v>
      </c>
      <c r="N50" s="22">
        <f t="shared" si="16"/>
        <v>0</v>
      </c>
      <c r="O50" s="21">
        <f t="shared" si="17"/>
        <v>0</v>
      </c>
    </row>
    <row r="51" spans="1:15" x14ac:dyDescent="0.3">
      <c r="A51" s="27" t="s">
        <v>394</v>
      </c>
      <c r="B51" s="40">
        <f>B16</f>
        <v>0.44999999999999996</v>
      </c>
      <c r="C51" s="39">
        <f>C16</f>
        <v>0.33750000000000002</v>
      </c>
      <c r="D51" s="39">
        <f>D16</f>
        <v>0.22499999999999998</v>
      </c>
      <c r="E51" s="44" t="s">
        <v>467</v>
      </c>
      <c r="F51" s="36">
        <f>B51</f>
        <v>0.44999999999999996</v>
      </c>
      <c r="G51" s="35">
        <f>C51</f>
        <v>0.33750000000000002</v>
      </c>
      <c r="H51" s="35">
        <f>D51</f>
        <v>0.22499999999999998</v>
      </c>
      <c r="I51" s="31" t="s">
        <v>460</v>
      </c>
      <c r="J51" s="30">
        <f t="shared" si="12"/>
        <v>0.53999999999999992</v>
      </c>
      <c r="K51" s="29">
        <f t="shared" si="13"/>
        <v>0.40500000000000003</v>
      </c>
      <c r="L51" s="28">
        <f t="shared" si="14"/>
        <v>0.26999999999999996</v>
      </c>
      <c r="M51" s="29">
        <f t="shared" si="15"/>
        <v>0.53999999999999992</v>
      </c>
      <c r="N51" s="29">
        <f t="shared" si="16"/>
        <v>0.40500000000000003</v>
      </c>
      <c r="O51" s="28">
        <f t="shared" si="17"/>
        <v>0.26999999999999996</v>
      </c>
    </row>
    <row r="52" spans="1:15" x14ac:dyDescent="0.3">
      <c r="A52" s="27" t="s">
        <v>397</v>
      </c>
      <c r="B52" s="26">
        <v>0</v>
      </c>
      <c r="C52" s="25">
        <v>0</v>
      </c>
      <c r="D52" s="25">
        <v>0</v>
      </c>
      <c r="E52" s="24" t="s">
        <v>457</v>
      </c>
      <c r="F52" s="26">
        <v>0</v>
      </c>
      <c r="G52" s="25">
        <v>0</v>
      </c>
      <c r="H52" s="25">
        <v>0</v>
      </c>
      <c r="I52" s="24" t="s">
        <v>457</v>
      </c>
      <c r="J52" s="23">
        <f t="shared" si="12"/>
        <v>0</v>
      </c>
      <c r="K52" s="22">
        <f t="shared" si="13"/>
        <v>0</v>
      </c>
      <c r="L52" s="21">
        <f t="shared" si="14"/>
        <v>0</v>
      </c>
      <c r="M52" s="22">
        <f t="shared" si="15"/>
        <v>0</v>
      </c>
      <c r="N52" s="22">
        <f t="shared" si="16"/>
        <v>0</v>
      </c>
      <c r="O52" s="21">
        <f t="shared" si="17"/>
        <v>0</v>
      </c>
    </row>
    <row r="53" spans="1:15" x14ac:dyDescent="0.3">
      <c r="A53" s="27" t="s">
        <v>400</v>
      </c>
      <c r="B53" s="26">
        <v>0</v>
      </c>
      <c r="C53" s="25">
        <v>0</v>
      </c>
      <c r="D53" s="25">
        <v>0</v>
      </c>
      <c r="E53" s="24" t="s">
        <v>457</v>
      </c>
      <c r="F53" s="26">
        <v>0</v>
      </c>
      <c r="G53" s="25">
        <v>0</v>
      </c>
      <c r="H53" s="25">
        <v>0</v>
      </c>
      <c r="I53" s="24" t="s">
        <v>457</v>
      </c>
      <c r="J53" s="23">
        <f t="shared" si="12"/>
        <v>0</v>
      </c>
      <c r="K53" s="22">
        <f t="shared" si="13"/>
        <v>0</v>
      </c>
      <c r="L53" s="21">
        <f t="shared" si="14"/>
        <v>0</v>
      </c>
      <c r="M53" s="22">
        <f t="shared" si="15"/>
        <v>0</v>
      </c>
      <c r="N53" s="22">
        <f t="shared" si="16"/>
        <v>0</v>
      </c>
      <c r="O53" s="21">
        <f t="shared" si="17"/>
        <v>0</v>
      </c>
    </row>
    <row r="54" spans="1:15" x14ac:dyDescent="0.3">
      <c r="A54" s="27" t="s">
        <v>403</v>
      </c>
      <c r="B54" s="26">
        <v>0</v>
      </c>
      <c r="C54" s="25">
        <v>0</v>
      </c>
      <c r="D54" s="25">
        <v>0</v>
      </c>
      <c r="E54" s="24" t="s">
        <v>457</v>
      </c>
      <c r="F54" s="26">
        <v>0</v>
      </c>
      <c r="G54" s="25">
        <v>0</v>
      </c>
      <c r="H54" s="25">
        <v>0</v>
      </c>
      <c r="I54" s="24" t="s">
        <v>457</v>
      </c>
      <c r="J54" s="23">
        <f t="shared" si="12"/>
        <v>0</v>
      </c>
      <c r="K54" s="22">
        <f t="shared" si="13"/>
        <v>0</v>
      </c>
      <c r="L54" s="21">
        <f t="shared" si="14"/>
        <v>0</v>
      </c>
      <c r="M54" s="22">
        <f t="shared" si="15"/>
        <v>0</v>
      </c>
      <c r="N54" s="22">
        <f t="shared" si="16"/>
        <v>0</v>
      </c>
      <c r="O54" s="21">
        <f t="shared" si="17"/>
        <v>0</v>
      </c>
    </row>
    <row r="55" spans="1:15" x14ac:dyDescent="0.3">
      <c r="A55" s="27" t="s">
        <v>406</v>
      </c>
      <c r="B55" s="26">
        <v>0</v>
      </c>
      <c r="C55" s="25">
        <v>0</v>
      </c>
      <c r="D55" s="25">
        <v>0</v>
      </c>
      <c r="E55" s="24" t="s">
        <v>457</v>
      </c>
      <c r="F55" s="26">
        <v>0</v>
      </c>
      <c r="G55" s="25">
        <v>0</v>
      </c>
      <c r="H55" s="25">
        <v>0</v>
      </c>
      <c r="I55" s="24" t="s">
        <v>457</v>
      </c>
      <c r="J55" s="23">
        <f t="shared" si="12"/>
        <v>0</v>
      </c>
      <c r="K55" s="22">
        <f t="shared" si="13"/>
        <v>0</v>
      </c>
      <c r="L55" s="21">
        <f t="shared" si="14"/>
        <v>0</v>
      </c>
      <c r="M55" s="22">
        <f t="shared" si="15"/>
        <v>0</v>
      </c>
      <c r="N55" s="22">
        <f t="shared" si="16"/>
        <v>0</v>
      </c>
      <c r="O55" s="21">
        <f t="shared" si="17"/>
        <v>0</v>
      </c>
    </row>
    <row r="56" spans="1:15" x14ac:dyDescent="0.3">
      <c r="A56" s="27" t="s">
        <v>409</v>
      </c>
      <c r="B56" s="42">
        <f>B57*0.75</f>
        <v>0.41250000000000003</v>
      </c>
      <c r="C56" s="43">
        <f>C57*0.75</f>
        <v>0.234375</v>
      </c>
      <c r="D56" s="41">
        <f>D57*0.75</f>
        <v>0.12187500000000001</v>
      </c>
      <c r="E56" s="38" t="s">
        <v>466</v>
      </c>
      <c r="F56" s="36">
        <f t="shared" ref="F56:H60" si="19">B56</f>
        <v>0.41250000000000003</v>
      </c>
      <c r="G56" s="35">
        <f t="shared" si="19"/>
        <v>0.234375</v>
      </c>
      <c r="H56" s="35">
        <f t="shared" si="19"/>
        <v>0.12187500000000001</v>
      </c>
      <c r="I56" s="31" t="s">
        <v>460</v>
      </c>
      <c r="J56" s="30">
        <f t="shared" si="12"/>
        <v>0.495</v>
      </c>
      <c r="K56" s="29">
        <f t="shared" si="13"/>
        <v>0.28125</v>
      </c>
      <c r="L56" s="28">
        <f t="shared" si="14"/>
        <v>0.14625000000000002</v>
      </c>
      <c r="M56" s="29">
        <f t="shared" si="15"/>
        <v>0.495</v>
      </c>
      <c r="N56" s="29">
        <f t="shared" si="16"/>
        <v>0.28125</v>
      </c>
      <c r="O56" s="28">
        <f t="shared" si="17"/>
        <v>0.14625000000000002</v>
      </c>
    </row>
    <row r="57" spans="1:15" x14ac:dyDescent="0.3">
      <c r="A57" s="27" t="s">
        <v>414</v>
      </c>
      <c r="B57" s="42">
        <f>0.44*1.25</f>
        <v>0.55000000000000004</v>
      </c>
      <c r="C57" s="43">
        <f>0.25*1.25</f>
        <v>0.3125</v>
      </c>
      <c r="D57" s="41">
        <f>0.13*1.25</f>
        <v>0.16250000000000001</v>
      </c>
      <c r="E57" s="38" t="s">
        <v>465</v>
      </c>
      <c r="F57" s="36">
        <f t="shared" si="19"/>
        <v>0.55000000000000004</v>
      </c>
      <c r="G57" s="35">
        <f t="shared" si="19"/>
        <v>0.3125</v>
      </c>
      <c r="H57" s="35">
        <f t="shared" si="19"/>
        <v>0.16250000000000001</v>
      </c>
      <c r="I57" s="31" t="s">
        <v>460</v>
      </c>
      <c r="J57" s="30">
        <f t="shared" si="12"/>
        <v>0.66</v>
      </c>
      <c r="K57" s="29">
        <f t="shared" si="13"/>
        <v>0.375</v>
      </c>
      <c r="L57" s="28">
        <f t="shared" si="14"/>
        <v>0.19500000000000001</v>
      </c>
      <c r="M57" s="29">
        <f t="shared" si="15"/>
        <v>0.66</v>
      </c>
      <c r="N57" s="29">
        <f t="shared" si="16"/>
        <v>0.375</v>
      </c>
      <c r="O57" s="28">
        <f t="shared" si="17"/>
        <v>0.19500000000000001</v>
      </c>
    </row>
    <row r="58" spans="1:15" x14ac:dyDescent="0.3">
      <c r="A58" s="27" t="s">
        <v>417</v>
      </c>
      <c r="B58" s="42">
        <f>B56</f>
        <v>0.41250000000000003</v>
      </c>
      <c r="C58" s="41">
        <f>C56</f>
        <v>0.234375</v>
      </c>
      <c r="D58" s="41">
        <f>D56</f>
        <v>0.12187500000000001</v>
      </c>
      <c r="E58" s="38" t="s">
        <v>464</v>
      </c>
      <c r="F58" s="36">
        <f t="shared" si="19"/>
        <v>0.41250000000000003</v>
      </c>
      <c r="G58" s="35">
        <f t="shared" si="19"/>
        <v>0.234375</v>
      </c>
      <c r="H58" s="35">
        <f t="shared" si="19"/>
        <v>0.12187500000000001</v>
      </c>
      <c r="I58" s="31" t="s">
        <v>460</v>
      </c>
      <c r="J58" s="30">
        <f t="shared" si="12"/>
        <v>0.495</v>
      </c>
      <c r="K58" s="29">
        <f t="shared" si="13"/>
        <v>0.28125</v>
      </c>
      <c r="L58" s="28">
        <f t="shared" si="14"/>
        <v>0.14625000000000002</v>
      </c>
      <c r="M58" s="29">
        <f t="shared" si="15"/>
        <v>0.495</v>
      </c>
      <c r="N58" s="29">
        <f t="shared" si="16"/>
        <v>0.28125</v>
      </c>
      <c r="O58" s="28">
        <f t="shared" si="17"/>
        <v>0.14625000000000002</v>
      </c>
    </row>
    <row r="59" spans="1:15" x14ac:dyDescent="0.3">
      <c r="A59" s="27" t="s">
        <v>420</v>
      </c>
      <c r="B59" s="42">
        <f>B56</f>
        <v>0.41250000000000003</v>
      </c>
      <c r="C59" s="41">
        <f>C56</f>
        <v>0.234375</v>
      </c>
      <c r="D59" s="41">
        <f>D56</f>
        <v>0.12187500000000001</v>
      </c>
      <c r="E59" s="38" t="s">
        <v>463</v>
      </c>
      <c r="F59" s="36">
        <f t="shared" si="19"/>
        <v>0.41250000000000003</v>
      </c>
      <c r="G59" s="35">
        <f t="shared" si="19"/>
        <v>0.234375</v>
      </c>
      <c r="H59" s="35">
        <f t="shared" si="19"/>
        <v>0.12187500000000001</v>
      </c>
      <c r="I59" s="31" t="s">
        <v>460</v>
      </c>
      <c r="J59" s="30">
        <f t="shared" si="12"/>
        <v>0.495</v>
      </c>
      <c r="K59" s="29">
        <f t="shared" si="13"/>
        <v>0.28125</v>
      </c>
      <c r="L59" s="28">
        <f t="shared" si="14"/>
        <v>0.14625000000000002</v>
      </c>
      <c r="M59" s="29">
        <f t="shared" si="15"/>
        <v>0.495</v>
      </c>
      <c r="N59" s="29">
        <f t="shared" si="16"/>
        <v>0.28125</v>
      </c>
      <c r="O59" s="28">
        <f t="shared" si="17"/>
        <v>0.14625000000000002</v>
      </c>
    </row>
    <row r="60" spans="1:15" x14ac:dyDescent="0.3">
      <c r="A60" s="27" t="s">
        <v>423</v>
      </c>
      <c r="B60" s="40">
        <f>B56</f>
        <v>0.41250000000000003</v>
      </c>
      <c r="C60" s="39">
        <f>C56</f>
        <v>0.234375</v>
      </c>
      <c r="D60" s="39">
        <f>D56</f>
        <v>0.12187500000000001</v>
      </c>
      <c r="E60" s="38" t="s">
        <v>462</v>
      </c>
      <c r="F60" s="36">
        <f t="shared" si="19"/>
        <v>0.41250000000000003</v>
      </c>
      <c r="G60" s="35">
        <f t="shared" si="19"/>
        <v>0.234375</v>
      </c>
      <c r="H60" s="35">
        <f t="shared" si="19"/>
        <v>0.12187500000000001</v>
      </c>
      <c r="I60" s="31" t="s">
        <v>460</v>
      </c>
      <c r="J60" s="30">
        <f t="shared" si="12"/>
        <v>0.495</v>
      </c>
      <c r="K60" s="29">
        <f t="shared" si="13"/>
        <v>0.28125</v>
      </c>
      <c r="L60" s="28">
        <f t="shared" si="14"/>
        <v>0.14625000000000002</v>
      </c>
      <c r="M60" s="29">
        <f t="shared" si="15"/>
        <v>0.495</v>
      </c>
      <c r="N60" s="29">
        <f t="shared" si="16"/>
        <v>0.28125</v>
      </c>
      <c r="O60" s="28">
        <f t="shared" si="17"/>
        <v>0.14625000000000002</v>
      </c>
    </row>
    <row r="61" spans="1:15" x14ac:dyDescent="0.3">
      <c r="A61" s="27" t="s">
        <v>426</v>
      </c>
      <c r="B61" s="26">
        <v>0</v>
      </c>
      <c r="C61" s="25">
        <v>0</v>
      </c>
      <c r="D61" s="25">
        <v>0</v>
      </c>
      <c r="E61" s="24" t="s">
        <v>457</v>
      </c>
      <c r="F61" s="26">
        <v>0</v>
      </c>
      <c r="G61" s="25">
        <v>0</v>
      </c>
      <c r="H61" s="25">
        <v>0</v>
      </c>
      <c r="I61" s="24" t="s">
        <v>457</v>
      </c>
      <c r="J61" s="23">
        <f t="shared" si="12"/>
        <v>0</v>
      </c>
      <c r="K61" s="22">
        <f t="shared" si="13"/>
        <v>0</v>
      </c>
      <c r="L61" s="21">
        <f t="shared" si="14"/>
        <v>0</v>
      </c>
      <c r="M61" s="22">
        <f t="shared" si="15"/>
        <v>0</v>
      </c>
      <c r="N61" s="22">
        <f t="shared" si="16"/>
        <v>0</v>
      </c>
      <c r="O61" s="21">
        <f t="shared" si="17"/>
        <v>0</v>
      </c>
    </row>
    <row r="62" spans="1:15" x14ac:dyDescent="0.3">
      <c r="A62" s="27" t="s">
        <v>429</v>
      </c>
      <c r="B62" s="30">
        <f>0.325*1.25</f>
        <v>0.40625</v>
      </c>
      <c r="C62" s="29">
        <f>0.1*1.25</f>
        <v>0.125</v>
      </c>
      <c r="D62" s="29">
        <f>0.05*1.25</f>
        <v>6.25E-2</v>
      </c>
      <c r="E62" s="37" t="s">
        <v>461</v>
      </c>
      <c r="F62" s="36">
        <f>B62</f>
        <v>0.40625</v>
      </c>
      <c r="G62" s="35">
        <f>C62</f>
        <v>0.125</v>
      </c>
      <c r="H62" s="35">
        <f>D62</f>
        <v>6.25E-2</v>
      </c>
      <c r="I62" s="31" t="s">
        <v>460</v>
      </c>
      <c r="J62" s="30">
        <f t="shared" si="12"/>
        <v>0.48749999999999999</v>
      </c>
      <c r="K62" s="29">
        <f t="shared" si="13"/>
        <v>0.15</v>
      </c>
      <c r="L62" s="28">
        <f t="shared" si="14"/>
        <v>7.4999999999999997E-2</v>
      </c>
      <c r="M62" s="29">
        <f t="shared" si="15"/>
        <v>0.48749999999999999</v>
      </c>
      <c r="N62" s="29">
        <f t="shared" si="16"/>
        <v>0.15</v>
      </c>
      <c r="O62" s="28">
        <f t="shared" si="17"/>
        <v>7.4999999999999997E-2</v>
      </c>
    </row>
    <row r="63" spans="1:15" x14ac:dyDescent="0.3">
      <c r="A63" s="27" t="s">
        <v>432</v>
      </c>
      <c r="B63" s="26">
        <v>0</v>
      </c>
      <c r="C63" s="25">
        <v>0</v>
      </c>
      <c r="D63" s="25">
        <v>0</v>
      </c>
      <c r="E63" s="34" t="s">
        <v>459</v>
      </c>
      <c r="F63" s="33">
        <v>0.88749999999999996</v>
      </c>
      <c r="G63" s="32">
        <v>0.85</v>
      </c>
      <c r="H63" s="32">
        <v>0.7</v>
      </c>
      <c r="I63" s="31" t="s">
        <v>458</v>
      </c>
      <c r="J63" s="30">
        <f t="shared" si="12"/>
        <v>0</v>
      </c>
      <c r="K63" s="29">
        <f t="shared" si="13"/>
        <v>0</v>
      </c>
      <c r="L63" s="28">
        <f t="shared" si="14"/>
        <v>0</v>
      </c>
      <c r="M63" s="29">
        <f t="shared" si="15"/>
        <v>1</v>
      </c>
      <c r="N63" s="29">
        <f t="shared" si="16"/>
        <v>1</v>
      </c>
      <c r="O63" s="28">
        <f t="shared" si="17"/>
        <v>0.84</v>
      </c>
    </row>
    <row r="64" spans="1:15" x14ac:dyDescent="0.3">
      <c r="A64" s="27" t="s">
        <v>437</v>
      </c>
      <c r="B64" s="26">
        <v>0</v>
      </c>
      <c r="C64" s="25">
        <v>0</v>
      </c>
      <c r="D64" s="25">
        <v>0</v>
      </c>
      <c r="E64" s="34" t="s">
        <v>459</v>
      </c>
      <c r="F64" s="33">
        <v>0.88749999999999996</v>
      </c>
      <c r="G64" s="32">
        <v>0.85</v>
      </c>
      <c r="H64" s="32">
        <v>0.7</v>
      </c>
      <c r="I64" s="31" t="s">
        <v>458</v>
      </c>
      <c r="J64" s="30">
        <f t="shared" si="12"/>
        <v>0</v>
      </c>
      <c r="K64" s="29">
        <f t="shared" si="13"/>
        <v>0</v>
      </c>
      <c r="L64" s="28">
        <f t="shared" si="14"/>
        <v>0</v>
      </c>
      <c r="M64" s="29">
        <f t="shared" si="15"/>
        <v>1</v>
      </c>
      <c r="N64" s="29">
        <f t="shared" si="16"/>
        <v>1</v>
      </c>
      <c r="O64" s="28">
        <f t="shared" si="17"/>
        <v>0.84</v>
      </c>
    </row>
    <row r="65" spans="1:15" x14ac:dyDescent="0.3">
      <c r="A65" s="27" t="s">
        <v>440</v>
      </c>
      <c r="B65" s="26">
        <v>0</v>
      </c>
      <c r="C65" s="25">
        <v>0</v>
      </c>
      <c r="D65" s="25">
        <v>0</v>
      </c>
      <c r="E65" s="34" t="s">
        <v>459</v>
      </c>
      <c r="F65" s="33">
        <v>0.88749999999999996</v>
      </c>
      <c r="G65" s="32">
        <v>0.85</v>
      </c>
      <c r="H65" s="32">
        <v>0.7</v>
      </c>
      <c r="I65" s="31" t="s">
        <v>458</v>
      </c>
      <c r="J65" s="30">
        <f t="shared" si="12"/>
        <v>0</v>
      </c>
      <c r="K65" s="29">
        <f t="shared" si="13"/>
        <v>0</v>
      </c>
      <c r="L65" s="28">
        <f t="shared" si="14"/>
        <v>0</v>
      </c>
      <c r="M65" s="29">
        <f t="shared" si="15"/>
        <v>1</v>
      </c>
      <c r="N65" s="29">
        <f t="shared" si="16"/>
        <v>1</v>
      </c>
      <c r="O65" s="28">
        <f t="shared" si="17"/>
        <v>0.84</v>
      </c>
    </row>
    <row r="66" spans="1:15" x14ac:dyDescent="0.3">
      <c r="A66" s="27" t="s">
        <v>443</v>
      </c>
      <c r="B66" s="26">
        <v>0</v>
      </c>
      <c r="C66" s="25">
        <v>0</v>
      </c>
      <c r="D66" s="25">
        <v>0</v>
      </c>
      <c r="E66" s="34" t="s">
        <v>459</v>
      </c>
      <c r="F66" s="33">
        <v>0.88749999999999996</v>
      </c>
      <c r="G66" s="32">
        <v>0.85</v>
      </c>
      <c r="H66" s="32">
        <v>0.7</v>
      </c>
      <c r="I66" s="31" t="s">
        <v>458</v>
      </c>
      <c r="J66" s="30">
        <f t="shared" si="12"/>
        <v>0</v>
      </c>
      <c r="K66" s="29">
        <f t="shared" si="13"/>
        <v>0</v>
      </c>
      <c r="L66" s="28">
        <f t="shared" si="14"/>
        <v>0</v>
      </c>
      <c r="M66" s="29">
        <f t="shared" si="15"/>
        <v>1</v>
      </c>
      <c r="N66" s="29">
        <f t="shared" si="16"/>
        <v>1</v>
      </c>
      <c r="O66" s="28">
        <f t="shared" si="17"/>
        <v>0.84</v>
      </c>
    </row>
    <row r="67" spans="1:15" x14ac:dyDescent="0.3">
      <c r="A67" s="27" t="s">
        <v>446</v>
      </c>
      <c r="B67" s="26">
        <v>0</v>
      </c>
      <c r="C67" s="25">
        <v>0</v>
      </c>
      <c r="D67" s="25">
        <v>0</v>
      </c>
      <c r="E67" s="34" t="s">
        <v>459</v>
      </c>
      <c r="F67" s="33">
        <v>0.88749999999999996</v>
      </c>
      <c r="G67" s="32">
        <v>0.85</v>
      </c>
      <c r="H67" s="32">
        <v>0.7</v>
      </c>
      <c r="I67" s="31" t="s">
        <v>458</v>
      </c>
      <c r="J67" s="30">
        <f t="shared" si="12"/>
        <v>0</v>
      </c>
      <c r="K67" s="29">
        <f t="shared" si="13"/>
        <v>0</v>
      </c>
      <c r="L67" s="28">
        <f t="shared" si="14"/>
        <v>0</v>
      </c>
      <c r="M67" s="29">
        <f t="shared" si="15"/>
        <v>1</v>
      </c>
      <c r="N67" s="29">
        <f t="shared" si="16"/>
        <v>1</v>
      </c>
      <c r="O67" s="28">
        <f t="shared" si="17"/>
        <v>0.84</v>
      </c>
    </row>
    <row r="68" spans="1:15" x14ac:dyDescent="0.3">
      <c r="A68" s="27" t="s">
        <v>449</v>
      </c>
      <c r="B68" s="26">
        <v>0</v>
      </c>
      <c r="C68" s="25">
        <v>0</v>
      </c>
      <c r="D68" s="25">
        <v>0</v>
      </c>
      <c r="E68" s="24" t="s">
        <v>457</v>
      </c>
      <c r="F68" s="26">
        <v>0</v>
      </c>
      <c r="G68" s="25">
        <v>0</v>
      </c>
      <c r="H68" s="25">
        <v>0</v>
      </c>
      <c r="I68" s="24" t="s">
        <v>457</v>
      </c>
      <c r="J68" s="23">
        <f t="shared" si="12"/>
        <v>0</v>
      </c>
      <c r="K68" s="22">
        <f t="shared" si="13"/>
        <v>0</v>
      </c>
      <c r="L68" s="21">
        <f t="shared" si="14"/>
        <v>0</v>
      </c>
      <c r="M68" s="22">
        <f t="shared" si="15"/>
        <v>0</v>
      </c>
      <c r="N68" s="22">
        <f t="shared" si="16"/>
        <v>0</v>
      </c>
      <c r="O68" s="21">
        <f t="shared" si="17"/>
        <v>0</v>
      </c>
    </row>
    <row r="69" spans="1:15" x14ac:dyDescent="0.3">
      <c r="A69" s="27" t="s">
        <v>452</v>
      </c>
      <c r="B69" s="26">
        <v>0</v>
      </c>
      <c r="C69" s="25">
        <v>0</v>
      </c>
      <c r="D69" s="25">
        <v>0</v>
      </c>
      <c r="E69" s="24" t="s">
        <v>457</v>
      </c>
      <c r="F69" s="26">
        <v>0</v>
      </c>
      <c r="G69" s="25">
        <v>0</v>
      </c>
      <c r="H69" s="25">
        <v>0</v>
      </c>
      <c r="I69" s="24" t="s">
        <v>457</v>
      </c>
      <c r="J69" s="23">
        <f t="shared" si="12"/>
        <v>0</v>
      </c>
      <c r="K69" s="22">
        <f t="shared" si="13"/>
        <v>0</v>
      </c>
      <c r="L69" s="21">
        <f t="shared" si="14"/>
        <v>0</v>
      </c>
      <c r="M69" s="22">
        <f t="shared" si="15"/>
        <v>0</v>
      </c>
      <c r="N69" s="22">
        <f t="shared" si="16"/>
        <v>0</v>
      </c>
      <c r="O69" s="21">
        <f t="shared" si="17"/>
        <v>0</v>
      </c>
    </row>
    <row r="70" spans="1:15" ht="15" thickBot="1" x14ac:dyDescent="0.35">
      <c r="A70" s="20" t="s">
        <v>455</v>
      </c>
      <c r="B70" s="19">
        <v>0</v>
      </c>
      <c r="C70" s="18">
        <v>0</v>
      </c>
      <c r="D70" s="18">
        <v>0</v>
      </c>
      <c r="E70" s="17" t="s">
        <v>457</v>
      </c>
      <c r="F70" s="19">
        <v>0</v>
      </c>
      <c r="G70" s="18">
        <v>0</v>
      </c>
      <c r="H70" s="18">
        <v>0</v>
      </c>
      <c r="I70" s="17" t="s">
        <v>457</v>
      </c>
      <c r="J70" s="16">
        <f t="shared" si="12"/>
        <v>0</v>
      </c>
      <c r="K70" s="15">
        <f t="shared" si="13"/>
        <v>0</v>
      </c>
      <c r="L70" s="14">
        <f t="shared" si="14"/>
        <v>0</v>
      </c>
      <c r="M70" s="15">
        <f t="shared" si="15"/>
        <v>0</v>
      </c>
      <c r="N70" s="15">
        <f t="shared" si="16"/>
        <v>0</v>
      </c>
      <c r="O70" s="14">
        <f t="shared" si="17"/>
        <v>0</v>
      </c>
    </row>
  </sheetData>
  <conditionalFormatting sqref="C56:C57">
    <cfRule type="cellIs" dxfId="3"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V1786"/>
  <sheetViews>
    <sheetView zoomScale="106" zoomScaleNormal="106" workbookViewId="0">
      <selection activeCell="O1" sqref="O1"/>
    </sheetView>
  </sheetViews>
  <sheetFormatPr defaultRowHeight="14.4" x14ac:dyDescent="0.3"/>
  <cols>
    <col min="1" max="1" width="44.44140625" customWidth="1"/>
    <col min="2" max="2" width="11.88671875" customWidth="1"/>
    <col min="3" max="16" width="11.44140625" customWidth="1"/>
    <col min="21" max="21" width="12" bestFit="1" customWidth="1"/>
  </cols>
  <sheetData>
    <row r="1" spans="1:17" ht="129.6" x14ac:dyDescent="0.3">
      <c r="A1" s="91" t="s">
        <v>510</v>
      </c>
      <c r="B1" s="92" t="s">
        <v>552</v>
      </c>
      <c r="C1" s="93" t="s">
        <v>591</v>
      </c>
      <c r="D1" s="93" t="s">
        <v>590</v>
      </c>
      <c r="E1" s="93" t="s">
        <v>589</v>
      </c>
      <c r="F1" s="94" t="s">
        <v>588</v>
      </c>
      <c r="G1" s="95" t="s">
        <v>586</v>
      </c>
      <c r="H1" s="96" t="s">
        <v>587</v>
      </c>
      <c r="I1" s="93" t="s">
        <v>578</v>
      </c>
      <c r="J1" s="97" t="s">
        <v>579</v>
      </c>
      <c r="K1" s="95" t="s">
        <v>582</v>
      </c>
      <c r="L1" s="98" t="s">
        <v>583</v>
      </c>
      <c r="M1" s="95" t="s">
        <v>584</v>
      </c>
      <c r="N1" s="98" t="s">
        <v>585</v>
      </c>
      <c r="O1" s="95" t="s">
        <v>580</v>
      </c>
      <c r="P1" s="99" t="s">
        <v>581</v>
      </c>
    </row>
    <row r="2" spans="1:17" x14ac:dyDescent="0.3">
      <c r="A2" s="100" t="s">
        <v>243</v>
      </c>
      <c r="B2" s="101" t="s">
        <v>198</v>
      </c>
      <c r="C2" s="102">
        <v>4532.26708984375</v>
      </c>
      <c r="D2" s="103">
        <v>2266.13354492187</v>
      </c>
      <c r="E2" s="104">
        <v>3625.81518554687</v>
      </c>
      <c r="F2" s="105">
        <f t="shared" ref="F2:F65" si="0">IF(C2=0," ",E2/C2)</f>
        <v>0.80000033397675818</v>
      </c>
      <c r="G2" s="106">
        <v>1812.9049682617101</v>
      </c>
      <c r="H2" s="107">
        <f>IF(D2=0," ",G2/D2)</f>
        <v>0.79999917583154356</v>
      </c>
      <c r="I2" s="108">
        <v>0</v>
      </c>
      <c r="J2" s="109">
        <f t="shared" ref="J2:J65" si="1">IF(E2=0," ",I2/E2)</f>
        <v>0</v>
      </c>
      <c r="K2" s="110">
        <v>2221.07568359375</v>
      </c>
      <c r="L2" s="109">
        <f t="shared" ref="L2:L65" si="2">IF(E2=0," ",K2/E2)</f>
        <v>0.61257277879119265</v>
      </c>
      <c r="M2" s="110">
        <v>0</v>
      </c>
      <c r="N2" s="109">
        <f t="shared" ref="N2:N65" si="3">IF(G2=0," ",M2/G2)</f>
        <v>0</v>
      </c>
      <c r="O2" s="111">
        <v>1241.9384765625</v>
      </c>
      <c r="P2" s="112">
        <f>IF(G2=0," ",O2/G2)</f>
        <v>0.68505437312211848</v>
      </c>
      <c r="Q2" s="113"/>
    </row>
    <row r="3" spans="1:17" x14ac:dyDescent="0.3">
      <c r="A3" s="100" t="s">
        <v>243</v>
      </c>
      <c r="B3" s="101" t="s">
        <v>202</v>
      </c>
      <c r="C3" s="102">
        <v>9746.931640625</v>
      </c>
      <c r="D3" s="103">
        <v>11365.5224609375</v>
      </c>
      <c r="E3" s="104">
        <v>7797.5328369140598</v>
      </c>
      <c r="F3" s="105">
        <f t="shared" si="0"/>
        <v>0.79999872004991923</v>
      </c>
      <c r="G3" s="106">
        <v>9092.4254150390607</v>
      </c>
      <c r="H3" s="107">
        <f t="shared" ref="H3:H66" si="4">IF(D3=0," ",G3/D3)</f>
        <v>0.80000065516469532</v>
      </c>
      <c r="I3" s="108">
        <v>0</v>
      </c>
      <c r="J3" s="109">
        <f t="shared" si="1"/>
        <v>0</v>
      </c>
      <c r="K3" s="110">
        <v>4776.55615234375</v>
      </c>
      <c r="L3" s="109">
        <f t="shared" si="2"/>
        <v>0.61257275246488263</v>
      </c>
      <c r="M3" s="110">
        <v>0</v>
      </c>
      <c r="N3" s="109">
        <f t="shared" si="3"/>
        <v>0</v>
      </c>
      <c r="O3" s="111">
        <v>6228.8056640625</v>
      </c>
      <c r="P3" s="112">
        <f t="shared" ref="P3:P66" si="5">IF(G3=0," ",O3/G3)</f>
        <v>0.68505435895684397</v>
      </c>
      <c r="Q3" s="114"/>
    </row>
    <row r="4" spans="1:17" x14ac:dyDescent="0.3">
      <c r="A4" s="100" t="s">
        <v>243</v>
      </c>
      <c r="B4" s="101" t="s">
        <v>206</v>
      </c>
      <c r="C4" s="102">
        <v>1677.65246582031</v>
      </c>
      <c r="D4" s="103">
        <v>838.82623291015602</v>
      </c>
      <c r="E4" s="104">
        <v>1342.1206665039001</v>
      </c>
      <c r="F4" s="105">
        <f t="shared" si="0"/>
        <v>0.79999922144045055</v>
      </c>
      <c r="G4" s="106">
        <v>671.06080627441395</v>
      </c>
      <c r="H4" s="107">
        <f t="shared" si="4"/>
        <v>0.79999978535040539</v>
      </c>
      <c r="I4" s="108">
        <v>0</v>
      </c>
      <c r="J4" s="109">
        <f t="shared" si="1"/>
        <v>0</v>
      </c>
      <c r="K4" s="110">
        <v>822.14660644531205</v>
      </c>
      <c r="L4" s="109">
        <f t="shared" si="2"/>
        <v>0.61257279391049668</v>
      </c>
      <c r="M4" s="110">
        <v>0</v>
      </c>
      <c r="N4" s="109">
        <f t="shared" si="3"/>
        <v>0</v>
      </c>
      <c r="O4" s="111">
        <v>459.713134765625</v>
      </c>
      <c r="P4" s="112">
        <f t="shared" si="5"/>
        <v>0.68505436536795228</v>
      </c>
      <c r="Q4" s="114"/>
    </row>
    <row r="5" spans="1:17" x14ac:dyDescent="0.3">
      <c r="A5" s="100" t="s">
        <v>243</v>
      </c>
      <c r="B5" s="101" t="s">
        <v>210</v>
      </c>
      <c r="C5" s="102">
        <v>15521.7880859375</v>
      </c>
      <c r="D5" s="103">
        <v>18099.361328125</v>
      </c>
      <c r="E5" s="104">
        <v>12417.4479980468</v>
      </c>
      <c r="F5" s="105">
        <f t="shared" si="0"/>
        <v>0.80000112933488743</v>
      </c>
      <c r="G5" s="106">
        <v>14479.5480957031</v>
      </c>
      <c r="H5" s="107">
        <f t="shared" si="4"/>
        <v>0.80000326161802227</v>
      </c>
      <c r="I5" s="108">
        <v>0</v>
      </c>
      <c r="J5" s="109">
        <f t="shared" si="1"/>
        <v>0</v>
      </c>
      <c r="K5" s="110">
        <v>7606.5908203125</v>
      </c>
      <c r="L5" s="109">
        <f t="shared" si="2"/>
        <v>0.61257279446702551</v>
      </c>
      <c r="M5" s="110">
        <v>0</v>
      </c>
      <c r="N5" s="109">
        <f t="shared" si="3"/>
        <v>0</v>
      </c>
      <c r="O5" s="111">
        <v>9919.27734375</v>
      </c>
      <c r="P5" s="112">
        <f t="shared" si="5"/>
        <v>0.68505434549394606</v>
      </c>
      <c r="Q5" s="114"/>
    </row>
    <row r="6" spans="1:17" x14ac:dyDescent="0.3">
      <c r="A6" s="100" t="s">
        <v>243</v>
      </c>
      <c r="B6" s="101" t="s">
        <v>213</v>
      </c>
      <c r="C6" s="102">
        <v>685.33807373046795</v>
      </c>
      <c r="D6" s="103">
        <v>342.66903686523398</v>
      </c>
      <c r="E6" s="104">
        <v>548.26969909667901</v>
      </c>
      <c r="F6" s="105">
        <f t="shared" si="0"/>
        <v>0.79999889122212164</v>
      </c>
      <c r="G6" s="106">
        <v>274.13525772094698</v>
      </c>
      <c r="H6" s="107">
        <f t="shared" si="4"/>
        <v>0.80000008237907938</v>
      </c>
      <c r="I6" s="108">
        <v>0</v>
      </c>
      <c r="J6" s="109">
        <f t="shared" si="1"/>
        <v>0</v>
      </c>
      <c r="K6" s="110">
        <v>335.85510253906199</v>
      </c>
      <c r="L6" s="109">
        <f t="shared" si="2"/>
        <v>0.61257279600242698</v>
      </c>
      <c r="M6" s="110">
        <v>0</v>
      </c>
      <c r="N6" s="109">
        <f t="shared" si="3"/>
        <v>0</v>
      </c>
      <c r="O6" s="111">
        <v>187.79754638671801</v>
      </c>
      <c r="P6" s="112">
        <f t="shared" si="5"/>
        <v>0.68505433393717086</v>
      </c>
      <c r="Q6" s="114"/>
    </row>
    <row r="7" spans="1:17" x14ac:dyDescent="0.3">
      <c r="A7" s="100" t="s">
        <v>243</v>
      </c>
      <c r="B7" s="101" t="s">
        <v>217</v>
      </c>
      <c r="C7" s="102">
        <v>1497.07092285156</v>
      </c>
      <c r="D7" s="103">
        <v>748.53546142578102</v>
      </c>
      <c r="E7" s="104">
        <v>1197.6552734375</v>
      </c>
      <c r="F7" s="105">
        <f t="shared" si="0"/>
        <v>0.79999902152681901</v>
      </c>
      <c r="G7" s="106">
        <v>598.82725524902298</v>
      </c>
      <c r="H7" s="107">
        <f t="shared" si="4"/>
        <v>0.79999851190536819</v>
      </c>
      <c r="I7" s="108">
        <v>0</v>
      </c>
      <c r="J7" s="109">
        <f t="shared" si="1"/>
        <v>0</v>
      </c>
      <c r="K7" s="110">
        <v>733.65100097656205</v>
      </c>
      <c r="L7" s="109">
        <f t="shared" si="2"/>
        <v>0.61257276383950043</v>
      </c>
      <c r="M7" s="110">
        <v>0</v>
      </c>
      <c r="N7" s="109">
        <f t="shared" si="3"/>
        <v>0</v>
      </c>
      <c r="O7" s="111">
        <v>410.22921752929602</v>
      </c>
      <c r="P7" s="112">
        <f t="shared" si="5"/>
        <v>0.68505435237529688</v>
      </c>
      <c r="Q7" s="114"/>
    </row>
    <row r="8" spans="1:17" x14ac:dyDescent="0.3">
      <c r="A8" s="100" t="s">
        <v>248</v>
      </c>
      <c r="B8" s="101" t="s">
        <v>198</v>
      </c>
      <c r="C8" s="102">
        <v>1149.02551269531</v>
      </c>
      <c r="D8" s="103">
        <v>1149.02551269531</v>
      </c>
      <c r="E8" s="104">
        <v>919.22348022460903</v>
      </c>
      <c r="F8" s="105">
        <f t="shared" si="0"/>
        <v>0.80000267188876761</v>
      </c>
      <c r="G8" s="106">
        <v>919.22348022460903</v>
      </c>
      <c r="H8" s="107">
        <f t="shared" si="4"/>
        <v>0.80000267188876761</v>
      </c>
      <c r="I8" s="108">
        <v>0</v>
      </c>
      <c r="J8" s="109">
        <f t="shared" si="1"/>
        <v>0</v>
      </c>
      <c r="K8" s="110">
        <v>563.09130859375</v>
      </c>
      <c r="L8" s="109">
        <f t="shared" si="2"/>
        <v>0.61257280814471859</v>
      </c>
      <c r="M8" s="110">
        <v>0</v>
      </c>
      <c r="N8" s="109">
        <f t="shared" si="3"/>
        <v>0</v>
      </c>
      <c r="O8" s="111">
        <v>629.71807861328102</v>
      </c>
      <c r="P8" s="112">
        <f t="shared" si="5"/>
        <v>0.68505438792687456</v>
      </c>
      <c r="Q8" s="114"/>
    </row>
    <row r="9" spans="1:17" x14ac:dyDescent="0.3">
      <c r="A9" s="100" t="s">
        <v>248</v>
      </c>
      <c r="B9" s="101" t="s">
        <v>202</v>
      </c>
      <c r="C9" s="102">
        <v>797.47674560546795</v>
      </c>
      <c r="D9" s="103">
        <v>797.47674560546795</v>
      </c>
      <c r="E9" s="104">
        <v>637.98255920410099</v>
      </c>
      <c r="F9" s="105">
        <f t="shared" si="0"/>
        <v>0.80000145799828404</v>
      </c>
      <c r="G9" s="106">
        <v>637.98255920410099</v>
      </c>
      <c r="H9" s="107">
        <f t="shared" si="4"/>
        <v>0.80000145799828404</v>
      </c>
      <c r="I9" s="108">
        <v>0</v>
      </c>
      <c r="J9" s="109">
        <f t="shared" si="1"/>
        <v>0</v>
      </c>
      <c r="K9" s="110">
        <v>390.81076049804602</v>
      </c>
      <c r="L9" s="109">
        <f t="shared" si="2"/>
        <v>0.61257279663819042</v>
      </c>
      <c r="M9" s="110">
        <v>0</v>
      </c>
      <c r="N9" s="109">
        <f t="shared" si="3"/>
        <v>0</v>
      </c>
      <c r="O9" s="111">
        <v>437.052734375</v>
      </c>
      <c r="P9" s="112">
        <f t="shared" si="5"/>
        <v>0.68505436092208238</v>
      </c>
      <c r="Q9" s="114"/>
    </row>
    <row r="10" spans="1:17" x14ac:dyDescent="0.3">
      <c r="A10" s="100" t="s">
        <v>248</v>
      </c>
      <c r="B10" s="101" t="s">
        <v>206</v>
      </c>
      <c r="C10" s="102">
        <v>0</v>
      </c>
      <c r="D10" s="103">
        <v>0</v>
      </c>
      <c r="E10" s="104"/>
      <c r="F10" s="105" t="str">
        <f t="shared" si="0"/>
        <v xml:space="preserve"> </v>
      </c>
      <c r="G10" s="106"/>
      <c r="H10" s="107" t="str">
        <f t="shared" si="4"/>
        <v xml:space="preserve"> </v>
      </c>
      <c r="I10" s="108">
        <v>0</v>
      </c>
      <c r="J10" s="109" t="str">
        <f t="shared" si="1"/>
        <v xml:space="preserve"> </v>
      </c>
      <c r="K10" s="110">
        <v>0</v>
      </c>
      <c r="L10" s="109" t="str">
        <f t="shared" si="2"/>
        <v xml:space="preserve"> </v>
      </c>
      <c r="M10" s="110">
        <v>0</v>
      </c>
      <c r="N10" s="109" t="str">
        <f t="shared" si="3"/>
        <v xml:space="preserve"> </v>
      </c>
      <c r="O10" s="111">
        <v>0</v>
      </c>
      <c r="P10" s="112" t="str">
        <f t="shared" si="5"/>
        <v xml:space="preserve"> </v>
      </c>
      <c r="Q10" s="114"/>
    </row>
    <row r="11" spans="1:17" x14ac:dyDescent="0.3">
      <c r="A11" s="100" t="s">
        <v>248</v>
      </c>
      <c r="B11" s="101" t="s">
        <v>210</v>
      </c>
      <c r="C11" s="102">
        <v>0</v>
      </c>
      <c r="D11" s="103">
        <v>0</v>
      </c>
      <c r="E11" s="104"/>
      <c r="F11" s="105" t="str">
        <f t="shared" si="0"/>
        <v xml:space="preserve"> </v>
      </c>
      <c r="G11" s="106"/>
      <c r="H11" s="107" t="str">
        <f t="shared" si="4"/>
        <v xml:space="preserve"> </v>
      </c>
      <c r="I11" s="108">
        <v>0</v>
      </c>
      <c r="J11" s="109" t="str">
        <f t="shared" si="1"/>
        <v xml:space="preserve"> </v>
      </c>
      <c r="K11" s="110">
        <v>0</v>
      </c>
      <c r="L11" s="109" t="str">
        <f t="shared" si="2"/>
        <v xml:space="preserve"> </v>
      </c>
      <c r="M11" s="110">
        <v>0</v>
      </c>
      <c r="N11" s="109" t="str">
        <f t="shared" si="3"/>
        <v xml:space="preserve"> </v>
      </c>
      <c r="O11" s="111">
        <v>0</v>
      </c>
      <c r="P11" s="112" t="str">
        <f t="shared" si="5"/>
        <v xml:space="preserve"> </v>
      </c>
      <c r="Q11" s="114"/>
    </row>
    <row r="12" spans="1:17" x14ac:dyDescent="0.3">
      <c r="A12" s="100" t="s">
        <v>248</v>
      </c>
      <c r="B12" s="101" t="s">
        <v>213</v>
      </c>
      <c r="C12" s="102">
        <v>0</v>
      </c>
      <c r="D12" s="103">
        <v>0</v>
      </c>
      <c r="E12" s="104"/>
      <c r="F12" s="105" t="str">
        <f t="shared" si="0"/>
        <v xml:space="preserve"> </v>
      </c>
      <c r="G12" s="106"/>
      <c r="H12" s="107" t="str">
        <f t="shared" si="4"/>
        <v xml:space="preserve"> </v>
      </c>
      <c r="I12" s="108">
        <v>0</v>
      </c>
      <c r="J12" s="109" t="str">
        <f t="shared" si="1"/>
        <v xml:space="preserve"> </v>
      </c>
      <c r="K12" s="110">
        <v>0</v>
      </c>
      <c r="L12" s="109" t="str">
        <f t="shared" si="2"/>
        <v xml:space="preserve"> </v>
      </c>
      <c r="M12" s="110">
        <v>0</v>
      </c>
      <c r="N12" s="109" t="str">
        <f t="shared" si="3"/>
        <v xml:space="preserve"> </v>
      </c>
      <c r="O12" s="111">
        <v>0</v>
      </c>
      <c r="P12" s="112" t="str">
        <f t="shared" si="5"/>
        <v xml:space="preserve"> </v>
      </c>
      <c r="Q12" s="114"/>
    </row>
    <row r="13" spans="1:17" x14ac:dyDescent="0.3">
      <c r="A13" s="100" t="s">
        <v>248</v>
      </c>
      <c r="B13" s="101" t="s">
        <v>217</v>
      </c>
      <c r="C13" s="102">
        <v>0</v>
      </c>
      <c r="D13" s="103">
        <v>0</v>
      </c>
      <c r="E13" s="104"/>
      <c r="F13" s="105" t="str">
        <f t="shared" si="0"/>
        <v xml:space="preserve"> </v>
      </c>
      <c r="G13" s="106"/>
      <c r="H13" s="107" t="str">
        <f t="shared" si="4"/>
        <v xml:space="preserve"> </v>
      </c>
      <c r="I13" s="108">
        <v>0</v>
      </c>
      <c r="J13" s="109" t="str">
        <f t="shared" si="1"/>
        <v xml:space="preserve"> </v>
      </c>
      <c r="K13" s="110">
        <v>0</v>
      </c>
      <c r="L13" s="109" t="str">
        <f t="shared" si="2"/>
        <v xml:space="preserve"> </v>
      </c>
      <c r="M13" s="110">
        <v>0</v>
      </c>
      <c r="N13" s="109" t="str">
        <f t="shared" si="3"/>
        <v xml:space="preserve"> </v>
      </c>
      <c r="O13" s="111">
        <v>0</v>
      </c>
      <c r="P13" s="112" t="str">
        <f t="shared" si="5"/>
        <v xml:space="preserve"> </v>
      </c>
      <c r="Q13" s="114"/>
    </row>
    <row r="14" spans="1:17" x14ac:dyDescent="0.3">
      <c r="A14" s="100" t="s">
        <v>251</v>
      </c>
      <c r="B14" s="101" t="s">
        <v>198</v>
      </c>
      <c r="C14" s="102">
        <v>9329.8544921875</v>
      </c>
      <c r="D14" s="103">
        <v>9615.1572265625</v>
      </c>
      <c r="E14" s="104">
        <v>7463.8762207031205</v>
      </c>
      <c r="F14" s="105">
        <f t="shared" si="0"/>
        <v>0.79999920973613403</v>
      </c>
      <c r="G14" s="106">
        <v>7692.1259727478</v>
      </c>
      <c r="H14" s="107">
        <f t="shared" si="4"/>
        <v>0.80000001991624214</v>
      </c>
      <c r="I14" s="108">
        <v>6558.08935546875</v>
      </c>
      <c r="J14" s="109">
        <f t="shared" si="1"/>
        <v>0.87864390586731322</v>
      </c>
      <c r="K14" s="110">
        <v>6693.83544921875</v>
      </c>
      <c r="L14" s="109">
        <f t="shared" si="2"/>
        <v>0.89683098316281695</v>
      </c>
      <c r="M14" s="110">
        <v>6804.515625</v>
      </c>
      <c r="N14" s="109">
        <f t="shared" si="3"/>
        <v>0.88460792882325534</v>
      </c>
      <c r="O14" s="111">
        <v>6909.4384765625</v>
      </c>
      <c r="P14" s="112">
        <f t="shared" si="5"/>
        <v>0.89824822175842411</v>
      </c>
      <c r="Q14" s="114"/>
    </row>
    <row r="15" spans="1:17" x14ac:dyDescent="0.3">
      <c r="A15" s="100" t="s">
        <v>251</v>
      </c>
      <c r="B15" s="101" t="s">
        <v>202</v>
      </c>
      <c r="C15" s="102">
        <v>0</v>
      </c>
      <c r="D15" s="103">
        <v>0</v>
      </c>
      <c r="E15" s="104"/>
      <c r="F15" s="105" t="str">
        <f t="shared" si="0"/>
        <v xml:space="preserve"> </v>
      </c>
      <c r="G15" s="106"/>
      <c r="H15" s="107" t="str">
        <f t="shared" si="4"/>
        <v xml:space="preserve"> </v>
      </c>
      <c r="I15" s="108">
        <v>0</v>
      </c>
      <c r="J15" s="109" t="str">
        <f t="shared" si="1"/>
        <v xml:space="preserve"> </v>
      </c>
      <c r="K15" s="110">
        <v>0</v>
      </c>
      <c r="L15" s="109" t="str">
        <f t="shared" si="2"/>
        <v xml:space="preserve"> </v>
      </c>
      <c r="M15" s="110">
        <v>0</v>
      </c>
      <c r="N15" s="109" t="str">
        <f t="shared" si="3"/>
        <v xml:space="preserve"> </v>
      </c>
      <c r="O15" s="111">
        <v>0</v>
      </c>
      <c r="P15" s="112" t="str">
        <f t="shared" si="5"/>
        <v xml:space="preserve"> </v>
      </c>
      <c r="Q15" s="114"/>
    </row>
    <row r="16" spans="1:17" x14ac:dyDescent="0.3">
      <c r="A16" s="100" t="s">
        <v>251</v>
      </c>
      <c r="B16" s="101" t="s">
        <v>206</v>
      </c>
      <c r="C16" s="102">
        <v>29892.763671875</v>
      </c>
      <c r="D16" s="103">
        <v>30806.87109375</v>
      </c>
      <c r="E16" s="104">
        <v>27382.5136413574</v>
      </c>
      <c r="F16" s="105">
        <f t="shared" si="0"/>
        <v>0.91602482600565294</v>
      </c>
      <c r="G16" s="106">
        <v>28219.943878173799</v>
      </c>
      <c r="H16" s="107">
        <f t="shared" si="4"/>
        <v>0.91602758982878241</v>
      </c>
      <c r="I16" s="108">
        <v>24529.984375</v>
      </c>
      <c r="J16" s="109">
        <f t="shared" si="1"/>
        <v>0.89582661023314314</v>
      </c>
      <c r="K16" s="110">
        <v>24557.486328125</v>
      </c>
      <c r="L16" s="109">
        <f t="shared" si="2"/>
        <v>0.89683097212209195</v>
      </c>
      <c r="M16" s="110">
        <v>25327.2578125</v>
      </c>
      <c r="N16" s="109">
        <f t="shared" si="3"/>
        <v>0.89749497454135285</v>
      </c>
      <c r="O16" s="111">
        <v>25348.515625</v>
      </c>
      <c r="P16" s="112">
        <f t="shared" si="5"/>
        <v>0.89824826493029797</v>
      </c>
      <c r="Q16" s="114"/>
    </row>
    <row r="17" spans="1:21" x14ac:dyDescent="0.3">
      <c r="A17" s="100" t="s">
        <v>251</v>
      </c>
      <c r="B17" s="101" t="s">
        <v>210</v>
      </c>
      <c r="C17" s="102">
        <v>2398.81884765625</v>
      </c>
      <c r="D17" s="103">
        <v>1199.40942382812</v>
      </c>
      <c r="E17" s="104">
        <v>1919.06125259399</v>
      </c>
      <c r="F17" s="105">
        <f t="shared" si="0"/>
        <v>0.80000257396217977</v>
      </c>
      <c r="G17" s="106">
        <v>959.52533340454102</v>
      </c>
      <c r="H17" s="107">
        <f t="shared" si="4"/>
        <v>0.79999816104666921</v>
      </c>
      <c r="I17" s="108">
        <v>1497.65222167968</v>
      </c>
      <c r="J17" s="109">
        <f t="shared" si="1"/>
        <v>0.78040876478294141</v>
      </c>
      <c r="K17" s="110">
        <v>1721.07360839843</v>
      </c>
      <c r="L17" s="109">
        <f t="shared" si="2"/>
        <v>0.89683099279507594</v>
      </c>
      <c r="M17" s="110">
        <v>778.109375</v>
      </c>
      <c r="N17" s="109">
        <f t="shared" si="3"/>
        <v>0.81093155950260354</v>
      </c>
      <c r="O17" s="111">
        <v>861.89196777343705</v>
      </c>
      <c r="P17" s="112">
        <f t="shared" si="5"/>
        <v>0.89824826689600157</v>
      </c>
      <c r="Q17" s="114"/>
    </row>
    <row r="18" spans="1:21" x14ac:dyDescent="0.3">
      <c r="A18" s="100" t="s">
        <v>251</v>
      </c>
      <c r="B18" s="101" t="s">
        <v>213</v>
      </c>
      <c r="C18" s="102">
        <v>0</v>
      </c>
      <c r="D18" s="103">
        <v>0</v>
      </c>
      <c r="E18" s="104"/>
      <c r="F18" s="105" t="str">
        <f t="shared" si="0"/>
        <v xml:space="preserve"> </v>
      </c>
      <c r="G18" s="106"/>
      <c r="H18" s="107" t="str">
        <f t="shared" si="4"/>
        <v xml:space="preserve"> </v>
      </c>
      <c r="I18" s="108">
        <v>0</v>
      </c>
      <c r="J18" s="109" t="str">
        <f t="shared" si="1"/>
        <v xml:space="preserve"> </v>
      </c>
      <c r="K18" s="110">
        <v>0</v>
      </c>
      <c r="L18" s="109" t="str">
        <f t="shared" si="2"/>
        <v xml:space="preserve"> </v>
      </c>
      <c r="M18" s="110">
        <v>0</v>
      </c>
      <c r="N18" s="109" t="str">
        <f t="shared" si="3"/>
        <v xml:space="preserve"> </v>
      </c>
      <c r="O18" s="111">
        <v>0</v>
      </c>
      <c r="P18" s="112" t="str">
        <f t="shared" si="5"/>
        <v xml:space="preserve"> </v>
      </c>
      <c r="Q18" s="114"/>
    </row>
    <row r="19" spans="1:21" x14ac:dyDescent="0.3">
      <c r="A19" s="100" t="s">
        <v>251</v>
      </c>
      <c r="B19" s="101" t="s">
        <v>217</v>
      </c>
      <c r="C19" s="102">
        <v>0</v>
      </c>
      <c r="D19" s="103">
        <v>0</v>
      </c>
      <c r="E19" s="104"/>
      <c r="F19" s="105" t="str">
        <f t="shared" si="0"/>
        <v xml:space="preserve"> </v>
      </c>
      <c r="G19" s="106"/>
      <c r="H19" s="107" t="str">
        <f t="shared" si="4"/>
        <v xml:space="preserve"> </v>
      </c>
      <c r="I19" s="108">
        <v>0</v>
      </c>
      <c r="J19" s="109" t="str">
        <f t="shared" si="1"/>
        <v xml:space="preserve"> </v>
      </c>
      <c r="K19" s="110">
        <v>0</v>
      </c>
      <c r="L19" s="109" t="str">
        <f t="shared" si="2"/>
        <v xml:space="preserve"> </v>
      </c>
      <c r="M19" s="110">
        <v>0</v>
      </c>
      <c r="N19" s="109" t="str">
        <f t="shared" si="3"/>
        <v xml:space="preserve"> </v>
      </c>
      <c r="O19" s="111">
        <v>0</v>
      </c>
      <c r="P19" s="112" t="str">
        <f t="shared" si="5"/>
        <v xml:space="preserve"> </v>
      </c>
      <c r="Q19" s="114"/>
    </row>
    <row r="20" spans="1:21" x14ac:dyDescent="0.3">
      <c r="A20" s="100" t="s">
        <v>254</v>
      </c>
      <c r="B20" s="101" t="s">
        <v>198</v>
      </c>
      <c r="C20" s="102">
        <v>574.51275634765602</v>
      </c>
      <c r="D20" s="103">
        <v>287.25637817382801</v>
      </c>
      <c r="E20" s="104">
        <v>459.61038970947197</v>
      </c>
      <c r="F20" s="105">
        <f t="shared" si="0"/>
        <v>0.80000032137031796</v>
      </c>
      <c r="G20" s="106">
        <v>229.804904937744</v>
      </c>
      <c r="H20" s="107">
        <f t="shared" si="4"/>
        <v>0.79999931210816044</v>
      </c>
      <c r="I20" s="108">
        <v>362.19656372070301</v>
      </c>
      <c r="J20" s="109">
        <f t="shared" si="1"/>
        <v>0.78805129699016163</v>
      </c>
      <c r="K20" s="110">
        <v>351.01937866210898</v>
      </c>
      <c r="L20" s="109">
        <f t="shared" si="2"/>
        <v>0.76373247106966979</v>
      </c>
      <c r="M20" s="110">
        <v>187.67330932617099</v>
      </c>
      <c r="N20" s="109">
        <f t="shared" si="3"/>
        <v>0.81666363638762718</v>
      </c>
      <c r="O20" s="111">
        <v>183.48188781738199</v>
      </c>
      <c r="P20" s="112">
        <f t="shared" si="5"/>
        <v>0.79842459353549788</v>
      </c>
      <c r="Q20" s="114"/>
      <c r="R20" s="115"/>
      <c r="S20" s="115"/>
      <c r="T20" s="115"/>
    </row>
    <row r="21" spans="1:21" x14ac:dyDescent="0.3">
      <c r="A21" s="100" t="s">
        <v>254</v>
      </c>
      <c r="B21" s="101" t="s">
        <v>202</v>
      </c>
      <c r="C21" s="102">
        <v>88.608551025390597</v>
      </c>
      <c r="D21" s="103">
        <v>44.304275512695298</v>
      </c>
      <c r="E21" s="104">
        <v>70.8868408203125</v>
      </c>
      <c r="F21" s="105">
        <f t="shared" si="0"/>
        <v>0.80000000000000027</v>
      </c>
      <c r="G21" s="106">
        <v>35.443423271179199</v>
      </c>
      <c r="H21" s="107">
        <f t="shared" si="4"/>
        <v>0.8000000645766786</v>
      </c>
      <c r="I21" s="108">
        <v>0</v>
      </c>
      <c r="J21" s="109">
        <f t="shared" si="1"/>
        <v>0</v>
      </c>
      <c r="K21" s="110">
        <v>54.138584136962798</v>
      </c>
      <c r="L21" s="109">
        <f t="shared" si="2"/>
        <v>0.76373249972016644</v>
      </c>
      <c r="M21" s="110">
        <v>0</v>
      </c>
      <c r="N21" s="109">
        <f t="shared" si="3"/>
        <v>0</v>
      </c>
      <c r="O21" s="111">
        <v>28.298900604248001</v>
      </c>
      <c r="P21" s="112">
        <f t="shared" si="5"/>
        <v>0.79842458748219269</v>
      </c>
      <c r="Q21" s="114"/>
      <c r="R21" s="115"/>
      <c r="S21" s="115"/>
      <c r="T21" s="115"/>
    </row>
    <row r="22" spans="1:21" x14ac:dyDescent="0.3">
      <c r="A22" s="100" t="s">
        <v>254</v>
      </c>
      <c r="B22" s="101" t="s">
        <v>206</v>
      </c>
      <c r="C22" s="102">
        <v>9287.0087890625</v>
      </c>
      <c r="D22" s="103">
        <v>9713.96875</v>
      </c>
      <c r="E22" s="104">
        <v>7429.6051025390598</v>
      </c>
      <c r="F22" s="105">
        <f t="shared" si="0"/>
        <v>0.79999979232162</v>
      </c>
      <c r="G22" s="106">
        <v>7771.1728515625</v>
      </c>
      <c r="H22" s="107">
        <f t="shared" si="4"/>
        <v>0.79999977883009965</v>
      </c>
      <c r="I22" s="108">
        <v>3511.326171875</v>
      </c>
      <c r="J22" s="109">
        <f t="shared" si="1"/>
        <v>0.47261275981882372</v>
      </c>
      <c r="K22" s="110">
        <v>5674.23095703125</v>
      </c>
      <c r="L22" s="109">
        <f t="shared" si="2"/>
        <v>0.76373251050612201</v>
      </c>
      <c r="M22" s="110">
        <v>4507.94287109375</v>
      </c>
      <c r="N22" s="109">
        <f t="shared" si="3"/>
        <v>0.58008526604672894</v>
      </c>
      <c r="O22" s="111">
        <v>6204.69580078125</v>
      </c>
      <c r="P22" s="112">
        <f t="shared" si="5"/>
        <v>0.79842462898424804</v>
      </c>
      <c r="Q22" s="114"/>
      <c r="R22" s="115"/>
      <c r="S22" s="115"/>
      <c r="T22" s="115"/>
      <c r="U22" s="115"/>
    </row>
    <row r="23" spans="1:21" x14ac:dyDescent="0.3">
      <c r="A23" s="100" t="s">
        <v>254</v>
      </c>
      <c r="B23" s="101" t="s">
        <v>210</v>
      </c>
      <c r="C23" s="102">
        <v>11994.1455078125</v>
      </c>
      <c r="D23" s="103">
        <v>12545.5625</v>
      </c>
      <c r="E23" s="104">
        <v>9595.2998046875</v>
      </c>
      <c r="F23" s="105">
        <f t="shared" si="0"/>
        <v>0.79999861586117249</v>
      </c>
      <c r="G23" s="106">
        <v>10036.4776611328</v>
      </c>
      <c r="H23" s="107">
        <f t="shared" si="4"/>
        <v>0.80000220485393136</v>
      </c>
      <c r="I23" s="108">
        <v>6674.86328125</v>
      </c>
      <c r="J23" s="109">
        <f t="shared" si="1"/>
        <v>0.69563884580127378</v>
      </c>
      <c r="K23" s="110">
        <v>7328.2421875</v>
      </c>
      <c r="L23" s="109">
        <f t="shared" si="2"/>
        <v>0.76373248743306632</v>
      </c>
      <c r="M23" s="110">
        <v>7500.80615234375</v>
      </c>
      <c r="N23" s="109">
        <f t="shared" si="3"/>
        <v>0.74735444102977733</v>
      </c>
      <c r="O23" s="111">
        <v>8013.37060546875</v>
      </c>
      <c r="P23" s="112">
        <f t="shared" si="5"/>
        <v>0.79842459436753177</v>
      </c>
      <c r="Q23" s="114"/>
      <c r="R23" s="115"/>
      <c r="S23" s="115"/>
      <c r="T23" s="115"/>
      <c r="U23" s="115"/>
    </row>
    <row r="24" spans="1:21" x14ac:dyDescent="0.3">
      <c r="A24" s="100" t="s">
        <v>254</v>
      </c>
      <c r="B24" s="101" t="s">
        <v>213</v>
      </c>
      <c r="C24" s="102">
        <v>9448.92578125</v>
      </c>
      <c r="D24" s="103">
        <v>9883.330078125</v>
      </c>
      <c r="E24" s="104">
        <v>7559.1398925781205</v>
      </c>
      <c r="F24" s="105">
        <f t="shared" si="0"/>
        <v>0.79999992248622787</v>
      </c>
      <c r="G24" s="106">
        <v>7906.66796875</v>
      </c>
      <c r="H24" s="107">
        <f t="shared" si="4"/>
        <v>0.80000039523621791</v>
      </c>
      <c r="I24" s="108">
        <v>4513.625</v>
      </c>
      <c r="J24" s="109">
        <f t="shared" si="1"/>
        <v>0.59710827741548556</v>
      </c>
      <c r="K24" s="110">
        <v>5773.16064453125</v>
      </c>
      <c r="L24" s="109">
        <f t="shared" si="2"/>
        <v>0.76373247837357539</v>
      </c>
      <c r="M24" s="110">
        <v>5324.79833984375</v>
      </c>
      <c r="N24" s="109">
        <f t="shared" si="3"/>
        <v>0.67345667743849513</v>
      </c>
      <c r="O24" s="111">
        <v>6312.87841796875</v>
      </c>
      <c r="P24" s="112">
        <f t="shared" si="5"/>
        <v>0.79842462626728727</v>
      </c>
      <c r="Q24" s="114"/>
      <c r="R24" s="115"/>
      <c r="S24" s="115"/>
      <c r="T24" s="115"/>
      <c r="U24" s="115"/>
    </row>
    <row r="25" spans="1:21" x14ac:dyDescent="0.3">
      <c r="A25" s="100" t="s">
        <v>254</v>
      </c>
      <c r="B25" s="101" t="s">
        <v>217</v>
      </c>
      <c r="C25" s="102">
        <v>2162.439453125</v>
      </c>
      <c r="D25" s="103">
        <v>1081.2197265625</v>
      </c>
      <c r="E25" s="104">
        <v>1729.9519958496001</v>
      </c>
      <c r="F25" s="105">
        <f t="shared" si="0"/>
        <v>0.80000020039848951</v>
      </c>
      <c r="G25" s="106">
        <v>864.97599792480401</v>
      </c>
      <c r="H25" s="107">
        <f t="shared" si="4"/>
        <v>0.80000020039849318</v>
      </c>
      <c r="I25" s="108">
        <v>0</v>
      </c>
      <c r="J25" s="109">
        <f t="shared" si="1"/>
        <v>0</v>
      </c>
      <c r="K25" s="110">
        <v>1321.22058105468</v>
      </c>
      <c r="L25" s="109">
        <f t="shared" si="2"/>
        <v>0.76373251062715919</v>
      </c>
      <c r="M25" s="110">
        <v>0</v>
      </c>
      <c r="N25" s="109">
        <f t="shared" si="3"/>
        <v>0</v>
      </c>
      <c r="O25" s="111">
        <v>690.61810302734295</v>
      </c>
      <c r="P25" s="112">
        <f t="shared" si="5"/>
        <v>0.79842458598184285</v>
      </c>
      <c r="Q25" s="114"/>
      <c r="R25" s="115"/>
      <c r="S25" s="115"/>
      <c r="U25" s="115"/>
    </row>
    <row r="26" spans="1:21" x14ac:dyDescent="0.3">
      <c r="A26" s="100" t="s">
        <v>257</v>
      </c>
      <c r="B26" s="101" t="s">
        <v>198</v>
      </c>
      <c r="C26" s="102">
        <v>3510.91357421875</v>
      </c>
      <c r="D26" s="103">
        <v>3839.50439453125</v>
      </c>
      <c r="E26" s="104">
        <v>2808.7252807617101</v>
      </c>
      <c r="F26" s="105">
        <f t="shared" si="0"/>
        <v>0.79999841106504843</v>
      </c>
      <c r="G26" s="106">
        <v>3071.5986328125</v>
      </c>
      <c r="H26" s="107">
        <f t="shared" si="4"/>
        <v>0.79999872827011032</v>
      </c>
      <c r="I26" s="108">
        <v>2213.41333007812</v>
      </c>
      <c r="J26" s="109">
        <f t="shared" si="1"/>
        <v>0.78804906454854673</v>
      </c>
      <c r="K26" s="110">
        <v>2145.11474609375</v>
      </c>
      <c r="L26" s="109">
        <f t="shared" si="2"/>
        <v>0.76373248775402025</v>
      </c>
      <c r="M26" s="110">
        <v>2508.45776367187</v>
      </c>
      <c r="N26" s="109">
        <f t="shared" si="3"/>
        <v>0.81666196125859325</v>
      </c>
      <c r="O26" s="111">
        <v>2452.43994140625</v>
      </c>
      <c r="P26" s="112">
        <f t="shared" si="5"/>
        <v>0.79842461030160072</v>
      </c>
      <c r="Q26" s="114"/>
      <c r="R26" s="115"/>
      <c r="S26" s="115"/>
      <c r="U26" s="115"/>
    </row>
    <row r="27" spans="1:21" x14ac:dyDescent="0.3">
      <c r="A27" s="100" t="s">
        <v>257</v>
      </c>
      <c r="B27" s="101" t="s">
        <v>202</v>
      </c>
      <c r="C27" s="102">
        <v>2037.99609375</v>
      </c>
      <c r="D27" s="103">
        <v>1018.99810791015</v>
      </c>
      <c r="E27" s="104">
        <v>1630.3976440429601</v>
      </c>
      <c r="F27" s="105">
        <f t="shared" si="0"/>
        <v>0.80000037735251917</v>
      </c>
      <c r="G27" s="106">
        <v>815.20060729980401</v>
      </c>
      <c r="H27" s="107">
        <f t="shared" si="4"/>
        <v>0.80000208142848117</v>
      </c>
      <c r="I27" s="108">
        <v>0</v>
      </c>
      <c r="J27" s="109">
        <f t="shared" si="1"/>
        <v>0</v>
      </c>
      <c r="K27" s="110">
        <v>1245.18762207031</v>
      </c>
      <c r="L27" s="109">
        <f t="shared" si="2"/>
        <v>0.7637324714126611</v>
      </c>
      <c r="M27" s="110">
        <v>0</v>
      </c>
      <c r="N27" s="109">
        <f t="shared" si="3"/>
        <v>0</v>
      </c>
      <c r="O27" s="111">
        <v>650.876220703125</v>
      </c>
      <c r="P27" s="112">
        <f t="shared" si="5"/>
        <v>0.79842460233074153</v>
      </c>
      <c r="Q27" s="114"/>
      <c r="R27" s="115"/>
      <c r="S27" s="115"/>
      <c r="U27" s="115"/>
    </row>
    <row r="28" spans="1:21" x14ac:dyDescent="0.3">
      <c r="A28" s="100" t="s">
        <v>257</v>
      </c>
      <c r="B28" s="101" t="s">
        <v>206</v>
      </c>
      <c r="C28" s="102">
        <v>2396.64477539062</v>
      </c>
      <c r="D28" s="103">
        <v>2620.94995117187</v>
      </c>
      <c r="E28" s="104">
        <v>1917.3152160644499</v>
      </c>
      <c r="F28" s="105">
        <f t="shared" si="0"/>
        <v>0.79999974787751094</v>
      </c>
      <c r="G28" s="106">
        <v>2096.7600402831999</v>
      </c>
      <c r="H28" s="107">
        <f t="shared" si="4"/>
        <v>0.8000000302736433</v>
      </c>
      <c r="I28" s="108">
        <v>743.91839599609295</v>
      </c>
      <c r="J28" s="109">
        <f t="shared" si="1"/>
        <v>0.38800004806882332</v>
      </c>
      <c r="K28" s="110">
        <v>1464.31591796875</v>
      </c>
      <c r="L28" s="109">
        <f t="shared" si="2"/>
        <v>0.76373248681270967</v>
      </c>
      <c r="M28" s="110">
        <v>1083.24047851562</v>
      </c>
      <c r="N28" s="109">
        <f t="shared" si="3"/>
        <v>0.51662586929561649</v>
      </c>
      <c r="O28" s="111">
        <v>1674.10485839843</v>
      </c>
      <c r="P28" s="112">
        <f t="shared" si="5"/>
        <v>0.79842462954049631</v>
      </c>
      <c r="Q28" s="114"/>
      <c r="R28" s="115"/>
      <c r="S28" s="115"/>
      <c r="U28" s="115"/>
    </row>
    <row r="29" spans="1:21" x14ac:dyDescent="0.3">
      <c r="A29" s="100" t="s">
        <v>257</v>
      </c>
      <c r="B29" s="101" t="s">
        <v>210</v>
      </c>
      <c r="C29" s="102">
        <v>10724.1435546875</v>
      </c>
      <c r="D29" s="103">
        <v>11727.830078125</v>
      </c>
      <c r="E29" s="104">
        <v>8579.2830810546802</v>
      </c>
      <c r="F29" s="105">
        <f t="shared" si="0"/>
        <v>0.79999703820681267</v>
      </c>
      <c r="G29" s="106">
        <v>9382.2487792968695</v>
      </c>
      <c r="H29" s="107">
        <f t="shared" si="4"/>
        <v>0.79999869684306235</v>
      </c>
      <c r="I29" s="108">
        <v>5908.86865234375</v>
      </c>
      <c r="J29" s="109">
        <f t="shared" si="1"/>
        <v>0.68873687888817781</v>
      </c>
      <c r="K29" s="110">
        <v>6552.27734375</v>
      </c>
      <c r="L29" s="109">
        <f t="shared" si="2"/>
        <v>0.76373250326931819</v>
      </c>
      <c r="M29" s="110">
        <v>6963.298828125</v>
      </c>
      <c r="N29" s="109">
        <f t="shared" si="3"/>
        <v>0.74217802063513905</v>
      </c>
      <c r="O29" s="111">
        <v>7491.01806640625</v>
      </c>
      <c r="P29" s="112">
        <f t="shared" si="5"/>
        <v>0.79842458270091266</v>
      </c>
      <c r="Q29" s="114"/>
      <c r="R29" s="115"/>
      <c r="S29" s="115"/>
      <c r="U29" s="115"/>
    </row>
    <row r="30" spans="1:21" x14ac:dyDescent="0.3">
      <c r="A30" s="100" t="s">
        <v>257</v>
      </c>
      <c r="B30" s="101" t="s">
        <v>213</v>
      </c>
      <c r="C30" s="102">
        <v>742.48541259765602</v>
      </c>
      <c r="D30" s="103">
        <v>371.24270629882801</v>
      </c>
      <c r="E30" s="104">
        <v>593.98801422119095</v>
      </c>
      <c r="F30" s="105">
        <f t="shared" si="0"/>
        <v>0.79999957459509841</v>
      </c>
      <c r="G30" s="106">
        <v>296.99477005004798</v>
      </c>
      <c r="H30" s="107">
        <f t="shared" si="4"/>
        <v>0.80000162969123789</v>
      </c>
      <c r="I30" s="108">
        <v>373.76535034179602</v>
      </c>
      <c r="J30" s="109">
        <f t="shared" si="1"/>
        <v>0.62924729353648579</v>
      </c>
      <c r="K30" s="110">
        <v>453.64794921875</v>
      </c>
      <c r="L30" s="109">
        <f t="shared" si="2"/>
        <v>0.76373249688135847</v>
      </c>
      <c r="M30" s="110">
        <v>207.17193603515599</v>
      </c>
      <c r="N30" s="109">
        <f t="shared" si="3"/>
        <v>0.69756088970941976</v>
      </c>
      <c r="O30" s="111">
        <v>237.1279296875</v>
      </c>
      <c r="P30" s="112">
        <f t="shared" si="5"/>
        <v>0.79842459733395466</v>
      </c>
      <c r="Q30" s="114"/>
      <c r="R30" s="115"/>
      <c r="S30" s="115"/>
      <c r="U30" s="115"/>
    </row>
    <row r="31" spans="1:21" x14ac:dyDescent="0.3">
      <c r="A31" s="100" t="s">
        <v>257</v>
      </c>
      <c r="B31" s="101" t="s">
        <v>217</v>
      </c>
      <c r="C31" s="102">
        <v>332.68264770507801</v>
      </c>
      <c r="D31" s="103">
        <v>166.34133911132801</v>
      </c>
      <c r="E31" s="104">
        <v>266.146728515625</v>
      </c>
      <c r="F31" s="105">
        <f t="shared" si="0"/>
        <v>0.80000183463600161</v>
      </c>
      <c r="G31" s="106">
        <v>133.07270622253401</v>
      </c>
      <c r="H31" s="107">
        <f t="shared" si="4"/>
        <v>0.79999780531688425</v>
      </c>
      <c r="I31" s="108">
        <v>0</v>
      </c>
      <c r="J31" s="109">
        <f t="shared" si="1"/>
        <v>0</v>
      </c>
      <c r="K31" s="110">
        <v>203.26490783691401</v>
      </c>
      <c r="L31" s="109">
        <f t="shared" si="2"/>
        <v>0.76373250563919926</v>
      </c>
      <c r="M31" s="110">
        <v>0</v>
      </c>
      <c r="N31" s="109">
        <f t="shared" si="3"/>
        <v>0</v>
      </c>
      <c r="O31" s="111">
        <v>106.24851989746</v>
      </c>
      <c r="P31" s="112">
        <f t="shared" si="5"/>
        <v>0.79842458242175807</v>
      </c>
      <c r="Q31" s="114"/>
      <c r="R31" s="115"/>
      <c r="S31" s="115"/>
      <c r="T31" s="115"/>
      <c r="U31" s="115"/>
    </row>
    <row r="32" spans="1:21" x14ac:dyDescent="0.3">
      <c r="A32" s="100" t="s">
        <v>260</v>
      </c>
      <c r="B32" s="101" t="s">
        <v>198</v>
      </c>
      <c r="C32" s="102">
        <v>3448.69189453125</v>
      </c>
      <c r="D32" s="103">
        <v>1724.34594726562</v>
      </c>
      <c r="E32" s="104">
        <v>2758.9536743163999</v>
      </c>
      <c r="F32" s="105">
        <f t="shared" si="0"/>
        <v>0.80000004601495434</v>
      </c>
      <c r="G32" s="106">
        <v>1379.47619628906</v>
      </c>
      <c r="H32" s="107">
        <f t="shared" si="4"/>
        <v>0.79999967435569597</v>
      </c>
      <c r="I32" s="108">
        <v>0</v>
      </c>
      <c r="J32" s="109">
        <f t="shared" si="1"/>
        <v>0</v>
      </c>
      <c r="K32" s="110">
        <v>2373.1533203125</v>
      </c>
      <c r="L32" s="109">
        <f t="shared" si="2"/>
        <v>0.86016425081892989</v>
      </c>
      <c r="M32" s="110">
        <v>0</v>
      </c>
      <c r="N32" s="109">
        <f t="shared" si="3"/>
        <v>0</v>
      </c>
      <c r="O32" s="111">
        <v>1201.17639160156</v>
      </c>
      <c r="P32" s="112">
        <f t="shared" si="5"/>
        <v>0.87074818313853786</v>
      </c>
      <c r="Q32" s="114"/>
      <c r="R32" s="115"/>
      <c r="S32" s="115"/>
      <c r="T32" s="115"/>
      <c r="U32" s="115"/>
    </row>
    <row r="33" spans="1:21" x14ac:dyDescent="0.3">
      <c r="A33" s="100" t="s">
        <v>260</v>
      </c>
      <c r="B33" s="101" t="s">
        <v>202</v>
      </c>
      <c r="C33" s="102">
        <v>7416.62841796875</v>
      </c>
      <c r="D33" s="103">
        <v>8648.2431640625</v>
      </c>
      <c r="E33" s="104">
        <v>5933.3045654296802</v>
      </c>
      <c r="F33" s="105">
        <f t="shared" si="0"/>
        <v>0.80000024688505034</v>
      </c>
      <c r="G33" s="106">
        <v>6918.5866699218705</v>
      </c>
      <c r="H33" s="107">
        <f t="shared" si="4"/>
        <v>0.79999909099131694</v>
      </c>
      <c r="I33" s="108">
        <v>5043.31396484375</v>
      </c>
      <c r="J33" s="109">
        <f t="shared" si="1"/>
        <v>0.85000085689660221</v>
      </c>
      <c r="K33" s="110">
        <v>5103.61669921875</v>
      </c>
      <c r="L33" s="109">
        <f t="shared" si="2"/>
        <v>0.86016428837226799</v>
      </c>
      <c r="M33" s="110">
        <v>5971.60888671875</v>
      </c>
      <c r="N33" s="109">
        <f t="shared" si="3"/>
        <v>0.86312554451040591</v>
      </c>
      <c r="O33" s="111">
        <v>6024.3466796875</v>
      </c>
      <c r="P33" s="112">
        <f t="shared" si="5"/>
        <v>0.87074816969164759</v>
      </c>
      <c r="Q33" s="114"/>
      <c r="R33" s="115"/>
      <c r="S33" s="115"/>
      <c r="T33" s="115"/>
      <c r="U33" s="115"/>
    </row>
    <row r="34" spans="1:21" x14ac:dyDescent="0.3">
      <c r="A34" s="100" t="s">
        <v>260</v>
      </c>
      <c r="B34" s="101" t="s">
        <v>206</v>
      </c>
      <c r="C34" s="102">
        <v>1276.5576171875</v>
      </c>
      <c r="D34" s="103">
        <v>638.27880859375</v>
      </c>
      <c r="E34" s="104">
        <v>1021.2476501464801</v>
      </c>
      <c r="F34" s="105">
        <f t="shared" si="0"/>
        <v>0.80000121921365641</v>
      </c>
      <c r="G34" s="106">
        <v>510.62240600585898</v>
      </c>
      <c r="H34" s="107">
        <f t="shared" si="4"/>
        <v>0.79999899594169133</v>
      </c>
      <c r="I34" s="108">
        <v>0</v>
      </c>
      <c r="J34" s="109">
        <f t="shared" si="1"/>
        <v>0</v>
      </c>
      <c r="K34" s="110">
        <v>878.44073486328102</v>
      </c>
      <c r="L34" s="109">
        <f t="shared" si="2"/>
        <v>0.86016426548181935</v>
      </c>
      <c r="M34" s="110">
        <v>0</v>
      </c>
      <c r="N34" s="109">
        <f t="shared" si="3"/>
        <v>0</v>
      </c>
      <c r="O34" s="111">
        <v>444.62350463867102</v>
      </c>
      <c r="P34" s="112">
        <f t="shared" si="5"/>
        <v>0.87074812896786458</v>
      </c>
      <c r="Q34" s="114"/>
      <c r="R34" s="115"/>
      <c r="S34" s="115"/>
      <c r="T34" s="115"/>
      <c r="U34" s="115"/>
    </row>
    <row r="35" spans="1:21" x14ac:dyDescent="0.3">
      <c r="A35" s="100" t="s">
        <v>260</v>
      </c>
      <c r="B35" s="101" t="s">
        <v>210</v>
      </c>
      <c r="C35" s="102">
        <v>11810.8818359375</v>
      </c>
      <c r="D35" s="103">
        <v>13772.2109375</v>
      </c>
      <c r="E35" s="104">
        <v>9448.69482421875</v>
      </c>
      <c r="F35" s="105">
        <f t="shared" si="0"/>
        <v>0.79999909875220176</v>
      </c>
      <c r="G35" s="106">
        <v>11017.778808593701</v>
      </c>
      <c r="H35" s="107">
        <f t="shared" si="4"/>
        <v>0.80000073035431618</v>
      </c>
      <c r="I35" s="108">
        <v>0</v>
      </c>
      <c r="J35" s="109">
        <f t="shared" si="1"/>
        <v>0</v>
      </c>
      <c r="K35" s="110">
        <v>8127.4296875</v>
      </c>
      <c r="L35" s="109">
        <f t="shared" si="2"/>
        <v>0.86016427016648866</v>
      </c>
      <c r="M35" s="110">
        <v>0</v>
      </c>
      <c r="N35" s="109">
        <f t="shared" si="3"/>
        <v>0</v>
      </c>
      <c r="O35" s="111">
        <v>9593.7109375</v>
      </c>
      <c r="P35" s="112">
        <f t="shared" si="5"/>
        <v>0.87074818837505163</v>
      </c>
      <c r="Q35" s="114"/>
      <c r="R35" s="116"/>
      <c r="S35" s="115"/>
      <c r="T35" s="115"/>
      <c r="U35" s="115"/>
    </row>
    <row r="36" spans="1:21" x14ac:dyDescent="0.3">
      <c r="A36" s="100" t="s">
        <v>260</v>
      </c>
      <c r="B36" s="101" t="s">
        <v>213</v>
      </c>
      <c r="C36" s="102">
        <v>521.48773193359295</v>
      </c>
      <c r="D36" s="103">
        <v>260.743896484375</v>
      </c>
      <c r="E36" s="104">
        <v>417.19039916992102</v>
      </c>
      <c r="F36" s="105">
        <f t="shared" si="0"/>
        <v>0.80000040964155739</v>
      </c>
      <c r="G36" s="106">
        <v>208.59519958496</v>
      </c>
      <c r="H36" s="107">
        <f t="shared" si="4"/>
        <v>0.80000031600916111</v>
      </c>
      <c r="I36" s="108">
        <v>0</v>
      </c>
      <c r="J36" s="109">
        <f t="shared" si="1"/>
        <v>0</v>
      </c>
      <c r="K36" s="110">
        <v>358.85226440429602</v>
      </c>
      <c r="L36" s="109">
        <f t="shared" si="2"/>
        <v>0.86016424423548643</v>
      </c>
      <c r="M36" s="110">
        <v>0</v>
      </c>
      <c r="N36" s="109">
        <f t="shared" si="3"/>
        <v>0</v>
      </c>
      <c r="O36" s="111">
        <v>181.63388061523401</v>
      </c>
      <c r="P36" s="112">
        <f t="shared" si="5"/>
        <v>0.87074813311442123</v>
      </c>
      <c r="Q36" s="114"/>
      <c r="R36" s="115"/>
      <c r="S36" s="115"/>
      <c r="T36" s="115"/>
      <c r="U36" s="115"/>
    </row>
    <row r="37" spans="1:21" x14ac:dyDescent="0.3">
      <c r="A37" s="100" t="s">
        <v>260</v>
      </c>
      <c r="B37" s="101" t="s">
        <v>217</v>
      </c>
      <c r="C37" s="102">
        <v>1139.150390625</v>
      </c>
      <c r="D37" s="103">
        <v>569.5751953125</v>
      </c>
      <c r="E37" s="104">
        <v>911.32002258300702</v>
      </c>
      <c r="F37" s="105">
        <f t="shared" si="0"/>
        <v>0.79999974549717456</v>
      </c>
      <c r="G37" s="106">
        <v>455.66079711914</v>
      </c>
      <c r="H37" s="107">
        <f t="shared" si="4"/>
        <v>0.8000011251703818</v>
      </c>
      <c r="I37" s="108">
        <v>0</v>
      </c>
      <c r="J37" s="109">
        <f t="shared" si="1"/>
        <v>0</v>
      </c>
      <c r="K37" s="110">
        <v>783.88494873046795</v>
      </c>
      <c r="L37" s="109">
        <f t="shared" si="2"/>
        <v>0.86016429937384409</v>
      </c>
      <c r="M37" s="110">
        <v>0</v>
      </c>
      <c r="N37" s="109">
        <f t="shared" si="3"/>
        <v>0</v>
      </c>
      <c r="O37" s="111">
        <v>396.76580810546801</v>
      </c>
      <c r="P37" s="112">
        <f t="shared" si="5"/>
        <v>0.87074817630564583</v>
      </c>
      <c r="Q37" s="114"/>
      <c r="R37" s="115"/>
      <c r="S37" s="115"/>
      <c r="T37" s="115"/>
      <c r="U37" s="115"/>
    </row>
    <row r="38" spans="1:21" x14ac:dyDescent="0.3">
      <c r="A38" s="100" t="s">
        <v>263</v>
      </c>
      <c r="B38" s="101" t="s">
        <v>198</v>
      </c>
      <c r="C38" s="102">
        <v>874.31701660156205</v>
      </c>
      <c r="D38" s="103">
        <v>874.31701660156205</v>
      </c>
      <c r="E38" s="104">
        <v>699.45362854003895</v>
      </c>
      <c r="F38" s="105">
        <f t="shared" si="0"/>
        <v>0.8000000174522387</v>
      </c>
      <c r="G38" s="106">
        <v>699.45362854003895</v>
      </c>
      <c r="H38" s="107">
        <f t="shared" si="4"/>
        <v>0.8000000174522387</v>
      </c>
      <c r="I38" s="108">
        <v>0</v>
      </c>
      <c r="J38" s="109">
        <f t="shared" si="1"/>
        <v>0</v>
      </c>
      <c r="K38" s="110">
        <v>601.64501953125</v>
      </c>
      <c r="L38" s="109">
        <f t="shared" si="2"/>
        <v>0.86016426962721793</v>
      </c>
      <c r="M38" s="110">
        <v>0</v>
      </c>
      <c r="N38" s="109">
        <f t="shared" si="3"/>
        <v>0</v>
      </c>
      <c r="O38" s="111">
        <v>609.04797363281205</v>
      </c>
      <c r="P38" s="112">
        <f t="shared" si="5"/>
        <v>0.87074817940979232</v>
      </c>
      <c r="Q38" s="114"/>
      <c r="R38" s="115"/>
      <c r="S38" s="115"/>
      <c r="T38" s="115"/>
      <c r="U38" s="115"/>
    </row>
    <row r="39" spans="1:21" x14ac:dyDescent="0.3">
      <c r="A39" s="100" t="s">
        <v>263</v>
      </c>
      <c r="B39" s="101" t="s">
        <v>202</v>
      </c>
      <c r="C39" s="102">
        <v>606.815673828125</v>
      </c>
      <c r="D39" s="103">
        <v>606.815673828125</v>
      </c>
      <c r="E39" s="104">
        <v>485.453214645385</v>
      </c>
      <c r="F39" s="105">
        <f t="shared" si="0"/>
        <v>0.80000111332471147</v>
      </c>
      <c r="G39" s="106">
        <v>485.453214645385</v>
      </c>
      <c r="H39" s="107">
        <f t="shared" si="4"/>
        <v>0.80000111332471147</v>
      </c>
      <c r="I39" s="108">
        <v>35.661792755126903</v>
      </c>
      <c r="J39" s="109">
        <f t="shared" si="1"/>
        <v>7.3460823163313926E-2</v>
      </c>
      <c r="K39" s="110">
        <v>417.56951904296801</v>
      </c>
      <c r="L39" s="109">
        <f t="shared" si="2"/>
        <v>0.86016428863900951</v>
      </c>
      <c r="M39" s="110">
        <v>136.27629089355401</v>
      </c>
      <c r="N39" s="109">
        <f t="shared" si="3"/>
        <v>0.28071972083468727</v>
      </c>
      <c r="O39" s="111">
        <v>422.70748901367102</v>
      </c>
      <c r="P39" s="112">
        <f t="shared" si="5"/>
        <v>0.87074815092624602</v>
      </c>
      <c r="Q39" s="114"/>
      <c r="R39" s="115"/>
      <c r="S39" s="115"/>
      <c r="T39" s="115"/>
      <c r="U39" s="115"/>
    </row>
    <row r="40" spans="1:21" x14ac:dyDescent="0.3">
      <c r="A40" s="100" t="s">
        <v>263</v>
      </c>
      <c r="B40" s="101" t="s">
        <v>206</v>
      </c>
      <c r="C40" s="102">
        <v>0</v>
      </c>
      <c r="D40" s="103">
        <v>0</v>
      </c>
      <c r="E40" s="104"/>
      <c r="F40" s="105" t="str">
        <f t="shared" si="0"/>
        <v xml:space="preserve"> </v>
      </c>
      <c r="G40" s="106"/>
      <c r="H40" s="107" t="str">
        <f t="shared" si="4"/>
        <v xml:space="preserve"> </v>
      </c>
      <c r="I40" s="108">
        <v>0</v>
      </c>
      <c r="J40" s="109" t="str">
        <f t="shared" si="1"/>
        <v xml:space="preserve"> </v>
      </c>
      <c r="K40" s="110">
        <v>0</v>
      </c>
      <c r="L40" s="109" t="str">
        <f t="shared" si="2"/>
        <v xml:space="preserve"> </v>
      </c>
      <c r="M40" s="110">
        <v>0</v>
      </c>
      <c r="N40" s="109" t="str">
        <f t="shared" si="3"/>
        <v xml:space="preserve"> </v>
      </c>
      <c r="O40" s="111">
        <v>0</v>
      </c>
      <c r="P40" s="112" t="str">
        <f t="shared" si="5"/>
        <v xml:space="preserve"> </v>
      </c>
      <c r="Q40" s="114"/>
      <c r="R40" s="115"/>
      <c r="S40" s="115"/>
      <c r="T40" s="115"/>
      <c r="U40" s="115"/>
    </row>
    <row r="41" spans="1:21" x14ac:dyDescent="0.3">
      <c r="A41" s="100" t="s">
        <v>263</v>
      </c>
      <c r="B41" s="101" t="s">
        <v>210</v>
      </c>
      <c r="C41" s="102">
        <v>0</v>
      </c>
      <c r="D41" s="103">
        <v>0</v>
      </c>
      <c r="E41" s="104"/>
      <c r="F41" s="105" t="str">
        <f t="shared" si="0"/>
        <v xml:space="preserve"> </v>
      </c>
      <c r="G41" s="106"/>
      <c r="H41" s="107" t="str">
        <f t="shared" si="4"/>
        <v xml:space="preserve"> </v>
      </c>
      <c r="I41" s="108">
        <v>0</v>
      </c>
      <c r="J41" s="109" t="str">
        <f t="shared" si="1"/>
        <v xml:space="preserve"> </v>
      </c>
      <c r="K41" s="110">
        <v>0</v>
      </c>
      <c r="L41" s="109" t="str">
        <f t="shared" si="2"/>
        <v xml:space="preserve"> </v>
      </c>
      <c r="M41" s="110">
        <v>0</v>
      </c>
      <c r="N41" s="109" t="str">
        <f t="shared" si="3"/>
        <v xml:space="preserve"> </v>
      </c>
      <c r="O41" s="111">
        <v>0</v>
      </c>
      <c r="P41" s="112" t="str">
        <f t="shared" si="5"/>
        <v xml:space="preserve"> </v>
      </c>
      <c r="Q41" s="114"/>
      <c r="R41" s="115"/>
      <c r="S41" s="115"/>
      <c r="T41" s="115"/>
      <c r="U41" s="115"/>
    </row>
    <row r="42" spans="1:21" x14ac:dyDescent="0.3">
      <c r="A42" s="100" t="s">
        <v>263</v>
      </c>
      <c r="B42" s="101" t="s">
        <v>213</v>
      </c>
      <c r="C42" s="102">
        <v>0</v>
      </c>
      <c r="D42" s="103">
        <v>0</v>
      </c>
      <c r="E42" s="104"/>
      <c r="F42" s="105" t="str">
        <f t="shared" si="0"/>
        <v xml:space="preserve"> </v>
      </c>
      <c r="G42" s="106"/>
      <c r="H42" s="107" t="str">
        <f t="shared" si="4"/>
        <v xml:space="preserve"> </v>
      </c>
      <c r="I42" s="108">
        <v>0</v>
      </c>
      <c r="J42" s="109" t="str">
        <f t="shared" si="1"/>
        <v xml:space="preserve"> </v>
      </c>
      <c r="K42" s="110">
        <v>0</v>
      </c>
      <c r="L42" s="109" t="str">
        <f t="shared" si="2"/>
        <v xml:space="preserve"> </v>
      </c>
      <c r="M42" s="110">
        <v>0</v>
      </c>
      <c r="N42" s="109" t="str">
        <f t="shared" si="3"/>
        <v xml:space="preserve"> </v>
      </c>
      <c r="O42" s="111">
        <v>0</v>
      </c>
      <c r="P42" s="112" t="str">
        <f t="shared" si="5"/>
        <v xml:space="preserve"> </v>
      </c>
      <c r="Q42" s="114"/>
      <c r="R42" s="115"/>
      <c r="S42" s="115"/>
      <c r="T42" s="115"/>
      <c r="U42" s="115"/>
    </row>
    <row r="43" spans="1:21" x14ac:dyDescent="0.3">
      <c r="A43" s="100" t="s">
        <v>263</v>
      </c>
      <c r="B43" s="101" t="s">
        <v>217</v>
      </c>
      <c r="C43" s="102">
        <v>0</v>
      </c>
      <c r="D43" s="103">
        <v>0</v>
      </c>
      <c r="E43" s="104"/>
      <c r="F43" s="105" t="str">
        <f t="shared" si="0"/>
        <v xml:space="preserve"> </v>
      </c>
      <c r="G43" s="106"/>
      <c r="H43" s="107" t="str">
        <f t="shared" si="4"/>
        <v xml:space="preserve"> </v>
      </c>
      <c r="I43" s="108">
        <v>0</v>
      </c>
      <c r="J43" s="109" t="str">
        <f t="shared" si="1"/>
        <v xml:space="preserve"> </v>
      </c>
      <c r="K43" s="110">
        <v>0</v>
      </c>
      <c r="L43" s="109" t="str">
        <f t="shared" si="2"/>
        <v xml:space="preserve"> </v>
      </c>
      <c r="M43" s="110">
        <v>0</v>
      </c>
      <c r="N43" s="109" t="str">
        <f t="shared" si="3"/>
        <v xml:space="preserve"> </v>
      </c>
      <c r="O43" s="111">
        <v>0</v>
      </c>
      <c r="P43" s="112" t="str">
        <f t="shared" si="5"/>
        <v xml:space="preserve"> </v>
      </c>
      <c r="Q43" s="114"/>
      <c r="R43" s="115"/>
      <c r="S43" s="115"/>
      <c r="T43" s="115"/>
      <c r="U43" s="115"/>
    </row>
    <row r="44" spans="1:21" x14ac:dyDescent="0.3">
      <c r="A44" s="100" t="s">
        <v>266</v>
      </c>
      <c r="B44" s="101" t="s">
        <v>198</v>
      </c>
      <c r="C44" s="102">
        <v>20795.43359375</v>
      </c>
      <c r="D44" s="103">
        <v>21280.162109375</v>
      </c>
      <c r="E44" s="104">
        <v>16636.323974609299</v>
      </c>
      <c r="F44" s="105">
        <f t="shared" si="0"/>
        <v>0.79999889877791686</v>
      </c>
      <c r="G44" s="106">
        <v>17024.132934570302</v>
      </c>
      <c r="H44" s="107">
        <f t="shared" si="4"/>
        <v>0.80000015258672774</v>
      </c>
      <c r="I44" s="108">
        <v>13513.11328125</v>
      </c>
      <c r="J44" s="109">
        <f t="shared" si="1"/>
        <v>0.81226557633008301</v>
      </c>
      <c r="K44" s="110">
        <v>14919.970703125</v>
      </c>
      <c r="L44" s="109">
        <f t="shared" si="2"/>
        <v>0.89683097815936785</v>
      </c>
      <c r="M44" s="110">
        <v>14212.158203125</v>
      </c>
      <c r="N44" s="109">
        <f t="shared" si="3"/>
        <v>0.83482420266261403</v>
      </c>
      <c r="O44" s="111">
        <v>15291.8974609375</v>
      </c>
      <c r="P44" s="112">
        <f t="shared" si="5"/>
        <v>0.89824824087720712</v>
      </c>
      <c r="Q44" s="114"/>
      <c r="R44" s="115"/>
      <c r="S44" s="115"/>
      <c r="T44" s="115"/>
      <c r="U44" s="115"/>
    </row>
    <row r="45" spans="1:21" x14ac:dyDescent="0.3">
      <c r="A45" s="100" t="s">
        <v>266</v>
      </c>
      <c r="B45" s="101" t="s">
        <v>202</v>
      </c>
      <c r="C45" s="102">
        <v>0</v>
      </c>
      <c r="D45" s="103">
        <v>0</v>
      </c>
      <c r="E45" s="104"/>
      <c r="F45" s="105" t="str">
        <f t="shared" si="0"/>
        <v xml:space="preserve"> </v>
      </c>
      <c r="G45" s="106"/>
      <c r="H45" s="107" t="str">
        <f t="shared" si="4"/>
        <v xml:space="preserve"> </v>
      </c>
      <c r="I45" s="108">
        <v>0</v>
      </c>
      <c r="J45" s="109" t="str">
        <f t="shared" si="1"/>
        <v xml:space="preserve"> </v>
      </c>
      <c r="K45" s="110">
        <v>0</v>
      </c>
      <c r="L45" s="109" t="str">
        <f t="shared" si="2"/>
        <v xml:space="preserve"> </v>
      </c>
      <c r="M45" s="110">
        <v>0</v>
      </c>
      <c r="N45" s="109" t="str">
        <f t="shared" si="3"/>
        <v xml:space="preserve"> </v>
      </c>
      <c r="O45" s="111">
        <v>0</v>
      </c>
      <c r="P45" s="112" t="str">
        <f t="shared" si="5"/>
        <v xml:space="preserve"> </v>
      </c>
      <c r="Q45" s="114"/>
      <c r="R45" s="115"/>
      <c r="S45" s="115"/>
      <c r="T45" s="115"/>
      <c r="U45" s="115"/>
    </row>
    <row r="46" spans="1:21" x14ac:dyDescent="0.3">
      <c r="A46" s="100" t="s">
        <v>266</v>
      </c>
      <c r="B46" s="101" t="s">
        <v>206</v>
      </c>
      <c r="C46" s="102">
        <v>18358.31640625</v>
      </c>
      <c r="D46" s="103">
        <v>18786.23828125</v>
      </c>
      <c r="E46" s="104">
        <v>14686.646484375</v>
      </c>
      <c r="F46" s="105">
        <f t="shared" si="0"/>
        <v>0.79999963827701559</v>
      </c>
      <c r="G46" s="106">
        <v>15028.9543457031</v>
      </c>
      <c r="H46" s="107">
        <f t="shared" si="4"/>
        <v>0.79999806883654101</v>
      </c>
      <c r="I46" s="108">
        <v>7154.93896484375</v>
      </c>
      <c r="J46" s="109">
        <f t="shared" si="1"/>
        <v>0.48717309104265766</v>
      </c>
      <c r="K46" s="110">
        <v>13171.439453125</v>
      </c>
      <c r="L46" s="109">
        <f t="shared" si="2"/>
        <v>0.89683097275732648</v>
      </c>
      <c r="M46" s="110">
        <v>8882.1845703125</v>
      </c>
      <c r="N46" s="109">
        <f t="shared" si="3"/>
        <v>0.59100482748169292</v>
      </c>
      <c r="O46" s="111">
        <v>13499.732421875</v>
      </c>
      <c r="P46" s="112">
        <f t="shared" si="5"/>
        <v>0.89824828203930795</v>
      </c>
      <c r="Q46" s="114"/>
      <c r="R46" s="115"/>
      <c r="S46" s="115"/>
      <c r="T46" s="115"/>
      <c r="U46" s="115"/>
    </row>
    <row r="47" spans="1:21" x14ac:dyDescent="0.3">
      <c r="A47" s="100" t="s">
        <v>266</v>
      </c>
      <c r="B47" s="101" t="s">
        <v>210</v>
      </c>
      <c r="C47" s="102">
        <v>1825.30578613281</v>
      </c>
      <c r="D47" s="103">
        <v>912.65289306640602</v>
      </c>
      <c r="E47" s="104">
        <v>1460.24488067626</v>
      </c>
      <c r="F47" s="105">
        <f t="shared" si="0"/>
        <v>0.80000013793305969</v>
      </c>
      <c r="G47" s="106">
        <v>730.12220001220703</v>
      </c>
      <c r="H47" s="107">
        <f t="shared" si="4"/>
        <v>0.79999987460630584</v>
      </c>
      <c r="I47" s="108">
        <v>1085.44323730468</v>
      </c>
      <c r="J47" s="109">
        <f t="shared" si="1"/>
        <v>0.74332959606199467</v>
      </c>
      <c r="K47" s="110">
        <v>1309.59289550781</v>
      </c>
      <c r="L47" s="109">
        <f t="shared" si="2"/>
        <v>0.89683101296086654</v>
      </c>
      <c r="M47" s="110">
        <v>571.77490234375</v>
      </c>
      <c r="N47" s="109">
        <f t="shared" si="3"/>
        <v>0.78312219835828911</v>
      </c>
      <c r="O47" s="111">
        <v>655.83099365234295</v>
      </c>
      <c r="P47" s="112">
        <f t="shared" si="5"/>
        <v>0.89824825712925593</v>
      </c>
      <c r="Q47" s="114"/>
      <c r="R47" s="115"/>
      <c r="S47" s="115"/>
      <c r="T47" s="115"/>
      <c r="U47" s="115"/>
    </row>
    <row r="48" spans="1:21" x14ac:dyDescent="0.3">
      <c r="A48" s="100" t="s">
        <v>266</v>
      </c>
      <c r="B48" s="101" t="s">
        <v>213</v>
      </c>
      <c r="C48" s="102">
        <v>0</v>
      </c>
      <c r="D48" s="103">
        <v>0</v>
      </c>
      <c r="E48" s="104"/>
      <c r="F48" s="105" t="str">
        <f t="shared" si="0"/>
        <v xml:space="preserve"> </v>
      </c>
      <c r="G48" s="106"/>
      <c r="H48" s="107" t="str">
        <f t="shared" si="4"/>
        <v xml:space="preserve"> </v>
      </c>
      <c r="I48" s="108">
        <v>0</v>
      </c>
      <c r="J48" s="109" t="str">
        <f t="shared" si="1"/>
        <v xml:space="preserve"> </v>
      </c>
      <c r="K48" s="110">
        <v>0</v>
      </c>
      <c r="L48" s="109" t="str">
        <f t="shared" si="2"/>
        <v xml:space="preserve"> </v>
      </c>
      <c r="M48" s="110">
        <v>0</v>
      </c>
      <c r="N48" s="109" t="str">
        <f t="shared" si="3"/>
        <v xml:space="preserve"> </v>
      </c>
      <c r="O48" s="111">
        <v>0</v>
      </c>
      <c r="P48" s="112" t="str">
        <f t="shared" si="5"/>
        <v xml:space="preserve"> </v>
      </c>
      <c r="Q48" s="114"/>
      <c r="R48" s="115"/>
      <c r="S48" s="115"/>
      <c r="T48" s="115"/>
      <c r="U48" s="115"/>
    </row>
    <row r="49" spans="1:21" x14ac:dyDescent="0.3">
      <c r="A49" s="100" t="s">
        <v>266</v>
      </c>
      <c r="B49" s="101" t="s">
        <v>217</v>
      </c>
      <c r="C49" s="102">
        <v>0</v>
      </c>
      <c r="D49" s="103">
        <v>0</v>
      </c>
      <c r="E49" s="104"/>
      <c r="F49" s="105" t="str">
        <f t="shared" si="0"/>
        <v xml:space="preserve"> </v>
      </c>
      <c r="G49" s="106"/>
      <c r="H49" s="107" t="str">
        <f t="shared" si="4"/>
        <v xml:space="preserve"> </v>
      </c>
      <c r="I49" s="108">
        <v>0</v>
      </c>
      <c r="J49" s="109" t="str">
        <f t="shared" si="1"/>
        <v xml:space="preserve"> </v>
      </c>
      <c r="K49" s="110">
        <v>0</v>
      </c>
      <c r="L49" s="109" t="str">
        <f t="shared" si="2"/>
        <v xml:space="preserve"> </v>
      </c>
      <c r="M49" s="110">
        <v>0</v>
      </c>
      <c r="N49" s="109" t="str">
        <f t="shared" si="3"/>
        <v xml:space="preserve"> </v>
      </c>
      <c r="O49" s="111">
        <v>0</v>
      </c>
      <c r="P49" s="112" t="str">
        <f t="shared" si="5"/>
        <v xml:space="preserve"> </v>
      </c>
      <c r="Q49" s="114"/>
      <c r="R49" s="115"/>
      <c r="S49" s="115"/>
      <c r="T49" s="115"/>
      <c r="U49" s="115"/>
    </row>
    <row r="50" spans="1:21" x14ac:dyDescent="0.3">
      <c r="A50" s="100" t="s">
        <v>269</v>
      </c>
      <c r="B50" s="101" t="s">
        <v>198</v>
      </c>
      <c r="C50" s="102">
        <v>437.15838623046801</v>
      </c>
      <c r="D50" s="103">
        <v>218.57920837402301</v>
      </c>
      <c r="E50" s="104">
        <v>349.72662353515602</v>
      </c>
      <c r="F50" s="105">
        <f t="shared" si="0"/>
        <v>0.79999980453487551</v>
      </c>
      <c r="G50" s="106">
        <v>174.863368988037</v>
      </c>
      <c r="H50" s="107">
        <f t="shared" si="4"/>
        <v>0.80000001047134628</v>
      </c>
      <c r="I50" s="108">
        <v>275.60275268554602</v>
      </c>
      <c r="J50" s="109">
        <f t="shared" si="1"/>
        <v>0.78805196441626135</v>
      </c>
      <c r="K50" s="110">
        <v>294.36865234375</v>
      </c>
      <c r="L50" s="109">
        <f t="shared" si="2"/>
        <v>0.84171073213749426</v>
      </c>
      <c r="M50" s="110">
        <v>142.804595947265</v>
      </c>
      <c r="N50" s="109">
        <f t="shared" si="3"/>
        <v>0.81666387176284327</v>
      </c>
      <c r="O50" s="111">
        <v>149.84182739257801</v>
      </c>
      <c r="P50" s="112">
        <f t="shared" si="5"/>
        <v>0.85690804346123062</v>
      </c>
      <c r="Q50" s="114"/>
      <c r="R50" s="115"/>
      <c r="S50" s="115"/>
      <c r="T50" s="115"/>
      <c r="U50" s="115"/>
    </row>
    <row r="51" spans="1:21" x14ac:dyDescent="0.3">
      <c r="A51" s="100" t="s">
        <v>269</v>
      </c>
      <c r="B51" s="101" t="s">
        <v>202</v>
      </c>
      <c r="C51" s="102">
        <v>67.423927307128906</v>
      </c>
      <c r="D51" s="103">
        <v>33.711967468261697</v>
      </c>
      <c r="E51" s="104">
        <v>53.939169883727999</v>
      </c>
      <c r="F51" s="105">
        <f t="shared" si="0"/>
        <v>0.80000041584680681</v>
      </c>
      <c r="G51" s="106">
        <v>26.9696173667907</v>
      </c>
      <c r="H51" s="107">
        <f t="shared" si="4"/>
        <v>0.80000128714473229</v>
      </c>
      <c r="I51" s="108">
        <v>0</v>
      </c>
      <c r="J51" s="109">
        <f t="shared" si="1"/>
        <v>0</v>
      </c>
      <c r="K51" s="110">
        <v>45.401180267333899</v>
      </c>
      <c r="L51" s="109">
        <f t="shared" si="2"/>
        <v>0.84171077095182023</v>
      </c>
      <c r="M51" s="110">
        <v>0</v>
      </c>
      <c r="N51" s="109">
        <f t="shared" si="3"/>
        <v>0</v>
      </c>
      <c r="O51" s="111">
        <v>23.110481262206999</v>
      </c>
      <c r="P51" s="112">
        <f t="shared" si="5"/>
        <v>0.85690801422582707</v>
      </c>
      <c r="Q51" s="114"/>
      <c r="R51" s="115"/>
      <c r="S51" s="115"/>
      <c r="T51" s="115"/>
      <c r="U51" s="115"/>
    </row>
    <row r="52" spans="1:21" x14ac:dyDescent="0.3">
      <c r="A52" s="100" t="s">
        <v>269</v>
      </c>
      <c r="B52" s="101" t="s">
        <v>206</v>
      </c>
      <c r="C52" s="102">
        <v>7066.6552734375</v>
      </c>
      <c r="D52" s="103">
        <v>7391.53662109375</v>
      </c>
      <c r="E52" s="104">
        <v>5653.3271484375</v>
      </c>
      <c r="F52" s="105">
        <f t="shared" si="0"/>
        <v>0.80000041457908821</v>
      </c>
      <c r="G52" s="106">
        <v>5913.2392578125</v>
      </c>
      <c r="H52" s="107">
        <f t="shared" si="4"/>
        <v>0.80000134761390096</v>
      </c>
      <c r="I52" s="108">
        <v>2193.48681640625</v>
      </c>
      <c r="J52" s="109">
        <f t="shared" si="1"/>
        <v>0.38799927172311244</v>
      </c>
      <c r="K52" s="110">
        <v>4758.46630859375</v>
      </c>
      <c r="L52" s="109">
        <f t="shared" si="2"/>
        <v>0.84171076317579163</v>
      </c>
      <c r="M52" s="110">
        <v>3054.9228515625</v>
      </c>
      <c r="N52" s="109">
        <f t="shared" si="3"/>
        <v>0.51662425928840494</v>
      </c>
      <c r="O52" s="111">
        <v>5067.1025390625</v>
      </c>
      <c r="P52" s="112">
        <f t="shared" si="5"/>
        <v>0.85690808677628016</v>
      </c>
      <c r="Q52" s="114"/>
      <c r="R52" s="115"/>
      <c r="S52" s="115"/>
      <c r="T52" s="115"/>
      <c r="U52" s="115"/>
    </row>
    <row r="53" spans="1:21" x14ac:dyDescent="0.3">
      <c r="A53" s="100" t="s">
        <v>269</v>
      </c>
      <c r="B53" s="101" t="s">
        <v>210</v>
      </c>
      <c r="C53" s="102">
        <v>9126.548828125</v>
      </c>
      <c r="D53" s="103">
        <v>9546.1318359375</v>
      </c>
      <c r="E53" s="104">
        <v>7301.2373046875</v>
      </c>
      <c r="F53" s="105">
        <f t="shared" si="0"/>
        <v>0.79999980739570531</v>
      </c>
      <c r="G53" s="106">
        <v>7636.9016113281205</v>
      </c>
      <c r="H53" s="107">
        <f t="shared" si="4"/>
        <v>0.79999959591780778</v>
      </c>
      <c r="I53" s="108">
        <v>5093.27197265625</v>
      </c>
      <c r="J53" s="109">
        <f t="shared" si="1"/>
        <v>0.69759025218729653</v>
      </c>
      <c r="K53" s="110">
        <v>6145.52978515625</v>
      </c>
      <c r="L53" s="109">
        <f t="shared" si="2"/>
        <v>0.84171073048272671</v>
      </c>
      <c r="M53" s="110">
        <v>5718.646484375</v>
      </c>
      <c r="N53" s="109">
        <f t="shared" si="3"/>
        <v>0.74881761942465042</v>
      </c>
      <c r="O53" s="111">
        <v>6544.12255859375</v>
      </c>
      <c r="P53" s="112">
        <f t="shared" si="5"/>
        <v>0.85690806188816049</v>
      </c>
      <c r="Q53" s="114"/>
      <c r="R53" s="115"/>
      <c r="S53" s="115"/>
      <c r="T53" s="115"/>
      <c r="U53" s="115"/>
    </row>
    <row r="54" spans="1:21" x14ac:dyDescent="0.3">
      <c r="A54" s="100" t="s">
        <v>269</v>
      </c>
      <c r="B54" s="101" t="s">
        <v>213</v>
      </c>
      <c r="C54" s="102">
        <v>7189.87060546875</v>
      </c>
      <c r="D54" s="103">
        <v>7520.41748046875</v>
      </c>
      <c r="E54" s="104">
        <v>5751.8966064453098</v>
      </c>
      <c r="F54" s="105">
        <f t="shared" si="0"/>
        <v>0.80000001697809553</v>
      </c>
      <c r="G54" s="106">
        <v>6016.3375854492097</v>
      </c>
      <c r="H54" s="107">
        <f t="shared" si="4"/>
        <v>0.80000047883966796</v>
      </c>
      <c r="I54" s="108">
        <v>3638.04711914062</v>
      </c>
      <c r="J54" s="109">
        <f t="shared" si="1"/>
        <v>0.63249522167418526</v>
      </c>
      <c r="K54" s="110">
        <v>4841.43310546875</v>
      </c>
      <c r="L54" s="109">
        <f t="shared" si="2"/>
        <v>0.84171073242931094</v>
      </c>
      <c r="M54" s="110">
        <v>4211.4140625</v>
      </c>
      <c r="N54" s="109">
        <f t="shared" si="3"/>
        <v>0.69999630218315867</v>
      </c>
      <c r="O54" s="111">
        <v>5155.4482421875</v>
      </c>
      <c r="P54" s="112">
        <f t="shared" si="5"/>
        <v>0.85690807222257437</v>
      </c>
      <c r="Q54" s="114"/>
      <c r="R54" s="115"/>
      <c r="S54" s="115"/>
      <c r="T54" s="115"/>
      <c r="U54" s="115"/>
    </row>
    <row r="55" spans="1:21" x14ac:dyDescent="0.3">
      <c r="A55" s="100" t="s">
        <v>269</v>
      </c>
      <c r="B55" s="101" t="s">
        <v>217</v>
      </c>
      <c r="C55" s="102">
        <v>1645.43969726562</v>
      </c>
      <c r="D55" s="103">
        <v>822.71984863281205</v>
      </c>
      <c r="E55" s="104">
        <v>1316.3520202636701</v>
      </c>
      <c r="F55" s="105">
        <f t="shared" si="0"/>
        <v>0.80000015950215286</v>
      </c>
      <c r="G55" s="106">
        <v>658.17523193359295</v>
      </c>
      <c r="H55" s="107">
        <f t="shared" si="4"/>
        <v>0.79999921361729909</v>
      </c>
      <c r="I55" s="108">
        <v>0</v>
      </c>
      <c r="J55" s="109">
        <f t="shared" si="1"/>
        <v>0</v>
      </c>
      <c r="K55" s="110">
        <v>1107.98767089843</v>
      </c>
      <c r="L55" s="109">
        <f t="shared" si="2"/>
        <v>0.8417107687322849</v>
      </c>
      <c r="M55" s="110">
        <v>0</v>
      </c>
      <c r="N55" s="109">
        <f t="shared" si="3"/>
        <v>0</v>
      </c>
      <c r="O55" s="111">
        <v>563.99566650390602</v>
      </c>
      <c r="P55" s="112">
        <f t="shared" si="5"/>
        <v>0.85690806815533704</v>
      </c>
      <c r="Q55" s="114"/>
      <c r="R55" s="115"/>
      <c r="S55" s="115"/>
      <c r="T55" s="115"/>
      <c r="U55" s="115"/>
    </row>
    <row r="56" spans="1:21" x14ac:dyDescent="0.3">
      <c r="A56" s="100" t="s">
        <v>272</v>
      </c>
      <c r="B56" s="101" t="s">
        <v>198</v>
      </c>
      <c r="C56" s="102">
        <v>2671.5185546875</v>
      </c>
      <c r="D56" s="103">
        <v>2921.55004882812</v>
      </c>
      <c r="E56" s="104">
        <v>2137.2139282226499</v>
      </c>
      <c r="F56" s="105">
        <f t="shared" si="0"/>
        <v>0.79999965730077061</v>
      </c>
      <c r="G56" s="106">
        <v>2337.2431945800699</v>
      </c>
      <c r="H56" s="107">
        <f t="shared" si="4"/>
        <v>0.80000108008335347</v>
      </c>
      <c r="I56" s="108">
        <v>1684.23303222656</v>
      </c>
      <c r="J56" s="109">
        <f t="shared" si="1"/>
        <v>0.78805074680904874</v>
      </c>
      <c r="K56" s="110">
        <v>1798.916015625</v>
      </c>
      <c r="L56" s="109">
        <f t="shared" si="2"/>
        <v>0.84171078611723948</v>
      </c>
      <c r="M56" s="110">
        <v>1908.74011230468</v>
      </c>
      <c r="N56" s="109">
        <f t="shared" si="3"/>
        <v>0.81666303135717178</v>
      </c>
      <c r="O56" s="111">
        <v>2002.80249023437</v>
      </c>
      <c r="P56" s="112">
        <f t="shared" si="5"/>
        <v>0.85690804229476492</v>
      </c>
      <c r="Q56" s="114"/>
      <c r="R56" s="115"/>
      <c r="S56" s="115"/>
      <c r="T56" s="115"/>
      <c r="U56" s="115"/>
    </row>
    <row r="57" spans="1:21" x14ac:dyDescent="0.3">
      <c r="A57" s="100" t="s">
        <v>272</v>
      </c>
      <c r="B57" s="101" t="s">
        <v>202</v>
      </c>
      <c r="C57" s="102">
        <v>1550.75622558593</v>
      </c>
      <c r="D57" s="103">
        <v>775.37811279296795</v>
      </c>
      <c r="E57" s="104">
        <v>1240.60388183593</v>
      </c>
      <c r="F57" s="105">
        <f t="shared" si="0"/>
        <v>0.79999929155027982</v>
      </c>
      <c r="G57" s="106">
        <v>620.30224609375</v>
      </c>
      <c r="H57" s="107">
        <f t="shared" si="4"/>
        <v>0.79999968513345898</v>
      </c>
      <c r="I57" s="108">
        <v>0</v>
      </c>
      <c r="J57" s="109">
        <f t="shared" si="1"/>
        <v>0</v>
      </c>
      <c r="K57" s="110">
        <v>1044.22961425781</v>
      </c>
      <c r="L57" s="109">
        <f t="shared" si="2"/>
        <v>0.84171074228180554</v>
      </c>
      <c r="M57" s="110">
        <v>0</v>
      </c>
      <c r="N57" s="109">
        <f t="shared" si="3"/>
        <v>0</v>
      </c>
      <c r="O57" s="111">
        <v>531.5419921875</v>
      </c>
      <c r="P57" s="112">
        <f t="shared" si="5"/>
        <v>0.85690805657209379</v>
      </c>
      <c r="Q57" s="114"/>
      <c r="R57" s="115"/>
      <c r="S57" s="115"/>
      <c r="T57" s="115"/>
      <c r="U57" s="115"/>
    </row>
    <row r="58" spans="1:21" x14ac:dyDescent="0.3">
      <c r="A58" s="100" t="s">
        <v>272</v>
      </c>
      <c r="B58" s="101" t="s">
        <v>206</v>
      </c>
      <c r="C58" s="102">
        <v>1823.6552734375</v>
      </c>
      <c r="D58" s="103">
        <v>1994.333984375</v>
      </c>
      <c r="E58" s="104">
        <v>1458.9276733398401</v>
      </c>
      <c r="F58" s="105">
        <f t="shared" si="0"/>
        <v>0.80000189432174518</v>
      </c>
      <c r="G58" s="106">
        <v>1595.4608459472599</v>
      </c>
      <c r="H58" s="107">
        <f t="shared" si="4"/>
        <v>0.79999682021527496</v>
      </c>
      <c r="I58" s="108">
        <v>566.06457519531205</v>
      </c>
      <c r="J58" s="109">
        <f t="shared" si="1"/>
        <v>0.38800043726599043</v>
      </c>
      <c r="K58" s="110">
        <v>1227.9951171875</v>
      </c>
      <c r="L58" s="109">
        <f t="shared" si="2"/>
        <v>0.84171075758424718</v>
      </c>
      <c r="M58" s="110">
        <v>824.25518798828102</v>
      </c>
      <c r="N58" s="109">
        <f t="shared" si="3"/>
        <v>0.51662514318795627</v>
      </c>
      <c r="O58" s="111">
        <v>1367.16320800781</v>
      </c>
      <c r="P58" s="112">
        <f t="shared" si="5"/>
        <v>0.85690802847380143</v>
      </c>
      <c r="Q58" s="114"/>
      <c r="R58" s="115"/>
      <c r="S58" s="115"/>
      <c r="T58" s="115"/>
      <c r="U58" s="115"/>
    </row>
    <row r="59" spans="1:21" x14ac:dyDescent="0.3">
      <c r="A59" s="100" t="s">
        <v>272</v>
      </c>
      <c r="B59" s="101" t="s">
        <v>210</v>
      </c>
      <c r="C59" s="102">
        <v>8160.20703125</v>
      </c>
      <c r="D59" s="103">
        <v>8923.93359375</v>
      </c>
      <c r="E59" s="104">
        <v>6528.1646728515598</v>
      </c>
      <c r="F59" s="105">
        <f t="shared" si="0"/>
        <v>0.79999988331810257</v>
      </c>
      <c r="G59" s="106">
        <v>7139.140625</v>
      </c>
      <c r="H59" s="107">
        <f t="shared" si="4"/>
        <v>0.79999929963620475</v>
      </c>
      <c r="I59" s="108">
        <v>4496.1806640625</v>
      </c>
      <c r="J59" s="109">
        <f t="shared" si="1"/>
        <v>0.68873579166294663</v>
      </c>
      <c r="K59" s="110">
        <v>5494.82666015625</v>
      </c>
      <c r="L59" s="109">
        <f t="shared" si="2"/>
        <v>0.84171079246934211</v>
      </c>
      <c r="M59" s="110">
        <v>5298.50439453125</v>
      </c>
      <c r="N59" s="109">
        <f t="shared" si="3"/>
        <v>0.74217677908974511</v>
      </c>
      <c r="O59" s="111">
        <v>6117.5869140625</v>
      </c>
      <c r="P59" s="112">
        <f t="shared" si="5"/>
        <v>0.8569080279270308</v>
      </c>
      <c r="Q59" s="114"/>
      <c r="R59" s="115"/>
      <c r="S59" s="115"/>
      <c r="T59" s="115"/>
      <c r="U59" s="115"/>
    </row>
    <row r="60" spans="1:21" x14ac:dyDescent="0.3">
      <c r="A60" s="100" t="s">
        <v>272</v>
      </c>
      <c r="B60" s="101" t="s">
        <v>213</v>
      </c>
      <c r="C60" s="102">
        <v>564.97155761718705</v>
      </c>
      <c r="D60" s="103">
        <v>282.48577880859301</v>
      </c>
      <c r="E60" s="104">
        <v>451.97737121582003</v>
      </c>
      <c r="F60" s="105">
        <f t="shared" si="0"/>
        <v>0.80000022146614058</v>
      </c>
      <c r="G60" s="106">
        <v>225.98908042907701</v>
      </c>
      <c r="H60" s="107">
        <f t="shared" si="4"/>
        <v>0.80000161913355261</v>
      </c>
      <c r="I60" s="108">
        <v>284.40539550781199</v>
      </c>
      <c r="J60" s="109">
        <f t="shared" si="1"/>
        <v>0.62924697920774419</v>
      </c>
      <c r="K60" s="110">
        <v>380.43420410156199</v>
      </c>
      <c r="L60" s="109">
        <f t="shared" si="2"/>
        <v>0.84171073228332915</v>
      </c>
      <c r="M60" s="110">
        <v>157.64097595214801</v>
      </c>
      <c r="N60" s="109">
        <f t="shared" si="3"/>
        <v>0.69756014606033612</v>
      </c>
      <c r="O60" s="111">
        <v>193.65185546875</v>
      </c>
      <c r="P60" s="112">
        <f t="shared" si="5"/>
        <v>0.85690802007367117</v>
      </c>
      <c r="Q60" s="114"/>
      <c r="R60" s="115"/>
      <c r="S60" s="115"/>
      <c r="T60" s="115"/>
      <c r="U60" s="115"/>
    </row>
    <row r="61" spans="1:21" x14ac:dyDescent="0.3">
      <c r="A61" s="100" t="s">
        <v>272</v>
      </c>
      <c r="B61" s="101" t="s">
        <v>217</v>
      </c>
      <c r="C61" s="102">
        <v>253.14465332031199</v>
      </c>
      <c r="D61" s="103">
        <v>126.57232666015599</v>
      </c>
      <c r="E61" s="104">
        <v>202.51544952392501</v>
      </c>
      <c r="F61" s="105">
        <f t="shared" si="0"/>
        <v>0.79999892104249093</v>
      </c>
      <c r="G61" s="106">
        <v>101.257665634155</v>
      </c>
      <c r="H61" s="107">
        <f t="shared" si="4"/>
        <v>0.79999845389608493</v>
      </c>
      <c r="I61" s="108">
        <v>0</v>
      </c>
      <c r="J61" s="109">
        <f t="shared" si="1"/>
        <v>0</v>
      </c>
      <c r="K61" s="110">
        <v>170.45942687988199</v>
      </c>
      <c r="L61" s="109">
        <f t="shared" si="2"/>
        <v>0.84171073012256303</v>
      </c>
      <c r="M61" s="110">
        <v>0</v>
      </c>
      <c r="N61" s="109">
        <f t="shared" si="3"/>
        <v>0</v>
      </c>
      <c r="O61" s="111">
        <v>86.768508911132798</v>
      </c>
      <c r="P61" s="112">
        <f t="shared" si="5"/>
        <v>0.85690805103712664</v>
      </c>
      <c r="Q61" s="114"/>
      <c r="R61" s="115"/>
      <c r="S61" s="115"/>
      <c r="T61" s="115"/>
      <c r="U61" s="115"/>
    </row>
    <row r="62" spans="1:21" x14ac:dyDescent="0.3">
      <c r="A62" s="100" t="s">
        <v>275</v>
      </c>
      <c r="B62" s="101" t="s">
        <v>198</v>
      </c>
      <c r="C62" s="102">
        <v>75.428550720214801</v>
      </c>
      <c r="D62" s="103">
        <v>37.714275360107401</v>
      </c>
      <c r="E62" s="104">
        <v>48.274238586425703</v>
      </c>
      <c r="F62" s="105">
        <f t="shared" si="0"/>
        <v>0.63999955090597072</v>
      </c>
      <c r="G62" s="106">
        <v>24.137159347534102</v>
      </c>
      <c r="H62" s="107">
        <f t="shared" si="4"/>
        <v>0.64000061295265898</v>
      </c>
      <c r="I62" s="108">
        <v>0</v>
      </c>
      <c r="J62" s="109">
        <f t="shared" si="1"/>
        <v>0</v>
      </c>
      <c r="K62" s="110">
        <v>29.571483612060501</v>
      </c>
      <c r="L62" s="109">
        <f t="shared" si="2"/>
        <v>0.61257276091716018</v>
      </c>
      <c r="M62" s="110">
        <v>0</v>
      </c>
      <c r="N62" s="109">
        <f t="shared" si="3"/>
        <v>0</v>
      </c>
      <c r="O62" s="111">
        <v>16.5352668762207</v>
      </c>
      <c r="P62" s="112">
        <f t="shared" si="5"/>
        <v>0.68505438598390722</v>
      </c>
      <c r="Q62" s="114"/>
      <c r="R62" s="115"/>
      <c r="S62" s="115"/>
      <c r="T62" s="115"/>
      <c r="U62" s="115"/>
    </row>
    <row r="63" spans="1:21" x14ac:dyDescent="0.3">
      <c r="A63" s="100" t="s">
        <v>275</v>
      </c>
      <c r="B63" s="101" t="s">
        <v>202</v>
      </c>
      <c r="C63" s="102">
        <v>1785.08459472656</v>
      </c>
      <c r="D63" s="103">
        <v>1868.89111328125</v>
      </c>
      <c r="E63" s="104">
        <v>1142.455078125</v>
      </c>
      <c r="F63" s="105">
        <f t="shared" si="0"/>
        <v>0.64000052518519535</v>
      </c>
      <c r="G63" s="106">
        <v>1196.09216308593</v>
      </c>
      <c r="H63" s="107">
        <f t="shared" si="4"/>
        <v>0.64000099020532386</v>
      </c>
      <c r="I63" s="108">
        <v>933.02801513671795</v>
      </c>
      <c r="J63" s="109">
        <f t="shared" si="1"/>
        <v>0.81668682909441459</v>
      </c>
      <c r="K63" s="110">
        <v>699.83685302734295</v>
      </c>
      <c r="L63" s="109">
        <f t="shared" si="2"/>
        <v>0.61257275356149399</v>
      </c>
      <c r="M63" s="110">
        <v>1002.4927368164</v>
      </c>
      <c r="N63" s="109">
        <f t="shared" si="3"/>
        <v>0.83814004284582766</v>
      </c>
      <c r="O63" s="111">
        <v>819.38812255859295</v>
      </c>
      <c r="P63" s="112">
        <f t="shared" si="5"/>
        <v>0.68505433598407939</v>
      </c>
      <c r="Q63" s="114"/>
      <c r="R63" s="115"/>
      <c r="S63" s="115"/>
      <c r="T63" s="115"/>
      <c r="U63" s="115"/>
    </row>
    <row r="64" spans="1:21" x14ac:dyDescent="0.3">
      <c r="A64" s="100" t="s">
        <v>275</v>
      </c>
      <c r="B64" s="101" t="s">
        <v>206</v>
      </c>
      <c r="C64" s="102">
        <v>171.60800170898401</v>
      </c>
      <c r="D64" s="103">
        <v>85.804000854492102</v>
      </c>
      <c r="E64" s="104">
        <v>109.82911682128901</v>
      </c>
      <c r="F64" s="105">
        <f t="shared" si="0"/>
        <v>0.63999997510337092</v>
      </c>
      <c r="G64" s="106">
        <v>54.914558410644503</v>
      </c>
      <c r="H64" s="107">
        <f t="shared" si="4"/>
        <v>0.63999997510337026</v>
      </c>
      <c r="I64" s="108">
        <v>0</v>
      </c>
      <c r="J64" s="109">
        <f t="shared" si="1"/>
        <v>0</v>
      </c>
      <c r="K64" s="110">
        <v>67.278327941894503</v>
      </c>
      <c r="L64" s="109">
        <f t="shared" si="2"/>
        <v>0.61257278478682475</v>
      </c>
      <c r="M64" s="110">
        <v>0</v>
      </c>
      <c r="N64" s="109">
        <f t="shared" si="3"/>
        <v>0</v>
      </c>
      <c r="O64" s="111">
        <v>37.619457244872997</v>
      </c>
      <c r="P64" s="112">
        <f t="shared" si="5"/>
        <v>0.68505435231872747</v>
      </c>
      <c r="Q64" s="114"/>
      <c r="R64" s="115"/>
      <c r="S64" s="115"/>
      <c r="T64" s="115"/>
      <c r="U64" s="115"/>
    </row>
    <row r="65" spans="1:21" x14ac:dyDescent="0.3">
      <c r="A65" s="100" t="s">
        <v>275</v>
      </c>
      <c r="B65" s="101" t="s">
        <v>210</v>
      </c>
      <c r="C65" s="102">
        <v>906.69610595703102</v>
      </c>
      <c r="D65" s="103">
        <v>949.26385498046795</v>
      </c>
      <c r="E65" s="104">
        <v>580.28570556640602</v>
      </c>
      <c r="F65" s="105">
        <f t="shared" si="0"/>
        <v>0.64000021810384411</v>
      </c>
      <c r="G65" s="106">
        <v>607.52880859375</v>
      </c>
      <c r="H65" s="107">
        <f t="shared" si="4"/>
        <v>0.63999993827453849</v>
      </c>
      <c r="I65" s="108">
        <v>0</v>
      </c>
      <c r="J65" s="109">
        <f t="shared" si="1"/>
        <v>0</v>
      </c>
      <c r="K65" s="110">
        <v>355.46722412109301</v>
      </c>
      <c r="L65" s="109">
        <f t="shared" si="2"/>
        <v>0.61257277356871664</v>
      </c>
      <c r="M65" s="110">
        <v>0</v>
      </c>
      <c r="N65" s="109">
        <f t="shared" si="3"/>
        <v>0</v>
      </c>
      <c r="O65" s="111">
        <v>416.19024658203102</v>
      </c>
      <c r="P65" s="112">
        <f t="shared" si="5"/>
        <v>0.68505433930843329</v>
      </c>
      <c r="Q65" s="114"/>
      <c r="R65" s="115"/>
      <c r="S65" s="115"/>
      <c r="T65" s="115"/>
      <c r="U65" s="115"/>
    </row>
    <row r="66" spans="1:21" x14ac:dyDescent="0.3">
      <c r="A66" s="100" t="s">
        <v>275</v>
      </c>
      <c r="B66" s="101" t="s">
        <v>213</v>
      </c>
      <c r="C66" s="102">
        <v>0</v>
      </c>
      <c r="D66" s="103">
        <v>0</v>
      </c>
      <c r="E66" s="104"/>
      <c r="F66" s="105" t="str">
        <f t="shared" ref="F66:F126" si="6">IF(C66=0," ",E66/C66)</f>
        <v xml:space="preserve"> </v>
      </c>
      <c r="G66" s="106"/>
      <c r="H66" s="107" t="str">
        <f t="shared" si="4"/>
        <v xml:space="preserve"> </v>
      </c>
      <c r="I66" s="108">
        <v>0</v>
      </c>
      <c r="J66" s="109" t="str">
        <f t="shared" ref="J66:J126" si="7">IF(E66=0," ",I66/E66)</f>
        <v xml:space="preserve"> </v>
      </c>
      <c r="K66" s="110">
        <v>0</v>
      </c>
      <c r="L66" s="109" t="str">
        <f t="shared" ref="L66:L126" si="8">IF(E66=0," ",K66/E66)</f>
        <v xml:space="preserve"> </v>
      </c>
      <c r="M66" s="110">
        <v>0</v>
      </c>
      <c r="N66" s="109" t="str">
        <f t="shared" ref="N66:N126" si="9">IF(G66=0," ",M66/G66)</f>
        <v xml:space="preserve"> </v>
      </c>
      <c r="O66" s="111">
        <v>0</v>
      </c>
      <c r="P66" s="112" t="str">
        <f t="shared" si="5"/>
        <v xml:space="preserve"> </v>
      </c>
      <c r="Q66" s="114"/>
      <c r="R66" s="115"/>
      <c r="S66" s="115"/>
      <c r="T66" s="115"/>
      <c r="U66" s="115"/>
    </row>
    <row r="67" spans="1:21" x14ac:dyDescent="0.3">
      <c r="A67" s="100" t="s">
        <v>275</v>
      </c>
      <c r="B67" s="101" t="s">
        <v>217</v>
      </c>
      <c r="C67" s="102">
        <v>5.7118167877197203</v>
      </c>
      <c r="D67" s="103">
        <v>2.8559083938598602</v>
      </c>
      <c r="E67" s="104">
        <v>3.6555647850036599</v>
      </c>
      <c r="F67" s="105">
        <f t="shared" si="6"/>
        <v>0.64000035730540994</v>
      </c>
      <c r="G67" s="106">
        <v>1.8277823925018299</v>
      </c>
      <c r="H67" s="107">
        <f t="shared" ref="H67:H126" si="10">IF(D67=0," ",G67/D67)</f>
        <v>0.64000035730540994</v>
      </c>
      <c r="I67" s="108">
        <v>0</v>
      </c>
      <c r="J67" s="109">
        <f t="shared" si="7"/>
        <v>0</v>
      </c>
      <c r="K67" s="110">
        <v>2.2392995357513401</v>
      </c>
      <c r="L67" s="109">
        <f t="shared" si="8"/>
        <v>0.61257279447971758</v>
      </c>
      <c r="M67" s="110">
        <v>0</v>
      </c>
      <c r="N67" s="109">
        <f t="shared" si="9"/>
        <v>0</v>
      </c>
      <c r="O67" s="111">
        <v>1.25213027000427</v>
      </c>
      <c r="P67" s="112">
        <f t="shared" ref="P67:P126" si="11">IF(G67=0," ",O67/G67)</f>
        <v>0.68505434516763264</v>
      </c>
      <c r="Q67" s="114"/>
      <c r="R67" s="115"/>
      <c r="S67" s="115"/>
      <c r="T67" s="115"/>
      <c r="U67" s="115"/>
    </row>
    <row r="68" spans="1:21" x14ac:dyDescent="0.3">
      <c r="A68" s="100" t="s">
        <v>278</v>
      </c>
      <c r="B68" s="101" t="s">
        <v>198</v>
      </c>
      <c r="C68" s="102">
        <v>1120.20104980468</v>
      </c>
      <c r="D68" s="103">
        <v>560.1005859375</v>
      </c>
      <c r="E68" s="104">
        <v>716.92864990234295</v>
      </c>
      <c r="F68" s="105">
        <f t="shared" si="6"/>
        <v>0.63999998038508155</v>
      </c>
      <c r="G68" s="106">
        <v>358.46463012695301</v>
      </c>
      <c r="H68" s="107">
        <f t="shared" si="10"/>
        <v>0.64000045550202844</v>
      </c>
      <c r="I68" s="108">
        <v>638.13360595703102</v>
      </c>
      <c r="J68" s="109">
        <f t="shared" si="7"/>
        <v>0.89009360421564254</v>
      </c>
      <c r="K68" s="110">
        <v>642.9638671875</v>
      </c>
      <c r="L68" s="109">
        <f t="shared" si="8"/>
        <v>0.89683104068317243</v>
      </c>
      <c r="M68" s="110">
        <v>320.17889404296801</v>
      </c>
      <c r="N68" s="109">
        <f t="shared" si="9"/>
        <v>0.89319521964991133</v>
      </c>
      <c r="O68" s="111">
        <v>321.990234375</v>
      </c>
      <c r="P68" s="112">
        <f t="shared" si="11"/>
        <v>0.89824827141513142</v>
      </c>
      <c r="Q68" s="114"/>
      <c r="R68" s="115"/>
      <c r="S68" s="115"/>
      <c r="T68" s="115"/>
      <c r="U68" s="115"/>
    </row>
    <row r="69" spans="1:21" x14ac:dyDescent="0.3">
      <c r="A69" s="100" t="s">
        <v>278</v>
      </c>
      <c r="B69" s="101" t="s">
        <v>202</v>
      </c>
      <c r="C69" s="102">
        <v>0</v>
      </c>
      <c r="D69" s="103">
        <v>0</v>
      </c>
      <c r="E69" s="104"/>
      <c r="F69" s="105" t="str">
        <f>IF(C69=0," ",E69/C69)</f>
        <v xml:space="preserve"> </v>
      </c>
      <c r="G69" s="106"/>
      <c r="H69" s="107" t="str">
        <f>IF(D69=0," ",G69/D69)</f>
        <v xml:space="preserve"> </v>
      </c>
      <c r="I69" s="108">
        <v>0</v>
      </c>
      <c r="J69" s="109" t="str">
        <f>IF(E69=0," ",I69/E69)</f>
        <v xml:space="preserve"> </v>
      </c>
      <c r="K69" s="110">
        <v>0</v>
      </c>
      <c r="L69" s="109" t="str">
        <f>IF(E69=0," ",K69/E69)</f>
        <v xml:space="preserve"> </v>
      </c>
      <c r="M69" s="110">
        <v>0</v>
      </c>
      <c r="N69" s="109" t="str">
        <f>IF(G69=0," ",M69/G69)</f>
        <v xml:space="preserve"> </v>
      </c>
      <c r="O69" s="111">
        <v>0</v>
      </c>
      <c r="P69" s="112" t="str">
        <f>IF(G69=0," ",O69/G69)</f>
        <v xml:space="preserve"> </v>
      </c>
      <c r="Q69" s="114"/>
      <c r="R69" s="115"/>
      <c r="S69" s="115"/>
      <c r="T69" s="115"/>
      <c r="U69" s="115"/>
    </row>
    <row r="70" spans="1:21" x14ac:dyDescent="0.3">
      <c r="A70" s="100" t="s">
        <v>278</v>
      </c>
      <c r="B70" s="101" t="s">
        <v>206</v>
      </c>
      <c r="C70" s="102">
        <v>12911.201171875</v>
      </c>
      <c r="D70" s="103">
        <v>13486.396484375</v>
      </c>
      <c r="E70" s="104">
        <v>8263.16796875</v>
      </c>
      <c r="F70" s="105">
        <f>IF(C70=0," ",E70/C70)</f>
        <v>0.63999993949052536</v>
      </c>
      <c r="G70" s="106">
        <v>8631.2958984375</v>
      </c>
      <c r="H70" s="107">
        <f>IF(D70=0," ",G70/D70)</f>
        <v>0.64000015930404408</v>
      </c>
      <c r="I70" s="108">
        <v>7536.90087890625</v>
      </c>
      <c r="J70" s="109">
        <f>IF(E70=0," ",I70/E70)</f>
        <v>0.91210791156728532</v>
      </c>
      <c r="K70" s="110">
        <v>7410.6650390625</v>
      </c>
      <c r="L70" s="109">
        <f>IF(E70=0," ",K70/E70)</f>
        <v>0.89683098142122586</v>
      </c>
      <c r="M70" s="110">
        <v>7851.94140625</v>
      </c>
      <c r="N70" s="109">
        <f>IF(G70=0," ",M70/G70)</f>
        <v>0.90970596983836638</v>
      </c>
      <c r="O70" s="111">
        <v>7753.04638671875</v>
      </c>
      <c r="P70" s="112">
        <f>IF(G70=0," ",O70/G70)</f>
        <v>0.89824824428997541</v>
      </c>
      <c r="Q70" s="114"/>
      <c r="R70" s="115"/>
      <c r="S70" s="115"/>
      <c r="T70" s="115"/>
      <c r="U70" s="115"/>
    </row>
    <row r="71" spans="1:21" x14ac:dyDescent="0.3">
      <c r="A71" s="100" t="s">
        <v>278</v>
      </c>
      <c r="B71" s="101" t="s">
        <v>210</v>
      </c>
      <c r="C71" s="102">
        <v>30.190143585205</v>
      </c>
      <c r="D71" s="103">
        <v>15.0950717926025</v>
      </c>
      <c r="E71" s="104">
        <v>19.321676254272401</v>
      </c>
      <c r="F71" s="105">
        <f>IF(C71=0," ",E71/C71)</f>
        <v>0.63999948194155631</v>
      </c>
      <c r="G71" s="106">
        <v>9.6608381271362305</v>
      </c>
      <c r="H71" s="107">
        <f>IF(D71=0," ",G71/D71)</f>
        <v>0.63999948194155831</v>
      </c>
      <c r="I71" s="108">
        <v>17.8067607879638</v>
      </c>
      <c r="J71" s="109">
        <f>IF(E71=0," ",I71/E71)</f>
        <v>0.92159502900408952</v>
      </c>
      <c r="K71" s="110">
        <v>17.3282775878906</v>
      </c>
      <c r="L71" s="109">
        <f>IF(E71=0," ",K71/E71)</f>
        <v>0.89683096641571036</v>
      </c>
      <c r="M71" s="110">
        <v>8.8572616577148402</v>
      </c>
      <c r="N71" s="109">
        <f>IF(G71=0," ",M71/G71)</f>
        <v>0.91682124688910449</v>
      </c>
      <c r="O71" s="111">
        <v>8.6778306961059499</v>
      </c>
      <c r="P71" s="112">
        <f>IF(G71=0," ",O71/G71)</f>
        <v>0.89824822462668941</v>
      </c>
      <c r="Q71" s="114"/>
      <c r="R71" s="115"/>
      <c r="S71" s="115"/>
      <c r="T71" s="115"/>
      <c r="U71" s="115"/>
    </row>
    <row r="72" spans="1:21" x14ac:dyDescent="0.3">
      <c r="A72" s="100" t="s">
        <v>278</v>
      </c>
      <c r="B72" s="101" t="s">
        <v>213</v>
      </c>
      <c r="C72" s="102">
        <v>0</v>
      </c>
      <c r="D72" s="103">
        <v>0</v>
      </c>
      <c r="E72" s="104"/>
      <c r="F72" s="105" t="str">
        <f>IF(C72=0," ",E72/C72)</f>
        <v xml:space="preserve"> </v>
      </c>
      <c r="G72" s="106"/>
      <c r="H72" s="107" t="str">
        <f>IF(D72=0," ",G72/D72)</f>
        <v xml:space="preserve"> </v>
      </c>
      <c r="I72" s="108">
        <v>0</v>
      </c>
      <c r="J72" s="109" t="str">
        <f>IF(E72=0," ",I72/E72)</f>
        <v xml:space="preserve"> </v>
      </c>
      <c r="K72" s="110">
        <v>0</v>
      </c>
      <c r="L72" s="109" t="str">
        <f>IF(E72=0," ",K72/E72)</f>
        <v xml:space="preserve"> </v>
      </c>
      <c r="M72" s="110">
        <v>0</v>
      </c>
      <c r="N72" s="109" t="str">
        <f>IF(G72=0," ",M72/G72)</f>
        <v xml:space="preserve"> </v>
      </c>
      <c r="O72" s="111">
        <v>0</v>
      </c>
      <c r="P72" s="112" t="str">
        <f>IF(G72=0," ",O72/G72)</f>
        <v xml:space="preserve"> </v>
      </c>
      <c r="Q72" s="114"/>
      <c r="R72" s="115"/>
      <c r="S72" s="115"/>
      <c r="T72" s="115"/>
      <c r="U72" s="115"/>
    </row>
    <row r="73" spans="1:21" x14ac:dyDescent="0.3">
      <c r="A73" s="100" t="s">
        <v>278</v>
      </c>
      <c r="B73" s="101" t="s">
        <v>217</v>
      </c>
      <c r="C73" s="102">
        <v>0</v>
      </c>
      <c r="D73" s="103">
        <v>0</v>
      </c>
      <c r="E73" s="104"/>
      <c r="F73" s="105" t="str">
        <f>IF(C73=0," ",E73/C73)</f>
        <v xml:space="preserve"> </v>
      </c>
      <c r="G73" s="106"/>
      <c r="H73" s="107" t="str">
        <f>IF(D73=0," ",G73/D73)</f>
        <v xml:space="preserve"> </v>
      </c>
      <c r="I73" s="108">
        <v>0</v>
      </c>
      <c r="J73" s="109" t="str">
        <f>IF(E73=0," ",I73/E73)</f>
        <v xml:space="preserve"> </v>
      </c>
      <c r="K73" s="110">
        <v>0</v>
      </c>
      <c r="L73" s="109" t="str">
        <f>IF(E73=0," ",K73/E73)</f>
        <v xml:space="preserve"> </v>
      </c>
      <c r="M73" s="110">
        <v>0</v>
      </c>
      <c r="N73" s="109" t="str">
        <f>IF(G73=0," ",M73/G73)</f>
        <v xml:space="preserve"> </v>
      </c>
      <c r="O73" s="111">
        <v>0</v>
      </c>
      <c r="P73" s="112" t="str">
        <f>IF(G73=0," ",O73/G73)</f>
        <v xml:space="preserve"> </v>
      </c>
      <c r="Q73" s="114"/>
      <c r="R73" s="115"/>
      <c r="S73" s="115"/>
      <c r="T73" s="115"/>
      <c r="U73" s="115"/>
    </row>
    <row r="74" spans="1:21" x14ac:dyDescent="0.3">
      <c r="A74" s="100" t="s">
        <v>281</v>
      </c>
      <c r="B74" s="101" t="s">
        <v>198</v>
      </c>
      <c r="C74" s="102">
        <v>486.76388549804602</v>
      </c>
      <c r="D74" s="103">
        <v>243.38194274902301</v>
      </c>
      <c r="E74" s="104">
        <v>311.52896118164</v>
      </c>
      <c r="F74" s="105">
        <f t="shared" si="6"/>
        <v>0.64000015297538038</v>
      </c>
      <c r="G74" s="106">
        <v>155.76448059082</v>
      </c>
      <c r="H74" s="107">
        <f t="shared" si="10"/>
        <v>0.64000015297538038</v>
      </c>
      <c r="I74" s="108">
        <v>236.92430114746</v>
      </c>
      <c r="J74" s="109">
        <f t="shared" si="7"/>
        <v>0.76052094883505539</v>
      </c>
      <c r="K74" s="110">
        <v>274.12600708007801</v>
      </c>
      <c r="L74" s="109">
        <f t="shared" si="8"/>
        <v>0.8799374736792005</v>
      </c>
      <c r="M74" s="110">
        <v>123.99097442626901</v>
      </c>
      <c r="N74" s="109">
        <f t="shared" si="9"/>
        <v>0.79601571523858972</v>
      </c>
      <c r="O74" s="111">
        <v>137.94161987304599</v>
      </c>
      <c r="P74" s="112">
        <f t="shared" si="11"/>
        <v>0.88557814560693626</v>
      </c>
      <c r="Q74" s="114"/>
      <c r="R74" s="115"/>
      <c r="S74" s="115"/>
      <c r="T74" s="115"/>
      <c r="U74" s="115"/>
    </row>
    <row r="75" spans="1:21" x14ac:dyDescent="0.3">
      <c r="A75" s="100" t="s">
        <v>281</v>
      </c>
      <c r="B75" s="101" t="s">
        <v>202</v>
      </c>
      <c r="C75" s="102">
        <v>0</v>
      </c>
      <c r="D75" s="103">
        <v>0</v>
      </c>
      <c r="E75" s="104"/>
      <c r="F75" s="105" t="str">
        <f>IF(C75=0," ",E75/C75)</f>
        <v xml:space="preserve"> </v>
      </c>
      <c r="G75" s="106"/>
      <c r="H75" s="107" t="str">
        <f>IF(D75=0," ",G75/D75)</f>
        <v xml:space="preserve"> </v>
      </c>
      <c r="I75" s="108">
        <v>0</v>
      </c>
      <c r="J75" s="109" t="str">
        <f>IF(E75=0," ",I75/E75)</f>
        <v xml:space="preserve"> </v>
      </c>
      <c r="K75" s="110">
        <v>0</v>
      </c>
      <c r="L75" s="109" t="str">
        <f>IF(E75=0," ",K75/E75)</f>
        <v xml:space="preserve"> </v>
      </c>
      <c r="M75" s="110">
        <v>0</v>
      </c>
      <c r="N75" s="109" t="str">
        <f>IF(G75=0," ",M75/G75)</f>
        <v xml:space="preserve"> </v>
      </c>
      <c r="O75" s="111">
        <v>0</v>
      </c>
      <c r="P75" s="112" t="str">
        <f>IF(G75=0," ",O75/G75)</f>
        <v xml:space="preserve"> </v>
      </c>
      <c r="Q75" s="114"/>
      <c r="R75" s="115"/>
      <c r="S75" s="115"/>
      <c r="T75" s="115"/>
      <c r="U75" s="115"/>
    </row>
    <row r="76" spans="1:21" x14ac:dyDescent="0.3">
      <c r="A76" s="100" t="s">
        <v>281</v>
      </c>
      <c r="B76" s="101" t="s">
        <v>206</v>
      </c>
      <c r="C76" s="102">
        <v>0</v>
      </c>
      <c r="D76" s="103">
        <v>0</v>
      </c>
      <c r="E76" s="104"/>
      <c r="F76" s="105" t="str">
        <f>IF(C76=0," ",E76/C76)</f>
        <v xml:space="preserve"> </v>
      </c>
      <c r="G76" s="106"/>
      <c r="H76" s="107" t="str">
        <f>IF(D76=0," ",G76/D76)</f>
        <v xml:space="preserve"> </v>
      </c>
      <c r="I76" s="108">
        <v>0</v>
      </c>
      <c r="J76" s="109" t="str">
        <f>IF(E76=0," ",I76/E76)</f>
        <v xml:space="preserve"> </v>
      </c>
      <c r="K76" s="110">
        <v>0</v>
      </c>
      <c r="L76" s="109" t="str">
        <f>IF(E76=0," ",K76/E76)</f>
        <v xml:space="preserve"> </v>
      </c>
      <c r="M76" s="110">
        <v>0</v>
      </c>
      <c r="N76" s="109" t="str">
        <f>IF(G76=0," ",M76/G76)</f>
        <v xml:space="preserve"> </v>
      </c>
      <c r="O76" s="111">
        <v>0</v>
      </c>
      <c r="P76" s="112" t="str">
        <f>IF(G76=0," ",O76/G76)</f>
        <v xml:space="preserve"> </v>
      </c>
      <c r="Q76" s="114"/>
      <c r="R76" s="115"/>
      <c r="S76" s="115"/>
      <c r="T76" s="115"/>
      <c r="U76" s="115"/>
    </row>
    <row r="77" spans="1:21" x14ac:dyDescent="0.3">
      <c r="A77" s="100" t="s">
        <v>281</v>
      </c>
      <c r="B77" s="101" t="s">
        <v>210</v>
      </c>
      <c r="C77" s="102">
        <v>2202.32153320312</v>
      </c>
      <c r="D77" s="103">
        <v>2402.8955078125</v>
      </c>
      <c r="E77" s="104">
        <v>1409.48291015625</v>
      </c>
      <c r="F77" s="105">
        <f>IF(C77=0," ",E77/C77)</f>
        <v>0.63999869633307238</v>
      </c>
      <c r="G77" s="106">
        <v>1537.8515625</v>
      </c>
      <c r="H77" s="107">
        <f>IF(D77=0," ",G77/D77)</f>
        <v>0.63999934974284367</v>
      </c>
      <c r="I77" s="108">
        <v>936.85443115234295</v>
      </c>
      <c r="J77" s="109">
        <f>IF(E77=0," ",I77/E77)</f>
        <v>0.66467952495322324</v>
      </c>
      <c r="K77" s="110">
        <v>1240.2568359375</v>
      </c>
      <c r="L77" s="109">
        <f>IF(E77=0," ",K77/E77)</f>
        <v>0.87993747707094216</v>
      </c>
      <c r="M77" s="110">
        <v>1113.61157226562</v>
      </c>
      <c r="N77" s="109">
        <f>IF(G77=0," ",M77/G77)</f>
        <v>0.72413463003885981</v>
      </c>
      <c r="O77" s="111">
        <v>1361.8876953125</v>
      </c>
      <c r="P77" s="112">
        <f>IF(G77=0," ",O77/G77)</f>
        <v>0.88557811984048362</v>
      </c>
      <c r="Q77" s="114"/>
      <c r="R77" s="115"/>
      <c r="S77" s="115"/>
      <c r="T77" s="115"/>
      <c r="U77" s="115"/>
    </row>
    <row r="78" spans="1:21" x14ac:dyDescent="0.3">
      <c r="A78" s="100" t="s">
        <v>281</v>
      </c>
      <c r="B78" s="101" t="s">
        <v>213</v>
      </c>
      <c r="C78" s="102">
        <v>534.89514160156205</v>
      </c>
      <c r="D78" s="103">
        <v>583.610107421875</v>
      </c>
      <c r="E78" s="104">
        <v>342.33279418945301</v>
      </c>
      <c r="F78" s="105">
        <f>IF(C78=0," ",E78/C78)</f>
        <v>0.6399998197113056</v>
      </c>
      <c r="G78" s="106">
        <v>373.51040649414</v>
      </c>
      <c r="H78" s="107">
        <f>IF(D78=0," ",G78/D78)</f>
        <v>0.63999989332628204</v>
      </c>
      <c r="I78" s="108">
        <v>0</v>
      </c>
      <c r="J78" s="109">
        <f>IF(E78=0," ",I78/E78)</f>
        <v>0</v>
      </c>
      <c r="K78" s="110">
        <v>301.23147583007801</v>
      </c>
      <c r="L78" s="109">
        <f>IF(E78=0," ",K78/E78)</f>
        <v>0.87993753722400081</v>
      </c>
      <c r="M78" s="110">
        <v>0</v>
      </c>
      <c r="N78" s="109">
        <f>IF(G78=0," ",M78/G78)</f>
        <v>0</v>
      </c>
      <c r="O78" s="111">
        <v>330.77264404296801</v>
      </c>
      <c r="P78" s="112">
        <f>IF(G78=0," ",O78/G78)</f>
        <v>0.88557812123009083</v>
      </c>
      <c r="Q78" s="114"/>
      <c r="R78" s="115"/>
      <c r="S78" s="115"/>
      <c r="T78" s="115"/>
      <c r="U78" s="115"/>
    </row>
    <row r="79" spans="1:21" x14ac:dyDescent="0.3">
      <c r="A79" s="100" t="s">
        <v>281</v>
      </c>
      <c r="B79" s="101" t="s">
        <v>217</v>
      </c>
      <c r="C79" s="102">
        <v>11.814151763916</v>
      </c>
      <c r="D79" s="103">
        <v>5.9070763587951598</v>
      </c>
      <c r="E79" s="104">
        <v>7.56105613708496</v>
      </c>
      <c r="F79" s="105">
        <f>IF(C79=0," ",E79/C79)</f>
        <v>0.63999991604803297</v>
      </c>
      <c r="G79" s="106">
        <v>3.7805311679839999</v>
      </c>
      <c r="H79" s="107">
        <f>IF(D79=0," ",G79/D79)</f>
        <v>0.64000038908504953</v>
      </c>
      <c r="I79" s="108">
        <v>0</v>
      </c>
      <c r="J79" s="109">
        <f>IF(E79=0," ",I79/E79)</f>
        <v>0</v>
      </c>
      <c r="K79" s="110">
        <v>6.6532568931579501</v>
      </c>
      <c r="L79" s="109">
        <f>IF(E79=0," ",K79/E79)</f>
        <v>0.87993750774121393</v>
      </c>
      <c r="M79" s="110">
        <v>0</v>
      </c>
      <c r="N79" s="109">
        <f>IF(G79=0," ",M79/G79)</f>
        <v>0</v>
      </c>
      <c r="O79" s="111">
        <v>3.3479557037353498</v>
      </c>
      <c r="P79" s="112">
        <f>IF(G79=0," ",O79/G79)</f>
        <v>0.8855781251290874</v>
      </c>
      <c r="Q79" s="114"/>
      <c r="R79" s="115"/>
      <c r="S79" s="115"/>
      <c r="T79" s="115"/>
      <c r="U79" s="115"/>
    </row>
    <row r="80" spans="1:21" x14ac:dyDescent="0.3">
      <c r="A80" s="100" t="s">
        <v>284</v>
      </c>
      <c r="B80" s="101" t="s">
        <v>198</v>
      </c>
      <c r="C80" s="102">
        <v>664.63970947265602</v>
      </c>
      <c r="D80" s="103">
        <v>709.42010498046795</v>
      </c>
      <c r="E80" s="104">
        <v>425.36895751953102</v>
      </c>
      <c r="F80" s="105">
        <f t="shared" si="6"/>
        <v>0.63999931309706248</v>
      </c>
      <c r="G80" s="106">
        <v>454.02880859375</v>
      </c>
      <c r="H80" s="107">
        <f t="shared" si="10"/>
        <v>0.63999991740613338</v>
      </c>
      <c r="I80" s="108">
        <v>323.50201416015602</v>
      </c>
      <c r="J80" s="109">
        <f t="shared" si="7"/>
        <v>0.76052097465363877</v>
      </c>
      <c r="K80" s="110">
        <v>324.86810302734301</v>
      </c>
      <c r="L80" s="109">
        <f t="shared" si="8"/>
        <v>0.76373251334972303</v>
      </c>
      <c r="M80" s="110">
        <v>361.41418457031199</v>
      </c>
      <c r="N80" s="109">
        <f t="shared" si="9"/>
        <v>0.79601597460238138</v>
      </c>
      <c r="O80" s="111">
        <v>362.50778198242102</v>
      </c>
      <c r="P80" s="112">
        <f t="shared" si="11"/>
        <v>0.7984246266337276</v>
      </c>
      <c r="Q80" s="114"/>
      <c r="R80" s="115"/>
      <c r="S80" s="115"/>
      <c r="T80" s="115"/>
      <c r="U80" s="115"/>
    </row>
    <row r="81" spans="1:21" x14ac:dyDescent="0.3">
      <c r="A81" s="100" t="s">
        <v>284</v>
      </c>
      <c r="B81" s="101" t="s">
        <v>202</v>
      </c>
      <c r="C81" s="102">
        <v>11.378033638000399</v>
      </c>
      <c r="D81" s="103">
        <v>5.6890168190002397</v>
      </c>
      <c r="E81" s="104">
        <v>7.2819519042968697</v>
      </c>
      <c r="F81" s="105">
        <f>IF(C81=0," ",E81/C81)</f>
        <v>0.64000091193056241</v>
      </c>
      <c r="G81" s="106">
        <v>3.64096903800964</v>
      </c>
      <c r="H81" s="107">
        <f>IF(D81=0," ",G81/D81)</f>
        <v>0.63999969658192823</v>
      </c>
      <c r="I81" s="108">
        <v>0</v>
      </c>
      <c r="J81" s="109">
        <f>IF(E81=0," ",I81/E81)</f>
        <v>0</v>
      </c>
      <c r="K81" s="110">
        <v>5.5614633560180602</v>
      </c>
      <c r="L81" s="109">
        <f>IF(E81=0," ",K81/E81)</f>
        <v>0.76373250319552388</v>
      </c>
      <c r="M81" s="110">
        <v>0</v>
      </c>
      <c r="N81" s="109">
        <f>IF(G81=0," ",M81/G81)</f>
        <v>0</v>
      </c>
      <c r="O81" s="111">
        <v>2.90703916549682</v>
      </c>
      <c r="P81" s="112">
        <f>IF(G81=0," ",O81/G81)</f>
        <v>0.79842457739931028</v>
      </c>
      <c r="Q81" s="114"/>
      <c r="R81" s="115"/>
      <c r="S81" s="115"/>
      <c r="T81" s="115"/>
      <c r="U81" s="115"/>
    </row>
    <row r="82" spans="1:21" x14ac:dyDescent="0.3">
      <c r="A82" s="100" t="s">
        <v>284</v>
      </c>
      <c r="B82" s="101" t="s">
        <v>206</v>
      </c>
      <c r="C82" s="102">
        <v>226.81491088867099</v>
      </c>
      <c r="D82" s="103">
        <v>113.407455444335</v>
      </c>
      <c r="E82" s="104">
        <v>145.16160583496</v>
      </c>
      <c r="F82" s="105">
        <f>IF(C82=0," ",E82/C82)</f>
        <v>0.6400002771696548</v>
      </c>
      <c r="G82" s="106">
        <v>72.580802917480398</v>
      </c>
      <c r="H82" s="107">
        <f>IF(D82=0," ",G82/D82)</f>
        <v>0.64000027716966112</v>
      </c>
      <c r="I82" s="108">
        <v>0</v>
      </c>
      <c r="J82" s="109">
        <f>IF(E82=0," ",I82/E82)</f>
        <v>0</v>
      </c>
      <c r="K82" s="110">
        <v>110.86463928222599</v>
      </c>
      <c r="L82" s="109">
        <f>IF(E82=0," ",K82/E82)</f>
        <v>0.76373252172666384</v>
      </c>
      <c r="M82" s="110">
        <v>0</v>
      </c>
      <c r="N82" s="109">
        <f>IF(G82=0," ",M82/G82)</f>
        <v>0</v>
      </c>
      <c r="O82" s="111">
        <v>57.950298309326101</v>
      </c>
      <c r="P82" s="112">
        <f>IF(G82=0," ",O82/G82)</f>
        <v>0.79842459686222789</v>
      </c>
      <c r="Q82" s="114"/>
      <c r="R82" s="115"/>
      <c r="S82" s="115"/>
      <c r="T82" s="115"/>
      <c r="U82" s="115"/>
    </row>
    <row r="83" spans="1:21" x14ac:dyDescent="0.3">
      <c r="A83" s="100" t="s">
        <v>284</v>
      </c>
      <c r="B83" s="101" t="s">
        <v>210</v>
      </c>
      <c r="C83" s="102">
        <v>1283.97094726562</v>
      </c>
      <c r="D83" s="103">
        <v>1370.47900390625</v>
      </c>
      <c r="E83" s="104">
        <v>821.73858642578102</v>
      </c>
      <c r="F83" s="105">
        <f>IF(C83=0," ",E83/C83)</f>
        <v>0.63999780382552907</v>
      </c>
      <c r="G83" s="106">
        <v>877.10418701171795</v>
      </c>
      <c r="H83" s="107">
        <f>IF(D83=0," ",G83/D83)</f>
        <v>0.63999826667298421</v>
      </c>
      <c r="I83" s="108">
        <v>546.19281005859295</v>
      </c>
      <c r="J83" s="109">
        <f>IF(E83=0," ",I83/E83)</f>
        <v>0.66467952105584227</v>
      </c>
      <c r="K83" s="110">
        <v>627.58843994140602</v>
      </c>
      <c r="L83" s="109">
        <f>IF(E83=0," ",K83/E83)</f>
        <v>0.76373246955720198</v>
      </c>
      <c r="M83" s="110">
        <v>635.141845703125</v>
      </c>
      <c r="N83" s="109">
        <f>IF(G83=0," ",M83/G83)</f>
        <v>0.72413500597579472</v>
      </c>
      <c r="O83" s="111">
        <v>700.30157470703102</v>
      </c>
      <c r="P83" s="112">
        <f>IF(G83=0," ",O83/G83)</f>
        <v>0.79842461714035251</v>
      </c>
      <c r="Q83" s="114"/>
      <c r="R83" s="115"/>
      <c r="S83" s="115"/>
      <c r="T83" s="115"/>
      <c r="U83" s="115"/>
    </row>
    <row r="84" spans="1:21" x14ac:dyDescent="0.3">
      <c r="A84" s="100" t="s">
        <v>284</v>
      </c>
      <c r="B84" s="101" t="s">
        <v>213</v>
      </c>
      <c r="C84" s="102">
        <v>697.60070800781205</v>
      </c>
      <c r="D84" s="103">
        <v>744.601806640625</v>
      </c>
      <c r="E84" s="104">
        <v>446.46398925781199</v>
      </c>
      <c r="F84" s="105">
        <f>IF(C84=0," ",E84/C84)</f>
        <v>0.63999933505344475</v>
      </c>
      <c r="G84" s="106">
        <v>476.54528808593699</v>
      </c>
      <c r="H84" s="107">
        <f>IF(D84=0," ",G84/D84)</f>
        <v>0.64000017705562329</v>
      </c>
      <c r="I84" s="108">
        <v>0</v>
      </c>
      <c r="J84" s="109">
        <f>IF(E84=0," ",I84/E84)</f>
        <v>0</v>
      </c>
      <c r="K84" s="110">
        <v>340.97906494140602</v>
      </c>
      <c r="L84" s="109">
        <f>IF(E84=0," ",K84/E84)</f>
        <v>0.76373251403375031</v>
      </c>
      <c r="M84" s="110">
        <v>0</v>
      </c>
      <c r="N84" s="109">
        <f>IF(G84=0," ",M84/G84)</f>
        <v>0</v>
      </c>
      <c r="O84" s="111">
        <v>380.48547363281199</v>
      </c>
      <c r="P84" s="112">
        <f>IF(G84=0," ",O84/G84)</f>
        <v>0.79842458449447051</v>
      </c>
      <c r="Q84" s="114"/>
      <c r="R84" s="115"/>
      <c r="S84" s="115"/>
      <c r="T84" s="115"/>
      <c r="U84" s="115"/>
    </row>
    <row r="85" spans="1:21" x14ac:dyDescent="0.3">
      <c r="A85" s="100" t="s">
        <v>284</v>
      </c>
      <c r="B85" s="101" t="s">
        <v>217</v>
      </c>
      <c r="C85" s="102">
        <v>118.38582611083901</v>
      </c>
      <c r="D85" s="103">
        <v>59.192913055419901</v>
      </c>
      <c r="E85" s="104">
        <v>75.766914367675696</v>
      </c>
      <c r="F85" s="105">
        <f>IF(C85=0," ",E85/C85)</f>
        <v>0.63999987884308673</v>
      </c>
      <c r="G85" s="106">
        <v>37.883457183837798</v>
      </c>
      <c r="H85" s="107">
        <f>IF(D85=0," ",G85/D85)</f>
        <v>0.63999987884308163</v>
      </c>
      <c r="I85" s="108">
        <v>0</v>
      </c>
      <c r="J85" s="109">
        <f>IF(E85=0," ",I85/E85)</f>
        <v>0</v>
      </c>
      <c r="K85" s="110">
        <v>57.865653991699197</v>
      </c>
      <c r="L85" s="109">
        <f>IF(E85=0," ",K85/E85)</f>
        <v>0.76373248765144797</v>
      </c>
      <c r="M85" s="110">
        <v>0</v>
      </c>
      <c r="N85" s="109">
        <f>IF(G85=0," ",M85/G85)</f>
        <v>0</v>
      </c>
      <c r="O85" s="111">
        <v>30.247083663940401</v>
      </c>
      <c r="P85" s="112">
        <f>IF(G85=0," ",O85/G85)</f>
        <v>0.79842458720596121</v>
      </c>
      <c r="Q85" s="114"/>
      <c r="R85" s="115"/>
      <c r="S85" s="115"/>
      <c r="T85" s="115"/>
      <c r="U85" s="115"/>
    </row>
    <row r="86" spans="1:21" x14ac:dyDescent="0.3">
      <c r="A86" s="100" t="s">
        <v>287</v>
      </c>
      <c r="B86" s="101" t="s">
        <v>198</v>
      </c>
      <c r="C86" s="102">
        <v>2004.92895507812</v>
      </c>
      <c r="D86" s="103">
        <v>1002.46453857421</v>
      </c>
      <c r="E86" s="104">
        <v>1283.15649414062</v>
      </c>
      <c r="F86" s="105">
        <f t="shared" si="6"/>
        <v>0.64000097903250797</v>
      </c>
      <c r="G86" s="106">
        <v>641.57757568359295</v>
      </c>
      <c r="H86" s="107">
        <f t="shared" si="10"/>
        <v>0.64000027032986018</v>
      </c>
      <c r="I86" s="108">
        <v>1090.68383789062</v>
      </c>
      <c r="J86" s="109">
        <f t="shared" si="7"/>
        <v>0.85000063738998066</v>
      </c>
      <c r="K86" s="110">
        <v>1129.09753417968</v>
      </c>
      <c r="L86" s="109">
        <f t="shared" si="8"/>
        <v>0.87993751294995448</v>
      </c>
      <c r="M86" s="110">
        <v>553.761962890625</v>
      </c>
      <c r="N86" s="109">
        <f t="shared" si="9"/>
        <v>0.86312549546420558</v>
      </c>
      <c r="O86" s="111">
        <v>568.16705322265602</v>
      </c>
      <c r="P86" s="112">
        <f t="shared" si="11"/>
        <v>0.88557810428034534</v>
      </c>
      <c r="Q86" s="114"/>
      <c r="R86" s="115"/>
      <c r="S86" s="115"/>
      <c r="T86" s="115"/>
      <c r="U86" s="115"/>
    </row>
    <row r="87" spans="1:21" x14ac:dyDescent="0.3">
      <c r="A87" s="100" t="s">
        <v>287</v>
      </c>
      <c r="B87" s="101" t="s">
        <v>202</v>
      </c>
      <c r="C87" s="102">
        <v>43477.8984375</v>
      </c>
      <c r="D87" s="103">
        <v>48385.7421875</v>
      </c>
      <c r="E87" s="104">
        <v>27825.869140625</v>
      </c>
      <c r="F87" s="105">
        <f>IF(C87=0," ",E87/C87)</f>
        <v>0.64000032523708617</v>
      </c>
      <c r="G87" s="106">
        <v>30966.861328125</v>
      </c>
      <c r="H87" s="107">
        <f>IF(D87=0," ",G87/D87)</f>
        <v>0.6399997174400065</v>
      </c>
      <c r="I87" s="108">
        <v>22305.36328125</v>
      </c>
      <c r="J87" s="109">
        <f>IF(E87=0," ",I87/E87)</f>
        <v>0.80160526769260143</v>
      </c>
      <c r="K87" s="110">
        <v>24485.025390625</v>
      </c>
      <c r="L87" s="109">
        <f>IF(E87=0," ",K87/E87)</f>
        <v>0.87993748791399073</v>
      </c>
      <c r="M87" s="110">
        <v>25604.296875</v>
      </c>
      <c r="N87" s="109">
        <f>IF(G87=0," ",M87/G87)</f>
        <v>0.82682893186031214</v>
      </c>
      <c r="O87" s="111">
        <v>27423.57421875</v>
      </c>
      <c r="P87" s="112">
        <f>IF(G87=0," ",O87/G87)</f>
        <v>0.88557810002666026</v>
      </c>
      <c r="Q87" s="114"/>
      <c r="R87" s="115"/>
      <c r="S87" s="115"/>
      <c r="T87" s="115"/>
      <c r="U87" s="115"/>
    </row>
    <row r="88" spans="1:21" x14ac:dyDescent="0.3">
      <c r="A88" s="100" t="s">
        <v>287</v>
      </c>
      <c r="B88" s="101" t="s">
        <v>206</v>
      </c>
      <c r="C88" s="102">
        <v>201.072830200195</v>
      </c>
      <c r="D88" s="103">
        <v>100.536422729492</v>
      </c>
      <c r="E88" s="104">
        <v>128.68634033203099</v>
      </c>
      <c r="F88" s="105">
        <f>IF(C88=0," ",E88/C88)</f>
        <v>0.63999865224907049</v>
      </c>
      <c r="G88" s="106">
        <v>64.343292236328097</v>
      </c>
      <c r="H88" s="107">
        <f>IF(D88=0," ",G88/D88)</f>
        <v>0.63999981787151072</v>
      </c>
      <c r="I88" s="108">
        <v>0</v>
      </c>
      <c r="J88" s="109">
        <f>IF(E88=0," ",I88/E88)</f>
        <v>0</v>
      </c>
      <c r="K88" s="110">
        <v>113.235939025878</v>
      </c>
      <c r="L88" s="109">
        <f>IF(E88=0," ",K88/E88)</f>
        <v>0.87993751888282368</v>
      </c>
      <c r="M88" s="110">
        <v>0</v>
      </c>
      <c r="N88" s="109">
        <f>IF(G88=0," ",M88/G88)</f>
        <v>0</v>
      </c>
      <c r="O88" s="111">
        <v>56.981010437011697</v>
      </c>
      <c r="P88" s="112">
        <f>IF(G88=0," ",O88/G88)</f>
        <v>0.88557809923254638</v>
      </c>
      <c r="Q88" s="114"/>
      <c r="R88" s="115"/>
      <c r="S88" s="115"/>
      <c r="T88" s="115"/>
      <c r="U88" s="115"/>
    </row>
    <row r="89" spans="1:21" x14ac:dyDescent="0.3">
      <c r="A89" s="100" t="s">
        <v>287</v>
      </c>
      <c r="B89" s="101" t="s">
        <v>210</v>
      </c>
      <c r="C89" s="102">
        <v>7603.970703125</v>
      </c>
      <c r="D89" s="103">
        <v>3801.9853515625</v>
      </c>
      <c r="E89" s="104">
        <v>4866.54248046875</v>
      </c>
      <c r="F89" s="105">
        <f>IF(C89=0," ",E89/C89)</f>
        <v>0.64000016181923869</v>
      </c>
      <c r="G89" s="106">
        <v>2433.26782226562</v>
      </c>
      <c r="H89" s="107">
        <f>IF(D89=0," ",G89/D89)</f>
        <v>0.63999926282346697</v>
      </c>
      <c r="I89" s="108">
        <v>0</v>
      </c>
      <c r="J89" s="109">
        <f>IF(E89=0," ",I89/E89)</f>
        <v>0</v>
      </c>
      <c r="K89" s="110">
        <v>4282.25341796875</v>
      </c>
      <c r="L89" s="109">
        <f>IF(E89=0," ",K89/E89)</f>
        <v>0.87993753987662293</v>
      </c>
      <c r="M89" s="110">
        <v>0</v>
      </c>
      <c r="N89" s="109">
        <f>IF(G89=0," ",M89/G89)</f>
        <v>0</v>
      </c>
      <c r="O89" s="111">
        <v>2154.84887695312</v>
      </c>
      <c r="P89" s="112">
        <f>IF(G89=0," ",O89/G89)</f>
        <v>0.88557817484584844</v>
      </c>
      <c r="Q89" s="114"/>
      <c r="R89" s="115"/>
      <c r="S89" s="115"/>
      <c r="T89" s="115"/>
      <c r="U89" s="115"/>
    </row>
    <row r="90" spans="1:21" x14ac:dyDescent="0.3">
      <c r="A90" s="100" t="s">
        <v>287</v>
      </c>
      <c r="B90" s="101" t="s">
        <v>213</v>
      </c>
      <c r="C90" s="102">
        <v>0</v>
      </c>
      <c r="D90" s="103">
        <v>0</v>
      </c>
      <c r="E90" s="104"/>
      <c r="F90" s="105" t="str">
        <f>IF(C90=0," ",E90/C90)</f>
        <v xml:space="preserve"> </v>
      </c>
      <c r="G90" s="106"/>
      <c r="H90" s="107" t="str">
        <f>IF(D90=0," ",G90/D90)</f>
        <v xml:space="preserve"> </v>
      </c>
      <c r="I90" s="108">
        <v>0</v>
      </c>
      <c r="J90" s="109" t="str">
        <f>IF(E90=0," ",I90/E90)</f>
        <v xml:space="preserve"> </v>
      </c>
      <c r="K90" s="110">
        <v>0</v>
      </c>
      <c r="L90" s="109" t="str">
        <f>IF(E90=0," ",K90/E90)</f>
        <v xml:space="preserve"> </v>
      </c>
      <c r="M90" s="110">
        <v>0</v>
      </c>
      <c r="N90" s="109" t="str">
        <f>IF(G90=0," ",M90/G90)</f>
        <v xml:space="preserve"> </v>
      </c>
      <c r="O90" s="111">
        <v>0</v>
      </c>
      <c r="P90" s="112" t="str">
        <f>IF(G90=0," ",O90/G90)</f>
        <v xml:space="preserve"> </v>
      </c>
      <c r="Q90" s="114"/>
      <c r="R90" s="115"/>
      <c r="S90" s="115"/>
      <c r="T90" s="115"/>
      <c r="U90" s="115"/>
    </row>
    <row r="91" spans="1:21" x14ac:dyDescent="0.3">
      <c r="A91" s="100" t="s">
        <v>287</v>
      </c>
      <c r="B91" s="101" t="s">
        <v>217</v>
      </c>
      <c r="C91" s="102">
        <v>5.7118167877197203</v>
      </c>
      <c r="D91" s="103">
        <v>2.8559083938598602</v>
      </c>
      <c r="E91" s="104">
        <v>3.6555647850036599</v>
      </c>
      <c r="F91" s="105">
        <f>IF(C91=0," ",E91/C91)</f>
        <v>0.64000035730540994</v>
      </c>
      <c r="G91" s="106">
        <v>1.8277823925018299</v>
      </c>
      <c r="H91" s="107">
        <f>IF(D91=0," ",G91/D91)</f>
        <v>0.64000035730540994</v>
      </c>
      <c r="I91" s="108">
        <v>0</v>
      </c>
      <c r="J91" s="109">
        <f>IF(E91=0," ",I91/E91)</f>
        <v>0</v>
      </c>
      <c r="K91" s="110">
        <v>3.2166686058044398</v>
      </c>
      <c r="L91" s="109">
        <f>IF(E91=0," ",K91/E91)</f>
        <v>0.87993751854714275</v>
      </c>
      <c r="M91" s="110">
        <v>0</v>
      </c>
      <c r="N91" s="109">
        <f>IF(G91=0," ",M91/G91)</f>
        <v>0</v>
      </c>
      <c r="O91" s="111">
        <v>1.6186441183090201</v>
      </c>
      <c r="P91" s="112">
        <f>IF(G91=0," ",O91/G91)</f>
        <v>0.88557813279591457</v>
      </c>
      <c r="Q91" s="114"/>
      <c r="R91" s="115"/>
      <c r="S91" s="115"/>
      <c r="T91" s="115"/>
      <c r="U91" s="115"/>
    </row>
    <row r="92" spans="1:21" x14ac:dyDescent="0.3">
      <c r="A92" s="100" t="s">
        <v>290</v>
      </c>
      <c r="B92" s="101" t="s">
        <v>198</v>
      </c>
      <c r="C92" s="102">
        <v>5576.85595703125</v>
      </c>
      <c r="D92" s="103">
        <v>5894.48681640625</v>
      </c>
      <c r="E92" s="104">
        <v>3569.1904296875</v>
      </c>
      <c r="F92" s="105">
        <f t="shared" si="6"/>
        <v>0.64000046929444121</v>
      </c>
      <c r="G92" s="106">
        <v>3772.46728515625</v>
      </c>
      <c r="H92" s="107">
        <f t="shared" si="10"/>
        <v>0.63999927434840675</v>
      </c>
      <c r="I92" s="108">
        <v>2874.125</v>
      </c>
      <c r="J92" s="109">
        <f t="shared" si="7"/>
        <v>0.80525963985946347</v>
      </c>
      <c r="K92" s="110">
        <v>3200.96069335937</v>
      </c>
      <c r="L92" s="109">
        <f t="shared" si="8"/>
        <v>0.89683101992392988</v>
      </c>
      <c r="M92" s="110">
        <v>3129.52465820312</v>
      </c>
      <c r="N92" s="109">
        <f t="shared" si="9"/>
        <v>0.82956972762018255</v>
      </c>
      <c r="O92" s="111">
        <v>3388.61206054687</v>
      </c>
      <c r="P92" s="112">
        <f t="shared" si="11"/>
        <v>0.8982482297143416</v>
      </c>
      <c r="Q92" s="114"/>
      <c r="R92" s="115"/>
      <c r="S92" s="115"/>
      <c r="T92" s="115"/>
      <c r="U92" s="115"/>
    </row>
    <row r="93" spans="1:21" x14ac:dyDescent="0.3">
      <c r="A93" s="100" t="s">
        <v>290</v>
      </c>
      <c r="B93" s="101" t="s">
        <v>202</v>
      </c>
      <c r="C93" s="102">
        <v>0</v>
      </c>
      <c r="D93" s="103">
        <v>0</v>
      </c>
      <c r="E93" s="104"/>
      <c r="F93" s="105" t="str">
        <f>IF(C93=0," ",E93/C93)</f>
        <v xml:space="preserve"> </v>
      </c>
      <c r="G93" s="106"/>
      <c r="H93" s="107" t="str">
        <f>IF(D93=0," ",G93/D93)</f>
        <v xml:space="preserve"> </v>
      </c>
      <c r="I93" s="108">
        <v>0</v>
      </c>
      <c r="J93" s="109" t="str">
        <f>IF(E93=0," ",I93/E93)</f>
        <v xml:space="preserve"> </v>
      </c>
      <c r="K93" s="110">
        <v>0</v>
      </c>
      <c r="L93" s="109" t="str">
        <f>IF(E93=0," ",K93/E93)</f>
        <v xml:space="preserve"> </v>
      </c>
      <c r="M93" s="110">
        <v>0</v>
      </c>
      <c r="N93" s="109" t="str">
        <f>IF(G93=0," ",M93/G93)</f>
        <v xml:space="preserve"> </v>
      </c>
      <c r="O93" s="111">
        <v>0</v>
      </c>
      <c r="P93" s="112" t="str">
        <f>IF(G93=0," ",O93/G93)</f>
        <v xml:space="preserve"> </v>
      </c>
      <c r="Q93" s="114"/>
      <c r="R93" s="115"/>
      <c r="S93" s="115"/>
      <c r="T93" s="115"/>
      <c r="U93" s="115"/>
    </row>
    <row r="94" spans="1:21" x14ac:dyDescent="0.3">
      <c r="A94" s="100" t="s">
        <v>290</v>
      </c>
      <c r="B94" s="101" t="s">
        <v>206</v>
      </c>
      <c r="C94" s="102">
        <v>4766.64111328125</v>
      </c>
      <c r="D94" s="103">
        <v>5038.12548828125</v>
      </c>
      <c r="E94" s="104">
        <v>3050.64965820312</v>
      </c>
      <c r="F94" s="105">
        <f>IF(C94=0," ",E94/C94)</f>
        <v>0.63999986273418441</v>
      </c>
      <c r="G94" s="106">
        <v>3224.4033203125</v>
      </c>
      <c r="H94" s="107">
        <f>IF(D94=0," ",G94/D94)</f>
        <v>0.64000059701023859</v>
      </c>
      <c r="I94" s="108">
        <v>1942.58264160156</v>
      </c>
      <c r="J94" s="109">
        <f>IF(E94=0," ",I94/E94)</f>
        <v>0.63677670635761285</v>
      </c>
      <c r="K94" s="110">
        <v>2735.91723632812</v>
      </c>
      <c r="L94" s="109">
        <f>IF(E94=0," ",K94/E94)</f>
        <v>0.89683101727899417</v>
      </c>
      <c r="M94" s="110">
        <v>2267.42456054687</v>
      </c>
      <c r="N94" s="109">
        <f>IF(G94=0," ",M94/G94)</f>
        <v>0.70320748842521275</v>
      </c>
      <c r="O94" s="111">
        <v>2896.31469726562</v>
      </c>
      <c r="P94" s="112">
        <f>IF(G94=0," ",O94/G94)</f>
        <v>0.89824826783298228</v>
      </c>
      <c r="Q94" s="114"/>
      <c r="R94" s="115"/>
      <c r="S94" s="115"/>
      <c r="T94" s="115"/>
      <c r="U94" s="115"/>
    </row>
    <row r="95" spans="1:21" x14ac:dyDescent="0.3">
      <c r="A95" s="100" t="s">
        <v>290</v>
      </c>
      <c r="B95" s="101" t="s">
        <v>210</v>
      </c>
      <c r="C95" s="102">
        <v>2411.04711914062</v>
      </c>
      <c r="D95" s="103">
        <v>2548.36865234375</v>
      </c>
      <c r="E95" s="104">
        <v>1543.0732421875</v>
      </c>
      <c r="F95" s="105">
        <f>IF(C95=0," ",E95/C95)</f>
        <v>0.64000127991588329</v>
      </c>
      <c r="G95" s="106">
        <v>1630.95812988281</v>
      </c>
      <c r="H95" s="107">
        <f>IF(D95=0," ",G95/D95)</f>
        <v>0.64000086030834191</v>
      </c>
      <c r="I95" s="108">
        <v>1025.64379882812</v>
      </c>
      <c r="J95" s="109">
        <f>IF(E95=0," ",I95/E95)</f>
        <v>0.66467603143331111</v>
      </c>
      <c r="K95" s="110">
        <v>1383.8759765625</v>
      </c>
      <c r="L95" s="109">
        <f>IF(E95=0," ",K95/E95)</f>
        <v>0.89683103739177161</v>
      </c>
      <c r="M95" s="110">
        <v>1181.02905273437</v>
      </c>
      <c r="N95" s="109">
        <f>IF(G95=0," ",M95/G95)</f>
        <v>0.72413204918953444</v>
      </c>
      <c r="O95" s="111">
        <v>1465.00524902343</v>
      </c>
      <c r="P95" s="112">
        <f>IF(G95=0," ",O95/G95)</f>
        <v>0.89824822733413501</v>
      </c>
      <c r="Q95" s="114"/>
      <c r="R95" s="115"/>
      <c r="S95" s="115"/>
      <c r="T95" s="115"/>
      <c r="U95" s="115"/>
    </row>
    <row r="96" spans="1:21" x14ac:dyDescent="0.3">
      <c r="A96" s="100" t="s">
        <v>290</v>
      </c>
      <c r="B96" s="101" t="s">
        <v>213</v>
      </c>
      <c r="C96" s="102">
        <v>1452.87365722656</v>
      </c>
      <c r="D96" s="103">
        <v>726.43688964843705</v>
      </c>
      <c r="E96" s="104">
        <v>929.83874511718705</v>
      </c>
      <c r="F96" s="105">
        <f>IF(C96=0," ",E96/C96)</f>
        <v>0.63999972777549552</v>
      </c>
      <c r="G96" s="106">
        <v>464.919677734375</v>
      </c>
      <c r="H96" s="107">
        <f>IF(D96=0," ",G96/D96)</f>
        <v>0.64000009410229064</v>
      </c>
      <c r="I96" s="108">
        <v>0</v>
      </c>
      <c r="J96" s="109">
        <f>IF(E96=0," ",I96/E96)</f>
        <v>0</v>
      </c>
      <c r="K96" s="110">
        <v>833.908203125</v>
      </c>
      <c r="L96" s="109">
        <f>IF(E96=0," ",K96/E96)</f>
        <v>0.89683099086164997</v>
      </c>
      <c r="M96" s="110">
        <v>0</v>
      </c>
      <c r="N96" s="109">
        <f>IF(G96=0," ",M96/G96)</f>
        <v>0</v>
      </c>
      <c r="O96" s="111">
        <v>417.61328125</v>
      </c>
      <c r="P96" s="112">
        <f>IF(G96=0," ",O96/G96)</f>
        <v>0.89824823781409657</v>
      </c>
      <c r="Q96" s="114"/>
      <c r="R96" s="115"/>
      <c r="S96" s="115"/>
      <c r="T96" s="115"/>
      <c r="U96" s="115"/>
    </row>
    <row r="97" spans="1:21" x14ac:dyDescent="0.3">
      <c r="A97" s="100" t="s">
        <v>290</v>
      </c>
      <c r="B97" s="101" t="s">
        <v>217</v>
      </c>
      <c r="C97" s="102">
        <v>0</v>
      </c>
      <c r="D97" s="103">
        <v>0</v>
      </c>
      <c r="E97" s="104"/>
      <c r="F97" s="105" t="str">
        <f>IF(C97=0," ",E97/C97)</f>
        <v xml:space="preserve"> </v>
      </c>
      <c r="G97" s="106"/>
      <c r="H97" s="107" t="str">
        <f>IF(D97=0," ",G97/D97)</f>
        <v xml:space="preserve"> </v>
      </c>
      <c r="I97" s="108">
        <v>0</v>
      </c>
      <c r="J97" s="109" t="str">
        <f>IF(E97=0," ",I97/E97)</f>
        <v xml:space="preserve"> </v>
      </c>
      <c r="K97" s="110">
        <v>0</v>
      </c>
      <c r="L97" s="109" t="str">
        <f>IF(E97=0," ",K97/E97)</f>
        <v xml:space="preserve"> </v>
      </c>
      <c r="M97" s="110">
        <v>0</v>
      </c>
      <c r="N97" s="109" t="str">
        <f>IF(G97=0," ",M97/G97)</f>
        <v xml:space="preserve"> </v>
      </c>
      <c r="O97" s="111">
        <v>0</v>
      </c>
      <c r="P97" s="112" t="str">
        <f>IF(G97=0," ",O97/G97)</f>
        <v xml:space="preserve"> </v>
      </c>
      <c r="Q97" s="114"/>
      <c r="R97" s="115"/>
      <c r="S97" s="115"/>
      <c r="T97" s="115"/>
      <c r="U97" s="115"/>
    </row>
    <row r="98" spans="1:21" x14ac:dyDescent="0.3">
      <c r="A98" s="100" t="s">
        <v>293</v>
      </c>
      <c r="B98" s="101" t="s">
        <v>198</v>
      </c>
      <c r="C98" s="102">
        <v>17605.212890625</v>
      </c>
      <c r="D98" s="103">
        <v>19717.08203125</v>
      </c>
      <c r="E98" s="104">
        <v>11267.34765625</v>
      </c>
      <c r="F98" s="105">
        <f t="shared" si="6"/>
        <v>0.6400006478904896</v>
      </c>
      <c r="G98" s="106">
        <v>12618.912109375</v>
      </c>
      <c r="H98" s="107">
        <f t="shared" si="10"/>
        <v>0.63999896583962235</v>
      </c>
      <c r="I98" s="108">
        <v>9073.1396484375</v>
      </c>
      <c r="J98" s="109">
        <f t="shared" si="7"/>
        <v>0.80525958062584746</v>
      </c>
      <c r="K98" s="110">
        <v>9914.5615234375</v>
      </c>
      <c r="L98" s="109">
        <f t="shared" si="8"/>
        <v>0.87993748182056764</v>
      </c>
      <c r="M98" s="110">
        <v>10468.267578125</v>
      </c>
      <c r="N98" s="109">
        <f t="shared" si="9"/>
        <v>0.82956973528231359</v>
      </c>
      <c r="O98" s="111">
        <v>11175.0322265625</v>
      </c>
      <c r="P98" s="112">
        <f t="shared" si="11"/>
        <v>0.88557810132144477</v>
      </c>
      <c r="Q98" s="114"/>
      <c r="R98" s="115"/>
      <c r="S98" s="115"/>
      <c r="T98" s="115"/>
      <c r="U98" s="115"/>
    </row>
    <row r="99" spans="1:21" x14ac:dyDescent="0.3">
      <c r="A99" s="100" t="s">
        <v>293</v>
      </c>
      <c r="B99" s="101" t="s">
        <v>202</v>
      </c>
      <c r="C99" s="102">
        <v>0</v>
      </c>
      <c r="D99" s="103">
        <v>0</v>
      </c>
      <c r="E99" s="104"/>
      <c r="F99" s="105" t="str">
        <f>IF(C99=0," ",E99/C99)</f>
        <v xml:space="preserve"> </v>
      </c>
      <c r="G99" s="106"/>
      <c r="H99" s="107" t="str">
        <f>IF(D99=0," ",G99/D99)</f>
        <v xml:space="preserve"> </v>
      </c>
      <c r="I99" s="108">
        <v>0</v>
      </c>
      <c r="J99" s="109" t="str">
        <f>IF(E99=0," ",I99/E99)</f>
        <v xml:space="preserve"> </v>
      </c>
      <c r="K99" s="110">
        <v>0</v>
      </c>
      <c r="L99" s="109" t="str">
        <f>IF(E99=0," ",K99/E99)</f>
        <v xml:space="preserve"> </v>
      </c>
      <c r="M99" s="110">
        <v>0</v>
      </c>
      <c r="N99" s="109" t="str">
        <f>IF(G99=0," ",M99/G99)</f>
        <v xml:space="preserve"> </v>
      </c>
      <c r="O99" s="111">
        <v>0</v>
      </c>
      <c r="P99" s="112" t="str">
        <f>IF(G99=0," ",O99/G99)</f>
        <v xml:space="preserve"> </v>
      </c>
      <c r="Q99" s="114"/>
      <c r="R99" s="115"/>
      <c r="S99" s="115"/>
      <c r="T99" s="115"/>
      <c r="U99" s="115"/>
    </row>
    <row r="100" spans="1:21" x14ac:dyDescent="0.3">
      <c r="A100" s="100" t="s">
        <v>293</v>
      </c>
      <c r="B100" s="101" t="s">
        <v>206</v>
      </c>
      <c r="C100" s="102">
        <v>0</v>
      </c>
      <c r="D100" s="103">
        <v>0</v>
      </c>
      <c r="E100" s="104"/>
      <c r="F100" s="105" t="str">
        <f>IF(C100=0," ",E100/C100)</f>
        <v xml:space="preserve"> </v>
      </c>
      <c r="G100" s="106"/>
      <c r="H100" s="107" t="str">
        <f>IF(D100=0," ",G100/D100)</f>
        <v xml:space="preserve"> </v>
      </c>
      <c r="I100" s="108">
        <v>0</v>
      </c>
      <c r="J100" s="109" t="str">
        <f>IF(E100=0," ",I100/E100)</f>
        <v xml:space="preserve"> </v>
      </c>
      <c r="K100" s="110">
        <v>0</v>
      </c>
      <c r="L100" s="109" t="str">
        <f>IF(E100=0," ",K100/E100)</f>
        <v xml:space="preserve"> </v>
      </c>
      <c r="M100" s="110">
        <v>0</v>
      </c>
      <c r="N100" s="109" t="str">
        <f>IF(G100=0," ",M100/G100)</f>
        <v xml:space="preserve"> </v>
      </c>
      <c r="O100" s="111">
        <v>0</v>
      </c>
      <c r="P100" s="112" t="str">
        <f>IF(G100=0," ",O100/G100)</f>
        <v xml:space="preserve"> </v>
      </c>
      <c r="Q100" s="114"/>
      <c r="R100" s="115"/>
      <c r="S100" s="115"/>
      <c r="T100" s="115"/>
      <c r="U100" s="115"/>
    </row>
    <row r="101" spans="1:21" x14ac:dyDescent="0.3">
      <c r="A101" s="100" t="s">
        <v>293</v>
      </c>
      <c r="B101" s="101" t="s">
        <v>210</v>
      </c>
      <c r="C101" s="102">
        <v>8896.7958984375</v>
      </c>
      <c r="D101" s="103">
        <v>9964.029296875</v>
      </c>
      <c r="E101" s="104">
        <v>5693.9501953125</v>
      </c>
      <c r="F101" s="105">
        <f>IF(C101=0," ",E101/C101)</f>
        <v>0.64000009220313803</v>
      </c>
      <c r="G101" s="106">
        <v>6376.978515625</v>
      </c>
      <c r="H101" s="107">
        <f>IF(D101=0," ",G101/D101)</f>
        <v>0.63999997647788931</v>
      </c>
      <c r="I101" s="108">
        <v>3784.63232421875</v>
      </c>
      <c r="J101" s="109">
        <f>IF(E101=0," ",I101/E101)</f>
        <v>0.66467604991248763</v>
      </c>
      <c r="K101" s="110">
        <v>5010.3203125</v>
      </c>
      <c r="L101" s="109">
        <f>IF(E101=0," ",K101/E101)</f>
        <v>0.87993750219745637</v>
      </c>
      <c r="M101" s="110">
        <v>4617.7744140625</v>
      </c>
      <c r="N101" s="109">
        <f>IF(G101=0," ",M101/G101)</f>
        <v>0.72413203255239722</v>
      </c>
      <c r="O101" s="111">
        <v>5647.3125</v>
      </c>
      <c r="P101" s="112">
        <f>IF(G101=0," ",O101/G101)</f>
        <v>0.88557809723881653</v>
      </c>
      <c r="Q101" s="114"/>
      <c r="R101" s="115"/>
      <c r="S101" s="115"/>
      <c r="T101" s="115"/>
      <c r="U101" s="115"/>
    </row>
    <row r="102" spans="1:21" x14ac:dyDescent="0.3">
      <c r="A102" s="100" t="s">
        <v>293</v>
      </c>
      <c r="B102" s="101" t="s">
        <v>213</v>
      </c>
      <c r="C102" s="102">
        <v>6346.39013671875</v>
      </c>
      <c r="D102" s="103">
        <v>3173.19482421875</v>
      </c>
      <c r="E102" s="104">
        <v>4061.68969726562</v>
      </c>
      <c r="F102" s="105">
        <f>IF(C102=0," ",E102/C102)</f>
        <v>0.64000000153876768</v>
      </c>
      <c r="G102" s="106">
        <v>2030.84802246093</v>
      </c>
      <c r="H102" s="107">
        <f>IF(D102=0," ",G102/D102)</f>
        <v>0.64000105097893911</v>
      </c>
      <c r="I102" s="108">
        <v>0</v>
      </c>
      <c r="J102" s="109">
        <f>IF(E102=0," ",I102/E102)</f>
        <v>0</v>
      </c>
      <c r="K102" s="110">
        <v>3574.03295898437</v>
      </c>
      <c r="L102" s="109">
        <f>IF(E102=0," ",K102/E102)</f>
        <v>0.87993747070103689</v>
      </c>
      <c r="M102" s="110">
        <v>0</v>
      </c>
      <c r="N102" s="109">
        <f>IF(G102=0," ",M102/G102)</f>
        <v>0</v>
      </c>
      <c r="O102" s="111">
        <v>1798.474609375</v>
      </c>
      <c r="P102" s="112">
        <f>IF(G102=0," ",O102/G102)</f>
        <v>0.88557813754849768</v>
      </c>
      <c r="Q102" s="114"/>
      <c r="R102" s="115"/>
      <c r="S102" s="115"/>
      <c r="T102" s="115"/>
      <c r="U102" s="115"/>
    </row>
    <row r="103" spans="1:21" x14ac:dyDescent="0.3">
      <c r="A103" s="100" t="s">
        <v>293</v>
      </c>
      <c r="B103" s="101" t="s">
        <v>217</v>
      </c>
      <c r="C103" s="102">
        <v>11.814151763916</v>
      </c>
      <c r="D103" s="103">
        <v>5.9070763587951598</v>
      </c>
      <c r="E103" s="104">
        <v>7.56105613708496</v>
      </c>
      <c r="F103" s="105">
        <f>IF(C103=0," ",E103/C103)</f>
        <v>0.63999991604803297</v>
      </c>
      <c r="G103" s="106">
        <v>3.7805311679839999</v>
      </c>
      <c r="H103" s="107">
        <f>IF(D103=0," ",G103/D103)</f>
        <v>0.64000038908504953</v>
      </c>
      <c r="I103" s="108">
        <v>0</v>
      </c>
      <c r="J103" s="109">
        <f>IF(E103=0," ",I103/E103)</f>
        <v>0</v>
      </c>
      <c r="K103" s="110">
        <v>6.6532568931579501</v>
      </c>
      <c r="L103" s="109">
        <f>IF(E103=0," ",K103/E103)</f>
        <v>0.87993750774121393</v>
      </c>
      <c r="M103" s="110">
        <v>0</v>
      </c>
      <c r="N103" s="109">
        <f>IF(G103=0," ",M103/G103)</f>
        <v>0</v>
      </c>
      <c r="O103" s="111">
        <v>3.3479557037353498</v>
      </c>
      <c r="P103" s="112">
        <f>IF(G103=0," ",O103/G103)</f>
        <v>0.8855781251290874</v>
      </c>
      <c r="Q103" s="114"/>
      <c r="R103" s="115"/>
      <c r="S103" s="115"/>
      <c r="T103" s="115"/>
      <c r="U103" s="115"/>
    </row>
    <row r="104" spans="1:21" x14ac:dyDescent="0.3">
      <c r="A104" s="100" t="s">
        <v>296</v>
      </c>
      <c r="B104" s="101" t="s">
        <v>198</v>
      </c>
      <c r="C104" s="102">
        <v>4784.25244140625</v>
      </c>
      <c r="D104" s="103">
        <v>5214.60791015625</v>
      </c>
      <c r="E104" s="104">
        <v>3061.919921875</v>
      </c>
      <c r="F104" s="105">
        <f t="shared" si="6"/>
        <v>0.63999965707808693</v>
      </c>
      <c r="G104" s="106">
        <v>3337.35034179687</v>
      </c>
      <c r="H104" s="107">
        <f t="shared" si="10"/>
        <v>0.6400002453294461</v>
      </c>
      <c r="I104" s="108">
        <v>2465.64038085937</v>
      </c>
      <c r="J104" s="109">
        <f t="shared" si="7"/>
        <v>0.8052595899861118</v>
      </c>
      <c r="K104" s="110">
        <v>2577.2509765625</v>
      </c>
      <c r="L104" s="109">
        <f t="shared" si="8"/>
        <v>0.84171077047119258</v>
      </c>
      <c r="M104" s="110">
        <v>2768.56469726562</v>
      </c>
      <c r="N104" s="109">
        <f t="shared" si="9"/>
        <v>0.82956969263676139</v>
      </c>
      <c r="O104" s="111">
        <v>2859.80224609375</v>
      </c>
      <c r="P104" s="112">
        <f t="shared" si="11"/>
        <v>0.85690801180735421</v>
      </c>
      <c r="Q104" s="114"/>
      <c r="R104" s="115"/>
      <c r="S104" s="115"/>
      <c r="T104" s="115"/>
      <c r="U104" s="115"/>
    </row>
    <row r="105" spans="1:21" x14ac:dyDescent="0.3">
      <c r="A105" s="100" t="s">
        <v>296</v>
      </c>
      <c r="B105" s="101" t="s">
        <v>202</v>
      </c>
      <c r="C105" s="102">
        <v>3.7926781177520699</v>
      </c>
      <c r="D105" s="103">
        <v>1.89633905887603</v>
      </c>
      <c r="E105" s="104">
        <v>2.4273159503936701</v>
      </c>
      <c r="F105" s="105">
        <f>IF(C105=0," ",E105/C105)</f>
        <v>0.64000051547541992</v>
      </c>
      <c r="G105" s="106">
        <v>1.2136543989181501</v>
      </c>
      <c r="H105" s="107">
        <f>IF(D105=0," ",G105/D105)</f>
        <v>0.63999862958973663</v>
      </c>
      <c r="I105" s="108">
        <v>0</v>
      </c>
      <c r="J105" s="109">
        <f>IF(E105=0," ",I105/E105)</f>
        <v>0</v>
      </c>
      <c r="K105" s="110">
        <v>2.0430979728698699</v>
      </c>
      <c r="L105" s="109">
        <f>IF(E105=0," ",K105/E105)</f>
        <v>0.84171076803516809</v>
      </c>
      <c r="M105" s="110">
        <v>0</v>
      </c>
      <c r="N105" s="109">
        <f>IF(G105=0," ",M105/G105)</f>
        <v>0</v>
      </c>
      <c r="O105" s="111">
        <v>1.03999018669128</v>
      </c>
      <c r="P105" s="112">
        <f>IF(G105=0," ",O105/G105)</f>
        <v>0.85690801897008395</v>
      </c>
      <c r="Q105" s="114"/>
      <c r="R105" s="115"/>
      <c r="S105" s="115"/>
      <c r="T105" s="115"/>
      <c r="U105" s="115"/>
    </row>
    <row r="106" spans="1:21" x14ac:dyDescent="0.3">
      <c r="A106" s="100" t="s">
        <v>296</v>
      </c>
      <c r="B106" s="101" t="s">
        <v>206</v>
      </c>
      <c r="C106" s="102">
        <v>1746.083984375</v>
      </c>
      <c r="D106" s="103">
        <v>873.0419921875</v>
      </c>
      <c r="E106" s="104">
        <v>1117.49377441406</v>
      </c>
      <c r="F106" s="105">
        <f>IF(C106=0," ",E106/C106)</f>
        <v>0.64000001398217965</v>
      </c>
      <c r="G106" s="106">
        <v>558.74688720703102</v>
      </c>
      <c r="H106" s="107">
        <f>IF(D106=0," ",G106/D106)</f>
        <v>0.64000001398218087</v>
      </c>
      <c r="I106" s="108">
        <v>711.593994140625</v>
      </c>
      <c r="J106" s="109">
        <f>IF(E106=0," ",I106/E106)</f>
        <v>0.63677669659836622</v>
      </c>
      <c r="K106" s="110">
        <v>940.60650634765602</v>
      </c>
      <c r="L106" s="109">
        <f>IF(E106=0," ",K106/E106)</f>
        <v>0.84171073511424976</v>
      </c>
      <c r="M106" s="110">
        <v>392.914947509765</v>
      </c>
      <c r="N106" s="109">
        <f>IF(G106=0," ",M106/G106)</f>
        <v>0.70320740304040252</v>
      </c>
      <c r="O106" s="111">
        <v>478.79470825195301</v>
      </c>
      <c r="P106" s="112">
        <f>IF(G106=0," ",O106/G106)</f>
        <v>0.85690805481757693</v>
      </c>
      <c r="Q106" s="114"/>
      <c r="R106" s="115"/>
      <c r="S106" s="115"/>
      <c r="T106" s="115"/>
      <c r="U106" s="115"/>
    </row>
    <row r="107" spans="1:21" x14ac:dyDescent="0.3">
      <c r="A107" s="100" t="s">
        <v>296</v>
      </c>
      <c r="B107" s="101" t="s">
        <v>210</v>
      </c>
      <c r="C107" s="102">
        <v>3319.94018554687</v>
      </c>
      <c r="D107" s="103">
        <v>3618.57739257812</v>
      </c>
      <c r="E107" s="104">
        <v>2124.76171875</v>
      </c>
      <c r="F107" s="105">
        <f>IF(C107=0," ",E107/C107)</f>
        <v>0.64000000000000101</v>
      </c>
      <c r="G107" s="106">
        <v>2315.88793945312</v>
      </c>
      <c r="H107" s="107">
        <f>IF(D107=0," ",G107/D107)</f>
        <v>0.6399995601042332</v>
      </c>
      <c r="I107" s="108">
        <v>1412.27819824218</v>
      </c>
      <c r="J107" s="109">
        <f>IF(E107=0," ",I107/E107)</f>
        <v>0.66467603674308717</v>
      </c>
      <c r="K107" s="110">
        <v>1788.43481445312</v>
      </c>
      <c r="L107" s="109">
        <f>IF(E107=0," ",K107/E107)</f>
        <v>0.84171076628077546</v>
      </c>
      <c r="M107" s="110">
        <v>1677.00842285156</v>
      </c>
      <c r="N107" s="109">
        <f>IF(G107=0," ",M107/G107)</f>
        <v>0.72413193845967061</v>
      </c>
      <c r="O107" s="111">
        <v>1984.50305175781</v>
      </c>
      <c r="P107" s="112">
        <f>IF(G107=0," ",O107/G107)</f>
        <v>0.85690806448365364</v>
      </c>
      <c r="Q107" s="114"/>
      <c r="R107" s="115"/>
      <c r="S107" s="115"/>
      <c r="T107" s="115"/>
      <c r="U107" s="115"/>
    </row>
    <row r="108" spans="1:21" x14ac:dyDescent="0.3">
      <c r="A108" s="100" t="s">
        <v>296</v>
      </c>
      <c r="B108" s="101" t="s">
        <v>213</v>
      </c>
      <c r="C108" s="102">
        <v>1863.70568847656</v>
      </c>
      <c r="D108" s="103">
        <v>2031.35083007812</v>
      </c>
      <c r="E108" s="104">
        <v>1192.7744140625</v>
      </c>
      <c r="F108" s="105">
        <f>IF(C108=0," ",E108/C108)</f>
        <v>0.64000148813061997</v>
      </c>
      <c r="G108" s="106">
        <v>1300.06787109375</v>
      </c>
      <c r="H108" s="107">
        <f>IF(D108=0," ",G108/D108)</f>
        <v>0.64000164414915617</v>
      </c>
      <c r="I108" s="108">
        <v>0</v>
      </c>
      <c r="J108" s="109">
        <f>IF(E108=0," ",I108/E108)</f>
        <v>0</v>
      </c>
      <c r="K108" s="110">
        <v>1003.97106933593</v>
      </c>
      <c r="L108" s="109">
        <f>IF(E108=0," ",K108/E108)</f>
        <v>0.84171076902670972</v>
      </c>
      <c r="M108" s="110">
        <v>0</v>
      </c>
      <c r="N108" s="109">
        <f>IF(G108=0," ",M108/G108)</f>
        <v>0</v>
      </c>
      <c r="O108" s="111">
        <v>1114.03857421875</v>
      </c>
      <c r="P108" s="112">
        <f>IF(G108=0," ",O108/G108)</f>
        <v>0.85690801148828244</v>
      </c>
      <c r="Q108" s="114"/>
      <c r="R108" s="115"/>
      <c r="S108" s="115"/>
      <c r="T108" s="115"/>
      <c r="U108" s="115"/>
    </row>
    <row r="109" spans="1:21" x14ac:dyDescent="0.3">
      <c r="A109" s="100" t="s">
        <v>296</v>
      </c>
      <c r="B109" s="101" t="s">
        <v>217</v>
      </c>
      <c r="C109" s="102">
        <v>43.399993896484297</v>
      </c>
      <c r="D109" s="103">
        <v>21.699996948242099</v>
      </c>
      <c r="E109" s="104">
        <v>27.7759990692138</v>
      </c>
      <c r="F109" s="105">
        <f>IF(C109=0," ",E109/C109)</f>
        <v>0.64000006855908453</v>
      </c>
      <c r="G109" s="106">
        <v>13.8879995346069</v>
      </c>
      <c r="H109" s="107">
        <f>IF(D109=0," ",G109/D109)</f>
        <v>0.64000006855908598</v>
      </c>
      <c r="I109" s="108">
        <v>0</v>
      </c>
      <c r="J109" s="109">
        <f>IF(E109=0," ",I109/E109)</f>
        <v>0</v>
      </c>
      <c r="K109" s="110">
        <v>23.379356384277301</v>
      </c>
      <c r="L109" s="109">
        <f>IF(E109=0," ",K109/E109)</f>
        <v>0.84171072752484266</v>
      </c>
      <c r="M109" s="110">
        <v>0</v>
      </c>
      <c r="N109" s="109">
        <f>IF(G109=0," ",M109/G109)</f>
        <v>0</v>
      </c>
      <c r="O109" s="111">
        <v>11.900738716125399</v>
      </c>
      <c r="P109" s="112">
        <f>IF(G109=0," ",O109/G109)</f>
        <v>0.85690805839030082</v>
      </c>
      <c r="Q109" s="114"/>
      <c r="R109" s="115"/>
      <c r="S109" s="115"/>
      <c r="T109" s="115"/>
      <c r="U109" s="115"/>
    </row>
    <row r="110" spans="1:21" x14ac:dyDescent="0.3">
      <c r="A110" s="100" t="s">
        <v>299</v>
      </c>
      <c r="B110" s="101" t="s">
        <v>198</v>
      </c>
      <c r="C110" s="102">
        <v>10172.728515625</v>
      </c>
      <c r="D110" s="103">
        <v>10216.40234375</v>
      </c>
      <c r="E110" s="104">
        <v>5425.41943359375</v>
      </c>
      <c r="F110" s="105">
        <f t="shared" si="6"/>
        <v>0.53332981660333034</v>
      </c>
      <c r="G110" s="106">
        <v>5448.72607421875</v>
      </c>
      <c r="H110" s="107">
        <f t="shared" si="10"/>
        <v>0.53333119535489615</v>
      </c>
      <c r="I110" s="108">
        <v>0</v>
      </c>
      <c r="J110" s="109">
        <f t="shared" si="7"/>
        <v>0</v>
      </c>
      <c r="K110" s="110">
        <v>3308.33276367187</v>
      </c>
      <c r="L110" s="109">
        <f t="shared" si="8"/>
        <v>0.60978377877790357</v>
      </c>
      <c r="M110" s="110">
        <v>0</v>
      </c>
      <c r="N110" s="109">
        <f t="shared" si="9"/>
        <v>0</v>
      </c>
      <c r="O110" s="111">
        <v>3322.54467773437</v>
      </c>
      <c r="P110" s="112">
        <f t="shared" si="11"/>
        <v>0.60978376091530051</v>
      </c>
      <c r="Q110" s="117"/>
      <c r="R110" s="117"/>
      <c r="S110" s="115"/>
      <c r="T110" s="115"/>
      <c r="U110" s="115"/>
    </row>
    <row r="111" spans="1:21" x14ac:dyDescent="0.3">
      <c r="A111" s="100" t="s">
        <v>299</v>
      </c>
      <c r="B111" s="101" t="s">
        <v>210</v>
      </c>
      <c r="C111" s="102">
        <v>122.911399841308</v>
      </c>
      <c r="D111" s="103">
        <v>61.455699920654297</v>
      </c>
      <c r="E111" s="104">
        <v>65.552703857421804</v>
      </c>
      <c r="F111" s="105">
        <f>IF(C111=0," ",E111/C111)</f>
        <v>0.53333298572839849</v>
      </c>
      <c r="G111" s="106">
        <v>32.776397705078097</v>
      </c>
      <c r="H111" s="107">
        <f>IF(D111=0," ",G111/D111)</f>
        <v>0.53333373059611777</v>
      </c>
      <c r="I111" s="108">
        <v>0</v>
      </c>
      <c r="J111" s="109">
        <f>IF(E111=0," ",I111/E111)</f>
        <v>0</v>
      </c>
      <c r="K111" s="110">
        <v>53.297298431396399</v>
      </c>
      <c r="L111" s="109">
        <f>IF(E111=0," ",K111/E111)</f>
        <v>0.81304500493707921</v>
      </c>
      <c r="M111" s="110">
        <v>0</v>
      </c>
      <c r="N111" s="109">
        <f>IF(G111=0," ",M111/G111)</f>
        <v>0</v>
      </c>
      <c r="O111" s="111">
        <v>26.648687362670898</v>
      </c>
      <c r="P111" s="112">
        <f>IF(G111=0," ",O111/G111)</f>
        <v>0.81304503327228594</v>
      </c>
      <c r="Q111" s="114"/>
      <c r="R111" s="115"/>
      <c r="S111" s="115"/>
      <c r="T111" s="115"/>
      <c r="U111" s="115"/>
    </row>
    <row r="112" spans="1:21" x14ac:dyDescent="0.3">
      <c r="A112" s="100" t="s">
        <v>299</v>
      </c>
      <c r="B112" s="101" t="s">
        <v>217</v>
      </c>
      <c r="C112" s="102">
        <v>4141.7998046875</v>
      </c>
      <c r="D112" s="103">
        <v>4159.58154296875</v>
      </c>
      <c r="E112" s="104">
        <v>2208.95947265625</v>
      </c>
      <c r="F112" s="105">
        <f>IF(C112=0," ",E112/C112)</f>
        <v>0.53333323116106446</v>
      </c>
      <c r="G112" s="106">
        <v>2218.43994140625</v>
      </c>
      <c r="H112" s="107">
        <f>IF(D112=0," ",G112/D112)</f>
        <v>0.53333248032034475</v>
      </c>
      <c r="I112" s="108">
        <v>0</v>
      </c>
      <c r="J112" s="109">
        <f>IF(E112=0," ",I112/E112)</f>
        <v>0</v>
      </c>
      <c r="K112" s="110">
        <v>1795.98352050781</v>
      </c>
      <c r="L112" s="109">
        <f>IF(E112=0," ",K112/E112)</f>
        <v>0.8130450299063926</v>
      </c>
      <c r="M112" s="110">
        <v>0</v>
      </c>
      <c r="N112" s="109">
        <f>IF(G112=0," ",M112/G112)</f>
        <v>0</v>
      </c>
      <c r="O112" s="111">
        <v>1803.69152832031</v>
      </c>
      <c r="P112" s="112">
        <f>IF(G112=0," ",O112/G112)</f>
        <v>0.81304501179191957</v>
      </c>
      <c r="Q112" s="114"/>
      <c r="R112" s="115"/>
      <c r="S112" s="115"/>
      <c r="T112" s="115"/>
      <c r="U112" s="115"/>
    </row>
    <row r="113" spans="1:21" x14ac:dyDescent="0.3">
      <c r="A113" s="100" t="s">
        <v>304</v>
      </c>
      <c r="B113" s="101" t="s">
        <v>198</v>
      </c>
      <c r="C113" s="102">
        <v>3778.44189453125</v>
      </c>
      <c r="D113" s="103">
        <v>3778.44189453125</v>
      </c>
      <c r="E113" s="104">
        <v>0</v>
      </c>
      <c r="F113" s="105">
        <f t="shared" si="6"/>
        <v>0</v>
      </c>
      <c r="G113" s="106">
        <v>0</v>
      </c>
      <c r="H113" s="107">
        <f t="shared" si="10"/>
        <v>0</v>
      </c>
      <c r="I113" s="108">
        <v>0</v>
      </c>
      <c r="J113" s="109" t="str">
        <f t="shared" si="7"/>
        <v xml:space="preserve"> </v>
      </c>
      <c r="K113" s="110">
        <v>0</v>
      </c>
      <c r="L113" s="109" t="str">
        <f t="shared" si="8"/>
        <v xml:space="preserve"> </v>
      </c>
      <c r="M113" s="110">
        <v>0</v>
      </c>
      <c r="N113" s="109" t="str">
        <f t="shared" si="9"/>
        <v xml:space="preserve"> </v>
      </c>
      <c r="O113" s="111">
        <v>0</v>
      </c>
      <c r="P113" s="112" t="str">
        <f t="shared" si="11"/>
        <v xml:space="preserve"> </v>
      </c>
      <c r="Q113" s="114"/>
      <c r="R113" s="115"/>
      <c r="S113" s="115"/>
      <c r="T113" s="115"/>
      <c r="U113" s="115"/>
    </row>
    <row r="114" spans="1:21" x14ac:dyDescent="0.3">
      <c r="A114" s="100" t="s">
        <v>304</v>
      </c>
      <c r="B114" s="101" t="s">
        <v>210</v>
      </c>
      <c r="C114" s="102">
        <v>5653.92431640625</v>
      </c>
      <c r="D114" s="103">
        <v>5653.92431640625</v>
      </c>
      <c r="E114" s="104">
        <v>0</v>
      </c>
      <c r="F114" s="105">
        <f>IF(C114=0," ",E114/C114)</f>
        <v>0</v>
      </c>
      <c r="G114" s="106">
        <v>0</v>
      </c>
      <c r="H114" s="107">
        <f>IF(D114=0," ",G114/D114)</f>
        <v>0</v>
      </c>
      <c r="I114" s="108">
        <v>0</v>
      </c>
      <c r="J114" s="109" t="str">
        <f>IF(E114=0," ",I114/E114)</f>
        <v xml:space="preserve"> </v>
      </c>
      <c r="K114" s="110">
        <v>0</v>
      </c>
      <c r="L114" s="109" t="str">
        <f>IF(E114=0," ",K114/E114)</f>
        <v xml:space="preserve"> </v>
      </c>
      <c r="M114" s="110">
        <v>0</v>
      </c>
      <c r="N114" s="109" t="str">
        <f>IF(G114=0," ",M114/G114)</f>
        <v xml:space="preserve"> </v>
      </c>
      <c r="O114" s="111">
        <v>0</v>
      </c>
      <c r="P114" s="112" t="str">
        <f>IF(G114=0," ",O114/G114)</f>
        <v xml:space="preserve"> </v>
      </c>
      <c r="Q114" s="114"/>
      <c r="R114" s="115"/>
      <c r="S114" s="115"/>
      <c r="T114" s="115"/>
      <c r="U114" s="115"/>
    </row>
    <row r="115" spans="1:21" x14ac:dyDescent="0.3">
      <c r="A115" s="100" t="s">
        <v>304</v>
      </c>
      <c r="B115" s="101" t="s">
        <v>217</v>
      </c>
      <c r="C115" s="102">
        <v>4659.5244140625</v>
      </c>
      <c r="D115" s="103">
        <v>4659.5244140625</v>
      </c>
      <c r="E115" s="104">
        <v>0</v>
      </c>
      <c r="F115" s="105">
        <f>IF(C115=0," ",E115/C115)</f>
        <v>0</v>
      </c>
      <c r="G115" s="106">
        <v>0</v>
      </c>
      <c r="H115" s="107">
        <f>IF(D115=0," ",G115/D115)</f>
        <v>0</v>
      </c>
      <c r="I115" s="108">
        <v>0</v>
      </c>
      <c r="J115" s="109" t="str">
        <f>IF(E115=0," ",I115/E115)</f>
        <v xml:space="preserve"> </v>
      </c>
      <c r="K115" s="110">
        <v>0</v>
      </c>
      <c r="L115" s="109" t="str">
        <f>IF(E115=0," ",K115/E115)</f>
        <v xml:space="preserve"> </v>
      </c>
      <c r="M115" s="110">
        <v>0</v>
      </c>
      <c r="N115" s="109" t="str">
        <f>IF(G115=0," ",M115/G115)</f>
        <v xml:space="preserve"> </v>
      </c>
      <c r="O115" s="111">
        <v>0</v>
      </c>
      <c r="P115" s="112" t="str">
        <f>IF(G115=0," ",O115/G115)</f>
        <v xml:space="preserve"> </v>
      </c>
      <c r="Q115" s="114"/>
      <c r="R115" s="115"/>
      <c r="S115" s="115"/>
      <c r="T115" s="115"/>
      <c r="U115" s="115"/>
    </row>
    <row r="116" spans="1:21" x14ac:dyDescent="0.3">
      <c r="A116" s="100" t="s">
        <v>306</v>
      </c>
      <c r="B116" s="101" t="s">
        <v>198</v>
      </c>
      <c r="C116" s="102">
        <v>871.94812011718705</v>
      </c>
      <c r="D116" s="103">
        <v>435.97406005859301</v>
      </c>
      <c r="E116" s="104">
        <v>0</v>
      </c>
      <c r="F116" s="105">
        <f t="shared" si="6"/>
        <v>0</v>
      </c>
      <c r="G116" s="106">
        <v>0</v>
      </c>
      <c r="H116" s="107">
        <f t="shared" si="10"/>
        <v>0</v>
      </c>
      <c r="I116" s="108">
        <v>0</v>
      </c>
      <c r="J116" s="109" t="str">
        <f t="shared" si="7"/>
        <v xml:space="preserve"> </v>
      </c>
      <c r="K116" s="110">
        <v>0</v>
      </c>
      <c r="L116" s="109" t="str">
        <f t="shared" si="8"/>
        <v xml:space="preserve"> </v>
      </c>
      <c r="M116" s="110">
        <v>0</v>
      </c>
      <c r="N116" s="109" t="str">
        <f t="shared" si="9"/>
        <v xml:space="preserve"> </v>
      </c>
      <c r="O116" s="111">
        <v>0</v>
      </c>
      <c r="P116" s="112" t="str">
        <f t="shared" si="11"/>
        <v xml:space="preserve"> </v>
      </c>
      <c r="Q116" s="114"/>
      <c r="R116" s="115"/>
      <c r="S116" s="115"/>
      <c r="T116" s="115"/>
      <c r="U116" s="115"/>
    </row>
    <row r="117" spans="1:21" x14ac:dyDescent="0.3">
      <c r="A117" s="100" t="s">
        <v>306</v>
      </c>
      <c r="B117" s="101" t="s">
        <v>210</v>
      </c>
      <c r="C117" s="102">
        <v>2089.49365234375</v>
      </c>
      <c r="D117" s="103">
        <v>2330.85107421875</v>
      </c>
      <c r="E117" s="104">
        <v>0</v>
      </c>
      <c r="F117" s="105">
        <f>IF(C117=0," ",E117/C117)</f>
        <v>0</v>
      </c>
      <c r="G117" s="106">
        <v>0</v>
      </c>
      <c r="H117" s="107">
        <f>IF(D117=0," ",G117/D117)</f>
        <v>0</v>
      </c>
      <c r="I117" s="108">
        <v>0</v>
      </c>
      <c r="J117" s="109" t="str">
        <f>IF(E117=0," ",I117/E117)</f>
        <v xml:space="preserve"> </v>
      </c>
      <c r="K117" s="110">
        <v>0</v>
      </c>
      <c r="L117" s="109" t="str">
        <f>IF(E117=0," ",K117/E117)</f>
        <v xml:space="preserve"> </v>
      </c>
      <c r="M117" s="110">
        <v>0</v>
      </c>
      <c r="N117" s="109" t="str">
        <f>IF(G117=0," ",M117/G117)</f>
        <v xml:space="preserve"> </v>
      </c>
      <c r="O117" s="111">
        <v>0</v>
      </c>
      <c r="P117" s="112" t="str">
        <f>IF(G117=0," ",O117/G117)</f>
        <v xml:space="preserve"> </v>
      </c>
      <c r="Q117" s="114"/>
      <c r="R117" s="115"/>
      <c r="S117" s="115"/>
      <c r="T117" s="115"/>
      <c r="U117" s="115"/>
    </row>
    <row r="118" spans="1:21" x14ac:dyDescent="0.3">
      <c r="A118" s="100" t="s">
        <v>306</v>
      </c>
      <c r="B118" s="101" t="s">
        <v>217</v>
      </c>
      <c r="C118" s="102">
        <v>1898.32482910156</v>
      </c>
      <c r="D118" s="103">
        <v>2117.60034179687</v>
      </c>
      <c r="E118" s="104">
        <v>0</v>
      </c>
      <c r="F118" s="105">
        <f>IF(C118=0," ",E118/C118)</f>
        <v>0</v>
      </c>
      <c r="G118" s="106">
        <v>0</v>
      </c>
      <c r="H118" s="107">
        <f>IF(D118=0," ",G118/D118)</f>
        <v>0</v>
      </c>
      <c r="I118" s="108">
        <v>0</v>
      </c>
      <c r="J118" s="109" t="str">
        <f>IF(E118=0," ",I118/E118)</f>
        <v xml:space="preserve"> </v>
      </c>
      <c r="K118" s="110">
        <v>0</v>
      </c>
      <c r="L118" s="109" t="str">
        <f>IF(E118=0," ",K118/E118)</f>
        <v xml:space="preserve"> </v>
      </c>
      <c r="M118" s="110">
        <v>0</v>
      </c>
      <c r="N118" s="109" t="str">
        <f>IF(G118=0," ",M118/G118)</f>
        <v xml:space="preserve"> </v>
      </c>
      <c r="O118" s="111">
        <v>0</v>
      </c>
      <c r="P118" s="112" t="str">
        <f>IF(G118=0," ",O118/G118)</f>
        <v xml:space="preserve"> </v>
      </c>
      <c r="Q118" s="114"/>
      <c r="R118" s="115"/>
      <c r="S118" s="115"/>
      <c r="T118" s="115"/>
      <c r="U118" s="115"/>
    </row>
    <row r="119" spans="1:21" x14ac:dyDescent="0.3">
      <c r="A119" s="100" t="s">
        <v>306</v>
      </c>
      <c r="B119" s="101" t="s">
        <v>235</v>
      </c>
      <c r="C119" s="102">
        <v>49.31782913208</v>
      </c>
      <c r="D119" s="103">
        <v>24.65891456604</v>
      </c>
      <c r="E119" s="104"/>
      <c r="F119" s="105">
        <f>IF(C119=0," ",E119/C119)</f>
        <v>0</v>
      </c>
      <c r="G119" s="106"/>
      <c r="H119" s="107">
        <f>IF(D119=0," ",G119/D119)</f>
        <v>0</v>
      </c>
      <c r="I119" s="108">
        <v>0</v>
      </c>
      <c r="J119" s="109" t="str">
        <f>IF(E119=0," ",I119/E119)</f>
        <v xml:space="preserve"> </v>
      </c>
      <c r="K119" s="110">
        <v>0</v>
      </c>
      <c r="L119" s="109" t="str">
        <f>IF(E119=0," ",K119/E119)</f>
        <v xml:space="preserve"> </v>
      </c>
      <c r="M119" s="110">
        <v>0</v>
      </c>
      <c r="N119" s="109" t="str">
        <f>IF(G119=0," ",M119/G119)</f>
        <v xml:space="preserve"> </v>
      </c>
      <c r="O119" s="111">
        <v>0</v>
      </c>
      <c r="P119" s="112" t="str">
        <f>IF(G119=0," ",O119/G119)</f>
        <v xml:space="preserve"> </v>
      </c>
      <c r="Q119" s="114"/>
      <c r="R119" s="115"/>
      <c r="S119" s="115"/>
      <c r="T119" s="115"/>
      <c r="U119" s="115"/>
    </row>
    <row r="120" spans="1:21" x14ac:dyDescent="0.3">
      <c r="A120" s="100" t="s">
        <v>308</v>
      </c>
      <c r="B120" s="101" t="s">
        <v>198</v>
      </c>
      <c r="C120" s="102">
        <v>2906.49389648437</v>
      </c>
      <c r="D120" s="103">
        <v>3337.93115234375</v>
      </c>
      <c r="E120" s="104">
        <v>1550.126953125</v>
      </c>
      <c r="F120" s="105">
        <f t="shared" si="6"/>
        <v>0.5333322581547475</v>
      </c>
      <c r="G120" s="106">
        <v>1780.22863769531</v>
      </c>
      <c r="H120" s="107">
        <f t="shared" si="10"/>
        <v>0.53333294080835403</v>
      </c>
      <c r="I120" s="108">
        <v>0</v>
      </c>
      <c r="J120" s="109">
        <f t="shared" si="7"/>
        <v>0</v>
      </c>
      <c r="K120" s="110">
        <v>970.54901123046795</v>
      </c>
      <c r="L120" s="109">
        <f t="shared" si="8"/>
        <v>0.62610937076726281</v>
      </c>
      <c r="M120" s="110">
        <v>0</v>
      </c>
      <c r="N120" s="109">
        <f t="shared" si="9"/>
        <v>0</v>
      </c>
      <c r="O120" s="111">
        <v>1114.61779785156</v>
      </c>
      <c r="P120" s="112">
        <f t="shared" si="11"/>
        <v>0.62610935149012548</v>
      </c>
      <c r="Q120" s="114"/>
      <c r="R120" s="115"/>
      <c r="S120" s="115"/>
      <c r="T120" s="115"/>
      <c r="U120" s="115"/>
    </row>
    <row r="121" spans="1:21" x14ac:dyDescent="0.3">
      <c r="A121" s="100" t="s">
        <v>308</v>
      </c>
      <c r="B121" s="101" t="s">
        <v>217</v>
      </c>
      <c r="C121" s="102">
        <v>862.87493896484295</v>
      </c>
      <c r="D121" s="103">
        <v>431.43746948242102</v>
      </c>
      <c r="E121" s="104">
        <v>460.20037841796801</v>
      </c>
      <c r="F121" s="105">
        <f>IF(C121=0," ",E121/C121)</f>
        <v>0.53333380961330534</v>
      </c>
      <c r="G121" s="106">
        <v>230.09965515136699</v>
      </c>
      <c r="H121" s="107">
        <f>IF(D121=0," ",G121/D121)</f>
        <v>0.53333257175694249</v>
      </c>
      <c r="I121" s="108">
        <v>0</v>
      </c>
      <c r="J121" s="109">
        <f>IF(E121=0," ",I121/E121)</f>
        <v>0</v>
      </c>
      <c r="K121" s="110">
        <v>384.18103027343699</v>
      </c>
      <c r="L121" s="109">
        <f>IF(E121=0," ",K121/E121)</f>
        <v>0.83481250405342355</v>
      </c>
      <c r="M121" s="110">
        <v>0</v>
      </c>
      <c r="N121" s="109">
        <f>IF(G121=0," ",M121/G121)</f>
        <v>0</v>
      </c>
      <c r="O121" s="111">
        <v>192.090072631835</v>
      </c>
      <c r="P121" s="112">
        <f>IF(G121=0," ",O121/G121)</f>
        <v>0.8348125185388563</v>
      </c>
      <c r="Q121" s="114"/>
      <c r="R121" s="115"/>
      <c r="S121" s="115"/>
      <c r="T121" s="115"/>
      <c r="U121" s="115"/>
    </row>
    <row r="122" spans="1:21" x14ac:dyDescent="0.3">
      <c r="A122" s="100" t="s">
        <v>310</v>
      </c>
      <c r="B122" s="101" t="s">
        <v>198</v>
      </c>
      <c r="C122" s="102">
        <v>5231.68896484375</v>
      </c>
      <c r="D122" s="103">
        <v>5595.259765625</v>
      </c>
      <c r="E122" s="104">
        <v>2790.23486328125</v>
      </c>
      <c r="F122" s="105">
        <f t="shared" si="6"/>
        <v>0.53333347644159568</v>
      </c>
      <c r="G122" s="106">
        <v>2984.138671875</v>
      </c>
      <c r="H122" s="107">
        <f t="shared" si="10"/>
        <v>0.53333335660451975</v>
      </c>
      <c r="I122" s="108">
        <v>2329.32299804687</v>
      </c>
      <c r="J122" s="109">
        <f t="shared" si="7"/>
        <v>0.83481252015740404</v>
      </c>
      <c r="K122" s="110">
        <v>2329.32299804687</v>
      </c>
      <c r="L122" s="109">
        <f t="shared" si="8"/>
        <v>0.83481252015740404</v>
      </c>
      <c r="M122" s="110">
        <v>2491.1962890625</v>
      </c>
      <c r="N122" s="109">
        <f t="shared" si="9"/>
        <v>0.834812508058557</v>
      </c>
      <c r="O122" s="111">
        <v>2491.1962890625</v>
      </c>
      <c r="P122" s="112">
        <f t="shared" si="11"/>
        <v>0.834812508058557</v>
      </c>
      <c r="Q122" s="114"/>
      <c r="R122" s="115"/>
      <c r="S122" s="115"/>
      <c r="T122" s="115"/>
      <c r="U122" s="115"/>
    </row>
    <row r="123" spans="1:21" x14ac:dyDescent="0.3">
      <c r="A123" s="100" t="s">
        <v>310</v>
      </c>
      <c r="B123" s="101" t="s">
        <v>202</v>
      </c>
      <c r="C123" s="102">
        <v>3226.60791015625</v>
      </c>
      <c r="D123" s="103">
        <v>3450.83764648437</v>
      </c>
      <c r="E123" s="104">
        <v>1720.85668945312</v>
      </c>
      <c r="F123" s="105">
        <f>IF(C123=0," ",E123/C123)</f>
        <v>0.53333306598439056</v>
      </c>
      <c r="G123" s="106">
        <v>1840.44799804687</v>
      </c>
      <c r="H123" s="107">
        <f>IF(D123=0," ",G123/D123)</f>
        <v>0.53333369650753459</v>
      </c>
      <c r="I123" s="108">
        <v>0</v>
      </c>
      <c r="J123" s="109">
        <f>IF(E123=0," ",I123/E123)</f>
        <v>0</v>
      </c>
      <c r="K123" s="110">
        <v>1436.59265136718</v>
      </c>
      <c r="L123" s="109">
        <f>IF(E123=0," ",K123/E123)</f>
        <v>0.8348124862295897</v>
      </c>
      <c r="M123" s="110">
        <v>0</v>
      </c>
      <c r="N123" s="109">
        <f>IF(G123=0," ",M123/G123)</f>
        <v>0</v>
      </c>
      <c r="O123" s="111">
        <v>1536.42895507812</v>
      </c>
      <c r="P123" s="112">
        <f>IF(G123=0," ",O123/G123)</f>
        <v>0.83481247865118569</v>
      </c>
      <c r="Q123" s="114"/>
      <c r="R123" s="115"/>
      <c r="S123" s="115"/>
      <c r="T123" s="115"/>
      <c r="U123" s="115"/>
    </row>
    <row r="124" spans="1:21" x14ac:dyDescent="0.3">
      <c r="A124" s="100" t="s">
        <v>310</v>
      </c>
      <c r="B124" s="101" t="s">
        <v>210</v>
      </c>
      <c r="C124" s="102">
        <v>1474.93676757812</v>
      </c>
      <c r="D124" s="103">
        <v>1577.43591308593</v>
      </c>
      <c r="E124" s="104">
        <v>786.63629150390602</v>
      </c>
      <c r="F124" s="105">
        <f>IF(C124=0," ",E124/C124)</f>
        <v>0.53333560380054856</v>
      </c>
      <c r="G124" s="106">
        <v>841.30017089843705</v>
      </c>
      <c r="H124" s="107">
        <f>IF(D124=0," ",G124/D124)</f>
        <v>0.53333397821063022</v>
      </c>
      <c r="I124" s="108">
        <v>656.69378662109295</v>
      </c>
      <c r="J124" s="109">
        <f>IF(E124=0," ",I124/E124)</f>
        <v>0.83481247142261061</v>
      </c>
      <c r="K124" s="110">
        <v>656.69378662109295</v>
      </c>
      <c r="L124" s="109">
        <f>IF(E124=0," ",K124/E124)</f>
        <v>0.83481247142261061</v>
      </c>
      <c r="M124" s="110">
        <v>702.327880859375</v>
      </c>
      <c r="N124" s="109">
        <f>IF(G124=0," ",M124/G124)</f>
        <v>0.8348124785346811</v>
      </c>
      <c r="O124" s="111">
        <v>702.327880859375</v>
      </c>
      <c r="P124" s="112">
        <f>IF(G124=0," ",O124/G124)</f>
        <v>0.8348124785346811</v>
      </c>
      <c r="Q124" s="114"/>
      <c r="R124" s="115"/>
      <c r="S124" s="115"/>
      <c r="T124" s="115"/>
      <c r="U124" s="115"/>
    </row>
    <row r="125" spans="1:21" x14ac:dyDescent="0.3">
      <c r="A125" s="100" t="s">
        <v>310</v>
      </c>
      <c r="B125" s="101" t="s">
        <v>217</v>
      </c>
      <c r="C125" s="102">
        <v>1380.59985351562</v>
      </c>
      <c r="D125" s="103">
        <v>690.29992675781205</v>
      </c>
      <c r="E125" s="104">
        <v>736.31872558593705</v>
      </c>
      <c r="F125" s="105">
        <f>IF(C125=0," ",E125/C125)</f>
        <v>0.53333246683384961</v>
      </c>
      <c r="G125" s="106">
        <v>368.16021728515602</v>
      </c>
      <c r="H125" s="107">
        <f>IF(D125=0," ",G125/D125)</f>
        <v>0.53333370469025565</v>
      </c>
      <c r="I125" s="108">
        <v>0</v>
      </c>
      <c r="J125" s="109">
        <f>IF(E125=0," ",I125/E125)</f>
        <v>0</v>
      </c>
      <c r="K125" s="110">
        <v>614.68804931640602</v>
      </c>
      <c r="L125" s="109">
        <f>IF(E125=0," ",K125/E125)</f>
        <v>0.83481246362063988</v>
      </c>
      <c r="M125" s="110">
        <v>0</v>
      </c>
      <c r="N125" s="109">
        <f>IF(G125=0," ",M125/G125)</f>
        <v>0</v>
      </c>
      <c r="O125" s="111">
        <v>307.34475708007801</v>
      </c>
      <c r="P125" s="112">
        <f>IF(G125=0," ",O125/G125)</f>
        <v>0.83481251544901769</v>
      </c>
      <c r="Q125" s="114"/>
      <c r="R125" s="115"/>
      <c r="S125" s="115"/>
      <c r="T125" s="115"/>
      <c r="U125" s="115"/>
    </row>
    <row r="126" spans="1:21" x14ac:dyDescent="0.3">
      <c r="A126" s="100" t="s">
        <v>312</v>
      </c>
      <c r="B126" s="101" t="s">
        <v>198</v>
      </c>
      <c r="C126" s="102">
        <v>2034.54565429687</v>
      </c>
      <c r="D126" s="103">
        <v>2101.66723632812</v>
      </c>
      <c r="E126" s="104">
        <v>1085.09362792968</v>
      </c>
      <c r="F126" s="105">
        <f t="shared" si="6"/>
        <v>0.53333461730780551</v>
      </c>
      <c r="G126" s="106">
        <v>1120.88806152343</v>
      </c>
      <c r="H126" s="107">
        <f t="shared" si="10"/>
        <v>0.53333279510117126</v>
      </c>
      <c r="I126" s="108">
        <v>0</v>
      </c>
      <c r="J126" s="109">
        <f t="shared" si="7"/>
        <v>0</v>
      </c>
      <c r="K126" s="110">
        <v>905.84973144531205</v>
      </c>
      <c r="L126" s="109">
        <f t="shared" si="8"/>
        <v>0.83481250661626416</v>
      </c>
      <c r="M126" s="110">
        <v>0</v>
      </c>
      <c r="N126" s="109">
        <f t="shared" si="9"/>
        <v>0</v>
      </c>
      <c r="O126" s="111">
        <v>935.73138427734295</v>
      </c>
      <c r="P126" s="112">
        <f t="shared" si="11"/>
        <v>0.83481251732270623</v>
      </c>
      <c r="Q126" s="114"/>
      <c r="R126" s="115"/>
      <c r="S126" s="115"/>
      <c r="T126" s="115"/>
      <c r="U126" s="115"/>
    </row>
    <row r="127" spans="1:21" x14ac:dyDescent="0.3">
      <c r="A127" s="100" t="s">
        <v>312</v>
      </c>
      <c r="B127" s="101" t="s">
        <v>202</v>
      </c>
      <c r="C127" s="102">
        <v>285.90194702148398</v>
      </c>
      <c r="D127" s="103">
        <v>142.95097351074199</v>
      </c>
      <c r="E127" s="104">
        <v>152.48126220703099</v>
      </c>
      <c r="F127" s="105">
        <f>IF(C127=0," ",E127/C127)</f>
        <v>0.5333341161037034</v>
      </c>
      <c r="G127" s="106">
        <v>76.240631103515597</v>
      </c>
      <c r="H127" s="107">
        <f>IF(D127=0," ",G127/D127)</f>
        <v>0.53333411610370407</v>
      </c>
      <c r="I127" s="108">
        <v>0</v>
      </c>
      <c r="J127" s="109">
        <f>IF(E127=0," ",I127/E127)</f>
        <v>0</v>
      </c>
      <c r="K127" s="110">
        <v>127.29326629638599</v>
      </c>
      <c r="L127" s="109">
        <f>IF(E127=0," ",K127/E127)</f>
        <v>0.83481251698686709</v>
      </c>
      <c r="M127" s="110">
        <v>0</v>
      </c>
      <c r="N127" s="109">
        <f>IF(G127=0," ",M127/G127)</f>
        <v>0</v>
      </c>
      <c r="O127" s="111">
        <v>63.646633148193303</v>
      </c>
      <c r="P127" s="112">
        <f>IF(G127=0," ",O127/G127)</f>
        <v>0.83481251698686998</v>
      </c>
      <c r="Q127" s="114"/>
      <c r="R127" s="115"/>
      <c r="S127" s="115"/>
      <c r="T127" s="115"/>
      <c r="U127" s="115"/>
    </row>
    <row r="128" spans="1:21" x14ac:dyDescent="0.3">
      <c r="A128" s="100" t="s">
        <v>312</v>
      </c>
      <c r="B128" s="101" t="s">
        <v>210</v>
      </c>
      <c r="C128" s="102">
        <v>983.29119873046795</v>
      </c>
      <c r="D128" s="103">
        <v>1015.73089599609</v>
      </c>
      <c r="E128" s="104">
        <v>524.421142578125</v>
      </c>
      <c r="F128" s="105">
        <f>IF(C128=0," ",E128/C128)</f>
        <v>0.53333248914991582</v>
      </c>
      <c r="G128" s="106">
        <v>541.72265625</v>
      </c>
      <c r="H128" s="107">
        <f>IF(D128=0," ",G128/D128)</f>
        <v>0.53333285261422758</v>
      </c>
      <c r="I128" s="108">
        <v>0</v>
      </c>
      <c r="J128" s="109">
        <f>IF(E128=0," ",I128/E128)</f>
        <v>0</v>
      </c>
      <c r="K128" s="110">
        <v>437.79333496093699</v>
      </c>
      <c r="L128" s="109">
        <f>IF(E128=0," ",K128/E128)</f>
        <v>0.83481251882539664</v>
      </c>
      <c r="M128" s="110">
        <v>0</v>
      </c>
      <c r="N128" s="109">
        <f>IF(G128=0," ",M128/G128)</f>
        <v>0</v>
      </c>
      <c r="O128" s="111">
        <v>452.23684692382801</v>
      </c>
      <c r="P128" s="112">
        <f>IF(G128=0," ",O128/G128)</f>
        <v>0.83481250360539638</v>
      </c>
      <c r="Q128" s="114"/>
      <c r="R128" s="115"/>
      <c r="S128" s="115"/>
      <c r="T128" s="115"/>
      <c r="U128" s="115"/>
    </row>
    <row r="129" spans="1:21" x14ac:dyDescent="0.3">
      <c r="A129" s="100" t="s">
        <v>312</v>
      </c>
      <c r="B129" s="101" t="s">
        <v>217</v>
      </c>
      <c r="C129" s="102">
        <v>1380.59985351562</v>
      </c>
      <c r="D129" s="103">
        <v>1426.14721679687</v>
      </c>
      <c r="E129" s="104">
        <v>736.31872558593705</v>
      </c>
      <c r="F129" s="105">
        <f>IF(C129=0," ",E129/C129)</f>
        <v>0.53333246683384961</v>
      </c>
      <c r="G129" s="106">
        <v>760.61407470703102</v>
      </c>
      <c r="H129" s="107">
        <f>IF(D129=0," ",G129/D129)</f>
        <v>0.53333489400580403</v>
      </c>
      <c r="I129" s="108">
        <v>0</v>
      </c>
      <c r="J129" s="109">
        <f>IF(E129=0," ",I129/E129)</f>
        <v>0</v>
      </c>
      <c r="K129" s="110">
        <v>614.68804931640602</v>
      </c>
      <c r="L129" s="109">
        <f>IF(E129=0," ",K129/E129)</f>
        <v>0.83481246362063988</v>
      </c>
      <c r="M129" s="110">
        <v>0</v>
      </c>
      <c r="N129" s="109">
        <f>IF(G129=0," ",M129/G129)</f>
        <v>0</v>
      </c>
      <c r="O129" s="111">
        <v>634.97015380859295</v>
      </c>
      <c r="P129" s="112">
        <f>IF(G129=0," ",O129/G129)</f>
        <v>0.8348125217813871</v>
      </c>
      <c r="Q129" s="114"/>
      <c r="R129" s="115"/>
      <c r="S129" s="115"/>
      <c r="T129" s="115"/>
      <c r="U129" s="115"/>
    </row>
    <row r="130" spans="1:21" x14ac:dyDescent="0.3">
      <c r="A130" s="100" t="s">
        <v>312</v>
      </c>
      <c r="B130" s="101" t="s">
        <v>235</v>
      </c>
      <c r="C130" s="102">
        <v>4.3153100013732901</v>
      </c>
      <c r="D130" s="103">
        <v>2.1576550006866402</v>
      </c>
      <c r="E130" s="104"/>
      <c r="F130" s="105">
        <f>IF(C130=0," ",E130/C130)</f>
        <v>0</v>
      </c>
      <c r="G130" s="106"/>
      <c r="H130" s="107">
        <f>IF(D130=0," ",G130/D130)</f>
        <v>0</v>
      </c>
      <c r="I130" s="108">
        <v>0</v>
      </c>
      <c r="J130" s="109" t="str">
        <f>IF(E130=0," ",I130/E130)</f>
        <v xml:space="preserve"> </v>
      </c>
      <c r="K130" s="110">
        <v>0</v>
      </c>
      <c r="L130" s="109" t="str">
        <f>IF(E130=0," ",K130/E130)</f>
        <v xml:space="preserve"> </v>
      </c>
      <c r="M130" s="110">
        <v>0</v>
      </c>
      <c r="N130" s="109" t="str">
        <f>IF(G130=0," ",M130/G130)</f>
        <v xml:space="preserve"> </v>
      </c>
      <c r="O130" s="111">
        <v>0</v>
      </c>
      <c r="P130" s="112" t="str">
        <f>IF(G130=0," ",O130/G130)</f>
        <v xml:space="preserve"> </v>
      </c>
      <c r="Q130" s="114"/>
      <c r="R130" s="115"/>
      <c r="S130" s="115"/>
      <c r="T130" s="115"/>
      <c r="U130" s="115"/>
    </row>
    <row r="131" spans="1:21" x14ac:dyDescent="0.3">
      <c r="A131" s="100" t="s">
        <v>314</v>
      </c>
      <c r="B131" s="101" t="s">
        <v>198</v>
      </c>
      <c r="C131" s="102">
        <v>4069.09130859375</v>
      </c>
      <c r="D131" s="103">
        <v>4200.61181640625</v>
      </c>
      <c r="E131" s="104">
        <v>0</v>
      </c>
      <c r="F131" s="105">
        <f t="shared" ref="F131:F194" si="12">IF(C131=0," ",E131/C131)</f>
        <v>0</v>
      </c>
      <c r="G131" s="106">
        <v>0</v>
      </c>
      <c r="H131" s="107">
        <f t="shared" ref="H131:H194" si="13">IF(D131=0," ",G131/D131)</f>
        <v>0</v>
      </c>
      <c r="I131" s="108">
        <v>0</v>
      </c>
      <c r="J131" s="109" t="str">
        <f t="shared" ref="J131:J194" si="14">IF(E131=0," ",I131/E131)</f>
        <v xml:space="preserve"> </v>
      </c>
      <c r="K131" s="110">
        <v>0</v>
      </c>
      <c r="L131" s="109" t="str">
        <f t="shared" ref="L131:L194" si="15">IF(E131=0," ",K131/E131)</f>
        <v xml:space="preserve"> </v>
      </c>
      <c r="M131" s="110">
        <v>0</v>
      </c>
      <c r="N131" s="109" t="str">
        <f t="shared" ref="N131:N194" si="16">IF(G131=0," ",M131/G131)</f>
        <v xml:space="preserve"> </v>
      </c>
      <c r="O131" s="111">
        <v>0</v>
      </c>
      <c r="P131" s="112" t="str">
        <f t="shared" ref="P131:P194" si="17">IF(G131=0," ",O131/G131)</f>
        <v xml:space="preserve"> </v>
      </c>
      <c r="Q131" s="114"/>
      <c r="R131" s="115"/>
      <c r="S131" s="115"/>
      <c r="T131" s="115"/>
      <c r="U131" s="115"/>
    </row>
    <row r="132" spans="1:21" x14ac:dyDescent="0.3">
      <c r="A132" s="100" t="s">
        <v>314</v>
      </c>
      <c r="B132" s="101" t="s">
        <v>202</v>
      </c>
      <c r="C132" s="102">
        <v>571.80389404296795</v>
      </c>
      <c r="D132" s="103">
        <v>285.90194702148398</v>
      </c>
      <c r="E132" s="104">
        <v>0</v>
      </c>
      <c r="F132" s="105">
        <f>IF(C132=0," ",E132/C132)</f>
        <v>0</v>
      </c>
      <c r="G132" s="106">
        <v>0</v>
      </c>
      <c r="H132" s="107">
        <f>IF(D132=0," ",G132/D132)</f>
        <v>0</v>
      </c>
      <c r="I132" s="108">
        <v>0</v>
      </c>
      <c r="J132" s="109" t="str">
        <f>IF(E132=0," ",I132/E132)</f>
        <v xml:space="preserve"> </v>
      </c>
      <c r="K132" s="110">
        <v>0</v>
      </c>
      <c r="L132" s="109" t="str">
        <f>IF(E132=0," ",K132/E132)</f>
        <v xml:space="preserve"> </v>
      </c>
      <c r="M132" s="110">
        <v>0</v>
      </c>
      <c r="N132" s="109" t="str">
        <f>IF(G132=0," ",M132/G132)</f>
        <v xml:space="preserve"> </v>
      </c>
      <c r="O132" s="111">
        <v>0</v>
      </c>
      <c r="P132" s="112" t="str">
        <f>IF(G132=0," ",O132/G132)</f>
        <v xml:space="preserve"> </v>
      </c>
      <c r="Q132" s="114"/>
      <c r="R132" s="115"/>
      <c r="S132" s="115"/>
      <c r="T132" s="115"/>
      <c r="U132" s="115"/>
    </row>
    <row r="133" spans="1:21" x14ac:dyDescent="0.3">
      <c r="A133" s="100" t="s">
        <v>314</v>
      </c>
      <c r="B133" s="101" t="s">
        <v>210</v>
      </c>
      <c r="C133" s="102">
        <v>1966.58239746093</v>
      </c>
      <c r="D133" s="103">
        <v>2030.14599609375</v>
      </c>
      <c r="E133" s="104">
        <v>0</v>
      </c>
      <c r="F133" s="105">
        <f>IF(C133=0," ",E133/C133)</f>
        <v>0</v>
      </c>
      <c r="G133" s="106">
        <v>0</v>
      </c>
      <c r="H133" s="107">
        <f>IF(D133=0," ",G133/D133)</f>
        <v>0</v>
      </c>
      <c r="I133" s="108">
        <v>0</v>
      </c>
      <c r="J133" s="109" t="str">
        <f>IF(E133=0," ",I133/E133)</f>
        <v xml:space="preserve"> </v>
      </c>
      <c r="K133" s="110">
        <v>0</v>
      </c>
      <c r="L133" s="109" t="str">
        <f>IF(E133=0," ",K133/E133)</f>
        <v xml:space="preserve"> </v>
      </c>
      <c r="M133" s="110">
        <v>0</v>
      </c>
      <c r="N133" s="109" t="str">
        <f>IF(G133=0," ",M133/G133)</f>
        <v xml:space="preserve"> </v>
      </c>
      <c r="O133" s="111">
        <v>0</v>
      </c>
      <c r="P133" s="112" t="str">
        <f>IF(G133=0," ",O133/G133)</f>
        <v xml:space="preserve"> </v>
      </c>
      <c r="Q133" s="114"/>
      <c r="R133" s="115"/>
      <c r="S133" s="115"/>
      <c r="T133" s="115"/>
      <c r="U133" s="115"/>
    </row>
    <row r="134" spans="1:21" x14ac:dyDescent="0.3">
      <c r="A134" s="100" t="s">
        <v>314</v>
      </c>
      <c r="B134" s="101" t="s">
        <v>217</v>
      </c>
      <c r="C134" s="102">
        <v>2933.77465820312</v>
      </c>
      <c r="D134" s="103">
        <v>3028.599609375</v>
      </c>
      <c r="E134" s="104">
        <v>0</v>
      </c>
      <c r="F134" s="105">
        <f>IF(C134=0," ",E134/C134)</f>
        <v>0</v>
      </c>
      <c r="G134" s="106">
        <v>0</v>
      </c>
      <c r="H134" s="107">
        <f>IF(D134=0," ",G134/D134)</f>
        <v>0</v>
      </c>
      <c r="I134" s="108">
        <v>0</v>
      </c>
      <c r="J134" s="109" t="str">
        <f>IF(E134=0," ",I134/E134)</f>
        <v xml:space="preserve"> </v>
      </c>
      <c r="K134" s="110">
        <v>0</v>
      </c>
      <c r="L134" s="109" t="str">
        <f>IF(E134=0," ",K134/E134)</f>
        <v xml:space="preserve"> </v>
      </c>
      <c r="M134" s="110">
        <v>0</v>
      </c>
      <c r="N134" s="109" t="str">
        <f>IF(G134=0," ",M134/G134)</f>
        <v xml:space="preserve"> </v>
      </c>
      <c r="O134" s="111">
        <v>0</v>
      </c>
      <c r="P134" s="112" t="str">
        <f>IF(G134=0," ",O134/G134)</f>
        <v xml:space="preserve"> </v>
      </c>
      <c r="Q134" s="114"/>
      <c r="R134" s="115"/>
      <c r="S134" s="115"/>
      <c r="T134" s="115"/>
      <c r="U134" s="115"/>
    </row>
    <row r="135" spans="1:21" x14ac:dyDescent="0.3">
      <c r="A135" s="100" t="s">
        <v>314</v>
      </c>
      <c r="B135" s="101" t="s">
        <v>235</v>
      </c>
      <c r="C135" s="102">
        <v>8.0141468048095703</v>
      </c>
      <c r="D135" s="103">
        <v>4.0070734024047798</v>
      </c>
      <c r="E135" s="104">
        <v>0</v>
      </c>
      <c r="F135" s="105">
        <f>IF(C135=0," ",E135/C135)</f>
        <v>0</v>
      </c>
      <c r="G135" s="106">
        <v>0</v>
      </c>
      <c r="H135" s="107">
        <f>IF(D135=0," ",G135/D135)</f>
        <v>0</v>
      </c>
      <c r="I135" s="108">
        <v>0</v>
      </c>
      <c r="J135" s="109" t="str">
        <f>IF(E135=0," ",I135/E135)</f>
        <v xml:space="preserve"> </v>
      </c>
      <c r="K135" s="110">
        <v>0</v>
      </c>
      <c r="L135" s="109" t="str">
        <f>IF(E135=0," ",K135/E135)</f>
        <v xml:space="preserve"> </v>
      </c>
      <c r="M135" s="110">
        <v>0</v>
      </c>
      <c r="N135" s="109" t="str">
        <f>IF(G135=0," ",M135/G135)</f>
        <v xml:space="preserve"> </v>
      </c>
      <c r="O135" s="111">
        <v>0</v>
      </c>
      <c r="P135" s="112" t="str">
        <f>IF(G135=0," ",O135/G135)</f>
        <v xml:space="preserve"> </v>
      </c>
      <c r="Q135" s="114"/>
      <c r="R135" s="115"/>
      <c r="S135" s="115"/>
      <c r="T135" s="115"/>
      <c r="U135" s="115"/>
    </row>
    <row r="136" spans="1:21" x14ac:dyDescent="0.3">
      <c r="A136" s="100" t="s">
        <v>316</v>
      </c>
      <c r="B136" s="101" t="s">
        <v>198</v>
      </c>
      <c r="C136" s="102">
        <v>0</v>
      </c>
      <c r="D136" s="103">
        <v>0</v>
      </c>
      <c r="E136" s="104"/>
      <c r="F136" s="105" t="str">
        <f t="shared" si="12"/>
        <v xml:space="preserve"> </v>
      </c>
      <c r="G136" s="106"/>
      <c r="H136" s="107" t="str">
        <f t="shared" si="13"/>
        <v xml:space="preserve"> </v>
      </c>
      <c r="I136" s="108">
        <v>0</v>
      </c>
      <c r="J136" s="109" t="str">
        <f t="shared" si="14"/>
        <v xml:space="preserve"> </v>
      </c>
      <c r="K136" s="110">
        <v>0</v>
      </c>
      <c r="L136" s="109" t="str">
        <f t="shared" si="15"/>
        <v xml:space="preserve"> </v>
      </c>
      <c r="M136" s="110">
        <v>0</v>
      </c>
      <c r="N136" s="109" t="str">
        <f t="shared" si="16"/>
        <v xml:space="preserve"> </v>
      </c>
      <c r="O136" s="111">
        <v>0</v>
      </c>
      <c r="P136" s="112" t="str">
        <f t="shared" si="17"/>
        <v xml:space="preserve"> </v>
      </c>
      <c r="Q136" s="114"/>
      <c r="R136" s="115"/>
      <c r="S136" s="115"/>
      <c r="T136" s="115"/>
      <c r="U136" s="115"/>
    </row>
    <row r="137" spans="1:21" x14ac:dyDescent="0.3">
      <c r="A137" s="100" t="s">
        <v>316</v>
      </c>
      <c r="B137" s="101" t="s">
        <v>202</v>
      </c>
      <c r="C137" s="102">
        <v>0</v>
      </c>
      <c r="D137" s="103">
        <v>0</v>
      </c>
      <c r="E137" s="104"/>
      <c r="F137" s="105" t="str">
        <f t="shared" si="12"/>
        <v xml:space="preserve"> </v>
      </c>
      <c r="G137" s="106"/>
      <c r="H137" s="107" t="str">
        <f t="shared" si="13"/>
        <v xml:space="preserve"> </v>
      </c>
      <c r="I137" s="108">
        <v>0</v>
      </c>
      <c r="J137" s="109" t="str">
        <f t="shared" si="14"/>
        <v xml:space="preserve"> </v>
      </c>
      <c r="K137" s="110">
        <v>0</v>
      </c>
      <c r="L137" s="109" t="str">
        <f t="shared" si="15"/>
        <v xml:space="preserve"> </v>
      </c>
      <c r="M137" s="110">
        <v>0</v>
      </c>
      <c r="N137" s="109" t="str">
        <f t="shared" si="16"/>
        <v xml:space="preserve"> </v>
      </c>
      <c r="O137" s="111">
        <v>0</v>
      </c>
      <c r="P137" s="112" t="str">
        <f t="shared" si="17"/>
        <v xml:space="preserve"> </v>
      </c>
      <c r="Q137" s="114"/>
      <c r="R137" s="115"/>
      <c r="S137" s="115"/>
      <c r="T137" s="115"/>
      <c r="U137" s="115"/>
    </row>
    <row r="138" spans="1:21" x14ac:dyDescent="0.3">
      <c r="A138" s="100" t="s">
        <v>316</v>
      </c>
      <c r="B138" s="101" t="s">
        <v>206</v>
      </c>
      <c r="C138" s="102">
        <v>0</v>
      </c>
      <c r="D138" s="103">
        <v>0</v>
      </c>
      <c r="E138" s="104"/>
      <c r="F138" s="105" t="str">
        <f t="shared" si="12"/>
        <v xml:space="preserve"> </v>
      </c>
      <c r="G138" s="106"/>
      <c r="H138" s="107" t="str">
        <f t="shared" si="13"/>
        <v xml:space="preserve"> </v>
      </c>
      <c r="I138" s="108">
        <v>0</v>
      </c>
      <c r="J138" s="109" t="str">
        <f t="shared" si="14"/>
        <v xml:space="preserve"> </v>
      </c>
      <c r="K138" s="110">
        <v>0</v>
      </c>
      <c r="L138" s="109" t="str">
        <f t="shared" si="15"/>
        <v xml:space="preserve"> </v>
      </c>
      <c r="M138" s="110">
        <v>0</v>
      </c>
      <c r="N138" s="109" t="str">
        <f t="shared" si="16"/>
        <v xml:space="preserve"> </v>
      </c>
      <c r="O138" s="111">
        <v>0</v>
      </c>
      <c r="P138" s="112" t="str">
        <f t="shared" si="17"/>
        <v xml:space="preserve"> </v>
      </c>
      <c r="Q138" s="114"/>
      <c r="R138" s="115"/>
      <c r="S138" s="115"/>
      <c r="T138" s="115"/>
      <c r="U138" s="115"/>
    </row>
    <row r="139" spans="1:21" x14ac:dyDescent="0.3">
      <c r="A139" s="100" t="s">
        <v>316</v>
      </c>
      <c r="B139" s="101" t="s">
        <v>210</v>
      </c>
      <c r="C139" s="102">
        <v>0</v>
      </c>
      <c r="D139" s="103">
        <v>0</v>
      </c>
      <c r="E139" s="104"/>
      <c r="F139" s="105" t="str">
        <f t="shared" si="12"/>
        <v xml:space="preserve"> </v>
      </c>
      <c r="G139" s="106"/>
      <c r="H139" s="107" t="str">
        <f t="shared" si="13"/>
        <v xml:space="preserve"> </v>
      </c>
      <c r="I139" s="108">
        <v>0</v>
      </c>
      <c r="J139" s="109" t="str">
        <f t="shared" si="14"/>
        <v xml:space="preserve"> </v>
      </c>
      <c r="K139" s="110">
        <v>0</v>
      </c>
      <c r="L139" s="109" t="str">
        <f t="shared" si="15"/>
        <v xml:space="preserve"> </v>
      </c>
      <c r="M139" s="110">
        <v>0</v>
      </c>
      <c r="N139" s="109" t="str">
        <f t="shared" si="16"/>
        <v xml:space="preserve"> </v>
      </c>
      <c r="O139" s="111">
        <v>0</v>
      </c>
      <c r="P139" s="112" t="str">
        <f t="shared" si="17"/>
        <v xml:space="preserve"> </v>
      </c>
      <c r="Q139" s="114"/>
      <c r="R139" s="115"/>
      <c r="S139" s="115"/>
      <c r="T139" s="115"/>
      <c r="U139" s="115"/>
    </row>
    <row r="140" spans="1:21" x14ac:dyDescent="0.3">
      <c r="A140" s="100" t="s">
        <v>316</v>
      </c>
      <c r="B140" s="101" t="s">
        <v>213</v>
      </c>
      <c r="C140" s="102">
        <v>33675.515625</v>
      </c>
      <c r="D140" s="103">
        <v>33675.515625</v>
      </c>
      <c r="E140" s="104"/>
      <c r="F140" s="105">
        <f t="shared" si="12"/>
        <v>0</v>
      </c>
      <c r="G140" s="106"/>
      <c r="H140" s="107">
        <f t="shared" si="13"/>
        <v>0</v>
      </c>
      <c r="I140" s="108">
        <v>0</v>
      </c>
      <c r="J140" s="109" t="str">
        <f t="shared" si="14"/>
        <v xml:space="preserve"> </v>
      </c>
      <c r="K140" s="110">
        <v>0</v>
      </c>
      <c r="L140" s="109" t="str">
        <f t="shared" si="15"/>
        <v xml:space="preserve"> </v>
      </c>
      <c r="M140" s="110">
        <v>0</v>
      </c>
      <c r="N140" s="109" t="str">
        <f t="shared" si="16"/>
        <v xml:space="preserve"> </v>
      </c>
      <c r="O140" s="111">
        <v>0</v>
      </c>
      <c r="P140" s="112" t="str">
        <f t="shared" si="17"/>
        <v xml:space="preserve"> </v>
      </c>
      <c r="Q140" s="114"/>
      <c r="R140" s="115"/>
      <c r="S140" s="115"/>
      <c r="T140" s="115"/>
      <c r="U140" s="115"/>
    </row>
    <row r="141" spans="1:21" x14ac:dyDescent="0.3">
      <c r="A141" s="100" t="s">
        <v>316</v>
      </c>
      <c r="B141" s="101" t="s">
        <v>217</v>
      </c>
      <c r="C141" s="102">
        <v>0</v>
      </c>
      <c r="D141" s="103">
        <v>0</v>
      </c>
      <c r="E141" s="104"/>
      <c r="F141" s="105" t="str">
        <f t="shared" si="12"/>
        <v xml:space="preserve"> </v>
      </c>
      <c r="G141" s="106"/>
      <c r="H141" s="107" t="str">
        <f t="shared" si="13"/>
        <v xml:space="preserve"> </v>
      </c>
      <c r="I141" s="108">
        <v>0</v>
      </c>
      <c r="J141" s="109" t="str">
        <f t="shared" si="14"/>
        <v xml:space="preserve"> </v>
      </c>
      <c r="K141" s="110">
        <v>0</v>
      </c>
      <c r="L141" s="109" t="str">
        <f t="shared" si="15"/>
        <v xml:space="preserve"> </v>
      </c>
      <c r="M141" s="110">
        <v>0</v>
      </c>
      <c r="N141" s="109" t="str">
        <f t="shared" si="16"/>
        <v xml:space="preserve"> </v>
      </c>
      <c r="O141" s="111">
        <v>0</v>
      </c>
      <c r="P141" s="112" t="str">
        <f t="shared" si="17"/>
        <v xml:space="preserve"> </v>
      </c>
      <c r="Q141" s="114"/>
      <c r="R141" s="115"/>
      <c r="S141" s="115"/>
      <c r="T141" s="115"/>
      <c r="U141" s="115"/>
    </row>
    <row r="142" spans="1:21" x14ac:dyDescent="0.3">
      <c r="A142" s="100" t="s">
        <v>316</v>
      </c>
      <c r="B142" s="101" t="s">
        <v>235</v>
      </c>
      <c r="C142" s="102">
        <v>31043.697265625</v>
      </c>
      <c r="D142" s="103">
        <v>31043.697265625</v>
      </c>
      <c r="E142" s="104"/>
      <c r="F142" s="105">
        <f t="shared" si="12"/>
        <v>0</v>
      </c>
      <c r="G142" s="106"/>
      <c r="H142" s="107">
        <f t="shared" si="13"/>
        <v>0</v>
      </c>
      <c r="I142" s="108">
        <v>0</v>
      </c>
      <c r="J142" s="109" t="str">
        <f t="shared" si="14"/>
        <v xml:space="preserve"> </v>
      </c>
      <c r="K142" s="110">
        <v>0</v>
      </c>
      <c r="L142" s="109" t="str">
        <f t="shared" si="15"/>
        <v xml:space="preserve"> </v>
      </c>
      <c r="M142" s="110">
        <v>0</v>
      </c>
      <c r="N142" s="109" t="str">
        <f t="shared" si="16"/>
        <v xml:space="preserve"> </v>
      </c>
      <c r="O142" s="111">
        <v>0</v>
      </c>
      <c r="P142" s="112" t="str">
        <f t="shared" si="17"/>
        <v xml:space="preserve"> </v>
      </c>
      <c r="Q142" s="114"/>
      <c r="R142" s="115"/>
      <c r="S142" s="115"/>
      <c r="T142" s="115"/>
      <c r="U142" s="115"/>
    </row>
    <row r="143" spans="1:21" x14ac:dyDescent="0.3">
      <c r="A143" s="100" t="s">
        <v>319</v>
      </c>
      <c r="B143" s="101" t="s">
        <v>198</v>
      </c>
      <c r="C143" s="102">
        <v>0</v>
      </c>
      <c r="D143" s="103">
        <v>0</v>
      </c>
      <c r="E143" s="104"/>
      <c r="F143" s="105" t="str">
        <f t="shared" si="12"/>
        <v xml:space="preserve"> </v>
      </c>
      <c r="G143" s="106"/>
      <c r="H143" s="107" t="str">
        <f t="shared" si="13"/>
        <v xml:space="preserve"> </v>
      </c>
      <c r="I143" s="108">
        <v>0</v>
      </c>
      <c r="J143" s="109" t="str">
        <f t="shared" si="14"/>
        <v xml:space="preserve"> </v>
      </c>
      <c r="K143" s="110">
        <v>0</v>
      </c>
      <c r="L143" s="109" t="str">
        <f t="shared" si="15"/>
        <v xml:space="preserve"> </v>
      </c>
      <c r="M143" s="110">
        <v>0</v>
      </c>
      <c r="N143" s="109" t="str">
        <f t="shared" si="16"/>
        <v xml:space="preserve"> </v>
      </c>
      <c r="O143" s="111">
        <v>0</v>
      </c>
      <c r="P143" s="112" t="str">
        <f t="shared" si="17"/>
        <v xml:space="preserve"> </v>
      </c>
      <c r="Q143" s="114"/>
      <c r="R143" s="115"/>
      <c r="S143" s="115"/>
      <c r="T143" s="115"/>
      <c r="U143" s="115"/>
    </row>
    <row r="144" spans="1:21" x14ac:dyDescent="0.3">
      <c r="A144" s="100" t="s">
        <v>319</v>
      </c>
      <c r="B144" s="101" t="s">
        <v>202</v>
      </c>
      <c r="C144" s="102">
        <v>0</v>
      </c>
      <c r="D144" s="103">
        <v>0</v>
      </c>
      <c r="E144" s="104"/>
      <c r="F144" s="105" t="str">
        <f t="shared" si="12"/>
        <v xml:space="preserve"> </v>
      </c>
      <c r="G144" s="106"/>
      <c r="H144" s="107" t="str">
        <f t="shared" si="13"/>
        <v xml:space="preserve"> </v>
      </c>
      <c r="I144" s="108">
        <v>0</v>
      </c>
      <c r="J144" s="109" t="str">
        <f t="shared" si="14"/>
        <v xml:space="preserve"> </v>
      </c>
      <c r="K144" s="110">
        <v>0</v>
      </c>
      <c r="L144" s="109" t="str">
        <f t="shared" si="15"/>
        <v xml:space="preserve"> </v>
      </c>
      <c r="M144" s="110">
        <v>0</v>
      </c>
      <c r="N144" s="109" t="str">
        <f t="shared" si="16"/>
        <v xml:space="preserve"> </v>
      </c>
      <c r="O144" s="111">
        <v>0</v>
      </c>
      <c r="P144" s="112" t="str">
        <f t="shared" si="17"/>
        <v xml:space="preserve"> </v>
      </c>
      <c r="Q144" s="114"/>
      <c r="R144" s="115"/>
      <c r="S144" s="115"/>
      <c r="T144" s="115"/>
      <c r="U144" s="115"/>
    </row>
    <row r="145" spans="1:21" x14ac:dyDescent="0.3">
      <c r="A145" s="100" t="s">
        <v>319</v>
      </c>
      <c r="B145" s="101" t="s">
        <v>206</v>
      </c>
      <c r="C145" s="102">
        <v>0</v>
      </c>
      <c r="D145" s="103">
        <v>0</v>
      </c>
      <c r="E145" s="104"/>
      <c r="F145" s="105" t="str">
        <f t="shared" si="12"/>
        <v xml:space="preserve"> </v>
      </c>
      <c r="G145" s="106"/>
      <c r="H145" s="107" t="str">
        <f t="shared" si="13"/>
        <v xml:space="preserve"> </v>
      </c>
      <c r="I145" s="108">
        <v>0</v>
      </c>
      <c r="J145" s="109" t="str">
        <f t="shared" si="14"/>
        <v xml:space="preserve"> </v>
      </c>
      <c r="K145" s="110">
        <v>0</v>
      </c>
      <c r="L145" s="109" t="str">
        <f t="shared" si="15"/>
        <v xml:space="preserve"> </v>
      </c>
      <c r="M145" s="110">
        <v>0</v>
      </c>
      <c r="N145" s="109" t="str">
        <f t="shared" si="16"/>
        <v xml:space="preserve"> </v>
      </c>
      <c r="O145" s="111">
        <v>0</v>
      </c>
      <c r="P145" s="112" t="str">
        <f t="shared" si="17"/>
        <v xml:space="preserve"> </v>
      </c>
      <c r="Q145" s="114"/>
      <c r="R145" s="115"/>
      <c r="S145" s="115"/>
      <c r="T145" s="115"/>
      <c r="U145" s="115"/>
    </row>
    <row r="146" spans="1:21" x14ac:dyDescent="0.3">
      <c r="A146" s="100" t="s">
        <v>319</v>
      </c>
      <c r="B146" s="101" t="s">
        <v>210</v>
      </c>
      <c r="C146" s="102">
        <v>0</v>
      </c>
      <c r="D146" s="103">
        <v>0</v>
      </c>
      <c r="E146" s="104"/>
      <c r="F146" s="105" t="str">
        <f t="shared" si="12"/>
        <v xml:space="preserve"> </v>
      </c>
      <c r="G146" s="106"/>
      <c r="H146" s="107" t="str">
        <f t="shared" si="13"/>
        <v xml:space="preserve"> </v>
      </c>
      <c r="I146" s="108">
        <v>0</v>
      </c>
      <c r="J146" s="109" t="str">
        <f t="shared" si="14"/>
        <v xml:space="preserve"> </v>
      </c>
      <c r="K146" s="110">
        <v>0</v>
      </c>
      <c r="L146" s="109" t="str">
        <f t="shared" si="15"/>
        <v xml:space="preserve"> </v>
      </c>
      <c r="M146" s="110">
        <v>0</v>
      </c>
      <c r="N146" s="109" t="str">
        <f t="shared" si="16"/>
        <v xml:space="preserve"> </v>
      </c>
      <c r="O146" s="111">
        <v>0</v>
      </c>
      <c r="P146" s="112" t="str">
        <f t="shared" si="17"/>
        <v xml:space="preserve"> </v>
      </c>
      <c r="Q146" s="114"/>
      <c r="R146" s="115"/>
      <c r="S146" s="115"/>
      <c r="T146" s="115"/>
      <c r="U146" s="115"/>
    </row>
    <row r="147" spans="1:21" x14ac:dyDescent="0.3">
      <c r="A147" s="100" t="s">
        <v>319</v>
      </c>
      <c r="B147" s="101" t="s">
        <v>213</v>
      </c>
      <c r="C147" s="102">
        <v>0</v>
      </c>
      <c r="D147" s="103">
        <v>0</v>
      </c>
      <c r="E147" s="104"/>
      <c r="F147" s="105" t="str">
        <f t="shared" si="12"/>
        <v xml:space="preserve"> </v>
      </c>
      <c r="G147" s="106"/>
      <c r="H147" s="107" t="str">
        <f t="shared" si="13"/>
        <v xml:space="preserve"> </v>
      </c>
      <c r="I147" s="108">
        <v>0</v>
      </c>
      <c r="J147" s="109" t="str">
        <f t="shared" si="14"/>
        <v xml:space="preserve"> </v>
      </c>
      <c r="K147" s="110">
        <v>0</v>
      </c>
      <c r="L147" s="109" t="str">
        <f t="shared" si="15"/>
        <v xml:space="preserve"> </v>
      </c>
      <c r="M147" s="110">
        <v>0</v>
      </c>
      <c r="N147" s="109" t="str">
        <f t="shared" si="16"/>
        <v xml:space="preserve"> </v>
      </c>
      <c r="O147" s="111">
        <v>0</v>
      </c>
      <c r="P147" s="112" t="str">
        <f t="shared" si="17"/>
        <v xml:space="preserve"> </v>
      </c>
      <c r="Q147" s="114"/>
      <c r="R147" s="115"/>
      <c r="S147" s="115"/>
      <c r="T147" s="115"/>
      <c r="U147" s="115"/>
    </row>
    <row r="148" spans="1:21" x14ac:dyDescent="0.3">
      <c r="A148" s="100" t="s">
        <v>319</v>
      </c>
      <c r="B148" s="101" t="s">
        <v>217</v>
      </c>
      <c r="C148" s="102">
        <v>13846.0234375</v>
      </c>
      <c r="D148" s="103">
        <v>14368.984375</v>
      </c>
      <c r="E148" s="104">
        <v>7384.53369140625</v>
      </c>
      <c r="F148" s="105">
        <f t="shared" si="12"/>
        <v>0.53333245640811811</v>
      </c>
      <c r="G148" s="106">
        <v>7663.46435546875</v>
      </c>
      <c r="H148" s="107">
        <f t="shared" si="13"/>
        <v>0.53333375243987968</v>
      </c>
      <c r="I148" s="108">
        <v>6414.62158203125</v>
      </c>
      <c r="J148" s="109">
        <f t="shared" si="14"/>
        <v>0.86865628218289059</v>
      </c>
      <c r="K148" s="110">
        <v>6414.62158203125</v>
      </c>
      <c r="L148" s="109">
        <f t="shared" si="15"/>
        <v>0.86865628218289059</v>
      </c>
      <c r="M148" s="110">
        <v>6656.916015625</v>
      </c>
      <c r="N148" s="109">
        <f t="shared" si="16"/>
        <v>0.86865622476269966</v>
      </c>
      <c r="O148" s="111">
        <v>6656.916015625</v>
      </c>
      <c r="P148" s="112">
        <f t="shared" si="17"/>
        <v>0.86865622476269966</v>
      </c>
      <c r="Q148" s="114"/>
      <c r="R148" s="115"/>
      <c r="S148" s="115"/>
      <c r="T148" s="115"/>
      <c r="U148" s="115"/>
    </row>
    <row r="149" spans="1:21" x14ac:dyDescent="0.3">
      <c r="A149" s="100" t="s">
        <v>319</v>
      </c>
      <c r="B149" s="101" t="s">
        <v>235</v>
      </c>
      <c r="C149" s="102">
        <v>1045.92272949218</v>
      </c>
      <c r="D149" s="103">
        <v>522.96142578125</v>
      </c>
      <c r="E149" s="104"/>
      <c r="F149" s="105">
        <f t="shared" si="12"/>
        <v>0</v>
      </c>
      <c r="G149" s="106"/>
      <c r="H149" s="107">
        <f t="shared" si="13"/>
        <v>0</v>
      </c>
      <c r="I149" s="108">
        <v>0</v>
      </c>
      <c r="J149" s="109" t="str">
        <f t="shared" si="14"/>
        <v xml:space="preserve"> </v>
      </c>
      <c r="K149" s="110">
        <v>0</v>
      </c>
      <c r="L149" s="109" t="str">
        <f t="shared" si="15"/>
        <v xml:space="preserve"> </v>
      </c>
      <c r="M149" s="110">
        <v>0</v>
      </c>
      <c r="N149" s="109" t="str">
        <f t="shared" si="16"/>
        <v xml:space="preserve"> </v>
      </c>
      <c r="O149" s="111">
        <v>0</v>
      </c>
      <c r="P149" s="112" t="str">
        <f t="shared" si="17"/>
        <v xml:space="preserve"> </v>
      </c>
      <c r="Q149" s="114"/>
      <c r="R149" s="115"/>
      <c r="S149" s="115"/>
      <c r="T149" s="115"/>
      <c r="U149" s="115"/>
    </row>
    <row r="150" spans="1:21" x14ac:dyDescent="0.3">
      <c r="A150" s="100" t="s">
        <v>322</v>
      </c>
      <c r="B150" s="101" t="s">
        <v>198</v>
      </c>
      <c r="C150" s="102">
        <v>0</v>
      </c>
      <c r="D150" s="103">
        <v>0</v>
      </c>
      <c r="E150" s="104"/>
      <c r="F150" s="105" t="str">
        <f t="shared" si="12"/>
        <v xml:space="preserve"> </v>
      </c>
      <c r="G150" s="106"/>
      <c r="H150" s="107" t="str">
        <f t="shared" si="13"/>
        <v xml:space="preserve"> </v>
      </c>
      <c r="I150" s="108">
        <v>0</v>
      </c>
      <c r="J150" s="109" t="str">
        <f t="shared" si="14"/>
        <v xml:space="preserve"> </v>
      </c>
      <c r="K150" s="110">
        <v>0</v>
      </c>
      <c r="L150" s="109" t="str">
        <f t="shared" si="15"/>
        <v xml:space="preserve"> </v>
      </c>
      <c r="M150" s="110">
        <v>0</v>
      </c>
      <c r="N150" s="109" t="str">
        <f t="shared" si="16"/>
        <v xml:space="preserve"> </v>
      </c>
      <c r="O150" s="111">
        <v>0</v>
      </c>
      <c r="P150" s="112" t="str">
        <f t="shared" si="17"/>
        <v xml:space="preserve"> </v>
      </c>
      <c r="Q150" s="114"/>
      <c r="R150" s="115"/>
      <c r="S150" s="115"/>
      <c r="T150" s="115"/>
      <c r="U150" s="115"/>
    </row>
    <row r="151" spans="1:21" x14ac:dyDescent="0.3">
      <c r="A151" s="100" t="s">
        <v>322</v>
      </c>
      <c r="B151" s="101" t="s">
        <v>202</v>
      </c>
      <c r="C151" s="102">
        <v>2.3021789267659101E-2</v>
      </c>
      <c r="D151" s="103">
        <v>1.15108946338295E-2</v>
      </c>
      <c r="E151" s="104">
        <v>1.22783137485384E-2</v>
      </c>
      <c r="F151" s="105">
        <f t="shared" si="12"/>
        <v>0.53333446874118151</v>
      </c>
      <c r="G151" s="106">
        <v>6.13913545385003E-3</v>
      </c>
      <c r="H151" s="107">
        <f t="shared" si="13"/>
        <v>0.53333260785896297</v>
      </c>
      <c r="I151" s="108">
        <v>0</v>
      </c>
      <c r="J151" s="109">
        <f t="shared" si="14"/>
        <v>0</v>
      </c>
      <c r="K151" s="110">
        <v>0</v>
      </c>
      <c r="L151" s="109">
        <f t="shared" si="15"/>
        <v>0</v>
      </c>
      <c r="M151" s="110">
        <v>0</v>
      </c>
      <c r="N151" s="109">
        <f t="shared" si="16"/>
        <v>0</v>
      </c>
      <c r="O151" s="111">
        <v>0</v>
      </c>
      <c r="P151" s="112">
        <f t="shared" si="17"/>
        <v>0</v>
      </c>
      <c r="Q151" s="114"/>
      <c r="R151" s="115"/>
      <c r="S151" s="115"/>
      <c r="T151" s="115"/>
      <c r="U151" s="115"/>
    </row>
    <row r="152" spans="1:21" x14ac:dyDescent="0.3">
      <c r="A152" s="100" t="s">
        <v>322</v>
      </c>
      <c r="B152" s="101" t="s">
        <v>206</v>
      </c>
      <c r="C152" s="102">
        <v>0</v>
      </c>
      <c r="D152" s="103">
        <v>0</v>
      </c>
      <c r="E152" s="104"/>
      <c r="F152" s="105" t="str">
        <f t="shared" si="12"/>
        <v xml:space="preserve"> </v>
      </c>
      <c r="G152" s="106"/>
      <c r="H152" s="107" t="str">
        <f t="shared" si="13"/>
        <v xml:space="preserve"> </v>
      </c>
      <c r="I152" s="108">
        <v>0</v>
      </c>
      <c r="J152" s="109" t="str">
        <f t="shared" si="14"/>
        <v xml:space="preserve"> </v>
      </c>
      <c r="K152" s="110">
        <v>0</v>
      </c>
      <c r="L152" s="109" t="str">
        <f t="shared" si="15"/>
        <v xml:space="preserve"> </v>
      </c>
      <c r="M152" s="110">
        <v>0</v>
      </c>
      <c r="N152" s="109" t="str">
        <f t="shared" si="16"/>
        <v xml:space="preserve"> </v>
      </c>
      <c r="O152" s="111">
        <v>0</v>
      </c>
      <c r="P152" s="112" t="str">
        <f t="shared" si="17"/>
        <v xml:space="preserve"> </v>
      </c>
      <c r="Q152" s="114"/>
      <c r="R152" s="115"/>
      <c r="S152" s="115"/>
      <c r="T152" s="115"/>
      <c r="U152" s="115"/>
    </row>
    <row r="153" spans="1:21" x14ac:dyDescent="0.3">
      <c r="A153" s="100" t="s">
        <v>322</v>
      </c>
      <c r="B153" s="101" t="s">
        <v>210</v>
      </c>
      <c r="C153" s="102">
        <v>87.227867126464801</v>
      </c>
      <c r="D153" s="103">
        <v>43.613933563232401</v>
      </c>
      <c r="E153" s="104">
        <v>46.521533966064403</v>
      </c>
      <c r="F153" s="105">
        <f t="shared" si="12"/>
        <v>0.53333338872789937</v>
      </c>
      <c r="G153" s="106">
        <v>23.260713577270501</v>
      </c>
      <c r="H153" s="107">
        <f t="shared" si="13"/>
        <v>0.53333216421643392</v>
      </c>
      <c r="I153" s="108">
        <v>0</v>
      </c>
      <c r="J153" s="109">
        <f t="shared" si="14"/>
        <v>0</v>
      </c>
      <c r="K153" s="110">
        <v>41.145969390869098</v>
      </c>
      <c r="L153" s="109">
        <f t="shared" si="15"/>
        <v>0.8844499715096118</v>
      </c>
      <c r="M153" s="110">
        <v>0</v>
      </c>
      <c r="N153" s="109">
        <f t="shared" si="16"/>
        <v>0</v>
      </c>
      <c r="O153" s="111">
        <v>0</v>
      </c>
      <c r="P153" s="112">
        <f t="shared" si="17"/>
        <v>0</v>
      </c>
      <c r="Q153" s="114"/>
      <c r="R153" s="115"/>
      <c r="S153" s="115"/>
      <c r="T153" s="115"/>
      <c r="U153" s="115"/>
    </row>
    <row r="154" spans="1:21" x14ac:dyDescent="0.3">
      <c r="A154" s="100" t="s">
        <v>322</v>
      </c>
      <c r="B154" s="101" t="s">
        <v>213</v>
      </c>
      <c r="C154" s="102">
        <v>73.287284851074205</v>
      </c>
      <c r="D154" s="103">
        <v>36.643638610839801</v>
      </c>
      <c r="E154" s="104">
        <v>39.086582183837798</v>
      </c>
      <c r="F154" s="105">
        <f t="shared" si="12"/>
        <v>0.53333374627351726</v>
      </c>
      <c r="G154" s="106">
        <v>19.543245315551701</v>
      </c>
      <c r="H154" s="107">
        <f t="shared" si="13"/>
        <v>0.53333255256399348</v>
      </c>
      <c r="I154" s="108">
        <v>0</v>
      </c>
      <c r="J154" s="109">
        <f t="shared" si="14"/>
        <v>0</v>
      </c>
      <c r="K154" s="110">
        <v>34.5701293945312</v>
      </c>
      <c r="L154" s="109">
        <f t="shared" si="15"/>
        <v>0.88445004559201035</v>
      </c>
      <c r="M154" s="110">
        <v>0</v>
      </c>
      <c r="N154" s="109">
        <f t="shared" si="16"/>
        <v>0</v>
      </c>
      <c r="O154" s="111">
        <v>0</v>
      </c>
      <c r="P154" s="112">
        <f t="shared" si="17"/>
        <v>0</v>
      </c>
      <c r="Q154" s="114"/>
      <c r="R154" s="115"/>
      <c r="S154" s="115"/>
      <c r="T154" s="115"/>
      <c r="U154" s="115"/>
    </row>
    <row r="155" spans="1:21" x14ac:dyDescent="0.3">
      <c r="A155" s="100" t="s">
        <v>322</v>
      </c>
      <c r="B155" s="101" t="s">
        <v>217</v>
      </c>
      <c r="C155" s="102">
        <v>23244.798828125</v>
      </c>
      <c r="D155" s="103">
        <v>23325.06640625</v>
      </c>
      <c r="E155" s="104">
        <v>12397.244140625</v>
      </c>
      <c r="F155" s="105">
        <f t="shared" si="12"/>
        <v>0.53333411195733726</v>
      </c>
      <c r="G155" s="106">
        <v>12440.048828125</v>
      </c>
      <c r="H155" s="107">
        <f t="shared" si="13"/>
        <v>0.53333390831383287</v>
      </c>
      <c r="I155" s="108">
        <v>10964.7421875</v>
      </c>
      <c r="J155" s="109">
        <f t="shared" si="14"/>
        <v>0.88444996832555878</v>
      </c>
      <c r="K155" s="110">
        <v>10964.7421875</v>
      </c>
      <c r="L155" s="109">
        <f t="shared" si="15"/>
        <v>0.88444996832555878</v>
      </c>
      <c r="M155" s="110">
        <v>11002.6015625</v>
      </c>
      <c r="N155" s="109">
        <f t="shared" si="16"/>
        <v>0.88445003026232849</v>
      </c>
      <c r="O155" s="111">
        <v>11002.6015625</v>
      </c>
      <c r="P155" s="112">
        <f t="shared" si="17"/>
        <v>0.88445003026232849</v>
      </c>
      <c r="Q155" s="114"/>
      <c r="R155" s="115"/>
      <c r="S155" s="115"/>
      <c r="T155" s="115"/>
      <c r="U155" s="115"/>
    </row>
    <row r="156" spans="1:21" x14ac:dyDescent="0.3">
      <c r="A156" s="100" t="s">
        <v>322</v>
      </c>
      <c r="B156" s="101" t="s">
        <v>235</v>
      </c>
      <c r="C156" s="102">
        <v>0</v>
      </c>
      <c r="D156" s="103">
        <v>0</v>
      </c>
      <c r="E156" s="104"/>
      <c r="F156" s="105" t="str">
        <f t="shared" si="12"/>
        <v xml:space="preserve"> </v>
      </c>
      <c r="G156" s="106"/>
      <c r="H156" s="107" t="str">
        <f t="shared" si="13"/>
        <v xml:space="preserve"> </v>
      </c>
      <c r="I156" s="108">
        <v>0</v>
      </c>
      <c r="J156" s="109" t="str">
        <f t="shared" si="14"/>
        <v xml:space="preserve"> </v>
      </c>
      <c r="K156" s="110">
        <v>0</v>
      </c>
      <c r="L156" s="109" t="str">
        <f t="shared" si="15"/>
        <v xml:space="preserve"> </v>
      </c>
      <c r="M156" s="110">
        <v>0</v>
      </c>
      <c r="N156" s="109" t="str">
        <f t="shared" si="16"/>
        <v xml:space="preserve"> </v>
      </c>
      <c r="O156" s="111">
        <v>0</v>
      </c>
      <c r="P156" s="112" t="str">
        <f t="shared" si="17"/>
        <v xml:space="preserve"> </v>
      </c>
      <c r="Q156" s="114"/>
      <c r="R156" s="115"/>
      <c r="S156" s="115"/>
      <c r="T156" s="115"/>
      <c r="U156" s="115"/>
    </row>
    <row r="157" spans="1:21" x14ac:dyDescent="0.3">
      <c r="A157" s="100" t="s">
        <v>325</v>
      </c>
      <c r="B157" s="101" t="s">
        <v>198</v>
      </c>
      <c r="C157" s="102">
        <v>0</v>
      </c>
      <c r="D157" s="103">
        <v>0</v>
      </c>
      <c r="E157" s="104"/>
      <c r="F157" s="105" t="str">
        <f t="shared" si="12"/>
        <v xml:space="preserve"> </v>
      </c>
      <c r="G157" s="106"/>
      <c r="H157" s="107" t="str">
        <f t="shared" si="13"/>
        <v xml:space="preserve"> </v>
      </c>
      <c r="I157" s="108">
        <v>0</v>
      </c>
      <c r="J157" s="109" t="str">
        <f t="shared" si="14"/>
        <v xml:space="preserve"> </v>
      </c>
      <c r="K157" s="110">
        <v>0</v>
      </c>
      <c r="L157" s="109" t="str">
        <f t="shared" si="15"/>
        <v xml:space="preserve"> </v>
      </c>
      <c r="M157" s="110">
        <v>0</v>
      </c>
      <c r="N157" s="109" t="str">
        <f t="shared" si="16"/>
        <v xml:space="preserve"> </v>
      </c>
      <c r="O157" s="111">
        <v>0</v>
      </c>
      <c r="P157" s="112" t="str">
        <f t="shared" si="17"/>
        <v xml:space="preserve"> </v>
      </c>
      <c r="Q157" s="114"/>
      <c r="R157" s="115"/>
      <c r="S157" s="115"/>
      <c r="T157" s="115"/>
      <c r="U157" s="115"/>
    </row>
    <row r="158" spans="1:21" x14ac:dyDescent="0.3">
      <c r="A158" s="100" t="s">
        <v>325</v>
      </c>
      <c r="B158" s="101" t="s">
        <v>202</v>
      </c>
      <c r="C158" s="102">
        <v>0</v>
      </c>
      <c r="D158" s="103">
        <v>0</v>
      </c>
      <c r="E158" s="104"/>
      <c r="F158" s="105" t="str">
        <f t="shared" si="12"/>
        <v xml:space="preserve"> </v>
      </c>
      <c r="G158" s="106"/>
      <c r="H158" s="107" t="str">
        <f t="shared" si="13"/>
        <v xml:space="preserve"> </v>
      </c>
      <c r="I158" s="108">
        <v>0</v>
      </c>
      <c r="J158" s="109" t="str">
        <f t="shared" si="14"/>
        <v xml:space="preserve"> </v>
      </c>
      <c r="K158" s="110">
        <v>0</v>
      </c>
      <c r="L158" s="109" t="str">
        <f t="shared" si="15"/>
        <v xml:space="preserve"> </v>
      </c>
      <c r="M158" s="110">
        <v>0</v>
      </c>
      <c r="N158" s="109" t="str">
        <f t="shared" si="16"/>
        <v xml:space="preserve"> </v>
      </c>
      <c r="O158" s="111">
        <v>0</v>
      </c>
      <c r="P158" s="112" t="str">
        <f t="shared" si="17"/>
        <v xml:space="preserve"> </v>
      </c>
      <c r="Q158" s="114"/>
      <c r="R158" s="115"/>
      <c r="S158" s="115"/>
      <c r="T158" s="115"/>
      <c r="U158" s="115"/>
    </row>
    <row r="159" spans="1:21" x14ac:dyDescent="0.3">
      <c r="A159" s="100" t="s">
        <v>325</v>
      </c>
      <c r="B159" s="101" t="s">
        <v>206</v>
      </c>
      <c r="C159" s="102">
        <v>0</v>
      </c>
      <c r="D159" s="103">
        <v>0</v>
      </c>
      <c r="E159" s="104"/>
      <c r="F159" s="105" t="str">
        <f t="shared" si="12"/>
        <v xml:space="preserve"> </v>
      </c>
      <c r="G159" s="106"/>
      <c r="H159" s="107" t="str">
        <f t="shared" si="13"/>
        <v xml:space="preserve"> </v>
      </c>
      <c r="I159" s="108">
        <v>0</v>
      </c>
      <c r="J159" s="109" t="str">
        <f t="shared" si="14"/>
        <v xml:space="preserve"> </v>
      </c>
      <c r="K159" s="110">
        <v>0</v>
      </c>
      <c r="L159" s="109" t="str">
        <f t="shared" si="15"/>
        <v xml:space="preserve"> </v>
      </c>
      <c r="M159" s="110">
        <v>0</v>
      </c>
      <c r="N159" s="109" t="str">
        <f t="shared" si="16"/>
        <v xml:space="preserve"> </v>
      </c>
      <c r="O159" s="111">
        <v>0</v>
      </c>
      <c r="P159" s="112" t="str">
        <f t="shared" si="17"/>
        <v xml:space="preserve"> </v>
      </c>
      <c r="Q159" s="114"/>
      <c r="R159" s="115"/>
      <c r="S159" s="115"/>
      <c r="T159" s="115"/>
      <c r="U159" s="115"/>
    </row>
    <row r="160" spans="1:21" x14ac:dyDescent="0.3">
      <c r="A160" s="100" t="s">
        <v>325</v>
      </c>
      <c r="B160" s="101" t="s">
        <v>210</v>
      </c>
      <c r="C160" s="102">
        <v>0</v>
      </c>
      <c r="D160" s="103">
        <v>0</v>
      </c>
      <c r="E160" s="104"/>
      <c r="F160" s="105" t="str">
        <f t="shared" si="12"/>
        <v xml:space="preserve"> </v>
      </c>
      <c r="G160" s="106"/>
      <c r="H160" s="107" t="str">
        <f t="shared" si="13"/>
        <v xml:space="preserve"> </v>
      </c>
      <c r="I160" s="108">
        <v>0</v>
      </c>
      <c r="J160" s="109" t="str">
        <f t="shared" si="14"/>
        <v xml:space="preserve"> </v>
      </c>
      <c r="K160" s="110">
        <v>0</v>
      </c>
      <c r="L160" s="109" t="str">
        <f t="shared" si="15"/>
        <v xml:space="preserve"> </v>
      </c>
      <c r="M160" s="110">
        <v>0</v>
      </c>
      <c r="N160" s="109" t="str">
        <f t="shared" si="16"/>
        <v xml:space="preserve"> </v>
      </c>
      <c r="O160" s="111">
        <v>0</v>
      </c>
      <c r="P160" s="112" t="str">
        <f t="shared" si="17"/>
        <v xml:space="preserve"> </v>
      </c>
      <c r="Q160" s="114"/>
      <c r="R160" s="115"/>
      <c r="S160" s="115"/>
      <c r="T160" s="115"/>
      <c r="U160" s="115"/>
    </row>
    <row r="161" spans="1:21" x14ac:dyDescent="0.3">
      <c r="A161" s="100" t="s">
        <v>325</v>
      </c>
      <c r="B161" s="101" t="s">
        <v>213</v>
      </c>
      <c r="C161" s="102">
        <v>0</v>
      </c>
      <c r="D161" s="103">
        <v>0</v>
      </c>
      <c r="E161" s="104"/>
      <c r="F161" s="105" t="str">
        <f t="shared" si="12"/>
        <v xml:space="preserve"> </v>
      </c>
      <c r="G161" s="106"/>
      <c r="H161" s="107" t="str">
        <f t="shared" si="13"/>
        <v xml:space="preserve"> </v>
      </c>
      <c r="I161" s="108">
        <v>0</v>
      </c>
      <c r="J161" s="109" t="str">
        <f t="shared" si="14"/>
        <v xml:space="preserve"> </v>
      </c>
      <c r="K161" s="110">
        <v>0</v>
      </c>
      <c r="L161" s="109" t="str">
        <f t="shared" si="15"/>
        <v xml:space="preserve"> </v>
      </c>
      <c r="M161" s="110">
        <v>0</v>
      </c>
      <c r="N161" s="109" t="str">
        <f t="shared" si="16"/>
        <v xml:space="preserve"> </v>
      </c>
      <c r="O161" s="111">
        <v>0</v>
      </c>
      <c r="P161" s="112" t="str">
        <f t="shared" si="17"/>
        <v xml:space="preserve"> </v>
      </c>
      <c r="Q161" s="114"/>
      <c r="R161" s="115"/>
      <c r="S161" s="115"/>
      <c r="T161" s="115"/>
      <c r="U161" s="115"/>
    </row>
    <row r="162" spans="1:21" x14ac:dyDescent="0.3">
      <c r="A162" s="100" t="s">
        <v>325</v>
      </c>
      <c r="B162" s="101" t="s">
        <v>217</v>
      </c>
      <c r="C162" s="102">
        <v>2675.31884765625</v>
      </c>
      <c r="D162" s="103">
        <v>2675.31884765625</v>
      </c>
      <c r="E162" s="104">
        <v>1426.83825683593</v>
      </c>
      <c r="F162" s="105">
        <f t="shared" si="12"/>
        <v>0.53333390825020033</v>
      </c>
      <c r="G162" s="106">
        <v>1426.83825683593</v>
      </c>
      <c r="H162" s="107">
        <f t="shared" si="13"/>
        <v>0.53333390825020033</v>
      </c>
      <c r="I162" s="108">
        <v>1255.52844238281</v>
      </c>
      <c r="J162" s="109">
        <f t="shared" si="14"/>
        <v>0.87993746759145197</v>
      </c>
      <c r="K162" s="110">
        <v>1255.52844238281</v>
      </c>
      <c r="L162" s="109">
        <f t="shared" si="15"/>
        <v>0.87993746759145197</v>
      </c>
      <c r="M162" s="110">
        <v>1255.52844238281</v>
      </c>
      <c r="N162" s="109">
        <f t="shared" si="16"/>
        <v>0.87993746759145197</v>
      </c>
      <c r="O162" s="111">
        <v>1255.52844238281</v>
      </c>
      <c r="P162" s="112">
        <f t="shared" si="17"/>
        <v>0.87993746759145197</v>
      </c>
      <c r="Q162" s="114"/>
      <c r="R162" s="115"/>
      <c r="S162" s="115"/>
      <c r="T162" s="115"/>
      <c r="U162" s="115"/>
    </row>
    <row r="163" spans="1:21" x14ac:dyDescent="0.3">
      <c r="A163" s="100" t="s">
        <v>325</v>
      </c>
      <c r="B163" s="101" t="s">
        <v>235</v>
      </c>
      <c r="C163" s="102">
        <v>0</v>
      </c>
      <c r="D163" s="103">
        <v>0</v>
      </c>
      <c r="E163" s="104"/>
      <c r="F163" s="105" t="str">
        <f t="shared" si="12"/>
        <v xml:space="preserve"> </v>
      </c>
      <c r="G163" s="106"/>
      <c r="H163" s="107" t="str">
        <f t="shared" si="13"/>
        <v xml:space="preserve"> </v>
      </c>
      <c r="I163" s="108">
        <v>0</v>
      </c>
      <c r="J163" s="109" t="str">
        <f t="shared" si="14"/>
        <v xml:space="preserve"> </v>
      </c>
      <c r="K163" s="110">
        <v>0</v>
      </c>
      <c r="L163" s="109" t="str">
        <f t="shared" si="15"/>
        <v xml:space="preserve"> </v>
      </c>
      <c r="M163" s="110">
        <v>0</v>
      </c>
      <c r="N163" s="109" t="str">
        <f t="shared" si="16"/>
        <v xml:space="preserve"> </v>
      </c>
      <c r="O163" s="111">
        <v>0</v>
      </c>
      <c r="P163" s="112" t="str">
        <f t="shared" si="17"/>
        <v xml:space="preserve"> </v>
      </c>
      <c r="Q163" s="114"/>
      <c r="R163" s="115"/>
      <c r="S163" s="115"/>
      <c r="T163" s="115"/>
      <c r="U163" s="115"/>
    </row>
    <row r="164" spans="1:21" x14ac:dyDescent="0.3">
      <c r="A164" s="100" t="s">
        <v>328</v>
      </c>
      <c r="B164" s="101" t="s">
        <v>198</v>
      </c>
      <c r="C164" s="102">
        <v>3502.6416015625</v>
      </c>
      <c r="D164" s="103">
        <v>3813.33618164062</v>
      </c>
      <c r="E164" s="104"/>
      <c r="F164" s="105">
        <f t="shared" si="12"/>
        <v>0</v>
      </c>
      <c r="G164" s="106"/>
      <c r="H164" s="107">
        <f t="shared" si="13"/>
        <v>0</v>
      </c>
      <c r="I164" s="108">
        <v>0</v>
      </c>
      <c r="J164" s="109" t="str">
        <f t="shared" si="14"/>
        <v xml:space="preserve"> </v>
      </c>
      <c r="K164" s="110">
        <v>0</v>
      </c>
      <c r="L164" s="109" t="str">
        <f t="shared" si="15"/>
        <v xml:space="preserve"> </v>
      </c>
      <c r="M164" s="110">
        <v>0</v>
      </c>
      <c r="N164" s="109" t="str">
        <f t="shared" si="16"/>
        <v xml:space="preserve"> </v>
      </c>
      <c r="O164" s="111">
        <v>0</v>
      </c>
      <c r="P164" s="112" t="str">
        <f t="shared" si="17"/>
        <v xml:space="preserve"> </v>
      </c>
      <c r="Q164" s="114"/>
      <c r="R164" s="115"/>
      <c r="S164" s="115"/>
      <c r="T164" s="115"/>
      <c r="U164" s="115"/>
    </row>
    <row r="165" spans="1:21" x14ac:dyDescent="0.3">
      <c r="A165" s="100" t="s">
        <v>328</v>
      </c>
      <c r="B165" s="101" t="s">
        <v>202</v>
      </c>
      <c r="C165" s="102">
        <v>1260.95056152343</v>
      </c>
      <c r="D165" s="103">
        <v>630.47528076171795</v>
      </c>
      <c r="E165" s="104"/>
      <c r="F165" s="105">
        <f t="shared" si="12"/>
        <v>0</v>
      </c>
      <c r="G165" s="106"/>
      <c r="H165" s="107">
        <f t="shared" si="13"/>
        <v>0</v>
      </c>
      <c r="I165" s="108">
        <v>0</v>
      </c>
      <c r="J165" s="109" t="str">
        <f t="shared" si="14"/>
        <v xml:space="preserve"> </v>
      </c>
      <c r="K165" s="110">
        <v>0</v>
      </c>
      <c r="L165" s="109" t="str">
        <f t="shared" si="15"/>
        <v xml:space="preserve"> </v>
      </c>
      <c r="M165" s="110">
        <v>0</v>
      </c>
      <c r="N165" s="109" t="str">
        <f t="shared" si="16"/>
        <v xml:space="preserve"> </v>
      </c>
      <c r="O165" s="111">
        <v>0</v>
      </c>
      <c r="P165" s="112" t="str">
        <f t="shared" si="17"/>
        <v xml:space="preserve"> </v>
      </c>
      <c r="Q165" s="114"/>
      <c r="R165" s="115"/>
      <c r="S165" s="115"/>
      <c r="T165" s="115"/>
      <c r="U165" s="115"/>
    </row>
    <row r="166" spans="1:21" x14ac:dyDescent="0.3">
      <c r="A166" s="100" t="s">
        <v>328</v>
      </c>
      <c r="B166" s="101" t="s">
        <v>206</v>
      </c>
      <c r="C166" s="102">
        <v>0</v>
      </c>
      <c r="D166" s="103">
        <v>0</v>
      </c>
      <c r="E166" s="104"/>
      <c r="F166" s="105" t="str">
        <f t="shared" si="12"/>
        <v xml:space="preserve"> </v>
      </c>
      <c r="G166" s="106"/>
      <c r="H166" s="107" t="str">
        <f t="shared" si="13"/>
        <v xml:space="preserve"> </v>
      </c>
      <c r="I166" s="108">
        <v>0</v>
      </c>
      <c r="J166" s="109" t="str">
        <f t="shared" si="14"/>
        <v xml:space="preserve"> </v>
      </c>
      <c r="K166" s="110">
        <v>0</v>
      </c>
      <c r="L166" s="109" t="str">
        <f t="shared" si="15"/>
        <v xml:space="preserve"> </v>
      </c>
      <c r="M166" s="110">
        <v>0</v>
      </c>
      <c r="N166" s="109" t="str">
        <f t="shared" si="16"/>
        <v xml:space="preserve"> </v>
      </c>
      <c r="O166" s="111">
        <v>0</v>
      </c>
      <c r="P166" s="112" t="str">
        <f t="shared" si="17"/>
        <v xml:space="preserve"> </v>
      </c>
      <c r="Q166" s="114"/>
      <c r="R166" s="115"/>
      <c r="S166" s="115"/>
      <c r="T166" s="115"/>
      <c r="U166" s="115"/>
    </row>
    <row r="167" spans="1:21" x14ac:dyDescent="0.3">
      <c r="A167" s="100" t="s">
        <v>328</v>
      </c>
      <c r="B167" s="101" t="s">
        <v>210</v>
      </c>
      <c r="C167" s="102">
        <v>2241.68920898437</v>
      </c>
      <c r="D167" s="103">
        <v>1120.84460449218</v>
      </c>
      <c r="E167" s="104"/>
      <c r="F167" s="105">
        <f t="shared" si="12"/>
        <v>0</v>
      </c>
      <c r="G167" s="106"/>
      <c r="H167" s="107">
        <f t="shared" si="13"/>
        <v>0</v>
      </c>
      <c r="I167" s="108">
        <v>0</v>
      </c>
      <c r="J167" s="109" t="str">
        <f t="shared" si="14"/>
        <v xml:space="preserve"> </v>
      </c>
      <c r="K167" s="110">
        <v>0</v>
      </c>
      <c r="L167" s="109" t="str">
        <f t="shared" si="15"/>
        <v xml:space="preserve"> </v>
      </c>
      <c r="M167" s="110">
        <v>0</v>
      </c>
      <c r="N167" s="109" t="str">
        <f t="shared" si="16"/>
        <v xml:space="preserve"> </v>
      </c>
      <c r="O167" s="111">
        <v>0</v>
      </c>
      <c r="P167" s="112" t="str">
        <f t="shared" si="17"/>
        <v xml:space="preserve"> </v>
      </c>
      <c r="Q167" s="114"/>
      <c r="R167" s="115"/>
      <c r="S167" s="115"/>
      <c r="T167" s="115"/>
      <c r="U167" s="115"/>
    </row>
    <row r="168" spans="1:21" x14ac:dyDescent="0.3">
      <c r="A168" s="100" t="s">
        <v>328</v>
      </c>
      <c r="B168" s="101" t="s">
        <v>213</v>
      </c>
      <c r="C168" s="102">
        <v>3421.77221679687</v>
      </c>
      <c r="D168" s="103">
        <v>3725.29345703125</v>
      </c>
      <c r="E168" s="104"/>
      <c r="F168" s="105">
        <f t="shared" si="12"/>
        <v>0</v>
      </c>
      <c r="G168" s="106"/>
      <c r="H168" s="107">
        <f t="shared" si="13"/>
        <v>0</v>
      </c>
      <c r="I168" s="108">
        <v>0</v>
      </c>
      <c r="J168" s="109" t="str">
        <f t="shared" si="14"/>
        <v xml:space="preserve"> </v>
      </c>
      <c r="K168" s="110">
        <v>0</v>
      </c>
      <c r="L168" s="109" t="str">
        <f t="shared" si="15"/>
        <v xml:space="preserve"> </v>
      </c>
      <c r="M168" s="110">
        <v>0</v>
      </c>
      <c r="N168" s="109" t="str">
        <f t="shared" si="16"/>
        <v xml:space="preserve"> </v>
      </c>
      <c r="O168" s="111">
        <v>0</v>
      </c>
      <c r="P168" s="112" t="str">
        <f t="shared" si="17"/>
        <v xml:space="preserve"> </v>
      </c>
      <c r="Q168" s="114"/>
      <c r="R168" s="115"/>
      <c r="S168" s="115"/>
      <c r="T168" s="115"/>
      <c r="U168" s="115"/>
    </row>
    <row r="169" spans="1:21" x14ac:dyDescent="0.3">
      <c r="A169" s="100" t="s">
        <v>328</v>
      </c>
      <c r="B169" s="101" t="s">
        <v>217</v>
      </c>
      <c r="C169" s="102">
        <v>10255.388671875</v>
      </c>
      <c r="D169" s="103">
        <v>11165.072265625</v>
      </c>
      <c r="E169" s="104"/>
      <c r="F169" s="105">
        <f t="shared" si="12"/>
        <v>0</v>
      </c>
      <c r="G169" s="106"/>
      <c r="H169" s="107">
        <f t="shared" si="13"/>
        <v>0</v>
      </c>
      <c r="I169" s="108">
        <v>0</v>
      </c>
      <c r="J169" s="109" t="str">
        <f t="shared" si="14"/>
        <v xml:space="preserve"> </v>
      </c>
      <c r="K169" s="110">
        <v>0</v>
      </c>
      <c r="L169" s="109" t="str">
        <f t="shared" si="15"/>
        <v xml:space="preserve"> </v>
      </c>
      <c r="M169" s="110">
        <v>0</v>
      </c>
      <c r="N169" s="109" t="str">
        <f t="shared" si="16"/>
        <v xml:space="preserve"> </v>
      </c>
      <c r="O169" s="111">
        <v>0</v>
      </c>
      <c r="P169" s="112" t="str">
        <f t="shared" si="17"/>
        <v xml:space="preserve"> </v>
      </c>
      <c r="R169" s="115"/>
      <c r="S169" s="115"/>
      <c r="T169" s="115"/>
      <c r="U169" s="115"/>
    </row>
    <row r="170" spans="1:21" x14ac:dyDescent="0.3">
      <c r="A170" s="100" t="s">
        <v>328</v>
      </c>
      <c r="B170" s="101" t="s">
        <v>235</v>
      </c>
      <c r="C170" s="102">
        <v>2563.84423828125</v>
      </c>
      <c r="D170" s="103">
        <v>2791.2646484375</v>
      </c>
      <c r="E170" s="104"/>
      <c r="F170" s="105">
        <f t="shared" si="12"/>
        <v>0</v>
      </c>
      <c r="G170" s="106"/>
      <c r="H170" s="107">
        <f t="shared" si="13"/>
        <v>0</v>
      </c>
      <c r="I170" s="108">
        <v>0</v>
      </c>
      <c r="J170" s="109" t="str">
        <f t="shared" si="14"/>
        <v xml:space="preserve"> </v>
      </c>
      <c r="K170" s="110">
        <v>0</v>
      </c>
      <c r="L170" s="109" t="str">
        <f t="shared" si="15"/>
        <v xml:space="preserve"> </v>
      </c>
      <c r="M170" s="110">
        <v>0</v>
      </c>
      <c r="N170" s="109" t="str">
        <f t="shared" si="16"/>
        <v xml:space="preserve"> </v>
      </c>
      <c r="O170" s="111">
        <v>0</v>
      </c>
      <c r="P170" s="112" t="str">
        <f t="shared" si="17"/>
        <v xml:space="preserve"> </v>
      </c>
      <c r="Q170" s="114"/>
      <c r="R170" s="115"/>
      <c r="S170" s="115"/>
      <c r="T170" s="115"/>
      <c r="U170" s="115"/>
    </row>
    <row r="171" spans="1:21" x14ac:dyDescent="0.3">
      <c r="A171" s="100" t="s">
        <v>331</v>
      </c>
      <c r="B171" s="101" t="s">
        <v>210</v>
      </c>
      <c r="C171" s="102">
        <v>2850.30834960937</v>
      </c>
      <c r="D171" s="103">
        <v>3163.404296875</v>
      </c>
      <c r="E171" s="104">
        <v>1339.64453125</v>
      </c>
      <c r="F171" s="105">
        <f t="shared" si="12"/>
        <v>0.46999986209688366</v>
      </c>
      <c r="G171" s="106">
        <v>1486.79895019531</v>
      </c>
      <c r="H171" s="107">
        <f t="shared" si="13"/>
        <v>0.469999661966717</v>
      </c>
      <c r="I171" s="108">
        <v>918.86218261718705</v>
      </c>
      <c r="J171" s="109">
        <f t="shared" si="14"/>
        <v>0.68589999897943976</v>
      </c>
      <c r="K171" s="110">
        <v>918.86218261718705</v>
      </c>
      <c r="L171" s="109">
        <f t="shared" si="15"/>
        <v>0.68589999897943976</v>
      </c>
      <c r="M171" s="110">
        <v>1026.212890625</v>
      </c>
      <c r="N171" s="109">
        <f t="shared" si="16"/>
        <v>0.69021631370549053</v>
      </c>
      <c r="O171" s="111">
        <v>1026.212890625</v>
      </c>
      <c r="P171" s="112">
        <f t="shared" si="17"/>
        <v>0.69021631370549053</v>
      </c>
      <c r="Q171" s="114"/>
      <c r="R171" s="115"/>
      <c r="S171" s="115"/>
      <c r="T171" s="115"/>
      <c r="U171" s="115"/>
    </row>
    <row r="172" spans="1:21" x14ac:dyDescent="0.3">
      <c r="A172" s="100" t="s">
        <v>331</v>
      </c>
      <c r="B172" s="101" t="s">
        <v>221</v>
      </c>
      <c r="C172" s="102">
        <v>640.33251953125</v>
      </c>
      <c r="D172" s="103">
        <v>320.166259765625</v>
      </c>
      <c r="E172" s="104">
        <v>300.95620727539</v>
      </c>
      <c r="F172" s="105">
        <f t="shared" si="12"/>
        <v>0.46999987989943481</v>
      </c>
      <c r="G172" s="106">
        <v>150.478103637695</v>
      </c>
      <c r="H172" s="107">
        <f t="shared" si="13"/>
        <v>0.46999987989943481</v>
      </c>
      <c r="I172" s="108">
        <v>0</v>
      </c>
      <c r="J172" s="109">
        <f t="shared" si="14"/>
        <v>0</v>
      </c>
      <c r="K172" s="110">
        <v>206.425857543945</v>
      </c>
      <c r="L172" s="109">
        <f t="shared" si="15"/>
        <v>0.68589998329908175</v>
      </c>
      <c r="M172" s="110">
        <v>0</v>
      </c>
      <c r="N172" s="109">
        <f t="shared" si="16"/>
        <v>0</v>
      </c>
      <c r="O172" s="111">
        <v>103.86244201660099</v>
      </c>
      <c r="P172" s="112">
        <f t="shared" si="17"/>
        <v>0.6902163139075026</v>
      </c>
      <c r="Q172" s="114"/>
      <c r="R172" s="115"/>
      <c r="S172" s="115"/>
      <c r="T172" s="115"/>
      <c r="U172" s="115"/>
    </row>
    <row r="173" spans="1:21" x14ac:dyDescent="0.3">
      <c r="A173" s="100" t="s">
        <v>331</v>
      </c>
      <c r="B173" s="101" t="s">
        <v>232</v>
      </c>
      <c r="C173" s="102">
        <v>366.41232299804602</v>
      </c>
      <c r="D173" s="103">
        <v>183.20616149902301</v>
      </c>
      <c r="E173" s="104">
        <v>172.213607788085</v>
      </c>
      <c r="F173" s="105">
        <f t="shared" si="12"/>
        <v>0.46999949777617978</v>
      </c>
      <c r="G173" s="106">
        <v>86.106826782226506</v>
      </c>
      <c r="H173" s="107">
        <f t="shared" si="13"/>
        <v>0.46999962270748025</v>
      </c>
      <c r="I173" s="108">
        <v>0</v>
      </c>
      <c r="J173" s="109">
        <f t="shared" si="14"/>
        <v>0</v>
      </c>
      <c r="K173" s="110">
        <v>0</v>
      </c>
      <c r="L173" s="109">
        <f t="shared" si="15"/>
        <v>0</v>
      </c>
      <c r="M173" s="110">
        <v>0</v>
      </c>
      <c r="N173" s="109">
        <f t="shared" si="16"/>
        <v>0</v>
      </c>
      <c r="O173" s="111">
        <v>0</v>
      </c>
      <c r="P173" s="112">
        <f t="shared" si="17"/>
        <v>0</v>
      </c>
      <c r="Q173" s="114"/>
      <c r="R173" s="115"/>
      <c r="S173" s="115"/>
      <c r="T173" s="115"/>
      <c r="U173" s="115"/>
    </row>
    <row r="174" spans="1:21" x14ac:dyDescent="0.3">
      <c r="A174" s="100" t="s">
        <v>331</v>
      </c>
      <c r="B174" s="101" t="s">
        <v>235</v>
      </c>
      <c r="C174" s="102">
        <v>1732.20727539062</v>
      </c>
      <c r="D174" s="103">
        <v>1922.48388671875</v>
      </c>
      <c r="E174" s="104">
        <v>814.14056396484295</v>
      </c>
      <c r="F174" s="105">
        <f t="shared" si="12"/>
        <v>0.47000181533197338</v>
      </c>
      <c r="G174" s="106">
        <v>903.56390380859295</v>
      </c>
      <c r="H174" s="107">
        <f t="shared" si="13"/>
        <v>0.46999816750130191</v>
      </c>
      <c r="I174" s="108">
        <v>0</v>
      </c>
      <c r="J174" s="109">
        <f t="shared" si="14"/>
        <v>0</v>
      </c>
      <c r="K174" s="110">
        <v>0</v>
      </c>
      <c r="L174" s="109">
        <f t="shared" si="15"/>
        <v>0</v>
      </c>
      <c r="M174" s="110">
        <v>0</v>
      </c>
      <c r="N174" s="109">
        <f t="shared" si="16"/>
        <v>0</v>
      </c>
      <c r="O174" s="111">
        <v>0</v>
      </c>
      <c r="P174" s="112">
        <f t="shared" si="17"/>
        <v>0</v>
      </c>
      <c r="Q174" s="114"/>
      <c r="R174" s="115"/>
      <c r="S174" s="115"/>
      <c r="T174" s="115"/>
      <c r="U174" s="115"/>
    </row>
    <row r="175" spans="1:21" x14ac:dyDescent="0.3">
      <c r="A175" s="100" t="s">
        <v>336</v>
      </c>
      <c r="B175" s="101" t="s">
        <v>210</v>
      </c>
      <c r="C175" s="102">
        <v>27.406810760498001</v>
      </c>
      <c r="D175" s="103">
        <v>13.7034044265747</v>
      </c>
      <c r="E175" s="104">
        <v>12.8811807632446</v>
      </c>
      <c r="F175" s="105">
        <f t="shared" si="12"/>
        <v>0.4699992595202106</v>
      </c>
      <c r="G175" s="106">
        <v>6.4405927658081001</v>
      </c>
      <c r="H175" s="107">
        <f t="shared" si="13"/>
        <v>0.46999946621425004</v>
      </c>
      <c r="I175" s="108">
        <v>0</v>
      </c>
      <c r="J175" s="109">
        <f t="shared" si="14"/>
        <v>0</v>
      </c>
      <c r="K175" s="110">
        <v>8.8352022171020508</v>
      </c>
      <c r="L175" s="109">
        <f t="shared" si="15"/>
        <v>0.68590002574240561</v>
      </c>
      <c r="M175" s="110">
        <v>0</v>
      </c>
      <c r="N175" s="109">
        <f t="shared" si="16"/>
        <v>0</v>
      </c>
      <c r="O175" s="111">
        <v>4.4454021453857404</v>
      </c>
      <c r="P175" s="112">
        <f t="shared" si="17"/>
        <v>0.69021630570800052</v>
      </c>
      <c r="Q175" s="114"/>
      <c r="R175" s="115"/>
      <c r="S175" s="115"/>
      <c r="T175" s="115"/>
      <c r="U175" s="115"/>
    </row>
    <row r="176" spans="1:21" x14ac:dyDescent="0.3">
      <c r="A176" s="100" t="s">
        <v>336</v>
      </c>
      <c r="B176" s="101" t="s">
        <v>221</v>
      </c>
      <c r="C176" s="102">
        <v>90.120872497558594</v>
      </c>
      <c r="D176" s="103">
        <v>96.883049011230398</v>
      </c>
      <c r="E176" s="104">
        <v>42.356765747070298</v>
      </c>
      <c r="F176" s="105">
        <f t="shared" si="12"/>
        <v>0.4699995081407779</v>
      </c>
      <c r="G176" s="106">
        <v>45.535003662109297</v>
      </c>
      <c r="H176" s="107">
        <f t="shared" si="13"/>
        <v>0.46999969681828463</v>
      </c>
      <c r="I176" s="108">
        <v>0</v>
      </c>
      <c r="J176" s="109">
        <f t="shared" si="14"/>
        <v>0</v>
      </c>
      <c r="K176" s="110">
        <v>29.052505493163999</v>
      </c>
      <c r="L176" s="109">
        <f t="shared" si="15"/>
        <v>0.68589999686587211</v>
      </c>
      <c r="M176" s="110">
        <v>0</v>
      </c>
      <c r="N176" s="109">
        <f t="shared" si="16"/>
        <v>0</v>
      </c>
      <c r="O176" s="111">
        <v>31.429002761840799</v>
      </c>
      <c r="P176" s="112">
        <f t="shared" si="17"/>
        <v>0.6902163222618467</v>
      </c>
      <c r="Q176" s="114"/>
      <c r="R176" s="115"/>
      <c r="S176" s="115"/>
      <c r="T176" s="115"/>
      <c r="U176" s="115"/>
    </row>
    <row r="177" spans="1:21" x14ac:dyDescent="0.3">
      <c r="A177" s="100" t="s">
        <v>336</v>
      </c>
      <c r="B177" s="101" t="s">
        <v>228</v>
      </c>
      <c r="C177" s="102">
        <v>40.331871032714801</v>
      </c>
      <c r="D177" s="103">
        <v>43.358154296875</v>
      </c>
      <c r="E177" s="104">
        <v>18.955945968627901</v>
      </c>
      <c r="F177" s="105">
        <f t="shared" si="12"/>
        <v>0.46999917145554621</v>
      </c>
      <c r="G177" s="106">
        <v>20.378393173217699</v>
      </c>
      <c r="H177" s="107">
        <f t="shared" si="13"/>
        <v>0.47000139889917902</v>
      </c>
      <c r="I177" s="108">
        <v>0</v>
      </c>
      <c r="J177" s="109">
        <f t="shared" si="14"/>
        <v>0</v>
      </c>
      <c r="K177" s="110">
        <v>13.001883506774901</v>
      </c>
      <c r="L177" s="109">
        <f t="shared" si="15"/>
        <v>0.68590000880425717</v>
      </c>
      <c r="M177" s="110">
        <v>0</v>
      </c>
      <c r="N177" s="109">
        <f t="shared" si="16"/>
        <v>0</v>
      </c>
      <c r="O177" s="111">
        <v>14.065499305725</v>
      </c>
      <c r="P177" s="112">
        <f t="shared" si="17"/>
        <v>0.69021630833046155</v>
      </c>
      <c r="Q177" s="114"/>
      <c r="R177" s="115"/>
      <c r="S177" s="115"/>
      <c r="T177" s="115"/>
      <c r="U177" s="115"/>
    </row>
    <row r="178" spans="1:21" x14ac:dyDescent="0.3">
      <c r="A178" s="100" t="s">
        <v>336</v>
      </c>
      <c r="B178" s="101" t="s">
        <v>232</v>
      </c>
      <c r="C178" s="102">
        <v>52.175216674804602</v>
      </c>
      <c r="D178" s="103">
        <v>56.090160369872997</v>
      </c>
      <c r="E178" s="104">
        <v>24.522335052490199</v>
      </c>
      <c r="F178" s="105">
        <f t="shared" si="12"/>
        <v>0.46999967830190204</v>
      </c>
      <c r="G178" s="106">
        <v>26.3623332977294</v>
      </c>
      <c r="H178" s="107">
        <f t="shared" si="13"/>
        <v>0.46999924984862529</v>
      </c>
      <c r="I178" s="108">
        <v>0</v>
      </c>
      <c r="J178" s="109">
        <f t="shared" si="14"/>
        <v>0</v>
      </c>
      <c r="K178" s="110">
        <v>0</v>
      </c>
      <c r="L178" s="109">
        <f t="shared" si="15"/>
        <v>0</v>
      </c>
      <c r="M178" s="110">
        <v>0</v>
      </c>
      <c r="N178" s="109">
        <f t="shared" si="16"/>
        <v>0</v>
      </c>
      <c r="O178" s="111">
        <v>0</v>
      </c>
      <c r="P178" s="112">
        <f t="shared" si="17"/>
        <v>0</v>
      </c>
      <c r="Q178" s="114"/>
      <c r="R178" s="115"/>
      <c r="S178" s="115"/>
      <c r="T178" s="115"/>
      <c r="U178" s="115"/>
    </row>
    <row r="179" spans="1:21" x14ac:dyDescent="0.3">
      <c r="A179" s="100" t="s">
        <v>339</v>
      </c>
      <c r="B179" s="101" t="s">
        <v>210</v>
      </c>
      <c r="C179" s="102">
        <v>685.17022705078102</v>
      </c>
      <c r="D179" s="103">
        <v>685.17022705078102</v>
      </c>
      <c r="E179" s="104">
        <v>322.030029296875</v>
      </c>
      <c r="F179" s="105">
        <f t="shared" si="12"/>
        <v>0.47000003295970405</v>
      </c>
      <c r="G179" s="106">
        <v>322.030029296875</v>
      </c>
      <c r="H179" s="107">
        <f t="shared" si="13"/>
        <v>0.47000003295970405</v>
      </c>
      <c r="I179" s="108">
        <v>0</v>
      </c>
      <c r="J179" s="109">
        <f t="shared" si="14"/>
        <v>0</v>
      </c>
      <c r="K179" s="110">
        <v>209.255111694335</v>
      </c>
      <c r="L179" s="109">
        <f t="shared" si="15"/>
        <v>0.64979999583028214</v>
      </c>
      <c r="M179" s="110">
        <v>0</v>
      </c>
      <c r="N179" s="109">
        <f t="shared" si="16"/>
        <v>0</v>
      </c>
      <c r="O179" s="111">
        <v>212.035064697265</v>
      </c>
      <c r="P179" s="112">
        <f t="shared" si="17"/>
        <v>0.65843258518537984</v>
      </c>
      <c r="Q179" s="114"/>
      <c r="R179" s="115"/>
      <c r="S179" s="115"/>
      <c r="T179" s="115"/>
      <c r="U179" s="115"/>
    </row>
    <row r="180" spans="1:21" x14ac:dyDescent="0.3">
      <c r="A180" s="100" t="s">
        <v>339</v>
      </c>
      <c r="B180" s="101" t="s">
        <v>221</v>
      </c>
      <c r="C180" s="102">
        <v>464.833984375</v>
      </c>
      <c r="D180" s="103">
        <v>464.83395385742102</v>
      </c>
      <c r="E180" s="104">
        <v>218.47215270996</v>
      </c>
      <c r="F180" s="105">
        <f t="shared" si="12"/>
        <v>0.47000038735057259</v>
      </c>
      <c r="G180" s="106">
        <v>218.47215270996</v>
      </c>
      <c r="H180" s="107">
        <f t="shared" si="13"/>
        <v>0.47000041820734156</v>
      </c>
      <c r="I180" s="108">
        <v>0</v>
      </c>
      <c r="J180" s="109">
        <f t="shared" si="14"/>
        <v>0</v>
      </c>
      <c r="K180" s="110">
        <v>141.96321105957</v>
      </c>
      <c r="L180" s="109">
        <f t="shared" si="15"/>
        <v>0.64980002850998586</v>
      </c>
      <c r="M180" s="110">
        <v>0</v>
      </c>
      <c r="N180" s="109">
        <f t="shared" si="16"/>
        <v>0</v>
      </c>
      <c r="O180" s="111">
        <v>143.84918212890599</v>
      </c>
      <c r="P180" s="112">
        <f t="shared" si="17"/>
        <v>0.65843257524851595</v>
      </c>
      <c r="Q180" s="114"/>
      <c r="R180" s="115"/>
      <c r="S180" s="115"/>
      <c r="T180" s="115"/>
      <c r="U180" s="115"/>
    </row>
    <row r="181" spans="1:21" x14ac:dyDescent="0.3">
      <c r="A181" s="100" t="s">
        <v>339</v>
      </c>
      <c r="B181" s="101" t="s">
        <v>232</v>
      </c>
      <c r="C181" s="102">
        <v>567.99841308593705</v>
      </c>
      <c r="D181" s="103">
        <v>567.99835205078102</v>
      </c>
      <c r="E181" s="104">
        <v>266.959381103515</v>
      </c>
      <c r="F181" s="105">
        <f t="shared" si="12"/>
        <v>0.4700002235096466</v>
      </c>
      <c r="G181" s="106">
        <v>266.959381103515</v>
      </c>
      <c r="H181" s="107">
        <f t="shared" si="13"/>
        <v>0.47000027401425964</v>
      </c>
      <c r="I181" s="108">
        <v>0</v>
      </c>
      <c r="J181" s="109">
        <f t="shared" si="14"/>
        <v>0</v>
      </c>
      <c r="K181" s="110">
        <v>0</v>
      </c>
      <c r="L181" s="109">
        <f t="shared" si="15"/>
        <v>0</v>
      </c>
      <c r="M181" s="110">
        <v>0</v>
      </c>
      <c r="N181" s="109">
        <f t="shared" si="16"/>
        <v>0</v>
      </c>
      <c r="O181" s="111">
        <v>0</v>
      </c>
      <c r="P181" s="112">
        <f t="shared" si="17"/>
        <v>0</v>
      </c>
      <c r="Q181" s="114"/>
      <c r="R181" s="115"/>
      <c r="S181" s="115"/>
      <c r="T181" s="115"/>
      <c r="U181" s="115"/>
    </row>
    <row r="182" spans="1:21" x14ac:dyDescent="0.3">
      <c r="A182" s="100" t="s">
        <v>342</v>
      </c>
      <c r="B182" s="101" t="s">
        <v>198</v>
      </c>
      <c r="C182" s="102">
        <v>53.775920867919901</v>
      </c>
      <c r="D182" s="103">
        <v>26.8879585266113</v>
      </c>
      <c r="E182" s="104">
        <v>25.274690628051701</v>
      </c>
      <c r="F182" s="105">
        <f t="shared" si="12"/>
        <v>0.47000014542064966</v>
      </c>
      <c r="G182" s="106">
        <v>12.637372016906699</v>
      </c>
      <c r="H182" s="107">
        <f t="shared" si="13"/>
        <v>0.47000117187771462</v>
      </c>
      <c r="I182" s="108">
        <v>0</v>
      </c>
      <c r="J182" s="109">
        <f t="shared" si="14"/>
        <v>0</v>
      </c>
      <c r="K182" s="110">
        <v>0</v>
      </c>
      <c r="L182" s="109">
        <f t="shared" si="15"/>
        <v>0</v>
      </c>
      <c r="M182" s="110">
        <v>0</v>
      </c>
      <c r="N182" s="109">
        <f t="shared" si="16"/>
        <v>0</v>
      </c>
      <c r="O182" s="111">
        <v>0</v>
      </c>
      <c r="P182" s="112">
        <f t="shared" si="17"/>
        <v>0</v>
      </c>
      <c r="Q182" s="114"/>
      <c r="R182" s="115"/>
      <c r="S182" s="115"/>
      <c r="T182" s="115"/>
      <c r="U182" s="115"/>
    </row>
    <row r="183" spans="1:21" x14ac:dyDescent="0.3">
      <c r="A183" s="100" t="s">
        <v>342</v>
      </c>
      <c r="B183" s="101" t="s">
        <v>210</v>
      </c>
      <c r="C183" s="102">
        <v>191.84767150878901</v>
      </c>
      <c r="D183" s="103">
        <v>218.73562622070301</v>
      </c>
      <c r="E183" s="104">
        <v>90.168640136718693</v>
      </c>
      <c r="F183" s="105">
        <f t="shared" si="12"/>
        <v>0.47000122246773191</v>
      </c>
      <c r="G183" s="106">
        <v>102.80574798583901</v>
      </c>
      <c r="H183" s="107">
        <f t="shared" si="13"/>
        <v>0.47000001674216796</v>
      </c>
      <c r="I183" s="108">
        <v>0</v>
      </c>
      <c r="J183" s="109">
        <f t="shared" si="14"/>
        <v>0</v>
      </c>
      <c r="K183" s="110">
        <v>56.964038848876903</v>
      </c>
      <c r="L183" s="109">
        <f t="shared" si="15"/>
        <v>0.6317500049075252</v>
      </c>
      <c r="M183" s="110">
        <v>0</v>
      </c>
      <c r="N183" s="109">
        <f t="shared" si="16"/>
        <v>0</v>
      </c>
      <c r="O183" s="111">
        <v>66.056884765625</v>
      </c>
      <c r="P183" s="112">
        <f t="shared" si="17"/>
        <v>0.64254077286343969</v>
      </c>
      <c r="Q183" s="114"/>
      <c r="R183" s="115"/>
      <c r="S183" s="115"/>
      <c r="T183" s="115"/>
      <c r="U183" s="115"/>
    </row>
    <row r="184" spans="1:21" x14ac:dyDescent="0.3">
      <c r="A184" s="100" t="s">
        <v>345</v>
      </c>
      <c r="B184" s="101" t="s">
        <v>210</v>
      </c>
      <c r="C184" s="102">
        <v>54.813621520996001</v>
      </c>
      <c r="D184" s="103">
        <v>27.4068088531494</v>
      </c>
      <c r="E184" s="104">
        <v>25.7624111175537</v>
      </c>
      <c r="F184" s="105">
        <f t="shared" si="12"/>
        <v>0.47000016424175833</v>
      </c>
      <c r="G184" s="106">
        <v>12.8811807632446</v>
      </c>
      <c r="H184" s="107">
        <f t="shared" si="13"/>
        <v>0.46999929222932441</v>
      </c>
      <c r="I184" s="108">
        <v>0</v>
      </c>
      <c r="J184" s="109">
        <f t="shared" si="14"/>
        <v>0</v>
      </c>
      <c r="K184" s="110">
        <v>17.670436859130799</v>
      </c>
      <c r="L184" s="109">
        <f t="shared" si="15"/>
        <v>0.68589996404066067</v>
      </c>
      <c r="M184" s="110">
        <v>0</v>
      </c>
      <c r="N184" s="109">
        <f t="shared" si="16"/>
        <v>0</v>
      </c>
      <c r="O184" s="111">
        <v>8.8908014297485298</v>
      </c>
      <c r="P184" s="112">
        <f t="shared" si="17"/>
        <v>0.69021633910438607</v>
      </c>
      <c r="Q184" s="114"/>
      <c r="R184" s="115"/>
      <c r="S184" s="115"/>
      <c r="T184" s="115"/>
      <c r="U184" s="115"/>
    </row>
    <row r="185" spans="1:21" x14ac:dyDescent="0.3">
      <c r="A185" s="100" t="s">
        <v>345</v>
      </c>
      <c r="B185" s="101" t="s">
        <v>221</v>
      </c>
      <c r="C185" s="102">
        <v>265.61941528320301</v>
      </c>
      <c r="D185" s="103">
        <v>278.5869140625</v>
      </c>
      <c r="E185" s="104">
        <v>124.84114837646401</v>
      </c>
      <c r="F185" s="105">
        <f t="shared" si="12"/>
        <v>0.47000008731800935</v>
      </c>
      <c r="G185" s="106">
        <v>130.93565368652301</v>
      </c>
      <c r="H185" s="107">
        <f t="shared" si="13"/>
        <v>0.4699992967262922</v>
      </c>
      <c r="I185" s="108">
        <v>0</v>
      </c>
      <c r="J185" s="109">
        <f t="shared" si="14"/>
        <v>0</v>
      </c>
      <c r="K185" s="110">
        <v>85.6285400390625</v>
      </c>
      <c r="L185" s="109">
        <f t="shared" si="15"/>
        <v>0.68589997090419141</v>
      </c>
      <c r="M185" s="110">
        <v>0</v>
      </c>
      <c r="N185" s="109">
        <f t="shared" si="16"/>
        <v>0</v>
      </c>
      <c r="O185" s="111">
        <v>90.373924255371094</v>
      </c>
      <c r="P185" s="112">
        <f t="shared" si="17"/>
        <v>0.6902163139746339</v>
      </c>
      <c r="Q185" s="114"/>
      <c r="R185" s="115"/>
      <c r="S185" s="115"/>
      <c r="T185" s="115"/>
      <c r="U185" s="115"/>
    </row>
    <row r="186" spans="1:21" x14ac:dyDescent="0.3">
      <c r="A186" s="100" t="s">
        <v>345</v>
      </c>
      <c r="B186" s="101" t="s">
        <v>228</v>
      </c>
      <c r="C186" s="102">
        <v>295.76705932617102</v>
      </c>
      <c r="D186" s="103">
        <v>310.20635986328102</v>
      </c>
      <c r="E186" s="104">
        <v>139.01057434082</v>
      </c>
      <c r="F186" s="105">
        <f t="shared" si="12"/>
        <v>0.47000019088508282</v>
      </c>
      <c r="G186" s="106">
        <v>145.79675292968699</v>
      </c>
      <c r="H186" s="107">
        <f t="shared" si="13"/>
        <v>0.46999923855186204</v>
      </c>
      <c r="I186" s="108">
        <v>0</v>
      </c>
      <c r="J186" s="109">
        <f t="shared" si="14"/>
        <v>0</v>
      </c>
      <c r="K186" s="110">
        <v>95.347351074218693</v>
      </c>
      <c r="L186" s="109">
        <f t="shared" si="15"/>
        <v>0.68589998657548357</v>
      </c>
      <c r="M186" s="110">
        <v>0</v>
      </c>
      <c r="N186" s="109">
        <f t="shared" si="16"/>
        <v>0</v>
      </c>
      <c r="O186" s="111">
        <v>100.631294250488</v>
      </c>
      <c r="P186" s="112">
        <f t="shared" si="17"/>
        <v>0.69021629239588889</v>
      </c>
      <c r="Q186" s="114"/>
      <c r="R186" s="115"/>
      <c r="S186" s="115"/>
      <c r="T186" s="115"/>
      <c r="U186" s="115"/>
    </row>
    <row r="187" spans="1:21" x14ac:dyDescent="0.3">
      <c r="A187" s="100" t="s">
        <v>348</v>
      </c>
      <c r="B187" s="101" t="s">
        <v>210</v>
      </c>
      <c r="C187" s="102">
        <v>164.44085693359301</v>
      </c>
      <c r="D187" s="103">
        <v>164.44085693359301</v>
      </c>
      <c r="E187" s="104">
        <v>77.287155151367102</v>
      </c>
      <c r="F187" s="105">
        <f t="shared" si="12"/>
        <v>0.46999971048909317</v>
      </c>
      <c r="G187" s="106">
        <v>77.287155151367102</v>
      </c>
      <c r="H187" s="107">
        <f t="shared" si="13"/>
        <v>0.46999971048909317</v>
      </c>
      <c r="I187" s="108">
        <v>0</v>
      </c>
      <c r="J187" s="109">
        <f t="shared" si="14"/>
        <v>0</v>
      </c>
      <c r="K187" s="110">
        <v>53.011260986328097</v>
      </c>
      <c r="L187" s="109">
        <f t="shared" si="15"/>
        <v>0.6859000164064184</v>
      </c>
      <c r="M187" s="110">
        <v>0</v>
      </c>
      <c r="N187" s="109">
        <f t="shared" si="16"/>
        <v>0</v>
      </c>
      <c r="O187" s="111">
        <v>53.344856262207003</v>
      </c>
      <c r="P187" s="112">
        <f t="shared" si="17"/>
        <v>0.69021632582711778</v>
      </c>
      <c r="Q187" s="114"/>
      <c r="R187" s="115"/>
      <c r="S187" s="115"/>
      <c r="T187" s="115"/>
      <c r="U187" s="115"/>
    </row>
    <row r="188" spans="1:21" x14ac:dyDescent="0.3">
      <c r="A188" s="100" t="s">
        <v>348</v>
      </c>
      <c r="B188" s="101" t="s">
        <v>221</v>
      </c>
      <c r="C188" s="102">
        <v>113.83689117431599</v>
      </c>
      <c r="D188" s="103">
        <v>113.83689117431599</v>
      </c>
      <c r="E188" s="104">
        <v>53.503467559814403</v>
      </c>
      <c r="F188" s="105">
        <f t="shared" si="12"/>
        <v>0.47000113063423077</v>
      </c>
      <c r="G188" s="106">
        <v>53.503467559814403</v>
      </c>
      <c r="H188" s="107">
        <f t="shared" si="13"/>
        <v>0.47000113063423077</v>
      </c>
      <c r="I188" s="108">
        <v>0</v>
      </c>
      <c r="J188" s="109">
        <f t="shared" si="14"/>
        <v>0</v>
      </c>
      <c r="K188" s="110">
        <v>36.698028564453097</v>
      </c>
      <c r="L188" s="109">
        <f t="shared" si="15"/>
        <v>0.68590000308720922</v>
      </c>
      <c r="M188" s="110">
        <v>0</v>
      </c>
      <c r="N188" s="109">
        <f t="shared" si="16"/>
        <v>0</v>
      </c>
      <c r="O188" s="111">
        <v>36.928966522216797</v>
      </c>
      <c r="P188" s="112">
        <f t="shared" si="17"/>
        <v>0.69021632066990646</v>
      </c>
      <c r="Q188" s="114"/>
      <c r="R188" s="115"/>
      <c r="S188" s="115"/>
      <c r="T188" s="115"/>
      <c r="U188" s="115"/>
    </row>
    <row r="189" spans="1:21" x14ac:dyDescent="0.3">
      <c r="A189" s="100" t="s">
        <v>351</v>
      </c>
      <c r="B189" s="101" t="s">
        <v>210</v>
      </c>
      <c r="C189" s="102">
        <v>2302.17211914062</v>
      </c>
      <c r="D189" s="103">
        <v>2512.77758789062</v>
      </c>
      <c r="E189" s="104">
        <v>1082.01916503906</v>
      </c>
      <c r="F189" s="105">
        <f t="shared" si="12"/>
        <v>0.4699992481200615</v>
      </c>
      <c r="G189" s="106">
        <v>1181.00903320312</v>
      </c>
      <c r="H189" s="107">
        <f t="shared" si="13"/>
        <v>0.47000141950268332</v>
      </c>
      <c r="I189" s="108">
        <v>0</v>
      </c>
      <c r="J189" s="109">
        <f t="shared" si="14"/>
        <v>0</v>
      </c>
      <c r="K189" s="110">
        <v>520.81213378906205</v>
      </c>
      <c r="L189" s="109">
        <f t="shared" si="15"/>
        <v>0.48133355731297156</v>
      </c>
      <c r="M189" s="110">
        <v>0</v>
      </c>
      <c r="N189" s="109">
        <f t="shared" si="16"/>
        <v>0</v>
      </c>
      <c r="O189" s="111">
        <v>602.443115234375</v>
      </c>
      <c r="P189" s="112">
        <f t="shared" si="17"/>
        <v>0.51010881229285376</v>
      </c>
      <c r="Q189" s="114"/>
      <c r="R189" s="115"/>
      <c r="S189" s="115"/>
      <c r="T189" s="115"/>
      <c r="U189" s="115"/>
    </row>
    <row r="190" spans="1:21" x14ac:dyDescent="0.3">
      <c r="A190" s="100" t="s">
        <v>351</v>
      </c>
      <c r="B190" s="101" t="s">
        <v>228</v>
      </c>
      <c r="C190" s="102">
        <v>2789.62109375</v>
      </c>
      <c r="D190" s="103">
        <v>3044.81909179687</v>
      </c>
      <c r="E190" s="104">
        <v>1311.12194824218</v>
      </c>
      <c r="F190" s="105">
        <f t="shared" si="12"/>
        <v>0.47000001225244536</v>
      </c>
      <c r="G190" s="106">
        <v>1431.06408691406</v>
      </c>
      <c r="H190" s="107">
        <f t="shared" si="13"/>
        <v>0.46999970893821857</v>
      </c>
      <c r="I190" s="108">
        <v>0</v>
      </c>
      <c r="J190" s="109">
        <f t="shared" si="14"/>
        <v>0</v>
      </c>
      <c r="K190" s="110">
        <v>631.08703613281205</v>
      </c>
      <c r="L190" s="109">
        <f t="shared" si="15"/>
        <v>0.48133359141680898</v>
      </c>
      <c r="M190" s="110">
        <v>0</v>
      </c>
      <c r="N190" s="109">
        <f t="shared" si="16"/>
        <v>0</v>
      </c>
      <c r="O190" s="111">
        <v>729.99841308593705</v>
      </c>
      <c r="P190" s="112">
        <f t="shared" si="17"/>
        <v>0.51010882025563387</v>
      </c>
      <c r="Q190" s="114"/>
      <c r="R190" s="115"/>
      <c r="S190" s="115"/>
      <c r="T190" s="115"/>
      <c r="U190" s="115"/>
    </row>
    <row r="191" spans="1:21" x14ac:dyDescent="0.3">
      <c r="A191" s="100" t="s">
        <v>351</v>
      </c>
      <c r="B191" s="101" t="s">
        <v>235</v>
      </c>
      <c r="C191" s="102">
        <v>931.60723876953102</v>
      </c>
      <c r="D191" s="103">
        <v>465.80364990234301</v>
      </c>
      <c r="E191" s="104">
        <v>437.85528564453102</v>
      </c>
      <c r="F191" s="105">
        <f t="shared" si="12"/>
        <v>0.46999987486448824</v>
      </c>
      <c r="G191" s="106">
        <v>218.92742919921801</v>
      </c>
      <c r="H191" s="107">
        <f t="shared" si="13"/>
        <v>0.46999938546019709</v>
      </c>
      <c r="I191" s="108">
        <v>0</v>
      </c>
      <c r="J191" s="109">
        <f t="shared" si="14"/>
        <v>0</v>
      </c>
      <c r="K191" s="110">
        <v>0</v>
      </c>
      <c r="L191" s="109">
        <f t="shared" si="15"/>
        <v>0</v>
      </c>
      <c r="M191" s="110">
        <v>0</v>
      </c>
      <c r="N191" s="109">
        <f t="shared" si="16"/>
        <v>0</v>
      </c>
      <c r="O191" s="111">
        <v>0</v>
      </c>
      <c r="P191" s="112">
        <f t="shared" si="17"/>
        <v>0</v>
      </c>
      <c r="Q191" s="114"/>
      <c r="R191" s="115"/>
      <c r="S191" s="115"/>
      <c r="T191" s="115"/>
      <c r="U191" s="115"/>
    </row>
    <row r="192" spans="1:21" x14ac:dyDescent="0.3">
      <c r="A192" s="100" t="s">
        <v>354</v>
      </c>
      <c r="B192" s="101" t="s">
        <v>210</v>
      </c>
      <c r="C192" s="102">
        <v>3042.15600585937</v>
      </c>
      <c r="D192" s="103">
        <v>3298.2890625</v>
      </c>
      <c r="E192" s="104">
        <v>1429.81579589843</v>
      </c>
      <c r="F192" s="105">
        <f t="shared" si="12"/>
        <v>0.47000081295782375</v>
      </c>
      <c r="G192" s="106">
        <v>1550.1953125</v>
      </c>
      <c r="H192" s="107">
        <f t="shared" si="13"/>
        <v>0.46999983419433844</v>
      </c>
      <c r="I192" s="108">
        <v>0</v>
      </c>
      <c r="J192" s="109">
        <f t="shared" si="14"/>
        <v>0</v>
      </c>
      <c r="K192" s="110">
        <v>1022.00372314453</v>
      </c>
      <c r="L192" s="109">
        <f t="shared" si="15"/>
        <v>0.71477999199354925</v>
      </c>
      <c r="M192" s="110">
        <v>0</v>
      </c>
      <c r="N192" s="109">
        <f t="shared" si="16"/>
        <v>0</v>
      </c>
      <c r="O192" s="111">
        <v>1109.38684082031</v>
      </c>
      <c r="P192" s="112">
        <f t="shared" si="17"/>
        <v>0.71564326886732865</v>
      </c>
      <c r="Q192" s="114"/>
      <c r="R192" s="115"/>
      <c r="S192" s="115"/>
      <c r="T192" s="115"/>
      <c r="U192" s="115"/>
    </row>
    <row r="193" spans="1:21" x14ac:dyDescent="0.3">
      <c r="A193" s="100" t="s">
        <v>354</v>
      </c>
      <c r="B193" s="101" t="s">
        <v>221</v>
      </c>
      <c r="C193" s="102">
        <v>512.26599121093705</v>
      </c>
      <c r="D193" s="103">
        <v>256.13302612304602</v>
      </c>
      <c r="E193" s="104">
        <v>240.764877319335</v>
      </c>
      <c r="F193" s="105">
        <f t="shared" si="12"/>
        <v>0.46999972953542146</v>
      </c>
      <c r="G193" s="106">
        <v>120.382438659667</v>
      </c>
      <c r="H193" s="107">
        <f t="shared" si="13"/>
        <v>0.46999967353618588</v>
      </c>
      <c r="I193" s="108">
        <v>0</v>
      </c>
      <c r="J193" s="109">
        <f t="shared" si="14"/>
        <v>0</v>
      </c>
      <c r="K193" s="110">
        <v>172.09391784667901</v>
      </c>
      <c r="L193" s="109">
        <f t="shared" si="15"/>
        <v>0.7147799951669227</v>
      </c>
      <c r="M193" s="110">
        <v>0</v>
      </c>
      <c r="N193" s="109">
        <f t="shared" si="16"/>
        <v>0</v>
      </c>
      <c r="O193" s="111">
        <v>86.15087890625</v>
      </c>
      <c r="P193" s="112">
        <f t="shared" si="17"/>
        <v>0.71564324386056843</v>
      </c>
      <c r="Q193" s="114"/>
      <c r="R193" s="115"/>
      <c r="S193" s="115"/>
      <c r="T193" s="115"/>
      <c r="U193" s="115"/>
    </row>
    <row r="194" spans="1:21" x14ac:dyDescent="0.3">
      <c r="A194" s="100" t="s">
        <v>357</v>
      </c>
      <c r="B194" s="101" t="s">
        <v>210</v>
      </c>
      <c r="C194" s="102">
        <v>3042.15600585937</v>
      </c>
      <c r="D194" s="103">
        <v>3298.2890625</v>
      </c>
      <c r="E194" s="104">
        <v>1429.81579589843</v>
      </c>
      <c r="F194" s="105">
        <f t="shared" si="12"/>
        <v>0.47000081295782375</v>
      </c>
      <c r="G194" s="106">
        <v>1550.1953125</v>
      </c>
      <c r="H194" s="107">
        <f t="shared" si="13"/>
        <v>0.46999983419433844</v>
      </c>
      <c r="I194" s="108">
        <v>0</v>
      </c>
      <c r="J194" s="109">
        <f t="shared" si="14"/>
        <v>0</v>
      </c>
      <c r="K194" s="110">
        <v>1022.00372314453</v>
      </c>
      <c r="L194" s="109">
        <f t="shared" si="15"/>
        <v>0.71477999199354925</v>
      </c>
      <c r="M194" s="110">
        <v>0</v>
      </c>
      <c r="N194" s="109">
        <f t="shared" si="16"/>
        <v>0</v>
      </c>
      <c r="O194" s="111">
        <v>1109.38684082031</v>
      </c>
      <c r="P194" s="112">
        <f t="shared" si="17"/>
        <v>0.71564326886732865</v>
      </c>
      <c r="Q194" s="114"/>
      <c r="R194" s="115"/>
      <c r="S194" s="115"/>
      <c r="T194" s="115"/>
      <c r="U194" s="115"/>
    </row>
    <row r="195" spans="1:21" x14ac:dyDescent="0.3">
      <c r="A195" s="100" t="s">
        <v>357</v>
      </c>
      <c r="B195" s="101" t="s">
        <v>221</v>
      </c>
      <c r="C195" s="102">
        <v>512.26599121093705</v>
      </c>
      <c r="D195" s="103">
        <v>256.13302612304602</v>
      </c>
      <c r="E195" s="104">
        <v>240.764877319335</v>
      </c>
      <c r="F195" s="105">
        <f t="shared" ref="F195:F258" si="18">IF(C195=0," ",E195/C195)</f>
        <v>0.46999972953542146</v>
      </c>
      <c r="G195" s="106">
        <v>120.382438659667</v>
      </c>
      <c r="H195" s="107">
        <f t="shared" ref="H195:H258" si="19">IF(D195=0," ",G195/D195)</f>
        <v>0.46999967353618588</v>
      </c>
      <c r="I195" s="108">
        <v>0</v>
      </c>
      <c r="J195" s="109">
        <f t="shared" ref="J195:J258" si="20">IF(E195=0," ",I195/E195)</f>
        <v>0</v>
      </c>
      <c r="K195" s="110">
        <v>172.09391784667901</v>
      </c>
      <c r="L195" s="109">
        <f t="shared" ref="L195:L258" si="21">IF(E195=0," ",K195/E195)</f>
        <v>0.7147799951669227</v>
      </c>
      <c r="M195" s="110">
        <v>0</v>
      </c>
      <c r="N195" s="109">
        <f t="shared" ref="N195:N258" si="22">IF(G195=0," ",M195/G195)</f>
        <v>0</v>
      </c>
      <c r="O195" s="111">
        <v>86.15087890625</v>
      </c>
      <c r="P195" s="112">
        <f t="shared" ref="P195:P258" si="23">IF(G195=0," ",O195/G195)</f>
        <v>0.71564324386056843</v>
      </c>
      <c r="Q195" s="114"/>
      <c r="R195" s="115"/>
      <c r="S195" s="115"/>
      <c r="T195" s="115"/>
      <c r="U195" s="115"/>
    </row>
    <row r="196" spans="1:21" x14ac:dyDescent="0.3">
      <c r="A196" s="100" t="s">
        <v>360</v>
      </c>
      <c r="B196" s="101" t="s">
        <v>210</v>
      </c>
      <c r="C196" s="102">
        <v>3042.15600585937</v>
      </c>
      <c r="D196" s="103">
        <v>3298.2890625</v>
      </c>
      <c r="E196" s="104">
        <v>1429.81579589843</v>
      </c>
      <c r="F196" s="105">
        <f t="shared" si="18"/>
        <v>0.47000081295782375</v>
      </c>
      <c r="G196" s="106">
        <v>1550.1953125</v>
      </c>
      <c r="H196" s="107">
        <f t="shared" si="19"/>
        <v>0.46999983419433844</v>
      </c>
      <c r="I196" s="108">
        <v>0</v>
      </c>
      <c r="J196" s="109">
        <f t="shared" si="20"/>
        <v>0</v>
      </c>
      <c r="K196" s="110">
        <v>1022.00372314453</v>
      </c>
      <c r="L196" s="109">
        <f t="shared" si="21"/>
        <v>0.71477999199354925</v>
      </c>
      <c r="M196" s="110">
        <v>0</v>
      </c>
      <c r="N196" s="109">
        <f t="shared" si="22"/>
        <v>0</v>
      </c>
      <c r="O196" s="111">
        <v>1109.38684082031</v>
      </c>
      <c r="P196" s="112">
        <f t="shared" si="23"/>
        <v>0.71564326886732865</v>
      </c>
      <c r="Q196" s="114"/>
      <c r="R196" s="115"/>
      <c r="S196" s="115"/>
      <c r="T196" s="115"/>
      <c r="U196" s="115"/>
    </row>
    <row r="197" spans="1:21" x14ac:dyDescent="0.3">
      <c r="A197" s="100" t="s">
        <v>360</v>
      </c>
      <c r="B197" s="101" t="s">
        <v>221</v>
      </c>
      <c r="C197" s="102">
        <v>512.26599121093705</v>
      </c>
      <c r="D197" s="103">
        <v>256.13302612304602</v>
      </c>
      <c r="E197" s="104">
        <v>240.764877319335</v>
      </c>
      <c r="F197" s="105">
        <f t="shared" si="18"/>
        <v>0.46999972953542146</v>
      </c>
      <c r="G197" s="106">
        <v>120.382438659667</v>
      </c>
      <c r="H197" s="107">
        <f t="shared" si="19"/>
        <v>0.46999967353618588</v>
      </c>
      <c r="I197" s="108">
        <v>0</v>
      </c>
      <c r="J197" s="109">
        <f t="shared" si="20"/>
        <v>0</v>
      </c>
      <c r="K197" s="110">
        <v>172.09391784667901</v>
      </c>
      <c r="L197" s="109">
        <f t="shared" si="21"/>
        <v>0.7147799951669227</v>
      </c>
      <c r="M197" s="110">
        <v>0</v>
      </c>
      <c r="N197" s="109">
        <f t="shared" si="22"/>
        <v>0</v>
      </c>
      <c r="O197" s="111">
        <v>86.15087890625</v>
      </c>
      <c r="P197" s="112">
        <f t="shared" si="23"/>
        <v>0.71564324386056843</v>
      </c>
      <c r="Q197" s="114"/>
      <c r="R197" s="115"/>
      <c r="S197" s="115"/>
      <c r="T197" s="115"/>
      <c r="U197" s="115"/>
    </row>
    <row r="198" spans="1:21" x14ac:dyDescent="0.3">
      <c r="A198" s="100" t="s">
        <v>363</v>
      </c>
      <c r="B198" s="101" t="s">
        <v>210</v>
      </c>
      <c r="C198" s="102">
        <v>328.88171386718699</v>
      </c>
      <c r="D198" s="103">
        <v>363.98767089843699</v>
      </c>
      <c r="E198" s="104">
        <v>154.57431030273401</v>
      </c>
      <c r="F198" s="105">
        <f t="shared" si="18"/>
        <v>0.46999971048909117</v>
      </c>
      <c r="G198" s="106">
        <v>171.07469177246</v>
      </c>
      <c r="H198" s="107">
        <f t="shared" si="19"/>
        <v>0.47000133644690056</v>
      </c>
      <c r="I198" s="108">
        <v>0</v>
      </c>
      <c r="J198" s="109">
        <f t="shared" si="20"/>
        <v>0</v>
      </c>
      <c r="K198" s="110">
        <v>27.9006633758544</v>
      </c>
      <c r="L198" s="109">
        <f t="shared" si="21"/>
        <v>0.18050000236915767</v>
      </c>
      <c r="M198" s="110">
        <v>0</v>
      </c>
      <c r="N198" s="109">
        <f t="shared" si="22"/>
        <v>0</v>
      </c>
      <c r="O198" s="111">
        <v>41.9551391601562</v>
      </c>
      <c r="P198" s="112">
        <f t="shared" si="23"/>
        <v>0.2452445696407225</v>
      </c>
      <c r="Q198" s="114"/>
      <c r="R198" s="115"/>
      <c r="S198" s="115"/>
      <c r="T198" s="115"/>
      <c r="U198" s="115"/>
    </row>
    <row r="199" spans="1:21" x14ac:dyDescent="0.3">
      <c r="A199" s="100" t="s">
        <v>363</v>
      </c>
      <c r="B199" s="101" t="s">
        <v>217</v>
      </c>
      <c r="C199" s="102">
        <v>188.724349975585</v>
      </c>
      <c r="D199" s="103">
        <v>208.86943054199199</v>
      </c>
      <c r="E199" s="104">
        <v>88.700355529785099</v>
      </c>
      <c r="F199" s="105">
        <f t="shared" si="18"/>
        <v>0.46999952863136174</v>
      </c>
      <c r="G199" s="106">
        <v>98.168373107910099</v>
      </c>
      <c r="H199" s="107">
        <f t="shared" si="19"/>
        <v>0.46999875880914949</v>
      </c>
      <c r="I199" s="108">
        <v>0</v>
      </c>
      <c r="J199" s="109">
        <f t="shared" si="20"/>
        <v>0</v>
      </c>
      <c r="K199" s="110">
        <v>16.010414123535099</v>
      </c>
      <c r="L199" s="109">
        <f t="shared" si="21"/>
        <v>0.18049999944091419</v>
      </c>
      <c r="M199" s="110">
        <v>0</v>
      </c>
      <c r="N199" s="109">
        <f t="shared" si="22"/>
        <v>0</v>
      </c>
      <c r="O199" s="111">
        <v>24.075260162353501</v>
      </c>
      <c r="P199" s="112">
        <f t="shared" si="23"/>
        <v>0.24524456706529235</v>
      </c>
      <c r="Q199" s="114"/>
      <c r="R199" s="115"/>
      <c r="S199" s="115"/>
      <c r="T199" s="115"/>
      <c r="U199" s="115"/>
    </row>
    <row r="200" spans="1:21" x14ac:dyDescent="0.3">
      <c r="A200" s="100" t="s">
        <v>363</v>
      </c>
      <c r="B200" s="101" t="s">
        <v>221</v>
      </c>
      <c r="C200" s="102">
        <v>232.4169921875</v>
      </c>
      <c r="D200" s="103">
        <v>257.22595214843699</v>
      </c>
      <c r="E200" s="104">
        <v>109.235786437988</v>
      </c>
      <c r="F200" s="105">
        <f t="shared" si="18"/>
        <v>0.46999913995041792</v>
      </c>
      <c r="G200" s="106">
        <v>120.89623260498</v>
      </c>
      <c r="H200" s="107">
        <f t="shared" si="19"/>
        <v>0.47000013643730082</v>
      </c>
      <c r="I200" s="108">
        <v>0</v>
      </c>
      <c r="J200" s="109">
        <f t="shared" si="20"/>
        <v>0</v>
      </c>
      <c r="K200" s="110">
        <v>19.7170600891113</v>
      </c>
      <c r="L200" s="109">
        <f t="shared" si="21"/>
        <v>0.18050000583192091</v>
      </c>
      <c r="M200" s="110">
        <v>0</v>
      </c>
      <c r="N200" s="109">
        <f t="shared" si="22"/>
        <v>0</v>
      </c>
      <c r="O200" s="111">
        <v>29.649143218994102</v>
      </c>
      <c r="P200" s="112">
        <f t="shared" si="23"/>
        <v>0.24524455874378326</v>
      </c>
      <c r="Q200" s="114"/>
      <c r="R200" s="115"/>
      <c r="S200" s="115"/>
      <c r="T200" s="115"/>
      <c r="U200" s="115"/>
    </row>
    <row r="201" spans="1:21" x14ac:dyDescent="0.3">
      <c r="A201" s="100" t="s">
        <v>363</v>
      </c>
      <c r="B201" s="101" t="s">
        <v>235</v>
      </c>
      <c r="C201" s="102">
        <v>160.11999511718699</v>
      </c>
      <c r="D201" s="103">
        <v>80.059997558593693</v>
      </c>
      <c r="E201" s="104">
        <v>75.256538391113196</v>
      </c>
      <c r="F201" s="105">
        <f t="shared" si="18"/>
        <v>0.47000087862877593</v>
      </c>
      <c r="G201" s="106">
        <v>37.628166198730398</v>
      </c>
      <c r="H201" s="107">
        <f t="shared" si="19"/>
        <v>0.46999959213327963</v>
      </c>
      <c r="I201" s="108">
        <v>0</v>
      </c>
      <c r="J201" s="109">
        <f t="shared" si="20"/>
        <v>0</v>
      </c>
      <c r="K201" s="110">
        <v>0</v>
      </c>
      <c r="L201" s="109">
        <f t="shared" si="21"/>
        <v>0</v>
      </c>
      <c r="M201" s="110">
        <v>0</v>
      </c>
      <c r="N201" s="109">
        <f t="shared" si="22"/>
        <v>0</v>
      </c>
      <c r="O201" s="111">
        <v>0</v>
      </c>
      <c r="P201" s="112">
        <f t="shared" si="23"/>
        <v>0</v>
      </c>
      <c r="Q201" s="114"/>
      <c r="R201" s="115"/>
      <c r="S201" s="115"/>
      <c r="T201" s="115"/>
      <c r="U201" s="115"/>
    </row>
    <row r="202" spans="1:21" x14ac:dyDescent="0.3">
      <c r="A202" s="100" t="s">
        <v>366</v>
      </c>
      <c r="B202" s="101" t="s">
        <v>198</v>
      </c>
      <c r="C202" s="102">
        <v>3334.10717773437</v>
      </c>
      <c r="D202" s="103">
        <v>3741.78637695312</v>
      </c>
      <c r="E202" s="104">
        <v>1567.03503417968</v>
      </c>
      <c r="F202" s="105">
        <f t="shared" si="18"/>
        <v>0.47000139786883793</v>
      </c>
      <c r="G202" s="106">
        <v>1758.64270019531</v>
      </c>
      <c r="H202" s="107">
        <f t="shared" si="19"/>
        <v>0.47000082929035253</v>
      </c>
      <c r="I202" s="108">
        <v>0</v>
      </c>
      <c r="J202" s="109">
        <f t="shared" si="20"/>
        <v>0</v>
      </c>
      <c r="K202" s="110">
        <v>0</v>
      </c>
      <c r="L202" s="109">
        <f t="shared" si="21"/>
        <v>0</v>
      </c>
      <c r="M202" s="110">
        <v>0</v>
      </c>
      <c r="N202" s="109">
        <f t="shared" si="22"/>
        <v>0</v>
      </c>
      <c r="O202" s="111">
        <v>0</v>
      </c>
      <c r="P202" s="112">
        <f t="shared" si="23"/>
        <v>0</v>
      </c>
      <c r="Q202" s="114"/>
      <c r="R202" s="115"/>
      <c r="S202" s="115"/>
      <c r="T202" s="115"/>
      <c r="U202" s="115"/>
    </row>
    <row r="203" spans="1:21" x14ac:dyDescent="0.3">
      <c r="A203" s="100" t="s">
        <v>366</v>
      </c>
      <c r="B203" s="101" t="s">
        <v>202</v>
      </c>
      <c r="C203" s="102">
        <v>1312.88684082031</v>
      </c>
      <c r="D203" s="103">
        <v>656.44342041015602</v>
      </c>
      <c r="E203" s="104">
        <v>617.0595703125</v>
      </c>
      <c r="F203" s="105">
        <f t="shared" si="18"/>
        <v>0.4700020985258353</v>
      </c>
      <c r="G203" s="106">
        <v>308.52862548828102</v>
      </c>
      <c r="H203" s="107">
        <f t="shared" si="19"/>
        <v>0.47000033193341711</v>
      </c>
      <c r="I203" s="108">
        <v>0</v>
      </c>
      <c r="J203" s="109">
        <f t="shared" si="20"/>
        <v>0</v>
      </c>
      <c r="K203" s="110">
        <v>0</v>
      </c>
      <c r="L203" s="109">
        <f t="shared" si="21"/>
        <v>0</v>
      </c>
      <c r="M203" s="110">
        <v>0</v>
      </c>
      <c r="N203" s="109">
        <f t="shared" si="22"/>
        <v>0</v>
      </c>
      <c r="O203" s="111">
        <v>0</v>
      </c>
      <c r="P203" s="112">
        <f t="shared" si="23"/>
        <v>0</v>
      </c>
      <c r="Q203" s="114"/>
      <c r="R203" s="115"/>
      <c r="S203" s="115"/>
      <c r="T203" s="115"/>
      <c r="U203" s="115"/>
    </row>
    <row r="204" spans="1:21" x14ac:dyDescent="0.3">
      <c r="A204" s="100" t="s">
        <v>366</v>
      </c>
      <c r="B204" s="101" t="s">
        <v>206</v>
      </c>
      <c r="C204" s="102">
        <v>0.53360968828201205</v>
      </c>
      <c r="D204" s="103">
        <v>0.26680484414100603</v>
      </c>
      <c r="E204" s="104">
        <v>0.25079643726348799</v>
      </c>
      <c r="F204" s="105">
        <f t="shared" si="18"/>
        <v>0.46999978218338195</v>
      </c>
      <c r="G204" s="106">
        <v>0.125398218631744</v>
      </c>
      <c r="H204" s="107">
        <f t="shared" si="19"/>
        <v>0.46999978218338195</v>
      </c>
      <c r="I204" s="108">
        <v>0</v>
      </c>
      <c r="J204" s="109">
        <f t="shared" si="20"/>
        <v>0</v>
      </c>
      <c r="K204" s="110">
        <v>0</v>
      </c>
      <c r="L204" s="109">
        <f t="shared" si="21"/>
        <v>0</v>
      </c>
      <c r="M204" s="110">
        <v>0</v>
      </c>
      <c r="N204" s="109">
        <f t="shared" si="22"/>
        <v>0</v>
      </c>
      <c r="O204" s="111">
        <v>0</v>
      </c>
      <c r="P204" s="112">
        <f t="shared" si="23"/>
        <v>0</v>
      </c>
      <c r="Q204" s="114"/>
      <c r="R204" s="115"/>
      <c r="S204" s="115"/>
      <c r="T204" s="115"/>
      <c r="U204" s="115"/>
    </row>
    <row r="205" spans="1:21" x14ac:dyDescent="0.3">
      <c r="A205" s="100" t="s">
        <v>366</v>
      </c>
      <c r="B205" s="101" t="s">
        <v>210</v>
      </c>
      <c r="C205" s="102">
        <v>5837.650390625</v>
      </c>
      <c r="D205" s="103">
        <v>6551.45166015625</v>
      </c>
      <c r="E205" s="104">
        <v>2743.69213867187</v>
      </c>
      <c r="F205" s="105">
        <f t="shared" si="18"/>
        <v>0.46999939274851305</v>
      </c>
      <c r="G205" s="106">
        <v>3079.18139648437</v>
      </c>
      <c r="H205" s="107">
        <f t="shared" si="19"/>
        <v>0.46999986510026887</v>
      </c>
      <c r="I205" s="108">
        <v>0</v>
      </c>
      <c r="J205" s="109">
        <f t="shared" si="20"/>
        <v>0</v>
      </c>
      <c r="K205" s="110">
        <v>0</v>
      </c>
      <c r="L205" s="109">
        <f t="shared" si="21"/>
        <v>0</v>
      </c>
      <c r="M205" s="110">
        <v>0</v>
      </c>
      <c r="N205" s="109">
        <f t="shared" si="22"/>
        <v>0</v>
      </c>
      <c r="O205" s="111">
        <v>0</v>
      </c>
      <c r="P205" s="112">
        <f t="shared" si="23"/>
        <v>0</v>
      </c>
      <c r="Q205" s="114"/>
      <c r="R205" s="115"/>
      <c r="S205" s="115"/>
      <c r="T205" s="115"/>
      <c r="U205" s="115"/>
    </row>
    <row r="206" spans="1:21" x14ac:dyDescent="0.3">
      <c r="A206" s="100" t="s">
        <v>366</v>
      </c>
      <c r="B206" s="101" t="s">
        <v>213</v>
      </c>
      <c r="C206" s="102">
        <v>592.90020751953102</v>
      </c>
      <c r="D206" s="103">
        <v>296.450103759765</v>
      </c>
      <c r="E206" s="104">
        <v>278.66305541992102</v>
      </c>
      <c r="F206" s="105">
        <f t="shared" si="18"/>
        <v>0.46999992896906084</v>
      </c>
      <c r="G206" s="106">
        <v>139.33132934570301</v>
      </c>
      <c r="H206" s="107">
        <f t="shared" si="19"/>
        <v>0.46999925983703916</v>
      </c>
      <c r="I206" s="108">
        <v>0</v>
      </c>
      <c r="J206" s="109">
        <f t="shared" si="20"/>
        <v>0</v>
      </c>
      <c r="K206" s="110">
        <v>0</v>
      </c>
      <c r="L206" s="109">
        <f t="shared" si="21"/>
        <v>0</v>
      </c>
      <c r="M206" s="110">
        <v>0</v>
      </c>
      <c r="N206" s="109">
        <f t="shared" si="22"/>
        <v>0</v>
      </c>
      <c r="O206" s="111">
        <v>0</v>
      </c>
      <c r="P206" s="112">
        <f t="shared" si="23"/>
        <v>0</v>
      </c>
      <c r="Q206" s="114"/>
      <c r="R206" s="115"/>
      <c r="S206" s="115"/>
      <c r="T206" s="115"/>
      <c r="U206" s="115"/>
    </row>
    <row r="207" spans="1:21" x14ac:dyDescent="0.3">
      <c r="A207" s="100" t="s">
        <v>366</v>
      </c>
      <c r="B207" s="101" t="s">
        <v>217</v>
      </c>
      <c r="C207" s="102">
        <v>4194.82763671875</v>
      </c>
      <c r="D207" s="103">
        <v>4707.751953125</v>
      </c>
      <c r="E207" s="104">
        <v>1971.56909179687</v>
      </c>
      <c r="F207" s="105">
        <f t="shared" si="18"/>
        <v>0.47000002444416467</v>
      </c>
      <c r="G207" s="106">
        <v>2212.64233398437</v>
      </c>
      <c r="H207" s="107">
        <f t="shared" si="19"/>
        <v>0.46999976974479735</v>
      </c>
      <c r="I207" s="108">
        <v>0</v>
      </c>
      <c r="J207" s="109">
        <f t="shared" si="20"/>
        <v>0</v>
      </c>
      <c r="K207" s="110">
        <v>0</v>
      </c>
      <c r="L207" s="109">
        <f t="shared" si="21"/>
        <v>0</v>
      </c>
      <c r="M207" s="110">
        <v>0</v>
      </c>
      <c r="N207" s="109">
        <f t="shared" si="22"/>
        <v>0</v>
      </c>
      <c r="O207" s="111">
        <v>0</v>
      </c>
      <c r="P207" s="112">
        <f t="shared" si="23"/>
        <v>0</v>
      </c>
      <c r="Q207" s="114"/>
      <c r="R207" s="115"/>
      <c r="S207" s="115"/>
      <c r="T207" s="115"/>
      <c r="U207" s="115"/>
    </row>
    <row r="208" spans="1:21" x14ac:dyDescent="0.3">
      <c r="A208" s="100" t="s">
        <v>366</v>
      </c>
      <c r="B208" s="101" t="s">
        <v>221</v>
      </c>
      <c r="C208" s="102">
        <v>697.2509765625</v>
      </c>
      <c r="D208" s="103">
        <v>348.62548828125</v>
      </c>
      <c r="E208" s="104">
        <v>327.70779418945301</v>
      </c>
      <c r="F208" s="105">
        <f t="shared" si="18"/>
        <v>0.46999976365049667</v>
      </c>
      <c r="G208" s="106">
        <v>163.85389709472599</v>
      </c>
      <c r="H208" s="107">
        <f t="shared" si="19"/>
        <v>0.46999976365049523</v>
      </c>
      <c r="I208" s="108">
        <v>0</v>
      </c>
      <c r="J208" s="109">
        <f t="shared" si="20"/>
        <v>0</v>
      </c>
      <c r="K208" s="110">
        <v>0</v>
      </c>
      <c r="L208" s="109">
        <f t="shared" si="21"/>
        <v>0</v>
      </c>
      <c r="M208" s="110">
        <v>0</v>
      </c>
      <c r="N208" s="109">
        <f t="shared" si="22"/>
        <v>0</v>
      </c>
      <c r="O208" s="111">
        <v>0</v>
      </c>
      <c r="P208" s="112">
        <f t="shared" si="23"/>
        <v>0</v>
      </c>
      <c r="Q208" s="114"/>
      <c r="R208" s="115"/>
      <c r="S208" s="115"/>
      <c r="T208" s="115"/>
      <c r="U208" s="115"/>
    </row>
    <row r="209" spans="1:21" x14ac:dyDescent="0.3">
      <c r="A209" s="100" t="s">
        <v>366</v>
      </c>
      <c r="B209" s="101" t="s">
        <v>225</v>
      </c>
      <c r="C209" s="102">
        <v>205.450103759765</v>
      </c>
      <c r="D209" s="103">
        <v>102.725051879882</v>
      </c>
      <c r="E209" s="104">
        <v>96.561714172363196</v>
      </c>
      <c r="F209" s="105">
        <f t="shared" si="18"/>
        <v>0.47000080508732106</v>
      </c>
      <c r="G209" s="106">
        <v>48.280735015869098</v>
      </c>
      <c r="H209" s="107">
        <f t="shared" si="19"/>
        <v>0.46999961676655577</v>
      </c>
      <c r="I209" s="108">
        <v>0</v>
      </c>
      <c r="J209" s="109">
        <f t="shared" si="20"/>
        <v>0</v>
      </c>
      <c r="K209" s="110">
        <v>0</v>
      </c>
      <c r="L209" s="109">
        <f t="shared" si="21"/>
        <v>0</v>
      </c>
      <c r="M209" s="110">
        <v>0</v>
      </c>
      <c r="N209" s="109">
        <f t="shared" si="22"/>
        <v>0</v>
      </c>
      <c r="O209" s="111">
        <v>0</v>
      </c>
      <c r="P209" s="112">
        <f t="shared" si="23"/>
        <v>0</v>
      </c>
      <c r="Q209" s="114"/>
      <c r="R209" s="115"/>
      <c r="S209" s="115"/>
      <c r="T209" s="115"/>
      <c r="U209" s="115"/>
    </row>
    <row r="210" spans="1:21" x14ac:dyDescent="0.3">
      <c r="A210" s="100" t="s">
        <v>366</v>
      </c>
      <c r="B210" s="101" t="s">
        <v>228</v>
      </c>
      <c r="C210" s="102">
        <v>1794.76818847656</v>
      </c>
      <c r="D210" s="103">
        <v>897.38409423828102</v>
      </c>
      <c r="E210" s="104">
        <v>843.54187011718705</v>
      </c>
      <c r="F210" s="105">
        <f t="shared" si="18"/>
        <v>0.47000045773777871</v>
      </c>
      <c r="G210" s="106">
        <v>421.77032470703102</v>
      </c>
      <c r="H210" s="107">
        <f t="shared" si="19"/>
        <v>0.46999977759249095</v>
      </c>
      <c r="I210" s="108">
        <v>0</v>
      </c>
      <c r="J210" s="109">
        <f t="shared" si="20"/>
        <v>0</v>
      </c>
      <c r="K210" s="110">
        <v>0</v>
      </c>
      <c r="L210" s="109">
        <f t="shared" si="21"/>
        <v>0</v>
      </c>
      <c r="M210" s="110">
        <v>0</v>
      </c>
      <c r="N210" s="109">
        <f t="shared" si="22"/>
        <v>0</v>
      </c>
      <c r="O210" s="111">
        <v>0</v>
      </c>
      <c r="P210" s="112">
        <f t="shared" si="23"/>
        <v>0</v>
      </c>
      <c r="Q210" s="114"/>
      <c r="R210" s="115"/>
      <c r="S210" s="115"/>
      <c r="T210" s="115"/>
      <c r="U210" s="115"/>
    </row>
    <row r="211" spans="1:21" x14ac:dyDescent="0.3">
      <c r="A211" s="100" t="s">
        <v>366</v>
      </c>
      <c r="B211" s="101" t="s">
        <v>232</v>
      </c>
      <c r="C211" s="102">
        <v>99.607231140136705</v>
      </c>
      <c r="D211" s="103">
        <v>49.803615570068303</v>
      </c>
      <c r="E211" s="104">
        <v>46.815353393554602</v>
      </c>
      <c r="F211" s="105">
        <f t="shared" si="18"/>
        <v>0.46999954579291953</v>
      </c>
      <c r="G211" s="106">
        <v>23.407718658447202</v>
      </c>
      <c r="H211" s="107">
        <f t="shared" si="19"/>
        <v>0.47000038833556318</v>
      </c>
      <c r="I211" s="108">
        <v>0</v>
      </c>
      <c r="J211" s="109">
        <f t="shared" si="20"/>
        <v>0</v>
      </c>
      <c r="K211" s="110">
        <v>0</v>
      </c>
      <c r="L211" s="109">
        <f t="shared" si="21"/>
        <v>0</v>
      </c>
      <c r="M211" s="110">
        <v>0</v>
      </c>
      <c r="N211" s="109">
        <f t="shared" si="22"/>
        <v>0</v>
      </c>
      <c r="O211" s="111">
        <v>0</v>
      </c>
      <c r="P211" s="112">
        <f t="shared" si="23"/>
        <v>0</v>
      </c>
      <c r="Q211" s="114"/>
      <c r="R211" s="115"/>
      <c r="S211" s="115"/>
      <c r="T211" s="115"/>
      <c r="U211" s="115"/>
    </row>
    <row r="212" spans="1:21" x14ac:dyDescent="0.3">
      <c r="A212" s="100" t="s">
        <v>366</v>
      </c>
      <c r="B212" s="101" t="s">
        <v>235</v>
      </c>
      <c r="C212" s="102">
        <v>5866.21435546875</v>
      </c>
      <c r="D212" s="103">
        <v>6583.50830078125</v>
      </c>
      <c r="E212" s="104">
        <v>2757.12084960937</v>
      </c>
      <c r="F212" s="105">
        <f t="shared" si="18"/>
        <v>0.47000001747959608</v>
      </c>
      <c r="G212" s="106">
        <v>3094.244140625</v>
      </c>
      <c r="H212" s="107">
        <f t="shared" si="19"/>
        <v>0.4699992768685069</v>
      </c>
      <c r="I212" s="108">
        <v>0</v>
      </c>
      <c r="J212" s="109">
        <f t="shared" si="20"/>
        <v>0</v>
      </c>
      <c r="K212" s="110">
        <v>0</v>
      </c>
      <c r="L212" s="109">
        <f t="shared" si="21"/>
        <v>0</v>
      </c>
      <c r="M212" s="110">
        <v>0</v>
      </c>
      <c r="N212" s="109">
        <f t="shared" si="22"/>
        <v>0</v>
      </c>
      <c r="O212" s="111">
        <v>0</v>
      </c>
      <c r="P212" s="112">
        <f t="shared" si="23"/>
        <v>0</v>
      </c>
      <c r="Q212" s="114"/>
      <c r="R212" s="115"/>
      <c r="S212" s="115"/>
      <c r="T212" s="115"/>
      <c r="U212" s="115"/>
    </row>
    <row r="213" spans="1:21" x14ac:dyDescent="0.3">
      <c r="A213" s="100" t="s">
        <v>369</v>
      </c>
      <c r="B213" s="101" t="s">
        <v>198</v>
      </c>
      <c r="C213" s="102">
        <v>3334.10717773437</v>
      </c>
      <c r="D213" s="103">
        <v>3741.78637695312</v>
      </c>
      <c r="E213" s="104">
        <v>1567.03503417968</v>
      </c>
      <c r="F213" s="105">
        <f t="shared" si="18"/>
        <v>0.47000139786883793</v>
      </c>
      <c r="G213" s="106">
        <v>1758.64270019531</v>
      </c>
      <c r="H213" s="107">
        <f t="shared" si="19"/>
        <v>0.47000082929035253</v>
      </c>
      <c r="I213" s="108">
        <v>0</v>
      </c>
      <c r="J213" s="109">
        <f t="shared" si="20"/>
        <v>0</v>
      </c>
      <c r="K213" s="110">
        <v>0</v>
      </c>
      <c r="L213" s="109">
        <f t="shared" si="21"/>
        <v>0</v>
      </c>
      <c r="M213" s="110">
        <v>0</v>
      </c>
      <c r="N213" s="109">
        <f t="shared" si="22"/>
        <v>0</v>
      </c>
      <c r="O213" s="111">
        <v>0</v>
      </c>
      <c r="P213" s="112">
        <f t="shared" si="23"/>
        <v>0</v>
      </c>
      <c r="Q213" s="114"/>
      <c r="R213" s="115"/>
      <c r="S213" s="115"/>
      <c r="T213" s="115"/>
      <c r="U213" s="115"/>
    </row>
    <row r="214" spans="1:21" x14ac:dyDescent="0.3">
      <c r="A214" s="100" t="s">
        <v>369</v>
      </c>
      <c r="B214" s="101" t="s">
        <v>202</v>
      </c>
      <c r="C214" s="102">
        <v>1312.88684082031</v>
      </c>
      <c r="D214" s="103">
        <v>656.44342041015602</v>
      </c>
      <c r="E214" s="104">
        <v>617.0595703125</v>
      </c>
      <c r="F214" s="105">
        <f t="shared" si="18"/>
        <v>0.4700020985258353</v>
      </c>
      <c r="G214" s="106">
        <v>308.52862548828102</v>
      </c>
      <c r="H214" s="107">
        <f t="shared" si="19"/>
        <v>0.47000033193341711</v>
      </c>
      <c r="I214" s="108">
        <v>0</v>
      </c>
      <c r="J214" s="109">
        <f t="shared" si="20"/>
        <v>0</v>
      </c>
      <c r="K214" s="110">
        <v>0</v>
      </c>
      <c r="L214" s="109">
        <f t="shared" si="21"/>
        <v>0</v>
      </c>
      <c r="M214" s="110">
        <v>0</v>
      </c>
      <c r="N214" s="109">
        <f t="shared" si="22"/>
        <v>0</v>
      </c>
      <c r="O214" s="111">
        <v>0</v>
      </c>
      <c r="P214" s="112">
        <f t="shared" si="23"/>
        <v>0</v>
      </c>
      <c r="Q214" s="114"/>
      <c r="R214" s="115"/>
      <c r="S214" s="115"/>
      <c r="T214" s="115"/>
      <c r="U214" s="115"/>
    </row>
    <row r="215" spans="1:21" x14ac:dyDescent="0.3">
      <c r="A215" s="100" t="s">
        <v>369</v>
      </c>
      <c r="B215" s="101" t="s">
        <v>206</v>
      </c>
      <c r="C215" s="102">
        <v>0.53360968828201205</v>
      </c>
      <c r="D215" s="103">
        <v>0.26680484414100603</v>
      </c>
      <c r="E215" s="104">
        <v>0.25079643726348799</v>
      </c>
      <c r="F215" s="105">
        <f t="shared" si="18"/>
        <v>0.46999978218338195</v>
      </c>
      <c r="G215" s="106">
        <v>0.125398218631744</v>
      </c>
      <c r="H215" s="107">
        <f t="shared" si="19"/>
        <v>0.46999978218338195</v>
      </c>
      <c r="I215" s="108">
        <v>0</v>
      </c>
      <c r="J215" s="109">
        <f t="shared" si="20"/>
        <v>0</v>
      </c>
      <c r="K215" s="110">
        <v>0</v>
      </c>
      <c r="L215" s="109">
        <f t="shared" si="21"/>
        <v>0</v>
      </c>
      <c r="M215" s="110">
        <v>0</v>
      </c>
      <c r="N215" s="109">
        <f t="shared" si="22"/>
        <v>0</v>
      </c>
      <c r="O215" s="111">
        <v>0</v>
      </c>
      <c r="P215" s="112">
        <f t="shared" si="23"/>
        <v>0</v>
      </c>
      <c r="Q215" s="114"/>
      <c r="R215" s="115"/>
      <c r="S215" s="115"/>
      <c r="T215" s="115"/>
      <c r="U215" s="115"/>
    </row>
    <row r="216" spans="1:21" x14ac:dyDescent="0.3">
      <c r="A216" s="100" t="s">
        <v>369</v>
      </c>
      <c r="B216" s="101" t="s">
        <v>210</v>
      </c>
      <c r="C216" s="102">
        <v>5837.650390625</v>
      </c>
      <c r="D216" s="103">
        <v>6551.45166015625</v>
      </c>
      <c r="E216" s="104">
        <v>2743.69213867187</v>
      </c>
      <c r="F216" s="105">
        <f t="shared" si="18"/>
        <v>0.46999939274851305</v>
      </c>
      <c r="G216" s="106">
        <v>3079.18139648437</v>
      </c>
      <c r="H216" s="107">
        <f t="shared" si="19"/>
        <v>0.46999986510026887</v>
      </c>
      <c r="I216" s="108">
        <v>0</v>
      </c>
      <c r="J216" s="109">
        <f t="shared" si="20"/>
        <v>0</v>
      </c>
      <c r="K216" s="110">
        <v>0</v>
      </c>
      <c r="L216" s="109">
        <f t="shared" si="21"/>
        <v>0</v>
      </c>
      <c r="M216" s="110">
        <v>0</v>
      </c>
      <c r="N216" s="109">
        <f t="shared" si="22"/>
        <v>0</v>
      </c>
      <c r="O216" s="111">
        <v>0</v>
      </c>
      <c r="P216" s="112">
        <f t="shared" si="23"/>
        <v>0</v>
      </c>
      <c r="Q216" s="114"/>
      <c r="R216" s="115"/>
      <c r="S216" s="115"/>
      <c r="T216" s="115"/>
      <c r="U216" s="115"/>
    </row>
    <row r="217" spans="1:21" x14ac:dyDescent="0.3">
      <c r="A217" s="100" t="s">
        <v>369</v>
      </c>
      <c r="B217" s="101" t="s">
        <v>213</v>
      </c>
      <c r="C217" s="102">
        <v>592.90020751953102</v>
      </c>
      <c r="D217" s="103">
        <v>296.450103759765</v>
      </c>
      <c r="E217" s="104">
        <v>278.66305541992102</v>
      </c>
      <c r="F217" s="105">
        <f t="shared" si="18"/>
        <v>0.46999992896906084</v>
      </c>
      <c r="G217" s="106">
        <v>139.33132934570301</v>
      </c>
      <c r="H217" s="107">
        <f t="shared" si="19"/>
        <v>0.46999925983703916</v>
      </c>
      <c r="I217" s="108">
        <v>0</v>
      </c>
      <c r="J217" s="109">
        <f t="shared" si="20"/>
        <v>0</v>
      </c>
      <c r="K217" s="110">
        <v>0</v>
      </c>
      <c r="L217" s="109">
        <f t="shared" si="21"/>
        <v>0</v>
      </c>
      <c r="M217" s="110">
        <v>0</v>
      </c>
      <c r="N217" s="109">
        <f t="shared" si="22"/>
        <v>0</v>
      </c>
      <c r="O217" s="111">
        <v>0</v>
      </c>
      <c r="P217" s="112">
        <f t="shared" si="23"/>
        <v>0</v>
      </c>
      <c r="Q217" s="114"/>
      <c r="R217" s="115"/>
      <c r="S217" s="115"/>
      <c r="T217" s="115"/>
      <c r="U217" s="115"/>
    </row>
    <row r="218" spans="1:21" x14ac:dyDescent="0.3">
      <c r="A218" s="100" t="s">
        <v>369</v>
      </c>
      <c r="B218" s="101" t="s">
        <v>217</v>
      </c>
      <c r="C218" s="102">
        <v>4194.82763671875</v>
      </c>
      <c r="D218" s="103">
        <v>4707.751953125</v>
      </c>
      <c r="E218" s="104">
        <v>1971.56909179687</v>
      </c>
      <c r="F218" s="105">
        <f t="shared" si="18"/>
        <v>0.47000002444416467</v>
      </c>
      <c r="G218" s="106">
        <v>2212.64233398437</v>
      </c>
      <c r="H218" s="107">
        <f t="shared" si="19"/>
        <v>0.46999976974479735</v>
      </c>
      <c r="I218" s="108">
        <v>0</v>
      </c>
      <c r="J218" s="109">
        <f t="shared" si="20"/>
        <v>0</v>
      </c>
      <c r="K218" s="110">
        <v>0</v>
      </c>
      <c r="L218" s="109">
        <f t="shared" si="21"/>
        <v>0</v>
      </c>
      <c r="M218" s="110">
        <v>0</v>
      </c>
      <c r="N218" s="109">
        <f t="shared" si="22"/>
        <v>0</v>
      </c>
      <c r="O218" s="111">
        <v>0</v>
      </c>
      <c r="P218" s="112">
        <f t="shared" si="23"/>
        <v>0</v>
      </c>
      <c r="Q218" s="114"/>
      <c r="R218" s="115"/>
      <c r="S218" s="115"/>
      <c r="T218" s="115"/>
      <c r="U218" s="115"/>
    </row>
    <row r="219" spans="1:21" x14ac:dyDescent="0.3">
      <c r="A219" s="100" t="s">
        <v>369</v>
      </c>
      <c r="B219" s="101" t="s">
        <v>221</v>
      </c>
      <c r="C219" s="102">
        <v>697.2509765625</v>
      </c>
      <c r="D219" s="103">
        <v>348.62548828125</v>
      </c>
      <c r="E219" s="104">
        <v>327.70779418945301</v>
      </c>
      <c r="F219" s="105">
        <f t="shared" si="18"/>
        <v>0.46999976365049667</v>
      </c>
      <c r="G219" s="106">
        <v>163.85389709472599</v>
      </c>
      <c r="H219" s="107">
        <f t="shared" si="19"/>
        <v>0.46999976365049523</v>
      </c>
      <c r="I219" s="108">
        <v>0</v>
      </c>
      <c r="J219" s="109">
        <f t="shared" si="20"/>
        <v>0</v>
      </c>
      <c r="K219" s="110">
        <v>0</v>
      </c>
      <c r="L219" s="109">
        <f t="shared" si="21"/>
        <v>0</v>
      </c>
      <c r="M219" s="110">
        <v>0</v>
      </c>
      <c r="N219" s="109">
        <f t="shared" si="22"/>
        <v>0</v>
      </c>
      <c r="O219" s="111">
        <v>0</v>
      </c>
      <c r="P219" s="112">
        <f t="shared" si="23"/>
        <v>0</v>
      </c>
      <c r="Q219" s="114"/>
      <c r="R219" s="115"/>
      <c r="S219" s="115"/>
      <c r="T219" s="115"/>
      <c r="U219" s="115"/>
    </row>
    <row r="220" spans="1:21" x14ac:dyDescent="0.3">
      <c r="A220" s="100" t="s">
        <v>369</v>
      </c>
      <c r="B220" s="101" t="s">
        <v>225</v>
      </c>
      <c r="C220" s="102">
        <v>205.450103759765</v>
      </c>
      <c r="D220" s="103">
        <v>102.725051879882</v>
      </c>
      <c r="E220" s="104">
        <v>96.561714172363196</v>
      </c>
      <c r="F220" s="105">
        <f t="shared" si="18"/>
        <v>0.47000080508732106</v>
      </c>
      <c r="G220" s="106">
        <v>48.280735015869098</v>
      </c>
      <c r="H220" s="107">
        <f t="shared" si="19"/>
        <v>0.46999961676655577</v>
      </c>
      <c r="I220" s="108">
        <v>0</v>
      </c>
      <c r="J220" s="109">
        <f t="shared" si="20"/>
        <v>0</v>
      </c>
      <c r="K220" s="110">
        <v>0</v>
      </c>
      <c r="L220" s="109">
        <f t="shared" si="21"/>
        <v>0</v>
      </c>
      <c r="M220" s="110">
        <v>0</v>
      </c>
      <c r="N220" s="109">
        <f t="shared" si="22"/>
        <v>0</v>
      </c>
      <c r="O220" s="111">
        <v>0</v>
      </c>
      <c r="P220" s="112">
        <f t="shared" si="23"/>
        <v>0</v>
      </c>
      <c r="Q220" s="114"/>
      <c r="R220" s="115"/>
      <c r="S220" s="115"/>
      <c r="T220" s="115"/>
      <c r="U220" s="115"/>
    </row>
    <row r="221" spans="1:21" x14ac:dyDescent="0.3">
      <c r="A221" s="100" t="s">
        <v>369</v>
      </c>
      <c r="B221" s="101" t="s">
        <v>228</v>
      </c>
      <c r="C221" s="102">
        <v>1794.76818847656</v>
      </c>
      <c r="D221" s="103">
        <v>897.38409423828102</v>
      </c>
      <c r="E221" s="104">
        <v>843.54187011718705</v>
      </c>
      <c r="F221" s="105">
        <f t="shared" si="18"/>
        <v>0.47000045773777871</v>
      </c>
      <c r="G221" s="106">
        <v>421.77032470703102</v>
      </c>
      <c r="H221" s="107">
        <f t="shared" si="19"/>
        <v>0.46999977759249095</v>
      </c>
      <c r="I221" s="108">
        <v>0</v>
      </c>
      <c r="J221" s="109">
        <f t="shared" si="20"/>
        <v>0</v>
      </c>
      <c r="K221" s="110">
        <v>0</v>
      </c>
      <c r="L221" s="109">
        <f t="shared" si="21"/>
        <v>0</v>
      </c>
      <c r="M221" s="110">
        <v>0</v>
      </c>
      <c r="N221" s="109">
        <f t="shared" si="22"/>
        <v>0</v>
      </c>
      <c r="O221" s="111">
        <v>0</v>
      </c>
      <c r="P221" s="112">
        <f t="shared" si="23"/>
        <v>0</v>
      </c>
      <c r="Q221" s="114"/>
      <c r="R221" s="115"/>
      <c r="S221" s="115"/>
      <c r="T221" s="115"/>
      <c r="U221" s="115"/>
    </row>
    <row r="222" spans="1:21" x14ac:dyDescent="0.3">
      <c r="A222" s="100" t="s">
        <v>369</v>
      </c>
      <c r="B222" s="101" t="s">
        <v>232</v>
      </c>
      <c r="C222" s="102">
        <v>99.607231140136705</v>
      </c>
      <c r="D222" s="103">
        <v>49.803615570068303</v>
      </c>
      <c r="E222" s="104">
        <v>46.815353393554602</v>
      </c>
      <c r="F222" s="105">
        <f t="shared" si="18"/>
        <v>0.46999954579291953</v>
      </c>
      <c r="G222" s="106">
        <v>23.407718658447202</v>
      </c>
      <c r="H222" s="107">
        <f t="shared" si="19"/>
        <v>0.47000038833556318</v>
      </c>
      <c r="I222" s="108">
        <v>0</v>
      </c>
      <c r="J222" s="109">
        <f t="shared" si="20"/>
        <v>0</v>
      </c>
      <c r="K222" s="110">
        <v>0</v>
      </c>
      <c r="L222" s="109">
        <f t="shared" si="21"/>
        <v>0</v>
      </c>
      <c r="M222" s="110">
        <v>0</v>
      </c>
      <c r="N222" s="109">
        <f t="shared" si="22"/>
        <v>0</v>
      </c>
      <c r="O222" s="111">
        <v>0</v>
      </c>
      <c r="P222" s="112">
        <f t="shared" si="23"/>
        <v>0</v>
      </c>
      <c r="Q222" s="114"/>
      <c r="R222" s="115"/>
      <c r="S222" s="115"/>
      <c r="T222" s="115"/>
      <c r="U222" s="115"/>
    </row>
    <row r="223" spans="1:21" x14ac:dyDescent="0.3">
      <c r="A223" s="100" t="s">
        <v>369</v>
      </c>
      <c r="B223" s="101" t="s">
        <v>235</v>
      </c>
      <c r="C223" s="102">
        <v>5866.21435546875</v>
      </c>
      <c r="D223" s="103">
        <v>6583.50830078125</v>
      </c>
      <c r="E223" s="104">
        <v>2757.12084960937</v>
      </c>
      <c r="F223" s="105">
        <f t="shared" si="18"/>
        <v>0.47000001747959608</v>
      </c>
      <c r="G223" s="106">
        <v>3094.244140625</v>
      </c>
      <c r="H223" s="107">
        <f t="shared" si="19"/>
        <v>0.4699992768685069</v>
      </c>
      <c r="I223" s="108">
        <v>0</v>
      </c>
      <c r="J223" s="109">
        <f t="shared" si="20"/>
        <v>0</v>
      </c>
      <c r="K223" s="110">
        <v>0</v>
      </c>
      <c r="L223" s="109">
        <f t="shared" si="21"/>
        <v>0</v>
      </c>
      <c r="M223" s="110">
        <v>0</v>
      </c>
      <c r="N223" s="109">
        <f t="shared" si="22"/>
        <v>0</v>
      </c>
      <c r="O223" s="111">
        <v>0</v>
      </c>
      <c r="P223" s="112">
        <f t="shared" si="23"/>
        <v>0</v>
      </c>
      <c r="Q223" s="114"/>
      <c r="R223" s="115"/>
      <c r="S223" s="115"/>
      <c r="T223" s="115"/>
      <c r="U223" s="115"/>
    </row>
    <row r="224" spans="1:21" x14ac:dyDescent="0.3">
      <c r="A224" s="100" t="s">
        <v>372</v>
      </c>
      <c r="B224" s="101" t="s">
        <v>198</v>
      </c>
      <c r="C224" s="102">
        <v>0</v>
      </c>
      <c r="D224" s="103">
        <v>0</v>
      </c>
      <c r="E224" s="104"/>
      <c r="F224" s="105" t="str">
        <f t="shared" si="18"/>
        <v xml:space="preserve"> </v>
      </c>
      <c r="G224" s="106"/>
      <c r="H224" s="107" t="str">
        <f t="shared" si="19"/>
        <v xml:space="preserve"> </v>
      </c>
      <c r="I224" s="108">
        <v>0</v>
      </c>
      <c r="J224" s="109" t="str">
        <f t="shared" si="20"/>
        <v xml:space="preserve"> </v>
      </c>
      <c r="K224" s="110">
        <v>0</v>
      </c>
      <c r="L224" s="109" t="str">
        <f t="shared" si="21"/>
        <v xml:space="preserve"> </v>
      </c>
      <c r="M224" s="110">
        <v>0</v>
      </c>
      <c r="N224" s="109" t="str">
        <f t="shared" si="22"/>
        <v xml:space="preserve"> </v>
      </c>
      <c r="O224" s="111">
        <v>0</v>
      </c>
      <c r="P224" s="112" t="str">
        <f t="shared" si="23"/>
        <v xml:space="preserve"> </v>
      </c>
      <c r="Q224" s="114"/>
      <c r="R224" s="115"/>
      <c r="S224" s="115"/>
      <c r="T224" s="115"/>
      <c r="U224" s="115"/>
    </row>
    <row r="225" spans="1:21" x14ac:dyDescent="0.3">
      <c r="A225" s="100" t="s">
        <v>372</v>
      </c>
      <c r="B225" s="101" t="s">
        <v>202</v>
      </c>
      <c r="C225" s="102">
        <v>0</v>
      </c>
      <c r="D225" s="103">
        <v>0</v>
      </c>
      <c r="E225" s="104"/>
      <c r="F225" s="105" t="str">
        <f t="shared" si="18"/>
        <v xml:space="preserve"> </v>
      </c>
      <c r="G225" s="106"/>
      <c r="H225" s="107" t="str">
        <f t="shared" si="19"/>
        <v xml:space="preserve"> </v>
      </c>
      <c r="I225" s="108">
        <v>0</v>
      </c>
      <c r="J225" s="109" t="str">
        <f t="shared" si="20"/>
        <v xml:space="preserve"> </v>
      </c>
      <c r="K225" s="110">
        <v>0</v>
      </c>
      <c r="L225" s="109" t="str">
        <f t="shared" si="21"/>
        <v xml:space="preserve"> </v>
      </c>
      <c r="M225" s="110">
        <v>0</v>
      </c>
      <c r="N225" s="109" t="str">
        <f t="shared" si="22"/>
        <v xml:space="preserve"> </v>
      </c>
      <c r="O225" s="111">
        <v>0</v>
      </c>
      <c r="P225" s="112" t="str">
        <f t="shared" si="23"/>
        <v xml:space="preserve"> </v>
      </c>
      <c r="Q225" s="114"/>
      <c r="R225" s="115"/>
      <c r="S225" s="115"/>
      <c r="T225" s="115"/>
      <c r="U225" s="115"/>
    </row>
    <row r="226" spans="1:21" x14ac:dyDescent="0.3">
      <c r="A226" s="100" t="s">
        <v>372</v>
      </c>
      <c r="B226" s="101" t="s">
        <v>206</v>
      </c>
      <c r="C226" s="102">
        <v>0</v>
      </c>
      <c r="D226" s="103">
        <v>0</v>
      </c>
      <c r="E226" s="104"/>
      <c r="F226" s="105" t="str">
        <f t="shared" si="18"/>
        <v xml:space="preserve"> </v>
      </c>
      <c r="G226" s="106"/>
      <c r="H226" s="107" t="str">
        <f t="shared" si="19"/>
        <v xml:space="preserve"> </v>
      </c>
      <c r="I226" s="108">
        <v>0</v>
      </c>
      <c r="J226" s="109" t="str">
        <f t="shared" si="20"/>
        <v xml:space="preserve"> </v>
      </c>
      <c r="K226" s="110">
        <v>0</v>
      </c>
      <c r="L226" s="109" t="str">
        <f t="shared" si="21"/>
        <v xml:space="preserve"> </v>
      </c>
      <c r="M226" s="110">
        <v>0</v>
      </c>
      <c r="N226" s="109" t="str">
        <f t="shared" si="22"/>
        <v xml:space="preserve"> </v>
      </c>
      <c r="O226" s="111">
        <v>0</v>
      </c>
      <c r="P226" s="112" t="str">
        <f t="shared" si="23"/>
        <v xml:space="preserve"> </v>
      </c>
      <c r="Q226" s="114"/>
      <c r="R226" s="115"/>
      <c r="S226" s="115"/>
      <c r="T226" s="115"/>
      <c r="U226" s="115"/>
    </row>
    <row r="227" spans="1:21" x14ac:dyDescent="0.3">
      <c r="A227" s="100" t="s">
        <v>372</v>
      </c>
      <c r="B227" s="101" t="s">
        <v>210</v>
      </c>
      <c r="C227" s="102">
        <v>3947.67993164062</v>
      </c>
      <c r="D227" s="103">
        <v>4441.140625</v>
      </c>
      <c r="E227" s="104">
        <v>3647.2353515625</v>
      </c>
      <c r="F227" s="105">
        <f t="shared" si="18"/>
        <v>0.92389337907816205</v>
      </c>
      <c r="G227" s="106">
        <v>4103.138671875</v>
      </c>
      <c r="H227" s="107">
        <f t="shared" si="19"/>
        <v>0.92389298568428013</v>
      </c>
      <c r="I227" s="108">
        <v>512.58874511718705</v>
      </c>
      <c r="J227" s="109">
        <f t="shared" si="20"/>
        <v>0.14054172426728387</v>
      </c>
      <c r="K227" s="110">
        <v>774.79449462890602</v>
      </c>
      <c r="L227" s="109">
        <f t="shared" si="21"/>
        <v>0.21243336937304549</v>
      </c>
      <c r="M227" s="110">
        <v>670.68316650390602</v>
      </c>
      <c r="N227" s="109">
        <f t="shared" si="22"/>
        <v>0.1634561295968644</v>
      </c>
      <c r="O227" s="111">
        <v>1013.75939941406</v>
      </c>
      <c r="P227" s="112">
        <f t="shared" si="23"/>
        <v>0.24706925124487814</v>
      </c>
      <c r="Q227" s="114"/>
      <c r="R227" s="115"/>
      <c r="S227" s="115"/>
      <c r="T227" s="115"/>
      <c r="U227" s="115"/>
    </row>
    <row r="228" spans="1:21" x14ac:dyDescent="0.3">
      <c r="A228" s="100" t="s">
        <v>372</v>
      </c>
      <c r="B228" s="101" t="s">
        <v>213</v>
      </c>
      <c r="C228" s="102">
        <v>877.261962890625</v>
      </c>
      <c r="D228" s="103">
        <v>986.91986083984295</v>
      </c>
      <c r="E228" s="104">
        <v>810.49530029296795</v>
      </c>
      <c r="F228" s="105">
        <f t="shared" si="18"/>
        <v>0.92389198959720387</v>
      </c>
      <c r="G228" s="106">
        <v>911.80743408203102</v>
      </c>
      <c r="H228" s="107">
        <f t="shared" si="19"/>
        <v>0.92389207093887726</v>
      </c>
      <c r="I228" s="108">
        <v>113.90826416015599</v>
      </c>
      <c r="J228" s="109">
        <f t="shared" si="20"/>
        <v>0.14054154801265575</v>
      </c>
      <c r="K228" s="110">
        <v>172.17614746093699</v>
      </c>
      <c r="L228" s="109">
        <f t="shared" si="21"/>
        <v>0.21243324594072396</v>
      </c>
      <c r="M228" s="110">
        <v>149.04034423828099</v>
      </c>
      <c r="N228" s="109">
        <f t="shared" si="22"/>
        <v>0.16345594329171978</v>
      </c>
      <c r="O228" s="111">
        <v>225.27943420410099</v>
      </c>
      <c r="P228" s="112">
        <f t="shared" si="23"/>
        <v>0.24706909132727434</v>
      </c>
      <c r="Q228" s="114"/>
      <c r="R228" s="115"/>
      <c r="S228" s="115"/>
      <c r="T228" s="115"/>
      <c r="U228" s="115"/>
    </row>
    <row r="229" spans="1:21" x14ac:dyDescent="0.3">
      <c r="A229" s="100" t="s">
        <v>372</v>
      </c>
      <c r="B229" s="101" t="s">
        <v>217</v>
      </c>
      <c r="C229" s="102">
        <v>438.63204956054602</v>
      </c>
      <c r="D229" s="103">
        <v>219.31602478027301</v>
      </c>
      <c r="E229" s="104">
        <v>405.24987792968699</v>
      </c>
      <c r="F229" s="105">
        <f t="shared" si="18"/>
        <v>0.92389481875685153</v>
      </c>
      <c r="G229" s="106">
        <v>202.62503051757801</v>
      </c>
      <c r="H229" s="107">
        <f t="shared" si="19"/>
        <v>0.92389523620347724</v>
      </c>
      <c r="I229" s="108">
        <v>0</v>
      </c>
      <c r="J229" s="109">
        <f t="shared" si="20"/>
        <v>0</v>
      </c>
      <c r="K229" s="110">
        <v>40.524986267089801</v>
      </c>
      <c r="L229" s="109">
        <f t="shared" si="21"/>
        <v>9.9999996234720889E-2</v>
      </c>
      <c r="M229" s="110">
        <v>0</v>
      </c>
      <c r="N229" s="109">
        <f t="shared" si="22"/>
        <v>0</v>
      </c>
      <c r="O229" s="111">
        <v>23.5661716461181</v>
      </c>
      <c r="P229" s="112">
        <f t="shared" si="23"/>
        <v>0.11630434594344799</v>
      </c>
      <c r="Q229" s="114"/>
      <c r="R229" s="115"/>
      <c r="S229" s="115"/>
      <c r="T229" s="115"/>
      <c r="U229" s="115"/>
    </row>
    <row r="230" spans="1:21" x14ac:dyDescent="0.3">
      <c r="A230" s="100" t="s">
        <v>372</v>
      </c>
      <c r="B230" s="101" t="s">
        <v>221</v>
      </c>
      <c r="C230" s="102">
        <v>877.261962890625</v>
      </c>
      <c r="D230" s="103">
        <v>986.91986083984295</v>
      </c>
      <c r="E230" s="104">
        <v>810.49530029296795</v>
      </c>
      <c r="F230" s="105">
        <f t="shared" si="18"/>
        <v>0.92389198959720387</v>
      </c>
      <c r="G230" s="106">
        <v>911.80743408203102</v>
      </c>
      <c r="H230" s="107">
        <f t="shared" si="19"/>
        <v>0.92389207093887726</v>
      </c>
      <c r="I230" s="108">
        <v>113.90826416015599</v>
      </c>
      <c r="J230" s="109">
        <f t="shared" si="20"/>
        <v>0.14054154801265575</v>
      </c>
      <c r="K230" s="110">
        <v>172.17614746093699</v>
      </c>
      <c r="L230" s="109">
        <f t="shared" si="21"/>
        <v>0.21243324594072396</v>
      </c>
      <c r="M230" s="110">
        <v>149.04034423828099</v>
      </c>
      <c r="N230" s="109">
        <f t="shared" si="22"/>
        <v>0.16345594329171978</v>
      </c>
      <c r="O230" s="111">
        <v>225.27943420410099</v>
      </c>
      <c r="P230" s="112">
        <f t="shared" si="23"/>
        <v>0.24706909132727434</v>
      </c>
      <c r="Q230" s="114"/>
      <c r="R230" s="115"/>
      <c r="S230" s="115"/>
      <c r="T230" s="115"/>
      <c r="U230" s="115"/>
    </row>
    <row r="231" spans="1:21" x14ac:dyDescent="0.3">
      <c r="A231" s="100" t="s">
        <v>372</v>
      </c>
      <c r="B231" s="101" t="s">
        <v>225</v>
      </c>
      <c r="C231" s="102">
        <v>877.261962890625</v>
      </c>
      <c r="D231" s="103">
        <v>438.63101196289</v>
      </c>
      <c r="E231" s="104">
        <v>810.49530029296795</v>
      </c>
      <c r="F231" s="105">
        <f t="shared" si="18"/>
        <v>0.92389198959720387</v>
      </c>
      <c r="G231" s="106">
        <v>405.24856567382801</v>
      </c>
      <c r="H231" s="107">
        <f t="shared" si="19"/>
        <v>0.92389401255585124</v>
      </c>
      <c r="I231" s="108">
        <v>113.90826416015599</v>
      </c>
      <c r="J231" s="109">
        <f t="shared" si="20"/>
        <v>0.14054154801265575</v>
      </c>
      <c r="K231" s="110">
        <v>172.17614746093699</v>
      </c>
      <c r="L231" s="109">
        <f t="shared" si="21"/>
        <v>0.21243324594072396</v>
      </c>
      <c r="M231" s="110">
        <v>66.240280151367102</v>
      </c>
      <c r="N231" s="109">
        <f t="shared" si="22"/>
        <v>0.16345592745337895</v>
      </c>
      <c r="O231" s="111">
        <v>100.124397277832</v>
      </c>
      <c r="P231" s="112">
        <f t="shared" si="23"/>
        <v>0.24706909723751871</v>
      </c>
      <c r="Q231" s="114"/>
      <c r="R231" s="115"/>
      <c r="S231" s="115"/>
      <c r="T231" s="115"/>
      <c r="U231" s="115"/>
    </row>
    <row r="232" spans="1:21" x14ac:dyDescent="0.3">
      <c r="A232" s="100" t="s">
        <v>372</v>
      </c>
      <c r="B232" s="101" t="s">
        <v>228</v>
      </c>
      <c r="C232" s="102">
        <v>438.63204956054602</v>
      </c>
      <c r="D232" s="103">
        <v>219.31602478027301</v>
      </c>
      <c r="E232" s="104">
        <v>405.24987792968699</v>
      </c>
      <c r="F232" s="105">
        <f t="shared" si="18"/>
        <v>0.92389481875685153</v>
      </c>
      <c r="G232" s="106">
        <v>202.62503051757801</v>
      </c>
      <c r="H232" s="107">
        <f t="shared" si="19"/>
        <v>0.92389523620347724</v>
      </c>
      <c r="I232" s="108">
        <v>0</v>
      </c>
      <c r="J232" s="109">
        <f t="shared" si="20"/>
        <v>0</v>
      </c>
      <c r="K232" s="110">
        <v>40.524986267089801</v>
      </c>
      <c r="L232" s="109">
        <f t="shared" si="21"/>
        <v>9.9999996234720889E-2</v>
      </c>
      <c r="M232" s="110">
        <v>0</v>
      </c>
      <c r="N232" s="109">
        <f t="shared" si="22"/>
        <v>0</v>
      </c>
      <c r="O232" s="111">
        <v>23.5661716461181</v>
      </c>
      <c r="P232" s="112">
        <f t="shared" si="23"/>
        <v>0.11630434594344799</v>
      </c>
      <c r="Q232" s="114"/>
      <c r="R232" s="115"/>
      <c r="S232" s="115"/>
      <c r="T232" s="115"/>
      <c r="U232" s="115"/>
    </row>
    <row r="233" spans="1:21" x14ac:dyDescent="0.3">
      <c r="A233" s="100" t="s">
        <v>372</v>
      </c>
      <c r="B233" s="101" t="s">
        <v>232</v>
      </c>
      <c r="C233" s="102">
        <v>0</v>
      </c>
      <c r="D233" s="103">
        <v>0</v>
      </c>
      <c r="E233" s="104"/>
      <c r="F233" s="105" t="str">
        <f t="shared" si="18"/>
        <v xml:space="preserve"> </v>
      </c>
      <c r="G233" s="106"/>
      <c r="H233" s="107" t="str">
        <f t="shared" si="19"/>
        <v xml:space="preserve"> </v>
      </c>
      <c r="I233" s="108">
        <v>0</v>
      </c>
      <c r="J233" s="109" t="str">
        <f t="shared" si="20"/>
        <v xml:space="preserve"> </v>
      </c>
      <c r="K233" s="110">
        <v>0</v>
      </c>
      <c r="L233" s="109" t="str">
        <f t="shared" si="21"/>
        <v xml:space="preserve"> </v>
      </c>
      <c r="M233" s="110">
        <v>0</v>
      </c>
      <c r="N233" s="109" t="str">
        <f t="shared" si="22"/>
        <v xml:space="preserve"> </v>
      </c>
      <c r="O233" s="111">
        <v>0</v>
      </c>
      <c r="P233" s="112" t="str">
        <f t="shared" si="23"/>
        <v xml:space="preserve"> </v>
      </c>
      <c r="Q233" s="114"/>
      <c r="R233" s="115"/>
      <c r="S233" s="115"/>
      <c r="T233" s="115"/>
      <c r="U233" s="115"/>
    </row>
    <row r="234" spans="1:21" x14ac:dyDescent="0.3">
      <c r="A234" s="100" t="s">
        <v>372</v>
      </c>
      <c r="B234" s="101" t="s">
        <v>235</v>
      </c>
      <c r="C234" s="102">
        <v>1315.89294433593</v>
      </c>
      <c r="D234" s="103">
        <v>1480.37976074218</v>
      </c>
      <c r="E234" s="104">
        <v>1215.74255371093</v>
      </c>
      <c r="F234" s="105">
        <f t="shared" si="18"/>
        <v>0.92389168810724098</v>
      </c>
      <c r="G234" s="106">
        <v>1367.71459960937</v>
      </c>
      <c r="H234" s="107">
        <f t="shared" si="19"/>
        <v>0.92389441944523343</v>
      </c>
      <c r="I234" s="108">
        <v>0</v>
      </c>
      <c r="J234" s="109">
        <f t="shared" si="20"/>
        <v>0</v>
      </c>
      <c r="K234" s="110">
        <v>0</v>
      </c>
      <c r="L234" s="109">
        <f t="shared" si="21"/>
        <v>0</v>
      </c>
      <c r="M234" s="110">
        <v>0</v>
      </c>
      <c r="N234" s="109">
        <f t="shared" si="22"/>
        <v>0</v>
      </c>
      <c r="O234" s="111">
        <v>0</v>
      </c>
      <c r="P234" s="112">
        <f t="shared" si="23"/>
        <v>0</v>
      </c>
      <c r="Q234" s="114"/>
      <c r="R234" s="115"/>
      <c r="S234" s="115"/>
      <c r="T234" s="115"/>
      <c r="U234" s="115"/>
    </row>
    <row r="235" spans="1:21" x14ac:dyDescent="0.3">
      <c r="A235" s="100" t="s">
        <v>377</v>
      </c>
      <c r="B235" s="101" t="s">
        <v>198</v>
      </c>
      <c r="C235" s="102">
        <v>22.768987655639599</v>
      </c>
      <c r="D235" s="103">
        <v>11.384492874145501</v>
      </c>
      <c r="E235" s="104">
        <v>18.785018920898398</v>
      </c>
      <c r="F235" s="105">
        <f t="shared" si="18"/>
        <v>0.8250265319216149</v>
      </c>
      <c r="G235" s="106">
        <v>9.3925514221191406</v>
      </c>
      <c r="H235" s="107">
        <f t="shared" si="19"/>
        <v>0.82503028689577251</v>
      </c>
      <c r="I235" s="108">
        <v>0</v>
      </c>
      <c r="J235" s="109">
        <f t="shared" si="20"/>
        <v>0</v>
      </c>
      <c r="K235" s="110">
        <v>0</v>
      </c>
      <c r="L235" s="109">
        <f t="shared" si="21"/>
        <v>0</v>
      </c>
      <c r="M235" s="110">
        <v>0</v>
      </c>
      <c r="N235" s="109">
        <f t="shared" si="22"/>
        <v>0</v>
      </c>
      <c r="O235" s="111">
        <v>0</v>
      </c>
      <c r="P235" s="112">
        <f t="shared" si="23"/>
        <v>0</v>
      </c>
      <c r="Q235" s="114"/>
      <c r="R235" s="115"/>
      <c r="S235" s="115"/>
      <c r="T235" s="115"/>
      <c r="U235" s="115"/>
    </row>
    <row r="236" spans="1:21" x14ac:dyDescent="0.3">
      <c r="A236" s="100" t="s">
        <v>377</v>
      </c>
      <c r="B236" s="101" t="s">
        <v>202</v>
      </c>
      <c r="C236" s="102">
        <v>22.768987655639599</v>
      </c>
      <c r="D236" s="103">
        <v>11.384492874145501</v>
      </c>
      <c r="E236" s="104">
        <v>18.785018920898398</v>
      </c>
      <c r="F236" s="105">
        <f t="shared" si="18"/>
        <v>0.8250265319216149</v>
      </c>
      <c r="G236" s="106">
        <v>9.3925514221191406</v>
      </c>
      <c r="H236" s="107">
        <f t="shared" si="19"/>
        <v>0.82503028689577251</v>
      </c>
      <c r="I236" s="108">
        <v>0</v>
      </c>
      <c r="J236" s="109">
        <f t="shared" si="20"/>
        <v>0</v>
      </c>
      <c r="K236" s="110">
        <v>0</v>
      </c>
      <c r="L236" s="109">
        <f t="shared" si="21"/>
        <v>0</v>
      </c>
      <c r="M236" s="110">
        <v>0</v>
      </c>
      <c r="N236" s="109">
        <f t="shared" si="22"/>
        <v>0</v>
      </c>
      <c r="O236" s="111">
        <v>0</v>
      </c>
      <c r="P236" s="112">
        <f t="shared" si="23"/>
        <v>0</v>
      </c>
      <c r="Q236" s="114"/>
      <c r="R236" s="115"/>
      <c r="S236" s="115"/>
      <c r="T236" s="115"/>
      <c r="U236" s="115"/>
    </row>
    <row r="237" spans="1:21" x14ac:dyDescent="0.3">
      <c r="A237" s="100" t="s">
        <v>377</v>
      </c>
      <c r="B237" s="101" t="s">
        <v>206</v>
      </c>
      <c r="C237" s="102">
        <v>0</v>
      </c>
      <c r="D237" s="103">
        <v>0</v>
      </c>
      <c r="E237" s="104"/>
      <c r="F237" s="105" t="str">
        <f t="shared" si="18"/>
        <v xml:space="preserve"> </v>
      </c>
      <c r="G237" s="106"/>
      <c r="H237" s="107" t="str">
        <f t="shared" si="19"/>
        <v xml:space="preserve"> </v>
      </c>
      <c r="I237" s="108">
        <v>0</v>
      </c>
      <c r="J237" s="109" t="str">
        <f t="shared" si="20"/>
        <v xml:space="preserve"> </v>
      </c>
      <c r="K237" s="110">
        <v>0</v>
      </c>
      <c r="L237" s="109" t="str">
        <f t="shared" si="21"/>
        <v xml:space="preserve"> </v>
      </c>
      <c r="M237" s="110">
        <v>0</v>
      </c>
      <c r="N237" s="109" t="str">
        <f t="shared" si="22"/>
        <v xml:space="preserve"> </v>
      </c>
      <c r="O237" s="111">
        <v>0</v>
      </c>
      <c r="P237" s="112" t="str">
        <f t="shared" si="23"/>
        <v xml:space="preserve"> </v>
      </c>
      <c r="Q237" s="114"/>
      <c r="R237" s="115"/>
      <c r="S237" s="115"/>
      <c r="T237" s="115"/>
      <c r="U237" s="115"/>
    </row>
    <row r="238" spans="1:21" x14ac:dyDescent="0.3">
      <c r="A238" s="100" t="s">
        <v>377</v>
      </c>
      <c r="B238" s="101" t="s">
        <v>210</v>
      </c>
      <c r="C238" s="102">
        <v>1047.37145996093</v>
      </c>
      <c r="D238" s="103">
        <v>1153.39379882812</v>
      </c>
      <c r="E238" s="104">
        <v>864.10650634765602</v>
      </c>
      <c r="F238" s="105">
        <f t="shared" si="18"/>
        <v>0.8250239188108961</v>
      </c>
      <c r="G238" s="106">
        <v>951.57653808593705</v>
      </c>
      <c r="H238" s="107">
        <f t="shared" si="19"/>
        <v>0.82502310923880906</v>
      </c>
      <c r="I238" s="108">
        <v>347.3525390625</v>
      </c>
      <c r="J238" s="109">
        <f t="shared" si="20"/>
        <v>0.40197884926322919</v>
      </c>
      <c r="K238" s="110">
        <v>364.29269409179602</v>
      </c>
      <c r="L238" s="109">
        <f t="shared" si="21"/>
        <v>0.42158309353734935</v>
      </c>
      <c r="M238" s="110">
        <v>444.88000488281199</v>
      </c>
      <c r="N238" s="109">
        <f t="shared" si="22"/>
        <v>0.4675188879474399</v>
      </c>
      <c r="O238" s="111">
        <v>466.57647705078102</v>
      </c>
      <c r="P238" s="112">
        <f t="shared" si="23"/>
        <v>0.49031944186989235</v>
      </c>
      <c r="Q238" s="114"/>
      <c r="R238" s="115"/>
      <c r="S238" s="115"/>
      <c r="T238" s="115"/>
      <c r="U238" s="115"/>
    </row>
    <row r="239" spans="1:21" x14ac:dyDescent="0.3">
      <c r="A239" s="100" t="s">
        <v>377</v>
      </c>
      <c r="B239" s="101" t="s">
        <v>213</v>
      </c>
      <c r="C239" s="102">
        <v>3779.6474609375</v>
      </c>
      <c r="D239" s="103">
        <v>4162.25</v>
      </c>
      <c r="E239" s="104">
        <v>3118.310546875</v>
      </c>
      <c r="F239" s="105">
        <f t="shared" si="18"/>
        <v>0.82502682567689456</v>
      </c>
      <c r="G239" s="106">
        <v>3433.9638671875</v>
      </c>
      <c r="H239" s="107">
        <f t="shared" si="19"/>
        <v>0.82502585553186381</v>
      </c>
      <c r="I239" s="108">
        <v>1253.4951171875</v>
      </c>
      <c r="J239" s="109">
        <f t="shared" si="20"/>
        <v>0.40197892363340276</v>
      </c>
      <c r="K239" s="110">
        <v>1314.62707519531</v>
      </c>
      <c r="L239" s="109">
        <f t="shared" si="21"/>
        <v>0.42158311541894289</v>
      </c>
      <c r="M239" s="110">
        <v>1605.44323730468</v>
      </c>
      <c r="N239" s="109">
        <f t="shared" si="22"/>
        <v>0.46751896624339762</v>
      </c>
      <c r="O239" s="111">
        <v>1683.73950195312</v>
      </c>
      <c r="P239" s="112">
        <f t="shared" si="23"/>
        <v>0.49031951618411862</v>
      </c>
      <c r="Q239" s="114"/>
      <c r="R239" s="115"/>
      <c r="S239" s="115"/>
      <c r="T239" s="115"/>
      <c r="U239" s="115"/>
    </row>
    <row r="240" spans="1:21" x14ac:dyDescent="0.3">
      <c r="A240" s="100" t="s">
        <v>377</v>
      </c>
      <c r="B240" s="101" t="s">
        <v>217</v>
      </c>
      <c r="C240" s="102">
        <v>546.45520019531205</v>
      </c>
      <c r="D240" s="103">
        <v>273.22760009765602</v>
      </c>
      <c r="E240" s="104">
        <v>450.83941650390602</v>
      </c>
      <c r="F240" s="105">
        <f t="shared" si="18"/>
        <v>0.82502539337674641</v>
      </c>
      <c r="G240" s="106">
        <v>225.41986083984301</v>
      </c>
      <c r="H240" s="107">
        <f t="shared" si="19"/>
        <v>0.82502595184115457</v>
      </c>
      <c r="I240" s="108">
        <v>0</v>
      </c>
      <c r="J240" s="109">
        <f t="shared" si="20"/>
        <v>0</v>
      </c>
      <c r="K240" s="110">
        <v>45.08394241333</v>
      </c>
      <c r="L240" s="109">
        <f t="shared" si="21"/>
        <v>0.10000000169226418</v>
      </c>
      <c r="M240" s="110">
        <v>0</v>
      </c>
      <c r="N240" s="109">
        <f t="shared" si="22"/>
        <v>0</v>
      </c>
      <c r="O240" s="111">
        <v>26.217309951782202</v>
      </c>
      <c r="P240" s="112">
        <f t="shared" si="23"/>
        <v>0.1163043480468172</v>
      </c>
      <c r="Q240" s="114"/>
      <c r="R240" s="115"/>
      <c r="S240" s="115"/>
      <c r="T240" s="115"/>
      <c r="U240" s="115"/>
    </row>
    <row r="241" spans="1:21" x14ac:dyDescent="0.3">
      <c r="A241" s="100" t="s">
        <v>377</v>
      </c>
      <c r="B241" s="101" t="s">
        <v>221</v>
      </c>
      <c r="C241" s="102">
        <v>1684.904296875</v>
      </c>
      <c r="D241" s="103">
        <v>1855.46203613281</v>
      </c>
      <c r="E241" s="104">
        <v>1390.08154296875</v>
      </c>
      <c r="F241" s="105">
        <f t="shared" si="18"/>
        <v>0.82502106828675126</v>
      </c>
      <c r="G241" s="106">
        <v>1530.79638671875</v>
      </c>
      <c r="H241" s="107">
        <f t="shared" si="19"/>
        <v>0.82502166948630518</v>
      </c>
      <c r="I241" s="108">
        <v>558.78363037109295</v>
      </c>
      <c r="J241" s="109">
        <f t="shared" si="20"/>
        <v>0.40197903007741381</v>
      </c>
      <c r="K241" s="110">
        <v>586.03503417968705</v>
      </c>
      <c r="L241" s="109">
        <f t="shared" si="21"/>
        <v>0.42158320649888775</v>
      </c>
      <c r="M241" s="110">
        <v>715.676513671875</v>
      </c>
      <c r="N241" s="109">
        <f t="shared" si="22"/>
        <v>0.46751907692042699</v>
      </c>
      <c r="O241" s="111">
        <v>750.57946777343705</v>
      </c>
      <c r="P241" s="112">
        <f t="shared" si="23"/>
        <v>0.49031959722762231</v>
      </c>
      <c r="Q241" s="114"/>
      <c r="R241" s="115"/>
      <c r="S241" s="115"/>
      <c r="T241" s="115"/>
      <c r="U241" s="115"/>
    </row>
    <row r="242" spans="1:21" x14ac:dyDescent="0.3">
      <c r="A242" s="100" t="s">
        <v>377</v>
      </c>
      <c r="B242" s="101" t="s">
        <v>225</v>
      </c>
      <c r="C242" s="102">
        <v>910.75817871093705</v>
      </c>
      <c r="D242" s="103">
        <v>1002.95153808593</v>
      </c>
      <c r="E242" s="104">
        <v>751.400634765625</v>
      </c>
      <c r="F242" s="105">
        <f t="shared" si="18"/>
        <v>0.82502760044289425</v>
      </c>
      <c r="G242" s="106">
        <v>827.46124267578102</v>
      </c>
      <c r="H242" s="107">
        <f t="shared" si="19"/>
        <v>0.82502614658225548</v>
      </c>
      <c r="I242" s="108">
        <v>302.04769897460898</v>
      </c>
      <c r="J242" s="109">
        <f t="shared" si="20"/>
        <v>0.40197956323103579</v>
      </c>
      <c r="K242" s="110">
        <v>316.778228759765</v>
      </c>
      <c r="L242" s="109">
        <f t="shared" si="21"/>
        <v>0.4215836587076795</v>
      </c>
      <c r="M242" s="110">
        <v>386.85443115234301</v>
      </c>
      <c r="N242" s="109">
        <f t="shared" si="22"/>
        <v>0.46751969905123614</v>
      </c>
      <c r="O242" s="111">
        <v>405.72088623046801</v>
      </c>
      <c r="P242" s="112">
        <f t="shared" si="23"/>
        <v>0.49032010843006829</v>
      </c>
      <c r="Q242" s="114"/>
      <c r="R242" s="115"/>
      <c r="S242" s="115"/>
      <c r="T242" s="115"/>
      <c r="U242" s="115"/>
    </row>
    <row r="243" spans="1:21" x14ac:dyDescent="0.3">
      <c r="A243" s="100" t="s">
        <v>377</v>
      </c>
      <c r="B243" s="101" t="s">
        <v>228</v>
      </c>
      <c r="C243" s="102">
        <v>0</v>
      </c>
      <c r="D243" s="103">
        <v>0</v>
      </c>
      <c r="E243" s="104"/>
      <c r="F243" s="105" t="str">
        <f t="shared" si="18"/>
        <v xml:space="preserve"> </v>
      </c>
      <c r="G243" s="106"/>
      <c r="H243" s="107" t="str">
        <f t="shared" si="19"/>
        <v xml:space="preserve"> </v>
      </c>
      <c r="I243" s="108">
        <v>0</v>
      </c>
      <c r="J243" s="109" t="str">
        <f t="shared" si="20"/>
        <v xml:space="preserve"> </v>
      </c>
      <c r="K243" s="110">
        <v>0</v>
      </c>
      <c r="L243" s="109" t="str">
        <f t="shared" si="21"/>
        <v xml:space="preserve"> </v>
      </c>
      <c r="M243" s="110">
        <v>0</v>
      </c>
      <c r="N243" s="109" t="str">
        <f t="shared" si="22"/>
        <v xml:space="preserve"> </v>
      </c>
      <c r="O243" s="111">
        <v>0</v>
      </c>
      <c r="P243" s="112" t="str">
        <f t="shared" si="23"/>
        <v xml:space="preserve"> </v>
      </c>
      <c r="Q243" s="114"/>
      <c r="R243" s="115"/>
      <c r="S243" s="115"/>
      <c r="T243" s="115"/>
      <c r="U243" s="115"/>
    </row>
    <row r="244" spans="1:21" x14ac:dyDescent="0.3">
      <c r="A244" s="100" t="s">
        <v>377</v>
      </c>
      <c r="B244" s="101" t="s">
        <v>232</v>
      </c>
      <c r="C244" s="102">
        <v>0</v>
      </c>
      <c r="D244" s="103">
        <v>0</v>
      </c>
      <c r="E244" s="104"/>
      <c r="F244" s="105" t="str">
        <f t="shared" si="18"/>
        <v xml:space="preserve"> </v>
      </c>
      <c r="G244" s="106"/>
      <c r="H244" s="107" t="str">
        <f t="shared" si="19"/>
        <v xml:space="preserve"> </v>
      </c>
      <c r="I244" s="108">
        <v>0</v>
      </c>
      <c r="J244" s="109" t="str">
        <f t="shared" si="20"/>
        <v xml:space="preserve"> </v>
      </c>
      <c r="K244" s="110">
        <v>0</v>
      </c>
      <c r="L244" s="109" t="str">
        <f t="shared" si="21"/>
        <v xml:space="preserve"> </v>
      </c>
      <c r="M244" s="110">
        <v>0</v>
      </c>
      <c r="N244" s="109" t="str">
        <f t="shared" si="22"/>
        <v xml:space="preserve"> </v>
      </c>
      <c r="O244" s="111">
        <v>0</v>
      </c>
      <c r="P244" s="112" t="str">
        <f t="shared" si="23"/>
        <v xml:space="preserve"> </v>
      </c>
      <c r="Q244" s="114"/>
      <c r="R244" s="115"/>
      <c r="S244" s="115"/>
      <c r="T244" s="115"/>
      <c r="U244" s="115"/>
    </row>
    <row r="245" spans="1:21" x14ac:dyDescent="0.3">
      <c r="A245" s="100" t="s">
        <v>377</v>
      </c>
      <c r="B245" s="101" t="s">
        <v>235</v>
      </c>
      <c r="C245" s="102">
        <v>910.75817871093705</v>
      </c>
      <c r="D245" s="103">
        <v>455.37911987304602</v>
      </c>
      <c r="E245" s="104">
        <v>751.400634765625</v>
      </c>
      <c r="F245" s="105">
        <f t="shared" si="18"/>
        <v>0.82502760044289425</v>
      </c>
      <c r="G245" s="106">
        <v>375.70031738281199</v>
      </c>
      <c r="H245" s="107">
        <f t="shared" si="19"/>
        <v>0.825027545153042</v>
      </c>
      <c r="I245" s="108">
        <v>0</v>
      </c>
      <c r="J245" s="109">
        <f t="shared" si="20"/>
        <v>0</v>
      </c>
      <c r="K245" s="110">
        <v>0</v>
      </c>
      <c r="L245" s="109">
        <f t="shared" si="21"/>
        <v>0</v>
      </c>
      <c r="M245" s="110">
        <v>0</v>
      </c>
      <c r="N245" s="109">
        <f t="shared" si="22"/>
        <v>0</v>
      </c>
      <c r="O245" s="111">
        <v>0</v>
      </c>
      <c r="P245" s="112">
        <f t="shared" si="23"/>
        <v>0</v>
      </c>
      <c r="Q245" s="114"/>
      <c r="R245" s="115"/>
      <c r="S245" s="115"/>
      <c r="T245" s="115"/>
      <c r="U245" s="115"/>
    </row>
    <row r="246" spans="1:21" x14ac:dyDescent="0.3">
      <c r="A246" s="100" t="s">
        <v>380</v>
      </c>
      <c r="B246" s="101" t="s">
        <v>198</v>
      </c>
      <c r="C246" s="102">
        <v>157.08766174316401</v>
      </c>
      <c r="D246" s="103">
        <v>78.543830871582003</v>
      </c>
      <c r="E246" s="104">
        <v>145.26597595214801</v>
      </c>
      <c r="F246" s="105">
        <f t="shared" si="18"/>
        <v>0.92474465747447254</v>
      </c>
      <c r="G246" s="106">
        <v>72.632888793945298</v>
      </c>
      <c r="H246" s="107">
        <f t="shared" si="19"/>
        <v>0.9247433947129341</v>
      </c>
      <c r="I246" s="108">
        <v>0</v>
      </c>
      <c r="J246" s="109">
        <f t="shared" si="20"/>
        <v>0</v>
      </c>
      <c r="K246" s="110">
        <v>0</v>
      </c>
      <c r="L246" s="109">
        <f t="shared" si="21"/>
        <v>0</v>
      </c>
      <c r="M246" s="110">
        <v>0</v>
      </c>
      <c r="N246" s="109">
        <f t="shared" si="22"/>
        <v>0</v>
      </c>
      <c r="O246" s="111">
        <v>0</v>
      </c>
      <c r="P246" s="112">
        <f t="shared" si="23"/>
        <v>0</v>
      </c>
      <c r="Q246" s="114"/>
      <c r="R246" s="115"/>
      <c r="S246" s="115"/>
      <c r="T246" s="115"/>
      <c r="U246" s="115"/>
    </row>
    <row r="247" spans="1:21" x14ac:dyDescent="0.3">
      <c r="A247" s="100" t="s">
        <v>380</v>
      </c>
      <c r="B247" s="101" t="s">
        <v>202</v>
      </c>
      <c r="C247" s="102">
        <v>157.08766174316401</v>
      </c>
      <c r="D247" s="103">
        <v>78.543830871582003</v>
      </c>
      <c r="E247" s="104">
        <v>145.26597595214801</v>
      </c>
      <c r="F247" s="105">
        <f t="shared" si="18"/>
        <v>0.92474465747447254</v>
      </c>
      <c r="G247" s="106">
        <v>72.632888793945298</v>
      </c>
      <c r="H247" s="107">
        <f t="shared" si="19"/>
        <v>0.9247433947129341</v>
      </c>
      <c r="I247" s="108">
        <v>0</v>
      </c>
      <c r="J247" s="109">
        <f t="shared" si="20"/>
        <v>0</v>
      </c>
      <c r="K247" s="110">
        <v>0</v>
      </c>
      <c r="L247" s="109">
        <f t="shared" si="21"/>
        <v>0</v>
      </c>
      <c r="M247" s="110">
        <v>0</v>
      </c>
      <c r="N247" s="109">
        <f t="shared" si="22"/>
        <v>0</v>
      </c>
      <c r="O247" s="111">
        <v>0</v>
      </c>
      <c r="P247" s="112">
        <f t="shared" si="23"/>
        <v>0</v>
      </c>
      <c r="Q247" s="114"/>
      <c r="R247" s="115"/>
      <c r="S247" s="115"/>
      <c r="T247" s="115"/>
      <c r="U247" s="115"/>
    </row>
    <row r="248" spans="1:21" x14ac:dyDescent="0.3">
      <c r="A248" s="100" t="s">
        <v>380</v>
      </c>
      <c r="B248" s="101" t="s">
        <v>206</v>
      </c>
      <c r="C248" s="102">
        <v>0</v>
      </c>
      <c r="D248" s="103">
        <v>0</v>
      </c>
      <c r="E248" s="104"/>
      <c r="F248" s="105" t="str">
        <f t="shared" si="18"/>
        <v xml:space="preserve"> </v>
      </c>
      <c r="G248" s="106"/>
      <c r="H248" s="107" t="str">
        <f t="shared" si="19"/>
        <v xml:space="preserve"> </v>
      </c>
      <c r="I248" s="108">
        <v>0</v>
      </c>
      <c r="J248" s="109" t="str">
        <f t="shared" si="20"/>
        <v xml:space="preserve"> </v>
      </c>
      <c r="K248" s="110">
        <v>0</v>
      </c>
      <c r="L248" s="109" t="str">
        <f t="shared" si="21"/>
        <v xml:space="preserve"> </v>
      </c>
      <c r="M248" s="110">
        <v>0</v>
      </c>
      <c r="N248" s="109" t="str">
        <f t="shared" si="22"/>
        <v xml:space="preserve"> </v>
      </c>
      <c r="O248" s="111">
        <v>0</v>
      </c>
      <c r="P248" s="112" t="str">
        <f t="shared" si="23"/>
        <v xml:space="preserve"> </v>
      </c>
      <c r="Q248" s="114"/>
      <c r="R248" s="115"/>
      <c r="S248" s="115"/>
      <c r="T248" s="115"/>
      <c r="U248" s="115"/>
    </row>
    <row r="249" spans="1:21" x14ac:dyDescent="0.3">
      <c r="A249" s="100" t="s">
        <v>380</v>
      </c>
      <c r="B249" s="101" t="s">
        <v>210</v>
      </c>
      <c r="C249" s="102">
        <v>6702.4072265625</v>
      </c>
      <c r="D249" s="103">
        <v>7198.8818359375</v>
      </c>
      <c r="E249" s="104">
        <v>6198.02978515625</v>
      </c>
      <c r="F249" s="105">
        <f t="shared" si="18"/>
        <v>0.92474682239429773</v>
      </c>
      <c r="G249" s="106">
        <v>6657.14404296875</v>
      </c>
      <c r="H249" s="107">
        <f t="shared" si="19"/>
        <v>0.9247469530247957</v>
      </c>
      <c r="I249" s="108">
        <v>871.07965087890602</v>
      </c>
      <c r="J249" s="109">
        <f t="shared" si="20"/>
        <v>0.14054137864343072</v>
      </c>
      <c r="K249" s="110">
        <v>1316.66662597656</v>
      </c>
      <c r="L249" s="109">
        <f t="shared" si="21"/>
        <v>0.21243309109773298</v>
      </c>
      <c r="M249" s="110">
        <v>1088.14831542968</v>
      </c>
      <c r="N249" s="109">
        <f t="shared" si="22"/>
        <v>0.16345572642054787</v>
      </c>
      <c r="O249" s="111">
        <v>1644.7734375</v>
      </c>
      <c r="P249" s="112">
        <f t="shared" si="23"/>
        <v>0.24706892728830215</v>
      </c>
      <c r="Q249" s="114"/>
      <c r="R249" s="115"/>
      <c r="S249" s="115"/>
      <c r="T249" s="115"/>
      <c r="U249" s="115"/>
    </row>
    <row r="250" spans="1:21" x14ac:dyDescent="0.3">
      <c r="A250" s="100" t="s">
        <v>380</v>
      </c>
      <c r="B250" s="101" t="s">
        <v>213</v>
      </c>
      <c r="C250" s="102">
        <v>2199.2216796875</v>
      </c>
      <c r="D250" s="103">
        <v>2362.126953125</v>
      </c>
      <c r="E250" s="104">
        <v>2033.7265625</v>
      </c>
      <c r="F250" s="105">
        <f t="shared" si="18"/>
        <v>0.92474832404752572</v>
      </c>
      <c r="G250" s="106">
        <v>2184.37524414062</v>
      </c>
      <c r="H250" s="107">
        <f t="shared" si="19"/>
        <v>0.92474929903779235</v>
      </c>
      <c r="I250" s="108">
        <v>285.823638916015</v>
      </c>
      <c r="J250" s="109">
        <f t="shared" si="20"/>
        <v>0.140541823166562</v>
      </c>
      <c r="K250" s="110">
        <v>432.03155517578102</v>
      </c>
      <c r="L250" s="109">
        <f t="shared" si="21"/>
        <v>0.21243345253095253</v>
      </c>
      <c r="M250" s="110">
        <v>357.04977416992102</v>
      </c>
      <c r="N250" s="109">
        <f t="shared" si="22"/>
        <v>0.16345624458420011</v>
      </c>
      <c r="O250" s="111">
        <v>539.692138671875</v>
      </c>
      <c r="P250" s="112">
        <f t="shared" si="23"/>
        <v>0.24706933486796653</v>
      </c>
      <c r="Q250" s="114"/>
      <c r="R250" s="115"/>
      <c r="S250" s="115"/>
      <c r="T250" s="115"/>
      <c r="U250" s="115"/>
    </row>
    <row r="251" spans="1:21" x14ac:dyDescent="0.3">
      <c r="A251" s="100" t="s">
        <v>380</v>
      </c>
      <c r="B251" s="101" t="s">
        <v>217</v>
      </c>
      <c r="C251" s="102">
        <v>942.526123046875</v>
      </c>
      <c r="D251" s="103">
        <v>471.26306152343699</v>
      </c>
      <c r="E251" s="104">
        <v>871.59710693359295</v>
      </c>
      <c r="F251" s="105">
        <f t="shared" si="18"/>
        <v>0.92474583528359722</v>
      </c>
      <c r="G251" s="106">
        <v>435.79901123046801</v>
      </c>
      <c r="H251" s="107">
        <f t="shared" si="19"/>
        <v>0.92474680663847175</v>
      </c>
      <c r="I251" s="108">
        <v>0</v>
      </c>
      <c r="J251" s="109">
        <f t="shared" si="20"/>
        <v>0</v>
      </c>
      <c r="K251" s="110">
        <v>87.159713745117102</v>
      </c>
      <c r="L251" s="109">
        <f t="shared" si="21"/>
        <v>0.10000000350133999</v>
      </c>
      <c r="M251" s="110">
        <v>0</v>
      </c>
      <c r="N251" s="109">
        <f t="shared" si="22"/>
        <v>0</v>
      </c>
      <c r="O251" s="111">
        <v>50.685317993163999</v>
      </c>
      <c r="P251" s="112">
        <f t="shared" si="23"/>
        <v>0.11630434371582263</v>
      </c>
      <c r="Q251" s="114"/>
      <c r="R251" s="115"/>
      <c r="S251" s="115"/>
      <c r="T251" s="115"/>
      <c r="U251" s="115"/>
    </row>
    <row r="252" spans="1:21" x14ac:dyDescent="0.3">
      <c r="A252" s="100" t="s">
        <v>380</v>
      </c>
      <c r="B252" s="101" t="s">
        <v>221</v>
      </c>
      <c r="C252" s="102">
        <v>5236.25146484375</v>
      </c>
      <c r="D252" s="103">
        <v>5624.12255859375</v>
      </c>
      <c r="E252" s="104">
        <v>4842.19775390625</v>
      </c>
      <c r="F252" s="105">
        <f t="shared" si="18"/>
        <v>0.92474507506310932</v>
      </c>
      <c r="G252" s="106">
        <v>5200.87548828125</v>
      </c>
      <c r="H252" s="107">
        <f t="shared" si="19"/>
        <v>0.92474433728941918</v>
      </c>
      <c r="I252" s="108">
        <v>680.53039550781205</v>
      </c>
      <c r="J252" s="109">
        <f t="shared" si="20"/>
        <v>0.14054163627638325</v>
      </c>
      <c r="K252" s="110">
        <v>1028.64404296875</v>
      </c>
      <c r="L252" s="109">
        <f t="shared" si="21"/>
        <v>0.21243329893722998</v>
      </c>
      <c r="M252" s="110">
        <v>850.11444091796795</v>
      </c>
      <c r="N252" s="109">
        <f t="shared" si="22"/>
        <v>0.16345602636199777</v>
      </c>
      <c r="O252" s="111">
        <v>1284.97595214843</v>
      </c>
      <c r="P252" s="112">
        <f t="shared" si="23"/>
        <v>0.2470691626907377</v>
      </c>
      <c r="Q252" s="114"/>
      <c r="R252" s="115"/>
      <c r="S252" s="115"/>
      <c r="T252" s="115"/>
      <c r="U252" s="115"/>
    </row>
    <row r="253" spans="1:21" x14ac:dyDescent="0.3">
      <c r="A253" s="100" t="s">
        <v>380</v>
      </c>
      <c r="B253" s="101" t="s">
        <v>225</v>
      </c>
      <c r="C253" s="102">
        <v>0</v>
      </c>
      <c r="D253" s="103">
        <v>0</v>
      </c>
      <c r="E253" s="104"/>
      <c r="F253" s="105" t="str">
        <f t="shared" si="18"/>
        <v xml:space="preserve"> </v>
      </c>
      <c r="G253" s="106"/>
      <c r="H253" s="107" t="str">
        <f t="shared" si="19"/>
        <v xml:space="preserve"> </v>
      </c>
      <c r="I253" s="108">
        <v>0</v>
      </c>
      <c r="J253" s="109" t="str">
        <f t="shared" si="20"/>
        <v xml:space="preserve"> </v>
      </c>
      <c r="K253" s="110">
        <v>0</v>
      </c>
      <c r="L253" s="109" t="str">
        <f t="shared" si="21"/>
        <v xml:space="preserve"> </v>
      </c>
      <c r="M253" s="110">
        <v>0</v>
      </c>
      <c r="N253" s="109" t="str">
        <f t="shared" si="22"/>
        <v xml:space="preserve"> </v>
      </c>
      <c r="O253" s="111">
        <v>0</v>
      </c>
      <c r="P253" s="112" t="str">
        <f t="shared" si="23"/>
        <v xml:space="preserve"> </v>
      </c>
      <c r="Q253" s="114"/>
      <c r="R253" s="115"/>
      <c r="S253" s="115"/>
      <c r="T253" s="115"/>
      <c r="U253" s="115"/>
    </row>
    <row r="254" spans="1:21" x14ac:dyDescent="0.3">
      <c r="A254" s="100" t="s">
        <v>380</v>
      </c>
      <c r="B254" s="101" t="s">
        <v>228</v>
      </c>
      <c r="C254" s="102">
        <v>314.17468261718699</v>
      </c>
      <c r="D254" s="103">
        <v>157.08734130859301</v>
      </c>
      <c r="E254" s="104">
        <v>290.53240966796801</v>
      </c>
      <c r="F254" s="105">
        <f t="shared" si="18"/>
        <v>0.92474800085013076</v>
      </c>
      <c r="G254" s="106">
        <v>145.26580810546801</v>
      </c>
      <c r="H254" s="107">
        <f t="shared" si="19"/>
        <v>0.92474547532189766</v>
      </c>
      <c r="I254" s="108">
        <v>0</v>
      </c>
      <c r="J254" s="109">
        <f t="shared" si="20"/>
        <v>0</v>
      </c>
      <c r="K254" s="110">
        <v>29.0532417297363</v>
      </c>
      <c r="L254" s="109">
        <f t="shared" si="21"/>
        <v>0.10000000262600478</v>
      </c>
      <c r="M254" s="110">
        <v>0</v>
      </c>
      <c r="N254" s="109">
        <f t="shared" si="22"/>
        <v>0</v>
      </c>
      <c r="O254" s="111">
        <v>16.895044326782202</v>
      </c>
      <c r="P254" s="112">
        <f t="shared" si="23"/>
        <v>0.11630434268823819</v>
      </c>
      <c r="Q254" s="114"/>
      <c r="R254" s="115"/>
      <c r="S254" s="115"/>
      <c r="T254" s="115"/>
      <c r="U254" s="115"/>
    </row>
    <row r="255" spans="1:21" x14ac:dyDescent="0.3">
      <c r="A255" s="100" t="s">
        <v>380</v>
      </c>
      <c r="B255" s="101" t="s">
        <v>232</v>
      </c>
      <c r="C255" s="102">
        <v>523.62518310546795</v>
      </c>
      <c r="D255" s="103">
        <v>261.81259155273398</v>
      </c>
      <c r="E255" s="104">
        <v>484.22030639648398</v>
      </c>
      <c r="F255" s="105">
        <f t="shared" si="18"/>
        <v>0.92474602448399223</v>
      </c>
      <c r="G255" s="106">
        <v>242.11067199707</v>
      </c>
      <c r="H255" s="107">
        <f t="shared" si="19"/>
        <v>0.9247480060496035</v>
      </c>
      <c r="I255" s="108">
        <v>0</v>
      </c>
      <c r="J255" s="109">
        <f t="shared" si="20"/>
        <v>0</v>
      </c>
      <c r="K255" s="110">
        <v>0</v>
      </c>
      <c r="L255" s="109">
        <f t="shared" si="21"/>
        <v>0</v>
      </c>
      <c r="M255" s="110">
        <v>0</v>
      </c>
      <c r="N255" s="109">
        <f t="shared" si="22"/>
        <v>0</v>
      </c>
      <c r="O255" s="111">
        <v>0</v>
      </c>
      <c r="P255" s="112">
        <f t="shared" si="23"/>
        <v>0</v>
      </c>
      <c r="Q255" s="114"/>
      <c r="R255" s="115"/>
      <c r="S255" s="115"/>
      <c r="T255" s="115"/>
      <c r="U255" s="115"/>
    </row>
    <row r="256" spans="1:21" x14ac:dyDescent="0.3">
      <c r="A256" s="100" t="s">
        <v>380</v>
      </c>
      <c r="B256" s="101" t="s">
        <v>235</v>
      </c>
      <c r="C256" s="102">
        <v>0</v>
      </c>
      <c r="D256" s="103">
        <v>0</v>
      </c>
      <c r="E256" s="104"/>
      <c r="F256" s="105" t="str">
        <f t="shared" si="18"/>
        <v xml:space="preserve"> </v>
      </c>
      <c r="G256" s="106"/>
      <c r="H256" s="107" t="str">
        <f t="shared" si="19"/>
        <v xml:space="preserve"> </v>
      </c>
      <c r="I256" s="108">
        <v>0</v>
      </c>
      <c r="J256" s="109" t="str">
        <f t="shared" si="20"/>
        <v xml:space="preserve"> </v>
      </c>
      <c r="K256" s="110">
        <v>0</v>
      </c>
      <c r="L256" s="109" t="str">
        <f t="shared" si="21"/>
        <v xml:space="preserve"> </v>
      </c>
      <c r="M256" s="110">
        <v>0</v>
      </c>
      <c r="N256" s="109" t="str">
        <f t="shared" si="22"/>
        <v xml:space="preserve"> </v>
      </c>
      <c r="O256" s="111">
        <v>0</v>
      </c>
      <c r="P256" s="112" t="str">
        <f t="shared" si="23"/>
        <v xml:space="preserve"> </v>
      </c>
      <c r="Q256" s="114"/>
      <c r="R256" s="115"/>
      <c r="S256" s="115"/>
      <c r="T256" s="115"/>
      <c r="U256" s="115"/>
    </row>
    <row r="257" spans="1:21" x14ac:dyDescent="0.3">
      <c r="A257" s="100" t="s">
        <v>383</v>
      </c>
      <c r="B257" s="101" t="s">
        <v>198</v>
      </c>
      <c r="C257" s="102">
        <v>116.921630859375</v>
      </c>
      <c r="D257" s="103">
        <v>58.460811614990199</v>
      </c>
      <c r="E257" s="104">
        <v>99.073356628417898</v>
      </c>
      <c r="F257" s="105">
        <f t="shared" si="18"/>
        <v>0.84734839824100872</v>
      </c>
      <c r="G257" s="106">
        <v>49.536602020263601</v>
      </c>
      <c r="H257" s="107">
        <f t="shared" si="19"/>
        <v>0.84734714848812842</v>
      </c>
      <c r="I257" s="108">
        <v>0</v>
      </c>
      <c r="J257" s="109">
        <f t="shared" si="20"/>
        <v>0</v>
      </c>
      <c r="K257" s="110">
        <v>0</v>
      </c>
      <c r="L257" s="109">
        <f t="shared" si="21"/>
        <v>0</v>
      </c>
      <c r="M257" s="110">
        <v>0</v>
      </c>
      <c r="N257" s="109">
        <f t="shared" si="22"/>
        <v>0</v>
      </c>
      <c r="O257" s="111">
        <v>0</v>
      </c>
      <c r="P257" s="112">
        <f t="shared" si="23"/>
        <v>0</v>
      </c>
      <c r="Q257" s="114"/>
      <c r="R257" s="115"/>
      <c r="S257" s="115"/>
      <c r="T257" s="115"/>
      <c r="U257" s="115"/>
    </row>
    <row r="258" spans="1:21" x14ac:dyDescent="0.3">
      <c r="A258" s="100" t="s">
        <v>383</v>
      </c>
      <c r="B258" s="101" t="s">
        <v>202</v>
      </c>
      <c r="C258" s="102">
        <v>116.921630859375</v>
      </c>
      <c r="D258" s="103">
        <v>58.460811614990199</v>
      </c>
      <c r="E258" s="104">
        <v>99.073356628417898</v>
      </c>
      <c r="F258" s="105">
        <f t="shared" si="18"/>
        <v>0.84734839824100872</v>
      </c>
      <c r="G258" s="106">
        <v>49.536602020263601</v>
      </c>
      <c r="H258" s="107">
        <f t="shared" si="19"/>
        <v>0.84734714848812842</v>
      </c>
      <c r="I258" s="108">
        <v>0</v>
      </c>
      <c r="J258" s="109">
        <f t="shared" si="20"/>
        <v>0</v>
      </c>
      <c r="K258" s="110">
        <v>0</v>
      </c>
      <c r="L258" s="109">
        <f t="shared" si="21"/>
        <v>0</v>
      </c>
      <c r="M258" s="110">
        <v>0</v>
      </c>
      <c r="N258" s="109">
        <f t="shared" si="22"/>
        <v>0</v>
      </c>
      <c r="O258" s="111">
        <v>0</v>
      </c>
      <c r="P258" s="112">
        <f t="shared" si="23"/>
        <v>0</v>
      </c>
      <c r="Q258" s="114"/>
      <c r="R258" s="115"/>
      <c r="S258" s="115"/>
      <c r="T258" s="115"/>
      <c r="U258" s="115"/>
    </row>
    <row r="259" spans="1:21" x14ac:dyDescent="0.3">
      <c r="A259" s="100" t="s">
        <v>383</v>
      </c>
      <c r="B259" s="101" t="s">
        <v>206</v>
      </c>
      <c r="C259" s="102">
        <v>0</v>
      </c>
      <c r="D259" s="103">
        <v>0</v>
      </c>
      <c r="E259" s="104"/>
      <c r="F259" s="105" t="str">
        <f t="shared" ref="F259:F322" si="24">IF(C259=0," ",E259/C259)</f>
        <v xml:space="preserve"> </v>
      </c>
      <c r="G259" s="106"/>
      <c r="H259" s="107" t="str">
        <f t="shared" ref="H259:H322" si="25">IF(D259=0," ",G259/D259)</f>
        <v xml:space="preserve"> </v>
      </c>
      <c r="I259" s="108">
        <v>0</v>
      </c>
      <c r="J259" s="109" t="str">
        <f t="shared" ref="J259:J322" si="26">IF(E259=0," ",I259/E259)</f>
        <v xml:space="preserve"> </v>
      </c>
      <c r="K259" s="110">
        <v>0</v>
      </c>
      <c r="L259" s="109" t="str">
        <f t="shared" ref="L259:L322" si="27">IF(E259=0," ",K259/E259)</f>
        <v xml:space="preserve"> </v>
      </c>
      <c r="M259" s="110">
        <v>0</v>
      </c>
      <c r="N259" s="109" t="str">
        <f t="shared" ref="N259:N322" si="28">IF(G259=0," ",M259/G259)</f>
        <v xml:space="preserve"> </v>
      </c>
      <c r="O259" s="111">
        <v>0</v>
      </c>
      <c r="P259" s="112" t="str">
        <f t="shared" ref="P259:P322" si="29">IF(G259=0," ",O259/G259)</f>
        <v xml:space="preserve"> </v>
      </c>
      <c r="Q259" s="114"/>
      <c r="R259" s="115"/>
      <c r="S259" s="115"/>
      <c r="T259" s="115"/>
      <c r="U259" s="115"/>
    </row>
    <row r="260" spans="1:21" x14ac:dyDescent="0.3">
      <c r="A260" s="100" t="s">
        <v>383</v>
      </c>
      <c r="B260" s="101" t="s">
        <v>210</v>
      </c>
      <c r="C260" s="102">
        <v>350.76477050781199</v>
      </c>
      <c r="D260" s="103">
        <v>175.38238525390599</v>
      </c>
      <c r="E260" s="104">
        <v>297.21926879882801</v>
      </c>
      <c r="F260" s="105">
        <f t="shared" si="24"/>
        <v>0.84734640930027083</v>
      </c>
      <c r="G260" s="106">
        <v>148.60971069335901</v>
      </c>
      <c r="H260" s="107">
        <f t="shared" si="25"/>
        <v>0.84734684431513785</v>
      </c>
      <c r="I260" s="108">
        <v>137.78723144531199</v>
      </c>
      <c r="J260" s="109">
        <f t="shared" si="26"/>
        <v>0.46358781515801678</v>
      </c>
      <c r="K260" s="110">
        <v>139.95172119140599</v>
      </c>
      <c r="L260" s="109">
        <f t="shared" si="27"/>
        <v>0.47087028292950922</v>
      </c>
      <c r="M260" s="110">
        <v>80.126312255859304</v>
      </c>
      <c r="N260" s="109">
        <f t="shared" si="28"/>
        <v>0.53917278946321201</v>
      </c>
      <c r="O260" s="111">
        <v>81.385009765625</v>
      </c>
      <c r="P260" s="112">
        <f t="shared" si="29"/>
        <v>0.54764260953010446</v>
      </c>
      <c r="Q260" s="114"/>
      <c r="R260" s="115"/>
      <c r="S260" s="115"/>
      <c r="T260" s="115"/>
      <c r="U260" s="115"/>
    </row>
    <row r="261" spans="1:21" x14ac:dyDescent="0.3">
      <c r="A261" s="100" t="s">
        <v>383</v>
      </c>
      <c r="B261" s="101" t="s">
        <v>213</v>
      </c>
      <c r="C261" s="102">
        <v>97.434638977050696</v>
      </c>
      <c r="D261" s="103">
        <v>48.717315673828097</v>
      </c>
      <c r="E261" s="104">
        <v>82.560852050781193</v>
      </c>
      <c r="F261" s="105">
        <f t="shared" si="24"/>
        <v>0.84734600464037424</v>
      </c>
      <c r="G261" s="106">
        <v>41.280384063720703</v>
      </c>
      <c r="H261" s="107">
        <f t="shared" si="25"/>
        <v>0.84734520966017302</v>
      </c>
      <c r="I261" s="108">
        <v>0</v>
      </c>
      <c r="J261" s="109">
        <f t="shared" si="26"/>
        <v>0</v>
      </c>
      <c r="K261" s="110">
        <v>8.2560853958129794</v>
      </c>
      <c r="L261" s="109">
        <f t="shared" si="27"/>
        <v>0.10000000231023366</v>
      </c>
      <c r="M261" s="110">
        <v>0</v>
      </c>
      <c r="N261" s="109">
        <f t="shared" si="28"/>
        <v>0</v>
      </c>
      <c r="O261" s="111">
        <v>4.8010883331298801</v>
      </c>
      <c r="P261" s="112">
        <f t="shared" si="29"/>
        <v>0.11630435234611396</v>
      </c>
      <c r="Q261" s="114"/>
      <c r="R261" s="115"/>
      <c r="S261" s="115"/>
      <c r="T261" s="115"/>
      <c r="U261" s="115"/>
    </row>
    <row r="262" spans="1:21" x14ac:dyDescent="0.3">
      <c r="A262" s="100" t="s">
        <v>383</v>
      </c>
      <c r="B262" s="101" t="s">
        <v>217</v>
      </c>
      <c r="C262" s="102">
        <v>876.91192626953102</v>
      </c>
      <c r="D262" s="103">
        <v>438.455963134765</v>
      </c>
      <c r="E262" s="104">
        <v>743.046875</v>
      </c>
      <c r="F262" s="105">
        <f t="shared" si="24"/>
        <v>0.84734493024971613</v>
      </c>
      <c r="G262" s="106">
        <v>371.52301025390602</v>
      </c>
      <c r="H262" s="107">
        <f t="shared" si="25"/>
        <v>0.84734395581641053</v>
      </c>
      <c r="I262" s="108">
        <v>0</v>
      </c>
      <c r="J262" s="109">
        <f t="shared" si="26"/>
        <v>0</v>
      </c>
      <c r="K262" s="110">
        <v>74.3046875</v>
      </c>
      <c r="L262" s="109">
        <f t="shared" si="27"/>
        <v>0.1</v>
      </c>
      <c r="M262" s="110">
        <v>0</v>
      </c>
      <c r="N262" s="109">
        <f t="shared" si="28"/>
        <v>0</v>
      </c>
      <c r="O262" s="111">
        <v>43.209739685058501</v>
      </c>
      <c r="P262" s="112">
        <f t="shared" si="29"/>
        <v>0.11630434318328797</v>
      </c>
      <c r="Q262" s="114"/>
      <c r="R262" s="115"/>
      <c r="S262" s="115"/>
      <c r="T262" s="115"/>
      <c r="U262" s="115"/>
    </row>
    <row r="263" spans="1:21" x14ac:dyDescent="0.3">
      <c r="A263" s="100" t="s">
        <v>383</v>
      </c>
      <c r="B263" s="101" t="s">
        <v>221</v>
      </c>
      <c r="C263" s="102">
        <v>8203.9990234375</v>
      </c>
      <c r="D263" s="103">
        <v>8910.2255859375</v>
      </c>
      <c r="E263" s="104">
        <v>6951.61376953125</v>
      </c>
      <c r="F263" s="105">
        <f t="shared" si="24"/>
        <v>0.84734453888544015</v>
      </c>
      <c r="G263" s="106">
        <v>7550.03076171875</v>
      </c>
      <c r="H263" s="107">
        <f t="shared" si="25"/>
        <v>0.84734451321126281</v>
      </c>
      <c r="I263" s="108">
        <v>3222.689453125</v>
      </c>
      <c r="J263" s="109">
        <f t="shared" si="26"/>
        <v>0.46358868026442546</v>
      </c>
      <c r="K263" s="110">
        <v>3273.31298828125</v>
      </c>
      <c r="L263" s="109">
        <f t="shared" si="27"/>
        <v>0.4708709512355389</v>
      </c>
      <c r="M263" s="110">
        <v>4070.77880859375</v>
      </c>
      <c r="N263" s="109">
        <f t="shared" si="28"/>
        <v>0.53917380432858597</v>
      </c>
      <c r="O263" s="111">
        <v>4134.724609375</v>
      </c>
      <c r="P263" s="112">
        <f t="shared" si="29"/>
        <v>0.54764341230759939</v>
      </c>
      <c r="Q263" s="114"/>
      <c r="R263" s="115"/>
      <c r="S263" s="115"/>
      <c r="T263" s="115"/>
      <c r="U263" s="115"/>
    </row>
    <row r="264" spans="1:21" x14ac:dyDescent="0.3">
      <c r="A264" s="100" t="s">
        <v>383</v>
      </c>
      <c r="B264" s="101" t="s">
        <v>225</v>
      </c>
      <c r="C264" s="102">
        <v>9905.865234375</v>
      </c>
      <c r="D264" s="103">
        <v>10758.59375</v>
      </c>
      <c r="E264" s="104">
        <v>8393.681640625</v>
      </c>
      <c r="F264" s="105">
        <f t="shared" si="24"/>
        <v>0.84734462280967937</v>
      </c>
      <c r="G264" s="106">
        <v>9116.248046875</v>
      </c>
      <c r="H264" s="107">
        <f t="shared" si="25"/>
        <v>0.84734569021857531</v>
      </c>
      <c r="I264" s="108">
        <v>3891.2197265625</v>
      </c>
      <c r="J264" s="109">
        <f t="shared" si="26"/>
        <v>0.46358914873887885</v>
      </c>
      <c r="K264" s="110">
        <v>3952.34399414062</v>
      </c>
      <c r="L264" s="109">
        <f t="shared" si="27"/>
        <v>0.4708713248083502</v>
      </c>
      <c r="M264" s="110">
        <v>4915.2470703125</v>
      </c>
      <c r="N264" s="109">
        <f t="shared" si="28"/>
        <v>0.53917434508568685</v>
      </c>
      <c r="O264" s="111">
        <v>4992.45703125</v>
      </c>
      <c r="P264" s="112">
        <f t="shared" si="29"/>
        <v>0.54764383390833549</v>
      </c>
      <c r="Q264" s="114"/>
      <c r="R264" s="115"/>
      <c r="S264" s="115"/>
      <c r="T264" s="115"/>
      <c r="U264" s="115"/>
    </row>
    <row r="265" spans="1:21" x14ac:dyDescent="0.3">
      <c r="A265" s="100" t="s">
        <v>383</v>
      </c>
      <c r="B265" s="101" t="s">
        <v>228</v>
      </c>
      <c r="C265" s="102">
        <v>565.12115478515602</v>
      </c>
      <c r="D265" s="103">
        <v>282.56057739257801</v>
      </c>
      <c r="E265" s="104">
        <v>478.853515625</v>
      </c>
      <c r="F265" s="105">
        <f t="shared" si="24"/>
        <v>0.84734664694519768</v>
      </c>
      <c r="G265" s="106">
        <v>239.42662048339801</v>
      </c>
      <c r="H265" s="107">
        <f t="shared" si="25"/>
        <v>0.84734616092870074</v>
      </c>
      <c r="I265" s="108">
        <v>0</v>
      </c>
      <c r="J265" s="109">
        <f t="shared" si="26"/>
        <v>0</v>
      </c>
      <c r="K265" s="110">
        <v>47.885353088378899</v>
      </c>
      <c r="L265" s="109">
        <f t="shared" si="27"/>
        <v>0.10000000318652542</v>
      </c>
      <c r="M265" s="110">
        <v>0</v>
      </c>
      <c r="N265" s="109">
        <f t="shared" si="28"/>
        <v>0</v>
      </c>
      <c r="O265" s="111">
        <v>27.846357345581001</v>
      </c>
      <c r="P265" s="112">
        <f t="shared" si="29"/>
        <v>0.11630434948862291</v>
      </c>
      <c r="Q265" s="114"/>
      <c r="R265" s="115"/>
      <c r="S265" s="115"/>
      <c r="T265" s="115"/>
      <c r="U265" s="115"/>
    </row>
    <row r="266" spans="1:21" x14ac:dyDescent="0.3">
      <c r="A266" s="100" t="s">
        <v>383</v>
      </c>
      <c r="B266" s="101" t="s">
        <v>232</v>
      </c>
      <c r="C266" s="102">
        <v>993.83386230468705</v>
      </c>
      <c r="D266" s="103">
        <v>496.91693115234301</v>
      </c>
      <c r="E266" s="104">
        <v>842.12200927734295</v>
      </c>
      <c r="F266" s="105">
        <f t="shared" si="24"/>
        <v>0.84734686673331261</v>
      </c>
      <c r="G266" s="106">
        <v>421.06057739257801</v>
      </c>
      <c r="H266" s="107">
        <f t="shared" si="25"/>
        <v>0.84734600693951956</v>
      </c>
      <c r="I266" s="108">
        <v>0</v>
      </c>
      <c r="J266" s="109">
        <f t="shared" si="26"/>
        <v>0</v>
      </c>
      <c r="K266" s="110">
        <v>0</v>
      </c>
      <c r="L266" s="109">
        <f t="shared" si="27"/>
        <v>0</v>
      </c>
      <c r="M266" s="110">
        <v>0</v>
      </c>
      <c r="N266" s="109">
        <f t="shared" si="28"/>
        <v>0</v>
      </c>
      <c r="O266" s="111">
        <v>0</v>
      </c>
      <c r="P266" s="112">
        <f t="shared" si="29"/>
        <v>0</v>
      </c>
      <c r="Q266" s="114"/>
      <c r="R266" s="115"/>
      <c r="S266" s="115"/>
      <c r="T266" s="115"/>
      <c r="U266" s="115"/>
    </row>
    <row r="267" spans="1:21" x14ac:dyDescent="0.3">
      <c r="A267" s="100" t="s">
        <v>383</v>
      </c>
      <c r="B267" s="101" t="s">
        <v>235</v>
      </c>
      <c r="C267" s="102">
        <v>0</v>
      </c>
      <c r="D267" s="103">
        <v>0</v>
      </c>
      <c r="E267" s="104"/>
      <c r="F267" s="105" t="str">
        <f t="shared" si="24"/>
        <v xml:space="preserve"> </v>
      </c>
      <c r="G267" s="106"/>
      <c r="H267" s="107" t="str">
        <f t="shared" si="25"/>
        <v xml:space="preserve"> </v>
      </c>
      <c r="I267" s="108">
        <v>0</v>
      </c>
      <c r="J267" s="109" t="str">
        <f t="shared" si="26"/>
        <v xml:space="preserve"> </v>
      </c>
      <c r="K267" s="110">
        <v>0</v>
      </c>
      <c r="L267" s="109" t="str">
        <f t="shared" si="27"/>
        <v xml:space="preserve"> </v>
      </c>
      <c r="M267" s="110">
        <v>0</v>
      </c>
      <c r="N267" s="109" t="str">
        <f t="shared" si="28"/>
        <v xml:space="preserve"> </v>
      </c>
      <c r="O267" s="111">
        <v>0</v>
      </c>
      <c r="P267" s="112" t="str">
        <f t="shared" si="29"/>
        <v xml:space="preserve"> </v>
      </c>
      <c r="Q267" s="114"/>
      <c r="R267" s="115"/>
      <c r="S267" s="115"/>
      <c r="T267" s="115"/>
      <c r="U267" s="115"/>
    </row>
    <row r="268" spans="1:21" x14ac:dyDescent="0.3">
      <c r="A268" s="100" t="s">
        <v>386</v>
      </c>
      <c r="B268" s="101" t="s">
        <v>198</v>
      </c>
      <c r="C268" s="102">
        <v>34.368820190429602</v>
      </c>
      <c r="D268" s="103">
        <v>17.184410095214801</v>
      </c>
      <c r="E268" s="104">
        <v>31.329906463623001</v>
      </c>
      <c r="F268" s="105">
        <f t="shared" si="24"/>
        <v>0.91157934110136196</v>
      </c>
      <c r="G268" s="106">
        <v>15.6649570465087</v>
      </c>
      <c r="H268" s="107">
        <f t="shared" si="25"/>
        <v>0.9115795630872886</v>
      </c>
      <c r="I268" s="108">
        <v>0</v>
      </c>
      <c r="J268" s="109">
        <f t="shared" si="26"/>
        <v>0</v>
      </c>
      <c r="K268" s="110">
        <v>0</v>
      </c>
      <c r="L268" s="109">
        <f t="shared" si="27"/>
        <v>0</v>
      </c>
      <c r="M268" s="110">
        <v>0</v>
      </c>
      <c r="N268" s="109">
        <f t="shared" si="28"/>
        <v>0</v>
      </c>
      <c r="O268" s="111">
        <v>0</v>
      </c>
      <c r="P268" s="112">
        <f t="shared" si="29"/>
        <v>0</v>
      </c>
      <c r="Q268" s="114"/>
      <c r="R268" s="115"/>
      <c r="S268" s="115"/>
      <c r="T268" s="115"/>
      <c r="U268" s="115"/>
    </row>
    <row r="269" spans="1:21" x14ac:dyDescent="0.3">
      <c r="A269" s="100" t="s">
        <v>386</v>
      </c>
      <c r="B269" s="101" t="s">
        <v>202</v>
      </c>
      <c r="C269" s="102">
        <v>54.396354675292898</v>
      </c>
      <c r="D269" s="103">
        <v>27.198177337646399</v>
      </c>
      <c r="E269" s="104">
        <v>49.586536407470703</v>
      </c>
      <c r="F269" s="105">
        <f t="shared" si="24"/>
        <v>0.91157829791107603</v>
      </c>
      <c r="G269" s="106">
        <v>24.7932224273681</v>
      </c>
      <c r="H269" s="107">
        <f t="shared" si="25"/>
        <v>0.91157661484361763</v>
      </c>
      <c r="I269" s="108">
        <v>0</v>
      </c>
      <c r="J269" s="109">
        <f t="shared" si="26"/>
        <v>0</v>
      </c>
      <c r="K269" s="110">
        <v>0</v>
      </c>
      <c r="L269" s="109">
        <f t="shared" si="27"/>
        <v>0</v>
      </c>
      <c r="M269" s="110">
        <v>0</v>
      </c>
      <c r="N269" s="109">
        <f t="shared" si="28"/>
        <v>0</v>
      </c>
      <c r="O269" s="111">
        <v>0</v>
      </c>
      <c r="P269" s="112">
        <f t="shared" si="29"/>
        <v>0</v>
      </c>
      <c r="Q269" s="114"/>
      <c r="R269" s="115"/>
      <c r="S269" s="115"/>
      <c r="T269" s="115"/>
      <c r="U269" s="115"/>
    </row>
    <row r="270" spans="1:21" x14ac:dyDescent="0.3">
      <c r="A270" s="100" t="s">
        <v>386</v>
      </c>
      <c r="B270" s="101" t="s">
        <v>206</v>
      </c>
      <c r="C270" s="102">
        <v>1.28749310970306</v>
      </c>
      <c r="D270" s="103">
        <v>0.64374655485153198</v>
      </c>
      <c r="E270" s="104">
        <v>1.17364978790283</v>
      </c>
      <c r="F270" s="105">
        <f t="shared" si="24"/>
        <v>0.91157752927587621</v>
      </c>
      <c r="G270" s="106">
        <v>0.58682596683502197</v>
      </c>
      <c r="H270" s="107">
        <f t="shared" si="25"/>
        <v>0.91157919590010439</v>
      </c>
      <c r="I270" s="108">
        <v>0</v>
      </c>
      <c r="J270" s="109">
        <f t="shared" si="26"/>
        <v>0</v>
      </c>
      <c r="K270" s="110">
        <v>0</v>
      </c>
      <c r="L270" s="109">
        <f t="shared" si="27"/>
        <v>0</v>
      </c>
      <c r="M270" s="110">
        <v>0</v>
      </c>
      <c r="N270" s="109">
        <f t="shared" si="28"/>
        <v>0</v>
      </c>
      <c r="O270" s="111">
        <v>0</v>
      </c>
      <c r="P270" s="112">
        <f t="shared" si="29"/>
        <v>0</v>
      </c>
      <c r="Q270" s="114"/>
      <c r="R270" s="115"/>
      <c r="S270" s="115"/>
      <c r="T270" s="115"/>
      <c r="U270" s="115"/>
    </row>
    <row r="271" spans="1:21" x14ac:dyDescent="0.3">
      <c r="A271" s="100" t="s">
        <v>386</v>
      </c>
      <c r="B271" s="101" t="s">
        <v>210</v>
      </c>
      <c r="C271" s="102">
        <v>167.51252746582</v>
      </c>
      <c r="D271" s="103">
        <v>186.64920043945301</v>
      </c>
      <c r="E271" s="104">
        <v>152.70111083984301</v>
      </c>
      <c r="F271" s="105">
        <f t="shared" si="24"/>
        <v>0.91158024507152646</v>
      </c>
      <c r="G271" s="106">
        <v>170.14538574218699</v>
      </c>
      <c r="H271" s="107">
        <f t="shared" si="25"/>
        <v>0.91157843345479705</v>
      </c>
      <c r="I271" s="108">
        <v>21.4608650207519</v>
      </c>
      <c r="J271" s="109">
        <f t="shared" si="26"/>
        <v>0.14054164310081951</v>
      </c>
      <c r="K271" s="110">
        <v>32.4388008117675</v>
      </c>
      <c r="L271" s="109">
        <f t="shared" si="27"/>
        <v>0.21243329949177761</v>
      </c>
      <c r="M271" s="110">
        <v>27.811290740966701</v>
      </c>
      <c r="N271" s="109">
        <f t="shared" si="28"/>
        <v>0.16345603860869781</v>
      </c>
      <c r="O271" s="111">
        <v>42.037681579589801</v>
      </c>
      <c r="P271" s="112">
        <f t="shared" si="29"/>
        <v>0.24706918378196546</v>
      </c>
      <c r="Q271" s="114"/>
      <c r="R271" s="115"/>
      <c r="S271" s="115"/>
      <c r="T271" s="115"/>
      <c r="U271" s="115"/>
    </row>
    <row r="272" spans="1:21" x14ac:dyDescent="0.3">
      <c r="A272" s="100" t="s">
        <v>386</v>
      </c>
      <c r="B272" s="101" t="s">
        <v>213</v>
      </c>
      <c r="C272" s="102">
        <v>185.345458984375</v>
      </c>
      <c r="D272" s="103">
        <v>206.51936340332</v>
      </c>
      <c r="E272" s="104">
        <v>168.95631408691401</v>
      </c>
      <c r="F272" s="105">
        <f t="shared" si="24"/>
        <v>0.91157514736391443</v>
      </c>
      <c r="G272" s="106">
        <v>188.25863647460901</v>
      </c>
      <c r="H272" s="107">
        <f t="shared" si="25"/>
        <v>0.91157862087222841</v>
      </c>
      <c r="I272" s="108">
        <v>23.745319366455</v>
      </c>
      <c r="J272" s="109">
        <f t="shared" si="26"/>
        <v>0.14054117772858138</v>
      </c>
      <c r="K272" s="110">
        <v>35.891887664794901</v>
      </c>
      <c r="L272" s="109">
        <f t="shared" si="27"/>
        <v>0.2124329466984673</v>
      </c>
      <c r="M272" s="110">
        <v>30.771909713745099</v>
      </c>
      <c r="N272" s="109">
        <f t="shared" si="28"/>
        <v>0.16345550084707747</v>
      </c>
      <c r="O272" s="111">
        <v>46.512825012207003</v>
      </c>
      <c r="P272" s="112">
        <f t="shared" si="29"/>
        <v>0.24706874480353694</v>
      </c>
      <c r="Q272" s="114"/>
      <c r="R272" s="115"/>
      <c r="S272" s="115"/>
      <c r="T272" s="115"/>
      <c r="U272" s="115"/>
    </row>
    <row r="273" spans="1:21" x14ac:dyDescent="0.3">
      <c r="A273" s="100" t="s">
        <v>386</v>
      </c>
      <c r="B273" s="101" t="s">
        <v>217</v>
      </c>
      <c r="C273" s="102">
        <v>17.601289749145501</v>
      </c>
      <c r="D273" s="103">
        <v>8.8006401062011701</v>
      </c>
      <c r="E273" s="104">
        <v>16.045122146606399</v>
      </c>
      <c r="F273" s="105">
        <f t="shared" si="24"/>
        <v>0.91158786516683243</v>
      </c>
      <c r="G273" s="106">
        <v>8.0225524902343697</v>
      </c>
      <c r="H273" s="107">
        <f t="shared" si="25"/>
        <v>0.91158738380648707</v>
      </c>
      <c r="I273" s="108">
        <v>0</v>
      </c>
      <c r="J273" s="109">
        <f t="shared" si="26"/>
        <v>0</v>
      </c>
      <c r="K273" s="110">
        <v>1.6045122146606401</v>
      </c>
      <c r="L273" s="109">
        <f t="shared" si="27"/>
        <v>0.1</v>
      </c>
      <c r="M273" s="110">
        <v>0</v>
      </c>
      <c r="N273" s="109">
        <f t="shared" si="28"/>
        <v>0</v>
      </c>
      <c r="O273" s="111">
        <v>0.93305772542953402</v>
      </c>
      <c r="P273" s="112">
        <f t="shared" si="29"/>
        <v>0.11630434659858184</v>
      </c>
      <c r="Q273" s="114"/>
      <c r="R273" s="115"/>
      <c r="S273" s="115"/>
      <c r="T273" s="115"/>
      <c r="U273" s="115"/>
    </row>
    <row r="274" spans="1:21" x14ac:dyDescent="0.3">
      <c r="A274" s="100" t="s">
        <v>386</v>
      </c>
      <c r="B274" s="101" t="s">
        <v>221</v>
      </c>
      <c r="C274" s="102">
        <v>254.98019409179599</v>
      </c>
      <c r="D274" s="103">
        <v>284.10919189453102</v>
      </c>
      <c r="E274" s="104">
        <v>232.43466186523401</v>
      </c>
      <c r="F274" s="105">
        <f t="shared" si="24"/>
        <v>0.91157928047366177</v>
      </c>
      <c r="G274" s="106">
        <v>258.988189697265</v>
      </c>
      <c r="H274" s="107">
        <f t="shared" si="25"/>
        <v>0.91157976259144891</v>
      </c>
      <c r="I274" s="108">
        <v>32.666702270507798</v>
      </c>
      <c r="J274" s="109">
        <f t="shared" si="26"/>
        <v>0.14054144080046033</v>
      </c>
      <c r="K274" s="110">
        <v>49.376827239990199</v>
      </c>
      <c r="L274" s="109">
        <f t="shared" si="27"/>
        <v>0.21243314935798588</v>
      </c>
      <c r="M274" s="110">
        <v>42.333122253417898</v>
      </c>
      <c r="N274" s="109">
        <f t="shared" si="28"/>
        <v>0.16345580199198154</v>
      </c>
      <c r="O274" s="111">
        <v>63.987949371337798</v>
      </c>
      <c r="P274" s="112">
        <f t="shared" si="29"/>
        <v>0.2470689858334244</v>
      </c>
      <c r="Q274" s="114"/>
      <c r="R274" s="115"/>
      <c r="S274" s="115"/>
      <c r="T274" s="115"/>
      <c r="U274" s="115"/>
    </row>
    <row r="275" spans="1:21" x14ac:dyDescent="0.3">
      <c r="A275" s="100" t="s">
        <v>386</v>
      </c>
      <c r="B275" s="101" t="s">
        <v>225</v>
      </c>
      <c r="C275" s="102">
        <v>161.09797668457</v>
      </c>
      <c r="D275" s="103">
        <v>179.50184631347599</v>
      </c>
      <c r="E275" s="104">
        <v>146.85324096679599</v>
      </c>
      <c r="F275" s="105">
        <f t="shared" si="24"/>
        <v>0.91157719040962748</v>
      </c>
      <c r="G275" s="106">
        <v>163.629959106445</v>
      </c>
      <c r="H275" s="107">
        <f t="shared" si="25"/>
        <v>0.91157813954006428</v>
      </c>
      <c r="I275" s="108">
        <v>20.638959884643501</v>
      </c>
      <c r="J275" s="109">
        <f t="shared" si="26"/>
        <v>0.14054139866964216</v>
      </c>
      <c r="K275" s="110">
        <v>31.196491241455</v>
      </c>
      <c r="L275" s="109">
        <f t="shared" si="27"/>
        <v>0.21243311374046303</v>
      </c>
      <c r="M275" s="110">
        <v>26.746259689331001</v>
      </c>
      <c r="N275" s="109">
        <f t="shared" si="28"/>
        <v>0.16345576222953129</v>
      </c>
      <c r="O275" s="111">
        <v>40.427883148193303</v>
      </c>
      <c r="P275" s="112">
        <f t="shared" si="29"/>
        <v>0.24706895588658093</v>
      </c>
      <c r="Q275" s="114"/>
      <c r="R275" s="115"/>
      <c r="S275" s="115"/>
      <c r="T275" s="115"/>
      <c r="U275" s="115"/>
    </row>
    <row r="276" spans="1:21" x14ac:dyDescent="0.3">
      <c r="A276" s="100" t="s">
        <v>386</v>
      </c>
      <c r="B276" s="101" t="s">
        <v>228</v>
      </c>
      <c r="C276" s="102">
        <v>38.946556091308501</v>
      </c>
      <c r="D276" s="103">
        <v>19.473278045654201</v>
      </c>
      <c r="E276" s="104">
        <v>35.50288772583</v>
      </c>
      <c r="F276" s="105">
        <f t="shared" si="24"/>
        <v>0.9115796437198459</v>
      </c>
      <c r="G276" s="106">
        <v>17.751449584960898</v>
      </c>
      <c r="H276" s="107">
        <f t="shared" si="25"/>
        <v>0.91157993756076638</v>
      </c>
      <c r="I276" s="108">
        <v>0</v>
      </c>
      <c r="J276" s="109">
        <f t="shared" si="26"/>
        <v>0</v>
      </c>
      <c r="K276" s="110">
        <v>3.55028867721557</v>
      </c>
      <c r="L276" s="109">
        <f t="shared" si="27"/>
        <v>9.9999997313812025E-2</v>
      </c>
      <c r="M276" s="110">
        <v>0</v>
      </c>
      <c r="N276" s="109">
        <f t="shared" si="28"/>
        <v>0</v>
      </c>
      <c r="O276" s="111">
        <v>2.06457066535949</v>
      </c>
      <c r="P276" s="112">
        <f t="shared" si="29"/>
        <v>0.11630434210334027</v>
      </c>
      <c r="Q276" s="114"/>
      <c r="R276" s="115"/>
      <c r="S276" s="115"/>
      <c r="T276" s="115"/>
      <c r="U276" s="115"/>
    </row>
    <row r="277" spans="1:21" x14ac:dyDescent="0.3">
      <c r="A277" s="100" t="s">
        <v>386</v>
      </c>
      <c r="B277" s="101" t="s">
        <v>232</v>
      </c>
      <c r="C277" s="102">
        <v>123.14112091064401</v>
      </c>
      <c r="D277" s="103">
        <v>137.20880126953099</v>
      </c>
      <c r="E277" s="104">
        <v>112.253135681152</v>
      </c>
      <c r="F277" s="105">
        <f t="shared" si="24"/>
        <v>0.91158123988985984</v>
      </c>
      <c r="G277" s="106">
        <v>125.0771484375</v>
      </c>
      <c r="H277" s="107">
        <f t="shared" si="25"/>
        <v>0.91158254631056979</v>
      </c>
      <c r="I277" s="108">
        <v>0</v>
      </c>
      <c r="J277" s="109">
        <f t="shared" si="26"/>
        <v>0</v>
      </c>
      <c r="K277" s="110">
        <v>0</v>
      </c>
      <c r="L277" s="109">
        <f t="shared" si="27"/>
        <v>0</v>
      </c>
      <c r="M277" s="110">
        <v>0</v>
      </c>
      <c r="N277" s="109">
        <f t="shared" si="28"/>
        <v>0</v>
      </c>
      <c r="O277" s="111">
        <v>0</v>
      </c>
      <c r="P277" s="112">
        <f t="shared" si="29"/>
        <v>0</v>
      </c>
      <c r="Q277" s="114"/>
      <c r="R277" s="115"/>
      <c r="S277" s="115"/>
      <c r="T277" s="115"/>
      <c r="U277" s="115"/>
    </row>
    <row r="278" spans="1:21" x14ac:dyDescent="0.3">
      <c r="A278" s="100" t="s">
        <v>386</v>
      </c>
      <c r="B278" s="101" t="s">
        <v>235</v>
      </c>
      <c r="C278" s="102">
        <v>57.221763610839801</v>
      </c>
      <c r="D278" s="103">
        <v>28.610881805419901</v>
      </c>
      <c r="E278" s="104">
        <v>52.1621284484863</v>
      </c>
      <c r="F278" s="105">
        <f t="shared" si="24"/>
        <v>0.91157848267726183</v>
      </c>
      <c r="G278" s="106">
        <v>26.0810642242431</v>
      </c>
      <c r="H278" s="107">
        <f t="shared" si="25"/>
        <v>0.91157848267726005</v>
      </c>
      <c r="I278" s="108">
        <v>0</v>
      </c>
      <c r="J278" s="109">
        <f t="shared" si="26"/>
        <v>0</v>
      </c>
      <c r="K278" s="110">
        <v>0</v>
      </c>
      <c r="L278" s="109">
        <f t="shared" si="27"/>
        <v>0</v>
      </c>
      <c r="M278" s="110">
        <v>0</v>
      </c>
      <c r="N278" s="109">
        <f t="shared" si="28"/>
        <v>0</v>
      </c>
      <c r="O278" s="111">
        <v>0</v>
      </c>
      <c r="P278" s="112">
        <f t="shared" si="29"/>
        <v>0</v>
      </c>
      <c r="Q278" s="114"/>
      <c r="R278" s="115"/>
      <c r="S278" s="115"/>
      <c r="T278" s="115"/>
      <c r="U278" s="115"/>
    </row>
    <row r="279" spans="1:21" x14ac:dyDescent="0.3">
      <c r="A279" s="100" t="s">
        <v>389</v>
      </c>
      <c r="B279" s="101" t="s">
        <v>198</v>
      </c>
      <c r="C279" s="102">
        <v>0</v>
      </c>
      <c r="D279" s="103">
        <v>0</v>
      </c>
      <c r="E279" s="104"/>
      <c r="F279" s="105" t="str">
        <f t="shared" si="24"/>
        <v xml:space="preserve"> </v>
      </c>
      <c r="G279" s="106"/>
      <c r="H279" s="107" t="str">
        <f t="shared" si="25"/>
        <v xml:space="preserve"> </v>
      </c>
      <c r="I279" s="108">
        <v>0</v>
      </c>
      <c r="J279" s="109" t="str">
        <f t="shared" si="26"/>
        <v xml:space="preserve"> </v>
      </c>
      <c r="K279" s="110">
        <v>0</v>
      </c>
      <c r="L279" s="109" t="str">
        <f t="shared" si="27"/>
        <v xml:space="preserve"> </v>
      </c>
      <c r="M279" s="110">
        <v>0</v>
      </c>
      <c r="N279" s="109" t="str">
        <f t="shared" si="28"/>
        <v xml:space="preserve"> </v>
      </c>
      <c r="O279" s="111">
        <v>0</v>
      </c>
      <c r="P279" s="112" t="str">
        <f t="shared" si="29"/>
        <v xml:space="preserve"> </v>
      </c>
      <c r="Q279" s="114"/>
      <c r="R279" s="115"/>
      <c r="S279" s="115"/>
      <c r="T279" s="115"/>
      <c r="U279" s="115"/>
    </row>
    <row r="280" spans="1:21" x14ac:dyDescent="0.3">
      <c r="A280" s="100" t="s">
        <v>389</v>
      </c>
      <c r="B280" s="101" t="s">
        <v>202</v>
      </c>
      <c r="C280" s="102">
        <v>6359.36083984375</v>
      </c>
      <c r="D280" s="103">
        <v>6359.36083984375</v>
      </c>
      <c r="E280" s="104">
        <v>5087.484375</v>
      </c>
      <c r="F280" s="105">
        <f>IF(C280=0," ",E280/C280)</f>
        <v>0.79999932432281984</v>
      </c>
      <c r="G280" s="106">
        <v>5087.484375</v>
      </c>
      <c r="H280" s="107">
        <f>IF(D280=0," ",G280/D280)</f>
        <v>0.79999932432281984</v>
      </c>
      <c r="I280" s="108">
        <v>4324.36181640625</v>
      </c>
      <c r="J280" s="109">
        <f>IF(E280=0," ",I280/E280)</f>
        <v>0.8500000191953907</v>
      </c>
      <c r="K280" s="110">
        <v>4591.45458984375</v>
      </c>
      <c r="L280" s="109">
        <f>IF(E280=0," ",K280/E280)</f>
        <v>0.90249998848276558</v>
      </c>
      <c r="M280" s="110">
        <v>4324.36181640625</v>
      </c>
      <c r="N280" s="109">
        <f>IF(G280=0," ",M280/G280)</f>
        <v>0.8500000191953907</v>
      </c>
      <c r="O280" s="111">
        <v>4591.45458984375</v>
      </c>
      <c r="P280" s="112">
        <f>IF(G280=0," ",O280/G280)</f>
        <v>0.90249998848276558</v>
      </c>
      <c r="Q280" s="114"/>
      <c r="R280" s="115"/>
      <c r="S280" s="115"/>
      <c r="T280" s="115"/>
      <c r="U280" s="115"/>
    </row>
    <row r="281" spans="1:21" x14ac:dyDescent="0.3">
      <c r="A281" s="100" t="s">
        <v>389</v>
      </c>
      <c r="B281" s="101" t="s">
        <v>206</v>
      </c>
      <c r="C281" s="102">
        <v>0</v>
      </c>
      <c r="D281" s="103">
        <v>0</v>
      </c>
      <c r="E281" s="104"/>
      <c r="F281" s="105" t="str">
        <f>IF(C281=0," ",E281/C281)</f>
        <v xml:space="preserve"> </v>
      </c>
      <c r="G281" s="106"/>
      <c r="H281" s="107" t="str">
        <f>IF(D281=0," ",G281/D281)</f>
        <v xml:space="preserve"> </v>
      </c>
      <c r="I281" s="108">
        <v>0</v>
      </c>
      <c r="J281" s="109" t="str">
        <f>IF(E281=0," ",I281/E281)</f>
        <v xml:space="preserve"> </v>
      </c>
      <c r="K281" s="110">
        <v>0</v>
      </c>
      <c r="L281" s="109" t="str">
        <f>IF(E281=0," ",K281/E281)</f>
        <v xml:space="preserve"> </v>
      </c>
      <c r="M281" s="110">
        <v>0</v>
      </c>
      <c r="N281" s="109" t="str">
        <f>IF(G281=0," ",M281/G281)</f>
        <v xml:space="preserve"> </v>
      </c>
      <c r="O281" s="111">
        <v>0</v>
      </c>
      <c r="P281" s="112" t="str">
        <f>IF(G281=0," ",O281/G281)</f>
        <v xml:space="preserve"> </v>
      </c>
      <c r="Q281" s="114"/>
      <c r="R281" s="115"/>
      <c r="S281" s="115"/>
      <c r="T281" s="115"/>
      <c r="U281" s="115"/>
    </row>
    <row r="282" spans="1:21" x14ac:dyDescent="0.3">
      <c r="A282" s="100" t="s">
        <v>389</v>
      </c>
      <c r="B282" s="101" t="s">
        <v>210</v>
      </c>
      <c r="C282" s="102">
        <v>0</v>
      </c>
      <c r="D282" s="103">
        <v>0</v>
      </c>
      <c r="E282" s="104"/>
      <c r="F282" s="105" t="str">
        <f>IF(C282=0," ",E282/C282)</f>
        <v xml:space="preserve"> </v>
      </c>
      <c r="G282" s="106"/>
      <c r="H282" s="107" t="str">
        <f>IF(D282=0," ",G282/D282)</f>
        <v xml:space="preserve"> </v>
      </c>
      <c r="I282" s="108">
        <v>0</v>
      </c>
      <c r="J282" s="109" t="str">
        <f>IF(E282=0," ",I282/E282)</f>
        <v xml:space="preserve"> </v>
      </c>
      <c r="K282" s="110">
        <v>0</v>
      </c>
      <c r="L282" s="109" t="str">
        <f>IF(E282=0," ",K282/E282)</f>
        <v xml:space="preserve"> </v>
      </c>
      <c r="M282" s="110">
        <v>0</v>
      </c>
      <c r="N282" s="109" t="str">
        <f>IF(G282=0," ",M282/G282)</f>
        <v xml:space="preserve"> </v>
      </c>
      <c r="O282" s="111">
        <v>0</v>
      </c>
      <c r="P282" s="112" t="str">
        <f>IF(G282=0," ",O282/G282)</f>
        <v xml:space="preserve"> </v>
      </c>
      <c r="Q282" s="114"/>
      <c r="R282" s="115"/>
      <c r="S282" s="115"/>
      <c r="T282" s="115"/>
      <c r="U282" s="115"/>
    </row>
    <row r="283" spans="1:21" x14ac:dyDescent="0.3">
      <c r="A283" s="100" t="s">
        <v>389</v>
      </c>
      <c r="B283" s="101" t="s">
        <v>213</v>
      </c>
      <c r="C283" s="102">
        <v>0</v>
      </c>
      <c r="D283" s="103">
        <v>0</v>
      </c>
      <c r="E283" s="104"/>
      <c r="F283" s="105" t="str">
        <f>IF(C283=0," ",E283/C283)</f>
        <v xml:space="preserve"> </v>
      </c>
      <c r="G283" s="106"/>
      <c r="H283" s="107" t="str">
        <f>IF(D283=0," ",G283/D283)</f>
        <v xml:space="preserve"> </v>
      </c>
      <c r="I283" s="108">
        <v>0</v>
      </c>
      <c r="J283" s="109" t="str">
        <f>IF(E283=0," ",I283/E283)</f>
        <v xml:space="preserve"> </v>
      </c>
      <c r="K283" s="110">
        <v>0</v>
      </c>
      <c r="L283" s="109" t="str">
        <f>IF(E283=0," ",K283/E283)</f>
        <v xml:space="preserve"> </v>
      </c>
      <c r="M283" s="110">
        <v>0</v>
      </c>
      <c r="N283" s="109" t="str">
        <f>IF(G283=0," ",M283/G283)</f>
        <v xml:space="preserve"> </v>
      </c>
      <c r="O283" s="111">
        <v>0</v>
      </c>
      <c r="P283" s="112" t="str">
        <f>IF(G283=0," ",O283/G283)</f>
        <v xml:space="preserve"> </v>
      </c>
      <c r="Q283" s="114"/>
      <c r="R283" s="115"/>
      <c r="S283" s="115"/>
      <c r="T283" s="115"/>
      <c r="U283" s="115"/>
    </row>
    <row r="284" spans="1:21" x14ac:dyDescent="0.3">
      <c r="A284" s="100" t="s">
        <v>389</v>
      </c>
      <c r="B284" s="101" t="s">
        <v>217</v>
      </c>
      <c r="C284" s="102">
        <v>0</v>
      </c>
      <c r="D284" s="103">
        <v>0</v>
      </c>
      <c r="E284" s="104"/>
      <c r="F284" s="105" t="str">
        <f>IF(C284=0," ",E284/C284)</f>
        <v xml:space="preserve"> </v>
      </c>
      <c r="G284" s="106"/>
      <c r="H284" s="107" t="str">
        <f>IF(D284=0," ",G284/D284)</f>
        <v xml:space="preserve"> </v>
      </c>
      <c r="I284" s="108">
        <v>0</v>
      </c>
      <c r="J284" s="109" t="str">
        <f>IF(E284=0," ",I284/E284)</f>
        <v xml:space="preserve"> </v>
      </c>
      <c r="K284" s="110">
        <v>0</v>
      </c>
      <c r="L284" s="109" t="str">
        <f>IF(E284=0," ",K284/E284)</f>
        <v xml:space="preserve"> </v>
      </c>
      <c r="M284" s="110">
        <v>0</v>
      </c>
      <c r="N284" s="109" t="str">
        <f>IF(G284=0," ",M284/G284)</f>
        <v xml:space="preserve"> </v>
      </c>
      <c r="O284" s="111">
        <v>0</v>
      </c>
      <c r="P284" s="112" t="str">
        <f>IF(G284=0," ",O284/G284)</f>
        <v xml:space="preserve"> </v>
      </c>
      <c r="Q284" s="114"/>
      <c r="R284" s="115"/>
      <c r="S284" s="115"/>
      <c r="T284" s="115"/>
      <c r="U284" s="115"/>
    </row>
    <row r="285" spans="1:21" x14ac:dyDescent="0.3">
      <c r="A285" s="100" t="s">
        <v>394</v>
      </c>
      <c r="B285" s="101" t="s">
        <v>198</v>
      </c>
      <c r="C285" s="102">
        <v>0</v>
      </c>
      <c r="D285" s="103">
        <v>0</v>
      </c>
      <c r="E285" s="104"/>
      <c r="F285" s="105" t="str">
        <f t="shared" si="24"/>
        <v xml:space="preserve"> </v>
      </c>
      <c r="G285" s="106"/>
      <c r="H285" s="107" t="str">
        <f t="shared" si="25"/>
        <v xml:space="preserve"> </v>
      </c>
      <c r="I285" s="108">
        <v>0</v>
      </c>
      <c r="J285" s="109" t="str">
        <f t="shared" si="26"/>
        <v xml:space="preserve"> </v>
      </c>
      <c r="K285" s="110">
        <v>0</v>
      </c>
      <c r="L285" s="109" t="str">
        <f t="shared" si="27"/>
        <v xml:space="preserve"> </v>
      </c>
      <c r="M285" s="110">
        <v>0</v>
      </c>
      <c r="N285" s="109" t="str">
        <f t="shared" si="28"/>
        <v xml:space="preserve"> </v>
      </c>
      <c r="O285" s="111">
        <v>0</v>
      </c>
      <c r="P285" s="112" t="str">
        <f t="shared" si="29"/>
        <v xml:space="preserve"> </v>
      </c>
      <c r="Q285" s="114"/>
      <c r="R285" s="115"/>
      <c r="S285" s="115"/>
      <c r="T285" s="115"/>
      <c r="U285" s="115"/>
    </row>
    <row r="286" spans="1:21" x14ac:dyDescent="0.3">
      <c r="A286" s="100" t="s">
        <v>394</v>
      </c>
      <c r="B286" s="101" t="s">
        <v>202</v>
      </c>
      <c r="C286" s="102">
        <v>2462.8056640625</v>
      </c>
      <c r="D286" s="103">
        <v>2462.80541992187</v>
      </c>
      <c r="E286" s="104">
        <v>1970.24963378906</v>
      </c>
      <c r="F286" s="105">
        <f>IF(C286=0," ",E286/C286)</f>
        <v>0.80000207183990779</v>
      </c>
      <c r="G286" s="106">
        <v>1970.24963378906</v>
      </c>
      <c r="H286" s="107">
        <f>IF(D286=0," ",G286/D286)</f>
        <v>0.80000215114499962</v>
      </c>
      <c r="I286" s="108">
        <v>1674.71411132812</v>
      </c>
      <c r="J286" s="109">
        <f>IF(E286=0," ",I286/E286)</f>
        <v>0.85000097581919876</v>
      </c>
      <c r="K286" s="110">
        <v>1778.15026855468</v>
      </c>
      <c r="L286" s="109">
        <f>IF(E286=0," ",K286/E286)</f>
        <v>0.90249998683418275</v>
      </c>
      <c r="M286" s="110">
        <v>1674.71411132812</v>
      </c>
      <c r="N286" s="109">
        <f>IF(G286=0," ",M286/G286)</f>
        <v>0.85000097581919876</v>
      </c>
      <c r="O286" s="111">
        <v>1778.15026855468</v>
      </c>
      <c r="P286" s="112">
        <f>IF(G286=0," ",O286/G286)</f>
        <v>0.90249998683418275</v>
      </c>
      <c r="Q286" s="114"/>
      <c r="R286" s="115"/>
      <c r="S286" s="115"/>
      <c r="T286" s="115"/>
      <c r="U286" s="115"/>
    </row>
    <row r="287" spans="1:21" x14ac:dyDescent="0.3">
      <c r="A287" s="100" t="s">
        <v>394</v>
      </c>
      <c r="B287" s="101" t="s">
        <v>206</v>
      </c>
      <c r="C287" s="102">
        <v>0</v>
      </c>
      <c r="D287" s="103">
        <v>0</v>
      </c>
      <c r="E287" s="104"/>
      <c r="F287" s="105" t="str">
        <f>IF(C287=0," ",E287/C287)</f>
        <v xml:space="preserve"> </v>
      </c>
      <c r="G287" s="106"/>
      <c r="H287" s="107" t="str">
        <f>IF(D287=0," ",G287/D287)</f>
        <v xml:space="preserve"> </v>
      </c>
      <c r="I287" s="108">
        <v>0</v>
      </c>
      <c r="J287" s="109" t="str">
        <f>IF(E287=0," ",I287/E287)</f>
        <v xml:space="preserve"> </v>
      </c>
      <c r="K287" s="110">
        <v>0</v>
      </c>
      <c r="L287" s="109" t="str">
        <f>IF(E287=0," ",K287/E287)</f>
        <v xml:space="preserve"> </v>
      </c>
      <c r="M287" s="110">
        <v>0</v>
      </c>
      <c r="N287" s="109" t="str">
        <f>IF(G287=0," ",M287/G287)</f>
        <v xml:space="preserve"> </v>
      </c>
      <c r="O287" s="111">
        <v>0</v>
      </c>
      <c r="P287" s="112" t="str">
        <f>IF(G287=0," ",O287/G287)</f>
        <v xml:space="preserve"> </v>
      </c>
      <c r="Q287" s="114"/>
      <c r="R287" s="115"/>
      <c r="S287" s="115"/>
      <c r="T287" s="115"/>
      <c r="U287" s="115"/>
    </row>
    <row r="288" spans="1:21" x14ac:dyDescent="0.3">
      <c r="A288" s="100" t="s">
        <v>394</v>
      </c>
      <c r="B288" s="101" t="s">
        <v>210</v>
      </c>
      <c r="C288" s="102">
        <v>0</v>
      </c>
      <c r="D288" s="103">
        <v>0</v>
      </c>
      <c r="E288" s="104"/>
      <c r="F288" s="105" t="str">
        <f>IF(C288=0," ",E288/C288)</f>
        <v xml:space="preserve"> </v>
      </c>
      <c r="G288" s="106"/>
      <c r="H288" s="107" t="str">
        <f>IF(D288=0," ",G288/D288)</f>
        <v xml:space="preserve"> </v>
      </c>
      <c r="I288" s="108">
        <v>0</v>
      </c>
      <c r="J288" s="109" t="str">
        <f>IF(E288=0," ",I288/E288)</f>
        <v xml:space="preserve"> </v>
      </c>
      <c r="K288" s="110">
        <v>0</v>
      </c>
      <c r="L288" s="109" t="str">
        <f>IF(E288=0," ",K288/E288)</f>
        <v xml:space="preserve"> </v>
      </c>
      <c r="M288" s="110">
        <v>0</v>
      </c>
      <c r="N288" s="109" t="str">
        <f>IF(G288=0," ",M288/G288)</f>
        <v xml:space="preserve"> </v>
      </c>
      <c r="O288" s="111">
        <v>0</v>
      </c>
      <c r="P288" s="112" t="str">
        <f>IF(G288=0," ",O288/G288)</f>
        <v xml:space="preserve"> </v>
      </c>
      <c r="Q288" s="114"/>
      <c r="R288" s="115"/>
      <c r="S288" s="115"/>
      <c r="T288" s="115"/>
      <c r="U288" s="115"/>
    </row>
    <row r="289" spans="1:21" x14ac:dyDescent="0.3">
      <c r="A289" s="100" t="s">
        <v>394</v>
      </c>
      <c r="B289" s="101" t="s">
        <v>213</v>
      </c>
      <c r="C289" s="102">
        <v>0</v>
      </c>
      <c r="D289" s="103">
        <v>0</v>
      </c>
      <c r="E289" s="104"/>
      <c r="F289" s="105" t="str">
        <f>IF(C289=0," ",E289/C289)</f>
        <v xml:space="preserve"> </v>
      </c>
      <c r="G289" s="106"/>
      <c r="H289" s="107" t="str">
        <f>IF(D289=0," ",G289/D289)</f>
        <v xml:space="preserve"> </v>
      </c>
      <c r="I289" s="108">
        <v>0</v>
      </c>
      <c r="J289" s="109" t="str">
        <f>IF(E289=0," ",I289/E289)</f>
        <v xml:space="preserve"> </v>
      </c>
      <c r="K289" s="110">
        <v>0</v>
      </c>
      <c r="L289" s="109" t="str">
        <f>IF(E289=0," ",K289/E289)</f>
        <v xml:space="preserve"> </v>
      </c>
      <c r="M289" s="110">
        <v>0</v>
      </c>
      <c r="N289" s="109" t="str">
        <f>IF(G289=0," ",M289/G289)</f>
        <v xml:space="preserve"> </v>
      </c>
      <c r="O289" s="111">
        <v>0</v>
      </c>
      <c r="P289" s="112" t="str">
        <f>IF(G289=0," ",O289/G289)</f>
        <v xml:space="preserve"> </v>
      </c>
      <c r="Q289" s="114"/>
      <c r="R289" s="115"/>
      <c r="S289" s="115"/>
      <c r="T289" s="115"/>
      <c r="U289" s="115"/>
    </row>
    <row r="290" spans="1:21" x14ac:dyDescent="0.3">
      <c r="A290" s="100" t="s">
        <v>394</v>
      </c>
      <c r="B290" s="101" t="s">
        <v>217</v>
      </c>
      <c r="C290" s="102">
        <v>0</v>
      </c>
      <c r="D290" s="103">
        <v>0</v>
      </c>
      <c r="E290" s="104"/>
      <c r="F290" s="105" t="str">
        <f>IF(C290=0," ",E290/C290)</f>
        <v xml:space="preserve"> </v>
      </c>
      <c r="G290" s="106"/>
      <c r="H290" s="107" t="str">
        <f>IF(D290=0," ",G290/D290)</f>
        <v xml:space="preserve"> </v>
      </c>
      <c r="I290" s="108">
        <v>0</v>
      </c>
      <c r="J290" s="109" t="str">
        <f>IF(E290=0," ",I290/E290)</f>
        <v xml:space="preserve"> </v>
      </c>
      <c r="K290" s="110">
        <v>0</v>
      </c>
      <c r="L290" s="109" t="str">
        <f>IF(E290=0," ",K290/E290)</f>
        <v xml:space="preserve"> </v>
      </c>
      <c r="M290" s="110">
        <v>0</v>
      </c>
      <c r="N290" s="109" t="str">
        <f>IF(G290=0," ",M290/G290)</f>
        <v xml:space="preserve"> </v>
      </c>
      <c r="O290" s="111">
        <v>0</v>
      </c>
      <c r="P290" s="112" t="str">
        <f>IF(G290=0," ",O290/G290)</f>
        <v xml:space="preserve"> </v>
      </c>
      <c r="Q290" s="114"/>
      <c r="R290" s="115"/>
      <c r="S290" s="115"/>
      <c r="T290" s="115"/>
      <c r="U290" s="115"/>
    </row>
    <row r="291" spans="1:21" x14ac:dyDescent="0.3">
      <c r="A291" s="100" t="s">
        <v>397</v>
      </c>
      <c r="B291" s="101" t="s">
        <v>198</v>
      </c>
      <c r="C291" s="102">
        <v>0</v>
      </c>
      <c r="D291" s="103">
        <v>0</v>
      </c>
      <c r="E291" s="104"/>
      <c r="F291" s="105" t="str">
        <f t="shared" si="24"/>
        <v xml:space="preserve"> </v>
      </c>
      <c r="G291" s="106"/>
      <c r="H291" s="107" t="str">
        <f t="shared" si="25"/>
        <v xml:space="preserve"> </v>
      </c>
      <c r="I291" s="108">
        <v>0</v>
      </c>
      <c r="J291" s="109" t="str">
        <f t="shared" si="26"/>
        <v xml:space="preserve"> </v>
      </c>
      <c r="K291" s="110">
        <v>0</v>
      </c>
      <c r="L291" s="109" t="str">
        <f t="shared" si="27"/>
        <v xml:space="preserve"> </v>
      </c>
      <c r="M291" s="110">
        <v>0</v>
      </c>
      <c r="N291" s="109" t="str">
        <f t="shared" si="28"/>
        <v xml:space="preserve"> </v>
      </c>
      <c r="O291" s="111">
        <v>0</v>
      </c>
      <c r="P291" s="112" t="str">
        <f t="shared" si="29"/>
        <v xml:space="preserve"> </v>
      </c>
      <c r="Q291" s="114"/>
      <c r="R291" s="115"/>
      <c r="S291" s="115"/>
      <c r="T291" s="115"/>
      <c r="U291" s="115"/>
    </row>
    <row r="292" spans="1:21" x14ac:dyDescent="0.3">
      <c r="A292" s="100" t="s">
        <v>397</v>
      </c>
      <c r="B292" s="101" t="s">
        <v>202</v>
      </c>
      <c r="C292" s="102">
        <v>311.95568847656199</v>
      </c>
      <c r="D292" s="103">
        <v>311.95565795898398</v>
      </c>
      <c r="E292" s="104"/>
      <c r="F292" s="105">
        <f>IF(C292=0," ",E292/C292)</f>
        <v>0</v>
      </c>
      <c r="G292" s="106"/>
      <c r="H292" s="107">
        <f>IF(D292=0," ",G292/D292)</f>
        <v>0</v>
      </c>
      <c r="I292" s="108">
        <v>0</v>
      </c>
      <c r="J292" s="109" t="str">
        <f>IF(E292=0," ",I292/E292)</f>
        <v xml:space="preserve"> </v>
      </c>
      <c r="K292" s="110">
        <v>0</v>
      </c>
      <c r="L292" s="109" t="str">
        <f>IF(E292=0," ",K292/E292)</f>
        <v xml:space="preserve"> </v>
      </c>
      <c r="M292" s="110">
        <v>0</v>
      </c>
      <c r="N292" s="109" t="str">
        <f>IF(G292=0," ",M292/G292)</f>
        <v xml:space="preserve"> </v>
      </c>
      <c r="O292" s="111">
        <v>0</v>
      </c>
      <c r="P292" s="112" t="str">
        <f>IF(G292=0," ",O292/G292)</f>
        <v xml:space="preserve"> </v>
      </c>
      <c r="Q292" s="114"/>
      <c r="R292" s="115"/>
      <c r="S292" s="115"/>
      <c r="T292" s="115"/>
      <c r="U292" s="115"/>
    </row>
    <row r="293" spans="1:21" x14ac:dyDescent="0.3">
      <c r="A293" s="100" t="s">
        <v>397</v>
      </c>
      <c r="B293" s="101" t="s">
        <v>206</v>
      </c>
      <c r="C293" s="102">
        <v>0</v>
      </c>
      <c r="D293" s="103">
        <v>0</v>
      </c>
      <c r="E293" s="104"/>
      <c r="F293" s="105" t="str">
        <f>IF(C293=0," ",E293/C293)</f>
        <v xml:space="preserve"> </v>
      </c>
      <c r="G293" s="106"/>
      <c r="H293" s="107" t="str">
        <f>IF(D293=0," ",G293/D293)</f>
        <v xml:space="preserve"> </v>
      </c>
      <c r="I293" s="108">
        <v>0</v>
      </c>
      <c r="J293" s="109" t="str">
        <f>IF(E293=0," ",I293/E293)</f>
        <v xml:space="preserve"> </v>
      </c>
      <c r="K293" s="110">
        <v>0</v>
      </c>
      <c r="L293" s="109" t="str">
        <f>IF(E293=0," ",K293/E293)</f>
        <v xml:space="preserve"> </v>
      </c>
      <c r="M293" s="110">
        <v>0</v>
      </c>
      <c r="N293" s="109" t="str">
        <f>IF(G293=0," ",M293/G293)</f>
        <v xml:space="preserve"> </v>
      </c>
      <c r="O293" s="111">
        <v>0</v>
      </c>
      <c r="P293" s="112" t="str">
        <f>IF(G293=0," ",O293/G293)</f>
        <v xml:space="preserve"> </v>
      </c>
      <c r="Q293" s="114"/>
      <c r="R293" s="115"/>
      <c r="S293" s="115"/>
      <c r="T293" s="115"/>
      <c r="U293" s="115"/>
    </row>
    <row r="294" spans="1:21" x14ac:dyDescent="0.3">
      <c r="A294" s="100" t="s">
        <v>397</v>
      </c>
      <c r="B294" s="101" t="s">
        <v>210</v>
      </c>
      <c r="C294" s="102">
        <v>0</v>
      </c>
      <c r="D294" s="103">
        <v>0</v>
      </c>
      <c r="E294" s="104"/>
      <c r="F294" s="105" t="str">
        <f>IF(C294=0," ",E294/C294)</f>
        <v xml:space="preserve"> </v>
      </c>
      <c r="G294" s="106"/>
      <c r="H294" s="107" t="str">
        <f>IF(D294=0," ",G294/D294)</f>
        <v xml:space="preserve"> </v>
      </c>
      <c r="I294" s="108">
        <v>0</v>
      </c>
      <c r="J294" s="109" t="str">
        <f>IF(E294=0," ",I294/E294)</f>
        <v xml:space="preserve"> </v>
      </c>
      <c r="K294" s="110">
        <v>0</v>
      </c>
      <c r="L294" s="109" t="str">
        <f>IF(E294=0," ",K294/E294)</f>
        <v xml:space="preserve"> </v>
      </c>
      <c r="M294" s="110">
        <v>0</v>
      </c>
      <c r="N294" s="109" t="str">
        <f>IF(G294=0," ",M294/G294)</f>
        <v xml:space="preserve"> </v>
      </c>
      <c r="O294" s="111">
        <v>0</v>
      </c>
      <c r="P294" s="112" t="str">
        <f>IF(G294=0," ",O294/G294)</f>
        <v xml:space="preserve"> </v>
      </c>
      <c r="Q294" s="114"/>
      <c r="R294" s="115"/>
      <c r="S294" s="115"/>
      <c r="T294" s="115"/>
      <c r="U294" s="115"/>
    </row>
    <row r="295" spans="1:21" x14ac:dyDescent="0.3">
      <c r="A295" s="100" t="s">
        <v>397</v>
      </c>
      <c r="B295" s="101" t="s">
        <v>213</v>
      </c>
      <c r="C295" s="102">
        <v>0</v>
      </c>
      <c r="D295" s="103">
        <v>0</v>
      </c>
      <c r="E295" s="104"/>
      <c r="F295" s="105" t="str">
        <f>IF(C295=0," ",E295/C295)</f>
        <v xml:space="preserve"> </v>
      </c>
      <c r="G295" s="106"/>
      <c r="H295" s="107" t="str">
        <f>IF(D295=0," ",G295/D295)</f>
        <v xml:space="preserve"> </v>
      </c>
      <c r="I295" s="108">
        <v>0</v>
      </c>
      <c r="J295" s="109" t="str">
        <f>IF(E295=0," ",I295/E295)</f>
        <v xml:space="preserve"> </v>
      </c>
      <c r="K295" s="110">
        <v>0</v>
      </c>
      <c r="L295" s="109" t="str">
        <f>IF(E295=0," ",K295/E295)</f>
        <v xml:space="preserve"> </v>
      </c>
      <c r="M295" s="110">
        <v>0</v>
      </c>
      <c r="N295" s="109" t="str">
        <f>IF(G295=0," ",M295/G295)</f>
        <v xml:space="preserve"> </v>
      </c>
      <c r="O295" s="111">
        <v>0</v>
      </c>
      <c r="P295" s="112" t="str">
        <f>IF(G295=0," ",O295/G295)</f>
        <v xml:space="preserve"> </v>
      </c>
      <c r="Q295" s="114"/>
      <c r="R295" s="115"/>
      <c r="S295" s="115"/>
      <c r="T295" s="115"/>
      <c r="U295" s="115"/>
    </row>
    <row r="296" spans="1:21" x14ac:dyDescent="0.3">
      <c r="A296" s="100" t="s">
        <v>397</v>
      </c>
      <c r="B296" s="101" t="s">
        <v>217</v>
      </c>
      <c r="C296" s="102">
        <v>0</v>
      </c>
      <c r="D296" s="103">
        <v>0</v>
      </c>
      <c r="E296" s="104"/>
      <c r="F296" s="105" t="str">
        <f>IF(C296=0," ",E296/C296)</f>
        <v xml:space="preserve"> </v>
      </c>
      <c r="G296" s="106"/>
      <c r="H296" s="107" t="str">
        <f>IF(D296=0," ",G296/D296)</f>
        <v xml:space="preserve"> </v>
      </c>
      <c r="I296" s="108">
        <v>0</v>
      </c>
      <c r="J296" s="109" t="str">
        <f>IF(E296=0," ",I296/E296)</f>
        <v xml:space="preserve"> </v>
      </c>
      <c r="K296" s="110">
        <v>0</v>
      </c>
      <c r="L296" s="109" t="str">
        <f>IF(E296=0," ",K296/E296)</f>
        <v xml:space="preserve"> </v>
      </c>
      <c r="M296" s="110">
        <v>0</v>
      </c>
      <c r="N296" s="109" t="str">
        <f>IF(G296=0," ",M296/G296)</f>
        <v xml:space="preserve"> </v>
      </c>
      <c r="O296" s="111">
        <v>0</v>
      </c>
      <c r="P296" s="112" t="str">
        <f>IF(G296=0," ",O296/G296)</f>
        <v xml:space="preserve"> </v>
      </c>
      <c r="Q296" s="114"/>
      <c r="R296" s="115"/>
      <c r="S296" s="115"/>
      <c r="T296" s="115"/>
      <c r="U296" s="115"/>
    </row>
    <row r="297" spans="1:21" x14ac:dyDescent="0.3">
      <c r="A297" s="100" t="s">
        <v>400</v>
      </c>
      <c r="B297" s="101" t="s">
        <v>198</v>
      </c>
      <c r="C297" s="102">
        <v>0</v>
      </c>
      <c r="D297" s="103">
        <v>0</v>
      </c>
      <c r="E297" s="104"/>
      <c r="F297" s="105" t="str">
        <f t="shared" si="24"/>
        <v xml:space="preserve"> </v>
      </c>
      <c r="G297" s="106"/>
      <c r="H297" s="107" t="str">
        <f t="shared" si="25"/>
        <v xml:space="preserve"> </v>
      </c>
      <c r="I297" s="108">
        <v>0</v>
      </c>
      <c r="J297" s="109" t="str">
        <f t="shared" si="26"/>
        <v xml:space="preserve"> </v>
      </c>
      <c r="K297" s="110">
        <v>0</v>
      </c>
      <c r="L297" s="109" t="str">
        <f t="shared" si="27"/>
        <v xml:space="preserve"> </v>
      </c>
      <c r="M297" s="110">
        <v>0</v>
      </c>
      <c r="N297" s="109" t="str">
        <f t="shared" si="28"/>
        <v xml:space="preserve"> </v>
      </c>
      <c r="O297" s="111">
        <v>0</v>
      </c>
      <c r="P297" s="112" t="str">
        <f t="shared" si="29"/>
        <v xml:space="preserve"> </v>
      </c>
      <c r="Q297" s="114"/>
      <c r="R297" s="115"/>
      <c r="S297" s="115"/>
      <c r="T297" s="115"/>
      <c r="U297" s="115"/>
    </row>
    <row r="298" spans="1:21" x14ac:dyDescent="0.3">
      <c r="A298" s="100" t="s">
        <v>400</v>
      </c>
      <c r="B298" s="101" t="s">
        <v>202</v>
      </c>
      <c r="C298" s="102">
        <v>57.4654731750488</v>
      </c>
      <c r="D298" s="103">
        <v>57.4654731750488</v>
      </c>
      <c r="E298" s="104"/>
      <c r="F298" s="105">
        <f>IF(C298=0," ",E298/C298)</f>
        <v>0</v>
      </c>
      <c r="G298" s="106"/>
      <c r="H298" s="107">
        <f>IF(D298=0," ",G298/D298)</f>
        <v>0</v>
      </c>
      <c r="I298" s="108">
        <v>0</v>
      </c>
      <c r="J298" s="109" t="str">
        <f>IF(E298=0," ",I298/E298)</f>
        <v xml:space="preserve"> </v>
      </c>
      <c r="K298" s="110">
        <v>0</v>
      </c>
      <c r="L298" s="109" t="str">
        <f>IF(E298=0," ",K298/E298)</f>
        <v xml:space="preserve"> </v>
      </c>
      <c r="M298" s="110">
        <v>0</v>
      </c>
      <c r="N298" s="109" t="str">
        <f>IF(G298=0," ",M298/G298)</f>
        <v xml:space="preserve"> </v>
      </c>
      <c r="O298" s="111">
        <v>0</v>
      </c>
      <c r="P298" s="112" t="str">
        <f>IF(G298=0," ",O298/G298)</f>
        <v xml:space="preserve"> </v>
      </c>
      <c r="Q298" s="114"/>
      <c r="R298" s="115"/>
      <c r="S298" s="115"/>
      <c r="T298" s="115"/>
      <c r="U298" s="115"/>
    </row>
    <row r="299" spans="1:21" x14ac:dyDescent="0.3">
      <c r="A299" s="100" t="s">
        <v>400</v>
      </c>
      <c r="B299" s="101" t="s">
        <v>206</v>
      </c>
      <c r="C299" s="102">
        <v>0</v>
      </c>
      <c r="D299" s="103">
        <v>0</v>
      </c>
      <c r="E299" s="104"/>
      <c r="F299" s="105" t="str">
        <f>IF(C299=0," ",E299/C299)</f>
        <v xml:space="preserve"> </v>
      </c>
      <c r="G299" s="106"/>
      <c r="H299" s="107" t="str">
        <f>IF(D299=0," ",G299/D299)</f>
        <v xml:space="preserve"> </v>
      </c>
      <c r="I299" s="108">
        <v>0</v>
      </c>
      <c r="J299" s="109" t="str">
        <f>IF(E299=0," ",I299/E299)</f>
        <v xml:space="preserve"> </v>
      </c>
      <c r="K299" s="110">
        <v>0</v>
      </c>
      <c r="L299" s="109" t="str">
        <f>IF(E299=0," ",K299/E299)</f>
        <v xml:space="preserve"> </v>
      </c>
      <c r="M299" s="110">
        <v>0</v>
      </c>
      <c r="N299" s="109" t="str">
        <f>IF(G299=0," ",M299/G299)</f>
        <v xml:space="preserve"> </v>
      </c>
      <c r="O299" s="111">
        <v>0</v>
      </c>
      <c r="P299" s="112" t="str">
        <f>IF(G299=0," ",O299/G299)</f>
        <v xml:space="preserve"> </v>
      </c>
      <c r="Q299" s="114"/>
      <c r="R299" s="115"/>
      <c r="S299" s="115"/>
      <c r="T299" s="115"/>
      <c r="U299" s="115"/>
    </row>
    <row r="300" spans="1:21" x14ac:dyDescent="0.3">
      <c r="A300" s="100" t="s">
        <v>400</v>
      </c>
      <c r="B300" s="101" t="s">
        <v>210</v>
      </c>
      <c r="C300" s="102">
        <v>0</v>
      </c>
      <c r="D300" s="103">
        <v>0</v>
      </c>
      <c r="E300" s="104"/>
      <c r="F300" s="105" t="str">
        <f>IF(C300=0," ",E300/C300)</f>
        <v xml:space="preserve"> </v>
      </c>
      <c r="G300" s="106"/>
      <c r="H300" s="107" t="str">
        <f>IF(D300=0," ",G300/D300)</f>
        <v xml:space="preserve"> </v>
      </c>
      <c r="I300" s="108">
        <v>0</v>
      </c>
      <c r="J300" s="109" t="str">
        <f>IF(E300=0," ",I300/E300)</f>
        <v xml:space="preserve"> </v>
      </c>
      <c r="K300" s="110">
        <v>0</v>
      </c>
      <c r="L300" s="109" t="str">
        <f>IF(E300=0," ",K300/E300)</f>
        <v xml:space="preserve"> </v>
      </c>
      <c r="M300" s="110">
        <v>0</v>
      </c>
      <c r="N300" s="109" t="str">
        <f>IF(G300=0," ",M300/G300)</f>
        <v xml:space="preserve"> </v>
      </c>
      <c r="O300" s="111">
        <v>0</v>
      </c>
      <c r="P300" s="112" t="str">
        <f>IF(G300=0," ",O300/G300)</f>
        <v xml:space="preserve"> </v>
      </c>
      <c r="Q300" s="114"/>
      <c r="R300" s="115"/>
      <c r="S300" s="115"/>
      <c r="T300" s="115"/>
      <c r="U300" s="115"/>
    </row>
    <row r="301" spans="1:21" x14ac:dyDescent="0.3">
      <c r="A301" s="100" t="s">
        <v>400</v>
      </c>
      <c r="B301" s="101" t="s">
        <v>213</v>
      </c>
      <c r="C301" s="102">
        <v>0</v>
      </c>
      <c r="D301" s="103">
        <v>0</v>
      </c>
      <c r="E301" s="104"/>
      <c r="F301" s="105" t="str">
        <f>IF(C301=0," ",E301/C301)</f>
        <v xml:space="preserve"> </v>
      </c>
      <c r="G301" s="106"/>
      <c r="H301" s="107" t="str">
        <f>IF(D301=0," ",G301/D301)</f>
        <v xml:space="preserve"> </v>
      </c>
      <c r="I301" s="108">
        <v>0</v>
      </c>
      <c r="J301" s="109" t="str">
        <f>IF(E301=0," ",I301/E301)</f>
        <v xml:space="preserve"> </v>
      </c>
      <c r="K301" s="110">
        <v>0</v>
      </c>
      <c r="L301" s="109" t="str">
        <f>IF(E301=0," ",K301/E301)</f>
        <v xml:space="preserve"> </v>
      </c>
      <c r="M301" s="110">
        <v>0</v>
      </c>
      <c r="N301" s="109" t="str">
        <f>IF(G301=0," ",M301/G301)</f>
        <v xml:space="preserve"> </v>
      </c>
      <c r="O301" s="111">
        <v>0</v>
      </c>
      <c r="P301" s="112" t="str">
        <f>IF(G301=0," ",O301/G301)</f>
        <v xml:space="preserve"> </v>
      </c>
      <c r="Q301" s="114"/>
      <c r="R301" s="115"/>
      <c r="S301" s="115"/>
      <c r="T301" s="115"/>
      <c r="U301" s="115"/>
    </row>
    <row r="302" spans="1:21" x14ac:dyDescent="0.3">
      <c r="A302" s="100" t="s">
        <v>400</v>
      </c>
      <c r="B302" s="101" t="s">
        <v>217</v>
      </c>
      <c r="C302" s="102">
        <v>57.4654731750488</v>
      </c>
      <c r="D302" s="103">
        <v>57.4654731750488</v>
      </c>
      <c r="E302" s="104"/>
      <c r="F302" s="105">
        <f>IF(C302=0," ",E302/C302)</f>
        <v>0</v>
      </c>
      <c r="G302" s="106"/>
      <c r="H302" s="107">
        <f>IF(D302=0," ",G302/D302)</f>
        <v>0</v>
      </c>
      <c r="I302" s="108">
        <v>0</v>
      </c>
      <c r="J302" s="109" t="str">
        <f>IF(E302=0," ",I302/E302)</f>
        <v xml:space="preserve"> </v>
      </c>
      <c r="K302" s="110">
        <v>0</v>
      </c>
      <c r="L302" s="109" t="str">
        <f>IF(E302=0," ",K302/E302)</f>
        <v xml:space="preserve"> </v>
      </c>
      <c r="M302" s="110">
        <v>0</v>
      </c>
      <c r="N302" s="109" t="str">
        <f>IF(G302=0," ",M302/G302)</f>
        <v xml:space="preserve"> </v>
      </c>
      <c r="O302" s="111">
        <v>0</v>
      </c>
      <c r="P302" s="112" t="str">
        <f>IF(G302=0," ",O302/G302)</f>
        <v xml:space="preserve"> </v>
      </c>
      <c r="Q302" s="114"/>
      <c r="R302" s="115"/>
      <c r="S302" s="115"/>
      <c r="T302" s="115"/>
      <c r="U302" s="115"/>
    </row>
    <row r="303" spans="1:21" x14ac:dyDescent="0.3">
      <c r="A303" s="100" t="s">
        <v>403</v>
      </c>
      <c r="B303" s="101" t="s">
        <v>198</v>
      </c>
      <c r="C303" s="102">
        <v>88.250633239746094</v>
      </c>
      <c r="D303" s="103">
        <v>102.95907592773401</v>
      </c>
      <c r="E303" s="104"/>
      <c r="F303" s="105">
        <f t="shared" si="24"/>
        <v>0</v>
      </c>
      <c r="G303" s="106"/>
      <c r="H303" s="107">
        <f t="shared" si="25"/>
        <v>0</v>
      </c>
      <c r="I303" s="108">
        <v>0</v>
      </c>
      <c r="J303" s="109" t="str">
        <f t="shared" si="26"/>
        <v xml:space="preserve"> </v>
      </c>
      <c r="K303" s="110">
        <v>0</v>
      </c>
      <c r="L303" s="109" t="str">
        <f t="shared" si="27"/>
        <v xml:space="preserve"> </v>
      </c>
      <c r="M303" s="110">
        <v>0</v>
      </c>
      <c r="N303" s="109" t="str">
        <f t="shared" si="28"/>
        <v xml:space="preserve"> </v>
      </c>
      <c r="O303" s="111">
        <v>0</v>
      </c>
      <c r="P303" s="112" t="str">
        <f t="shared" si="29"/>
        <v xml:space="preserve"> </v>
      </c>
      <c r="Q303" s="114"/>
      <c r="R303" s="115"/>
      <c r="S303" s="115"/>
      <c r="T303" s="115"/>
      <c r="U303" s="115"/>
    </row>
    <row r="304" spans="1:21" x14ac:dyDescent="0.3">
      <c r="A304" s="100" t="s">
        <v>403</v>
      </c>
      <c r="B304" s="101" t="s">
        <v>202</v>
      </c>
      <c r="C304" s="102">
        <v>88.250633239746094</v>
      </c>
      <c r="D304" s="103">
        <v>102.95907592773401</v>
      </c>
      <c r="E304" s="104"/>
      <c r="F304" s="105">
        <f>IF(C304=0," ",E304/C304)</f>
        <v>0</v>
      </c>
      <c r="G304" s="106"/>
      <c r="H304" s="107">
        <f>IF(D304=0," ",G304/D304)</f>
        <v>0</v>
      </c>
      <c r="I304" s="108">
        <v>0</v>
      </c>
      <c r="J304" s="109" t="str">
        <f>IF(E304=0," ",I304/E304)</f>
        <v xml:space="preserve"> </v>
      </c>
      <c r="K304" s="110">
        <v>0</v>
      </c>
      <c r="L304" s="109" t="str">
        <f>IF(E304=0," ",K304/E304)</f>
        <v xml:space="preserve"> </v>
      </c>
      <c r="M304" s="110">
        <v>0</v>
      </c>
      <c r="N304" s="109" t="str">
        <f>IF(G304=0," ",M304/G304)</f>
        <v xml:space="preserve"> </v>
      </c>
      <c r="O304" s="111">
        <v>0</v>
      </c>
      <c r="P304" s="112" t="str">
        <f>IF(G304=0," ",O304/G304)</f>
        <v xml:space="preserve"> </v>
      </c>
      <c r="Q304" s="114"/>
      <c r="R304" s="115"/>
      <c r="S304" s="115"/>
      <c r="T304" s="115"/>
      <c r="U304" s="115"/>
    </row>
    <row r="305" spans="1:21" x14ac:dyDescent="0.3">
      <c r="A305" s="100" t="s">
        <v>403</v>
      </c>
      <c r="B305" s="101" t="s">
        <v>206</v>
      </c>
      <c r="C305" s="102">
        <v>0</v>
      </c>
      <c r="D305" s="103">
        <v>0</v>
      </c>
      <c r="E305" s="104"/>
      <c r="F305" s="105" t="str">
        <f>IF(C305=0," ",E305/C305)</f>
        <v xml:space="preserve"> </v>
      </c>
      <c r="G305" s="106"/>
      <c r="H305" s="107" t="str">
        <f>IF(D305=0," ",G305/D305)</f>
        <v xml:space="preserve"> </v>
      </c>
      <c r="I305" s="108">
        <v>0</v>
      </c>
      <c r="J305" s="109" t="str">
        <f>IF(E305=0," ",I305/E305)</f>
        <v xml:space="preserve"> </v>
      </c>
      <c r="K305" s="110">
        <v>0</v>
      </c>
      <c r="L305" s="109" t="str">
        <f>IF(E305=0," ",K305/E305)</f>
        <v xml:space="preserve"> </v>
      </c>
      <c r="M305" s="110">
        <v>0</v>
      </c>
      <c r="N305" s="109" t="str">
        <f>IF(G305=0," ",M305/G305)</f>
        <v xml:space="preserve"> </v>
      </c>
      <c r="O305" s="111">
        <v>0</v>
      </c>
      <c r="P305" s="112" t="str">
        <f>IF(G305=0," ",O305/G305)</f>
        <v xml:space="preserve"> </v>
      </c>
      <c r="Q305" s="114"/>
      <c r="R305" s="115"/>
      <c r="S305" s="115"/>
      <c r="T305" s="115"/>
      <c r="U305" s="115"/>
    </row>
    <row r="306" spans="1:21" x14ac:dyDescent="0.3">
      <c r="A306" s="100" t="s">
        <v>403</v>
      </c>
      <c r="B306" s="101" t="s">
        <v>210</v>
      </c>
      <c r="C306" s="102">
        <v>88.250633239746094</v>
      </c>
      <c r="D306" s="103">
        <v>102.95907592773401</v>
      </c>
      <c r="E306" s="104"/>
      <c r="F306" s="105">
        <f>IF(C306=0," ",E306/C306)</f>
        <v>0</v>
      </c>
      <c r="G306" s="106"/>
      <c r="H306" s="107">
        <f>IF(D306=0," ",G306/D306)</f>
        <v>0</v>
      </c>
      <c r="I306" s="108">
        <v>0</v>
      </c>
      <c r="J306" s="109" t="str">
        <f>IF(E306=0," ",I306/E306)</f>
        <v xml:space="preserve"> </v>
      </c>
      <c r="K306" s="110">
        <v>0</v>
      </c>
      <c r="L306" s="109" t="str">
        <f>IF(E306=0," ",K306/E306)</f>
        <v xml:space="preserve"> </v>
      </c>
      <c r="M306" s="110">
        <v>0</v>
      </c>
      <c r="N306" s="109" t="str">
        <f>IF(G306=0," ",M306/G306)</f>
        <v xml:space="preserve"> </v>
      </c>
      <c r="O306" s="111">
        <v>0</v>
      </c>
      <c r="P306" s="112" t="str">
        <f>IF(G306=0," ",O306/G306)</f>
        <v xml:space="preserve"> </v>
      </c>
      <c r="Q306" s="114"/>
      <c r="R306" s="115"/>
      <c r="S306" s="115"/>
      <c r="T306" s="115"/>
      <c r="U306" s="115"/>
    </row>
    <row r="307" spans="1:21" x14ac:dyDescent="0.3">
      <c r="A307" s="100" t="s">
        <v>403</v>
      </c>
      <c r="B307" s="101" t="s">
        <v>213</v>
      </c>
      <c r="C307" s="102">
        <v>0</v>
      </c>
      <c r="D307" s="103">
        <v>0</v>
      </c>
      <c r="E307" s="104"/>
      <c r="F307" s="105" t="str">
        <f>IF(C307=0," ",E307/C307)</f>
        <v xml:space="preserve"> </v>
      </c>
      <c r="G307" s="106"/>
      <c r="H307" s="107" t="str">
        <f>IF(D307=0," ",G307/D307)</f>
        <v xml:space="preserve"> </v>
      </c>
      <c r="I307" s="108">
        <v>0</v>
      </c>
      <c r="J307" s="109" t="str">
        <f>IF(E307=0," ",I307/E307)</f>
        <v xml:space="preserve"> </v>
      </c>
      <c r="K307" s="110">
        <v>0</v>
      </c>
      <c r="L307" s="109" t="str">
        <f>IF(E307=0," ",K307/E307)</f>
        <v xml:space="preserve"> </v>
      </c>
      <c r="M307" s="110">
        <v>0</v>
      </c>
      <c r="N307" s="109" t="str">
        <f>IF(G307=0," ",M307/G307)</f>
        <v xml:space="preserve"> </v>
      </c>
      <c r="O307" s="111">
        <v>0</v>
      </c>
      <c r="P307" s="112" t="str">
        <f>IF(G307=0," ",O307/G307)</f>
        <v xml:space="preserve"> </v>
      </c>
      <c r="Q307" s="114"/>
      <c r="R307" s="115"/>
      <c r="S307" s="115"/>
      <c r="T307" s="115"/>
      <c r="U307" s="115"/>
    </row>
    <row r="308" spans="1:21" x14ac:dyDescent="0.3">
      <c r="A308" s="100" t="s">
        <v>403</v>
      </c>
      <c r="B308" s="101" t="s">
        <v>217</v>
      </c>
      <c r="C308" s="102">
        <v>88.250633239746094</v>
      </c>
      <c r="D308" s="103">
        <v>44.125316619872997</v>
      </c>
      <c r="E308" s="104"/>
      <c r="F308" s="105">
        <f>IF(C308=0," ",E308/C308)</f>
        <v>0</v>
      </c>
      <c r="G308" s="106"/>
      <c r="H308" s="107">
        <f>IF(D308=0," ",G308/D308)</f>
        <v>0</v>
      </c>
      <c r="I308" s="108">
        <v>0</v>
      </c>
      <c r="J308" s="109" t="str">
        <f>IF(E308=0," ",I308/E308)</f>
        <v xml:space="preserve"> </v>
      </c>
      <c r="K308" s="110">
        <v>0</v>
      </c>
      <c r="L308" s="109" t="str">
        <f>IF(E308=0," ",K308/E308)</f>
        <v xml:space="preserve"> </v>
      </c>
      <c r="M308" s="110">
        <v>0</v>
      </c>
      <c r="N308" s="109" t="str">
        <f>IF(G308=0," ",M308/G308)</f>
        <v xml:space="preserve"> </v>
      </c>
      <c r="O308" s="111">
        <v>0</v>
      </c>
      <c r="P308" s="112" t="str">
        <f>IF(G308=0," ",O308/G308)</f>
        <v xml:space="preserve"> </v>
      </c>
      <c r="Q308" s="114"/>
      <c r="R308" s="115"/>
      <c r="S308" s="115"/>
      <c r="T308" s="115"/>
      <c r="U308" s="115"/>
    </row>
    <row r="309" spans="1:21" x14ac:dyDescent="0.3">
      <c r="A309" s="100" t="s">
        <v>406</v>
      </c>
      <c r="B309" s="101" t="s">
        <v>198</v>
      </c>
      <c r="C309" s="102">
        <v>17.8356323242187</v>
      </c>
      <c r="D309" s="103">
        <v>8.9178161621093697</v>
      </c>
      <c r="E309" s="104"/>
      <c r="F309" s="105">
        <f t="shared" si="24"/>
        <v>0</v>
      </c>
      <c r="G309" s="106"/>
      <c r="H309" s="107">
        <f t="shared" si="25"/>
        <v>0</v>
      </c>
      <c r="I309" s="108">
        <v>0</v>
      </c>
      <c r="J309" s="109" t="str">
        <f t="shared" si="26"/>
        <v xml:space="preserve"> </v>
      </c>
      <c r="K309" s="110">
        <v>0</v>
      </c>
      <c r="L309" s="109" t="str">
        <f t="shared" si="27"/>
        <v xml:space="preserve"> </v>
      </c>
      <c r="M309" s="110">
        <v>0</v>
      </c>
      <c r="N309" s="109" t="str">
        <f t="shared" si="28"/>
        <v xml:space="preserve"> </v>
      </c>
      <c r="O309" s="111">
        <v>0</v>
      </c>
      <c r="P309" s="112" t="str">
        <f t="shared" si="29"/>
        <v xml:space="preserve"> </v>
      </c>
      <c r="Q309" s="114"/>
      <c r="R309" s="115"/>
      <c r="S309" s="115"/>
      <c r="T309" s="115"/>
      <c r="U309" s="115"/>
    </row>
    <row r="310" spans="1:21" x14ac:dyDescent="0.3">
      <c r="A310" s="100" t="s">
        <v>406</v>
      </c>
      <c r="B310" s="101" t="s">
        <v>202</v>
      </c>
      <c r="C310" s="102">
        <v>275.63323974609301</v>
      </c>
      <c r="D310" s="103">
        <v>295.86630249023398</v>
      </c>
      <c r="E310" s="104"/>
      <c r="F310" s="105">
        <f>IF(C310=0," ",E310/C310)</f>
        <v>0</v>
      </c>
      <c r="G310" s="106"/>
      <c r="H310" s="107">
        <f>IF(D310=0," ",G310/D310)</f>
        <v>0</v>
      </c>
      <c r="I310" s="108">
        <v>0</v>
      </c>
      <c r="J310" s="109" t="str">
        <f>IF(E310=0," ",I310/E310)</f>
        <v xml:space="preserve"> </v>
      </c>
      <c r="K310" s="110">
        <v>0</v>
      </c>
      <c r="L310" s="109" t="str">
        <f>IF(E310=0," ",K310/E310)</f>
        <v xml:space="preserve"> </v>
      </c>
      <c r="M310" s="110">
        <v>0</v>
      </c>
      <c r="N310" s="109" t="str">
        <f>IF(G310=0," ",M310/G310)</f>
        <v xml:space="preserve"> </v>
      </c>
      <c r="O310" s="111">
        <v>0</v>
      </c>
      <c r="P310" s="112" t="str">
        <f>IF(G310=0," ",O310/G310)</f>
        <v xml:space="preserve"> </v>
      </c>
      <c r="Q310" s="114"/>
      <c r="R310" s="115"/>
      <c r="S310" s="115"/>
      <c r="T310" s="115"/>
      <c r="U310" s="115"/>
    </row>
    <row r="311" spans="1:21" x14ac:dyDescent="0.3">
      <c r="A311" s="100" t="s">
        <v>406</v>
      </c>
      <c r="B311" s="101" t="s">
        <v>206</v>
      </c>
      <c r="C311" s="102">
        <v>0</v>
      </c>
      <c r="D311" s="103">
        <v>0</v>
      </c>
      <c r="E311" s="104"/>
      <c r="F311" s="105" t="str">
        <f>IF(C311=0," ",E311/C311)</f>
        <v xml:space="preserve"> </v>
      </c>
      <c r="G311" s="106"/>
      <c r="H311" s="107" t="str">
        <f>IF(D311=0," ",G311/D311)</f>
        <v xml:space="preserve"> </v>
      </c>
      <c r="I311" s="108">
        <v>0</v>
      </c>
      <c r="J311" s="109" t="str">
        <f>IF(E311=0," ",I311/E311)</f>
        <v xml:space="preserve"> </v>
      </c>
      <c r="K311" s="110">
        <v>0</v>
      </c>
      <c r="L311" s="109" t="str">
        <f>IF(E311=0," ",K311/E311)</f>
        <v xml:space="preserve"> </v>
      </c>
      <c r="M311" s="110">
        <v>0</v>
      </c>
      <c r="N311" s="109" t="str">
        <f>IF(G311=0," ",M311/G311)</f>
        <v xml:space="preserve"> </v>
      </c>
      <c r="O311" s="111">
        <v>0</v>
      </c>
      <c r="P311" s="112" t="str">
        <f>IF(G311=0," ",O311/G311)</f>
        <v xml:space="preserve"> </v>
      </c>
      <c r="Q311" s="114"/>
      <c r="R311" s="115"/>
      <c r="S311" s="115"/>
      <c r="T311" s="115"/>
      <c r="U311" s="115"/>
    </row>
    <row r="312" spans="1:21" x14ac:dyDescent="0.3">
      <c r="A312" s="100" t="s">
        <v>406</v>
      </c>
      <c r="B312" s="101" t="s">
        <v>210</v>
      </c>
      <c r="C312" s="102">
        <v>11.270040512084901</v>
      </c>
      <c r="D312" s="103">
        <v>5.6350202560424796</v>
      </c>
      <c r="E312" s="104"/>
      <c r="F312" s="105">
        <f>IF(C312=0," ",E312/C312)</f>
        <v>0</v>
      </c>
      <c r="G312" s="106"/>
      <c r="H312" s="107">
        <f>IF(D312=0," ",G312/D312)</f>
        <v>0</v>
      </c>
      <c r="I312" s="108">
        <v>0</v>
      </c>
      <c r="J312" s="109" t="str">
        <f>IF(E312=0," ",I312/E312)</f>
        <v xml:space="preserve"> </v>
      </c>
      <c r="K312" s="110">
        <v>0</v>
      </c>
      <c r="L312" s="109" t="str">
        <f>IF(E312=0," ",K312/E312)</f>
        <v xml:space="preserve"> </v>
      </c>
      <c r="M312" s="110">
        <v>0</v>
      </c>
      <c r="N312" s="109" t="str">
        <f>IF(G312=0," ",M312/G312)</f>
        <v xml:space="preserve"> </v>
      </c>
      <c r="O312" s="111">
        <v>0</v>
      </c>
      <c r="P312" s="112" t="str">
        <f>IF(G312=0," ",O312/G312)</f>
        <v xml:space="preserve"> </v>
      </c>
      <c r="Q312" s="114"/>
      <c r="R312" s="115"/>
      <c r="S312" s="115"/>
      <c r="T312" s="115"/>
      <c r="U312" s="115"/>
    </row>
    <row r="313" spans="1:21" x14ac:dyDescent="0.3">
      <c r="A313" s="100" t="s">
        <v>406</v>
      </c>
      <c r="B313" s="101" t="s">
        <v>213</v>
      </c>
      <c r="C313" s="102">
        <v>23.441240310668899</v>
      </c>
      <c r="D313" s="103">
        <v>11.7206201553344</v>
      </c>
      <c r="E313" s="104"/>
      <c r="F313" s="105">
        <f>IF(C313=0," ",E313/C313)</f>
        <v>0</v>
      </c>
      <c r="G313" s="106"/>
      <c r="H313" s="107">
        <f>IF(D313=0," ",G313/D313)</f>
        <v>0</v>
      </c>
      <c r="I313" s="108">
        <v>0</v>
      </c>
      <c r="J313" s="109" t="str">
        <f>IF(E313=0," ",I313/E313)</f>
        <v xml:space="preserve"> </v>
      </c>
      <c r="K313" s="110">
        <v>0</v>
      </c>
      <c r="L313" s="109" t="str">
        <f>IF(E313=0," ",K313/E313)</f>
        <v xml:space="preserve"> </v>
      </c>
      <c r="M313" s="110">
        <v>0</v>
      </c>
      <c r="N313" s="109" t="str">
        <f>IF(G313=0," ",M313/G313)</f>
        <v xml:space="preserve"> </v>
      </c>
      <c r="O313" s="111">
        <v>0</v>
      </c>
      <c r="P313" s="112" t="str">
        <f>IF(G313=0," ",O313/G313)</f>
        <v xml:space="preserve"> </v>
      </c>
      <c r="Q313" s="114"/>
      <c r="R313" s="115"/>
      <c r="S313" s="115"/>
      <c r="T313" s="115"/>
      <c r="U313" s="115"/>
    </row>
    <row r="314" spans="1:21" x14ac:dyDescent="0.3">
      <c r="A314" s="100" t="s">
        <v>406</v>
      </c>
      <c r="B314" s="101" t="s">
        <v>217</v>
      </c>
      <c r="C314" s="102">
        <v>82.287467956542898</v>
      </c>
      <c r="D314" s="103">
        <v>88.327842712402301</v>
      </c>
      <c r="E314" s="104"/>
      <c r="F314" s="105">
        <f>IF(C314=0," ",E314/C314)</f>
        <v>0</v>
      </c>
      <c r="G314" s="106"/>
      <c r="H314" s="107">
        <f>IF(D314=0," ",G314/D314)</f>
        <v>0</v>
      </c>
      <c r="I314" s="108">
        <v>0</v>
      </c>
      <c r="J314" s="109" t="str">
        <f>IF(E314=0," ",I314/E314)</f>
        <v xml:space="preserve"> </v>
      </c>
      <c r="K314" s="110">
        <v>0</v>
      </c>
      <c r="L314" s="109" t="str">
        <f>IF(E314=0," ",K314/E314)</f>
        <v xml:space="preserve"> </v>
      </c>
      <c r="M314" s="110">
        <v>0</v>
      </c>
      <c r="N314" s="109" t="str">
        <f>IF(G314=0," ",M314/G314)</f>
        <v xml:space="preserve"> </v>
      </c>
      <c r="O314" s="111">
        <v>0</v>
      </c>
      <c r="P314" s="112" t="str">
        <f>IF(G314=0," ",O314/G314)</f>
        <v xml:space="preserve"> </v>
      </c>
      <c r="Q314" s="114"/>
      <c r="R314" s="115"/>
      <c r="S314" s="115"/>
      <c r="T314" s="115"/>
      <c r="U314" s="115"/>
    </row>
    <row r="315" spans="1:21" x14ac:dyDescent="0.3">
      <c r="A315" s="100" t="s">
        <v>409</v>
      </c>
      <c r="B315" s="101" t="s">
        <v>198</v>
      </c>
      <c r="C315" s="102">
        <v>2511.77880859375</v>
      </c>
      <c r="D315" s="103">
        <v>2789.06176757812</v>
      </c>
      <c r="E315" s="104">
        <v>2009.42541503906</v>
      </c>
      <c r="F315" s="105">
        <f t="shared" si="24"/>
        <v>0.80000094282348899</v>
      </c>
      <c r="G315" s="106">
        <v>2231.24829101562</v>
      </c>
      <c r="H315" s="107">
        <f t="shared" si="25"/>
        <v>0.79999959733882953</v>
      </c>
      <c r="I315" s="108">
        <v>1583.52856445312</v>
      </c>
      <c r="J315" s="109">
        <f t="shared" si="26"/>
        <v>0.78805043103445505</v>
      </c>
      <c r="K315" s="110">
        <v>1691.35498046875</v>
      </c>
      <c r="L315" s="109">
        <f t="shared" si="27"/>
        <v>0.84171075363644332</v>
      </c>
      <c r="M315" s="110">
        <v>1808.29895019531</v>
      </c>
      <c r="N315" s="109">
        <f t="shared" si="28"/>
        <v>0.81044272727362321</v>
      </c>
      <c r="O315" s="111">
        <v>1904.60314941406</v>
      </c>
      <c r="P315" s="112">
        <f t="shared" si="29"/>
        <v>0.85360430620077798</v>
      </c>
      <c r="Q315" s="114"/>
      <c r="R315" s="115"/>
      <c r="S315" s="115"/>
      <c r="T315" s="115"/>
      <c r="U315" s="115"/>
    </row>
    <row r="316" spans="1:21" x14ac:dyDescent="0.3">
      <c r="A316" s="100" t="s">
        <v>409</v>
      </c>
      <c r="B316" s="101" t="s">
        <v>202</v>
      </c>
      <c r="C316" s="102">
        <v>1029.91015625</v>
      </c>
      <c r="D316" s="103">
        <v>1143.60510253906</v>
      </c>
      <c r="E316" s="104">
        <v>823.92779541015602</v>
      </c>
      <c r="F316" s="105">
        <f t="shared" si="24"/>
        <v>0.79999967998194599</v>
      </c>
      <c r="G316" s="106">
        <v>914.8857421875</v>
      </c>
      <c r="H316" s="107">
        <f t="shared" si="25"/>
        <v>0.80000145168664283</v>
      </c>
      <c r="I316" s="108">
        <v>0</v>
      </c>
      <c r="J316" s="109">
        <f t="shared" si="26"/>
        <v>0</v>
      </c>
      <c r="K316" s="110">
        <v>693.50891113281205</v>
      </c>
      <c r="L316" s="109">
        <f t="shared" si="27"/>
        <v>0.84171078460531767</v>
      </c>
      <c r="M316" s="110">
        <v>0</v>
      </c>
      <c r="N316" s="109">
        <f t="shared" si="28"/>
        <v>0</v>
      </c>
      <c r="O316" s="111">
        <v>780.95037841796795</v>
      </c>
      <c r="P316" s="112">
        <f t="shared" si="29"/>
        <v>0.85360427254086246</v>
      </c>
      <c r="Q316" s="114"/>
      <c r="R316" s="115"/>
      <c r="S316" s="115"/>
      <c r="T316" s="115"/>
      <c r="U316" s="115"/>
    </row>
    <row r="317" spans="1:21" x14ac:dyDescent="0.3">
      <c r="A317" s="100" t="s">
        <v>409</v>
      </c>
      <c r="B317" s="101" t="s">
        <v>206</v>
      </c>
      <c r="C317" s="102">
        <v>86.902229309082003</v>
      </c>
      <c r="D317" s="103">
        <v>43.451114654541001</v>
      </c>
      <c r="E317" s="104">
        <v>69.521736145019503</v>
      </c>
      <c r="F317" s="105">
        <f t="shared" si="24"/>
        <v>0.79999945568431929</v>
      </c>
      <c r="G317" s="106">
        <v>34.760868072509702</v>
      </c>
      <c r="H317" s="107">
        <f t="shared" si="25"/>
        <v>0.79999945568431818</v>
      </c>
      <c r="I317" s="108">
        <v>26.9743843078613</v>
      </c>
      <c r="J317" s="109">
        <f t="shared" si="26"/>
        <v>0.38799929063327526</v>
      </c>
      <c r="K317" s="110">
        <v>58.517192840576101</v>
      </c>
      <c r="L317" s="109">
        <f t="shared" si="27"/>
        <v>0.84171075242585469</v>
      </c>
      <c r="M317" s="110">
        <v>16.9863262176513</v>
      </c>
      <c r="N317" s="109">
        <f t="shared" si="28"/>
        <v>0.48866231367463381</v>
      </c>
      <c r="O317" s="111">
        <v>29.6720256805419</v>
      </c>
      <c r="P317" s="112">
        <f t="shared" si="29"/>
        <v>0.85360427762181623</v>
      </c>
      <c r="Q317" s="114"/>
      <c r="R317" s="115"/>
      <c r="S317" s="115"/>
      <c r="T317" s="115"/>
      <c r="U317" s="115"/>
    </row>
    <row r="318" spans="1:21" x14ac:dyDescent="0.3">
      <c r="A318" s="100" t="s">
        <v>409</v>
      </c>
      <c r="B318" s="101" t="s">
        <v>210</v>
      </c>
      <c r="C318" s="102">
        <v>2802.61596679687</v>
      </c>
      <c r="D318" s="103">
        <v>3112.00537109375</v>
      </c>
      <c r="E318" s="104">
        <v>2242.09497070312</v>
      </c>
      <c r="F318" s="105">
        <f t="shared" si="24"/>
        <v>0.80000078400524721</v>
      </c>
      <c r="G318" s="106">
        <v>2489.6083984375</v>
      </c>
      <c r="H318" s="107">
        <f t="shared" si="25"/>
        <v>0.80000131798053375</v>
      </c>
      <c r="I318" s="108">
        <v>1544.21276855468</v>
      </c>
      <c r="J318" s="109">
        <f t="shared" si="26"/>
        <v>0.68873655609263307</v>
      </c>
      <c r="K318" s="110">
        <v>1887.19543457031</v>
      </c>
      <c r="L318" s="109">
        <f t="shared" si="27"/>
        <v>0.84171074786296241</v>
      </c>
      <c r="M318" s="110">
        <v>1818.80773925781</v>
      </c>
      <c r="N318" s="109">
        <f t="shared" si="28"/>
        <v>0.73055977012260631</v>
      </c>
      <c r="O318" s="111">
        <v>2125.14038085937</v>
      </c>
      <c r="P318" s="112">
        <f t="shared" si="29"/>
        <v>0.85360427856570809</v>
      </c>
      <c r="Q318" s="114"/>
      <c r="R318" s="115"/>
      <c r="S318" s="115"/>
      <c r="T318" s="115"/>
      <c r="U318" s="115"/>
    </row>
    <row r="319" spans="1:21" x14ac:dyDescent="0.3">
      <c r="A319" s="100" t="s">
        <v>409</v>
      </c>
      <c r="B319" s="101" t="s">
        <v>213</v>
      </c>
      <c r="C319" s="102">
        <v>2383.75390625</v>
      </c>
      <c r="D319" s="103">
        <v>2646.90380859375</v>
      </c>
      <c r="E319" s="104">
        <v>1906.99597167968</v>
      </c>
      <c r="F319" s="105">
        <f t="shared" si="24"/>
        <v>0.79999699913640365</v>
      </c>
      <c r="G319" s="106">
        <v>2117.52270507812</v>
      </c>
      <c r="H319" s="107">
        <f t="shared" si="25"/>
        <v>0.79999987086917212</v>
      </c>
      <c r="I319" s="108">
        <v>1079.84265136718</v>
      </c>
      <c r="J319" s="109">
        <f t="shared" si="26"/>
        <v>0.56625324195942361</v>
      </c>
      <c r="K319" s="110">
        <v>1605.13903808593</v>
      </c>
      <c r="L319" s="109">
        <f t="shared" si="27"/>
        <v>0.8417107649535962</v>
      </c>
      <c r="M319" s="110">
        <v>1338.36022949218</v>
      </c>
      <c r="N319" s="109">
        <f t="shared" si="28"/>
        <v>0.63204055677070292</v>
      </c>
      <c r="O319" s="111">
        <v>1807.52648925781</v>
      </c>
      <c r="P319" s="112">
        <f t="shared" si="29"/>
        <v>0.8536043013485074</v>
      </c>
      <c r="Q319" s="114"/>
      <c r="R319" s="115"/>
      <c r="S319" s="115"/>
      <c r="T319" s="115"/>
      <c r="U319" s="115"/>
    </row>
    <row r="320" spans="1:21" x14ac:dyDescent="0.3">
      <c r="A320" s="100" t="s">
        <v>409</v>
      </c>
      <c r="B320" s="101" t="s">
        <v>217</v>
      </c>
      <c r="C320" s="102">
        <v>1777.43432617187</v>
      </c>
      <c r="D320" s="103">
        <v>1973.65087890625</v>
      </c>
      <c r="E320" s="104">
        <v>1421.9482421875</v>
      </c>
      <c r="F320" s="105">
        <f t="shared" si="24"/>
        <v>0.80000043953804223</v>
      </c>
      <c r="G320" s="106">
        <v>1578.92248535156</v>
      </c>
      <c r="H320" s="107">
        <f t="shared" si="25"/>
        <v>0.80000090301004045</v>
      </c>
      <c r="I320" s="108">
        <v>0</v>
      </c>
      <c r="J320" s="109">
        <f t="shared" si="26"/>
        <v>0</v>
      </c>
      <c r="K320" s="110">
        <v>1196.869140625</v>
      </c>
      <c r="L320" s="109">
        <f t="shared" si="27"/>
        <v>0.84171076352523055</v>
      </c>
      <c r="M320" s="110">
        <v>0</v>
      </c>
      <c r="N320" s="109">
        <f t="shared" si="28"/>
        <v>0</v>
      </c>
      <c r="O320" s="111">
        <v>1347.77502441406</v>
      </c>
      <c r="P320" s="112">
        <f t="shared" si="29"/>
        <v>0.85360430098249374</v>
      </c>
      <c r="Q320" s="114"/>
      <c r="R320" s="115"/>
      <c r="S320" s="115"/>
      <c r="T320" s="115"/>
      <c r="U320" s="115"/>
    </row>
    <row r="321" spans="1:21" x14ac:dyDescent="0.3">
      <c r="A321" s="100" t="s">
        <v>409</v>
      </c>
      <c r="B321" s="101" t="s">
        <v>221</v>
      </c>
      <c r="C321" s="102">
        <v>566.38861083984295</v>
      </c>
      <c r="D321" s="103">
        <v>283.19430541992102</v>
      </c>
      <c r="E321" s="104">
        <v>453.11120605468699</v>
      </c>
      <c r="F321" s="105">
        <f t="shared" si="24"/>
        <v>0.80000056036227873</v>
      </c>
      <c r="G321" s="106">
        <v>226.55451965332</v>
      </c>
      <c r="H321" s="107">
        <f t="shared" si="25"/>
        <v>0.79999673481210909</v>
      </c>
      <c r="I321" s="108">
        <v>0</v>
      </c>
      <c r="J321" s="109">
        <f t="shared" si="26"/>
        <v>0</v>
      </c>
      <c r="K321" s="110">
        <v>0</v>
      </c>
      <c r="L321" s="109">
        <f t="shared" si="27"/>
        <v>0</v>
      </c>
      <c r="M321" s="110">
        <v>0</v>
      </c>
      <c r="N321" s="109">
        <f t="shared" si="28"/>
        <v>0</v>
      </c>
      <c r="O321" s="111">
        <v>0</v>
      </c>
      <c r="P321" s="112">
        <f t="shared" si="29"/>
        <v>0</v>
      </c>
      <c r="Q321" s="114"/>
      <c r="R321" s="115"/>
      <c r="S321" s="115"/>
      <c r="T321" s="115"/>
      <c r="U321" s="115"/>
    </row>
    <row r="322" spans="1:21" x14ac:dyDescent="0.3">
      <c r="A322" s="100" t="s">
        <v>409</v>
      </c>
      <c r="B322" s="101" t="s">
        <v>225</v>
      </c>
      <c r="C322" s="102">
        <v>110.19366455078099</v>
      </c>
      <c r="D322" s="103">
        <v>55.096832275390597</v>
      </c>
      <c r="E322" s="104">
        <v>88.155220031738196</v>
      </c>
      <c r="F322" s="105">
        <f t="shared" si="24"/>
        <v>0.80000261712971044</v>
      </c>
      <c r="G322" s="106">
        <v>44.077445983886697</v>
      </c>
      <c r="H322" s="107">
        <f t="shared" si="25"/>
        <v>0.79999963997157442</v>
      </c>
      <c r="I322" s="108">
        <v>0</v>
      </c>
      <c r="J322" s="109">
        <f t="shared" si="26"/>
        <v>0</v>
      </c>
      <c r="K322" s="110">
        <v>0</v>
      </c>
      <c r="L322" s="109">
        <f t="shared" si="27"/>
        <v>0</v>
      </c>
      <c r="M322" s="110">
        <v>0</v>
      </c>
      <c r="N322" s="109">
        <f t="shared" si="28"/>
        <v>0</v>
      </c>
      <c r="O322" s="111">
        <v>0</v>
      </c>
      <c r="P322" s="112">
        <f t="shared" si="29"/>
        <v>0</v>
      </c>
      <c r="Q322" s="114"/>
      <c r="R322" s="115"/>
      <c r="S322" s="115"/>
      <c r="T322" s="115"/>
      <c r="U322" s="115"/>
    </row>
    <row r="323" spans="1:21" x14ac:dyDescent="0.3">
      <c r="A323" s="100" t="s">
        <v>409</v>
      </c>
      <c r="B323" s="101" t="s">
        <v>228</v>
      </c>
      <c r="C323" s="102">
        <v>145.47080993652301</v>
      </c>
      <c r="D323" s="103">
        <v>72.735404968261705</v>
      </c>
      <c r="E323" s="104">
        <v>116.37716674804599</v>
      </c>
      <c r="F323" s="105">
        <f t="shared" ref="F323:F386" si="30">IF(C323=0," ",E323/C323)</f>
        <v>0.80000356634315717</v>
      </c>
      <c r="G323" s="106">
        <v>58.188278198242102</v>
      </c>
      <c r="H323" s="107">
        <f t="shared" ref="H323:H386" si="31">IF(D323=0," ",G323/D323)</f>
        <v>0.79999937064532356</v>
      </c>
      <c r="I323" s="108">
        <v>0</v>
      </c>
      <c r="J323" s="109">
        <f t="shared" ref="J323:J386" si="32">IF(E323=0," ",I323/E323)</f>
        <v>0</v>
      </c>
      <c r="K323" s="110">
        <v>0</v>
      </c>
      <c r="L323" s="109">
        <f t="shared" ref="L323:L386" si="33">IF(E323=0," ",K323/E323)</f>
        <v>0</v>
      </c>
      <c r="M323" s="110">
        <v>0</v>
      </c>
      <c r="N323" s="109">
        <f t="shared" ref="N323:N386" si="34">IF(G323=0," ",M323/G323)</f>
        <v>0</v>
      </c>
      <c r="O323" s="111">
        <v>0</v>
      </c>
      <c r="P323" s="112">
        <f t="shared" ref="P323:P386" si="35">IF(G323=0," ",O323/G323)</f>
        <v>0</v>
      </c>
      <c r="Q323" s="114"/>
      <c r="R323" s="115"/>
      <c r="S323" s="115"/>
      <c r="T323" s="115"/>
      <c r="U323" s="115"/>
    </row>
    <row r="324" spans="1:21" x14ac:dyDescent="0.3">
      <c r="A324" s="100" t="s">
        <v>409</v>
      </c>
      <c r="B324" s="101" t="s">
        <v>232</v>
      </c>
      <c r="C324" s="102">
        <v>973.16979980468705</v>
      </c>
      <c r="D324" s="103">
        <v>486.58489990234301</v>
      </c>
      <c r="E324" s="104">
        <v>778.53631591796795</v>
      </c>
      <c r="F324" s="105">
        <f t="shared" si="30"/>
        <v>0.80000048919953992</v>
      </c>
      <c r="G324" s="106">
        <v>389.26776123046801</v>
      </c>
      <c r="H324" s="107">
        <f t="shared" si="31"/>
        <v>0.79999967386697279</v>
      </c>
      <c r="I324" s="108">
        <v>0</v>
      </c>
      <c r="J324" s="109">
        <f t="shared" si="32"/>
        <v>0</v>
      </c>
      <c r="K324" s="110">
        <v>0</v>
      </c>
      <c r="L324" s="109">
        <f t="shared" si="33"/>
        <v>0</v>
      </c>
      <c r="M324" s="110">
        <v>0</v>
      </c>
      <c r="N324" s="109">
        <f t="shared" si="34"/>
        <v>0</v>
      </c>
      <c r="O324" s="111">
        <v>0</v>
      </c>
      <c r="P324" s="112">
        <f t="shared" si="35"/>
        <v>0</v>
      </c>
      <c r="Q324" s="114"/>
      <c r="R324" s="115"/>
      <c r="S324" s="115"/>
      <c r="T324" s="115"/>
      <c r="U324" s="115"/>
    </row>
    <row r="325" spans="1:21" x14ac:dyDescent="0.3">
      <c r="A325" s="100" t="s">
        <v>409</v>
      </c>
      <c r="B325" s="101" t="s">
        <v>235</v>
      </c>
      <c r="C325" s="102">
        <v>437.34381103515602</v>
      </c>
      <c r="D325" s="103">
        <v>218.67190551757801</v>
      </c>
      <c r="E325" s="104">
        <v>349.87533569335898</v>
      </c>
      <c r="F325" s="105">
        <f t="shared" si="30"/>
        <v>0.80000065592613157</v>
      </c>
      <c r="G325" s="106">
        <v>174.93727111816401</v>
      </c>
      <c r="H325" s="107">
        <f t="shared" si="31"/>
        <v>0.79999884166236257</v>
      </c>
      <c r="I325" s="108">
        <v>0</v>
      </c>
      <c r="J325" s="109">
        <f t="shared" si="32"/>
        <v>0</v>
      </c>
      <c r="K325" s="110">
        <v>0</v>
      </c>
      <c r="L325" s="109">
        <f t="shared" si="33"/>
        <v>0</v>
      </c>
      <c r="M325" s="110">
        <v>0</v>
      </c>
      <c r="N325" s="109">
        <f t="shared" si="34"/>
        <v>0</v>
      </c>
      <c r="O325" s="111">
        <v>0</v>
      </c>
      <c r="P325" s="112">
        <f t="shared" si="35"/>
        <v>0</v>
      </c>
      <c r="Q325" s="114"/>
      <c r="R325" s="115"/>
      <c r="S325" s="115"/>
      <c r="T325" s="115"/>
      <c r="U325" s="115"/>
    </row>
    <row r="326" spans="1:21" x14ac:dyDescent="0.3">
      <c r="A326" s="100" t="s">
        <v>414</v>
      </c>
      <c r="B326" s="101" t="s">
        <v>198</v>
      </c>
      <c r="C326" s="102">
        <v>2511.77880859375</v>
      </c>
      <c r="D326" s="103">
        <v>2789.06176757812</v>
      </c>
      <c r="E326" s="104">
        <v>2009.42541503906</v>
      </c>
      <c r="F326" s="105">
        <f t="shared" si="30"/>
        <v>0.80000094282348899</v>
      </c>
      <c r="G326" s="106">
        <v>2231.24829101562</v>
      </c>
      <c r="H326" s="107">
        <f t="shared" si="31"/>
        <v>0.79999959733882953</v>
      </c>
      <c r="I326" s="108">
        <v>1583.52856445312</v>
      </c>
      <c r="J326" s="109">
        <f t="shared" si="32"/>
        <v>0.78805043103445505</v>
      </c>
      <c r="K326" s="110">
        <v>1691.35498046875</v>
      </c>
      <c r="L326" s="109">
        <f t="shared" si="33"/>
        <v>0.84171075363644332</v>
      </c>
      <c r="M326" s="110">
        <v>1808.29895019531</v>
      </c>
      <c r="N326" s="109">
        <f t="shared" si="34"/>
        <v>0.81044272727362321</v>
      </c>
      <c r="O326" s="111">
        <v>1904.60314941406</v>
      </c>
      <c r="P326" s="112">
        <f t="shared" si="35"/>
        <v>0.85360430620077798</v>
      </c>
      <c r="Q326" s="114"/>
      <c r="R326" s="115"/>
      <c r="S326" s="115"/>
      <c r="T326" s="115"/>
      <c r="U326" s="115"/>
    </row>
    <row r="327" spans="1:21" x14ac:dyDescent="0.3">
      <c r="A327" s="100" t="s">
        <v>414</v>
      </c>
      <c r="B327" s="101" t="s">
        <v>202</v>
      </c>
      <c r="C327" s="102">
        <v>1029.91015625</v>
      </c>
      <c r="D327" s="103">
        <v>1143.60510253906</v>
      </c>
      <c r="E327" s="104">
        <v>823.92779541015602</v>
      </c>
      <c r="F327" s="105">
        <f t="shared" si="30"/>
        <v>0.79999967998194599</v>
      </c>
      <c r="G327" s="106">
        <v>914.8857421875</v>
      </c>
      <c r="H327" s="107">
        <f t="shared" si="31"/>
        <v>0.80000145168664283</v>
      </c>
      <c r="I327" s="108">
        <v>0</v>
      </c>
      <c r="J327" s="109">
        <f t="shared" si="32"/>
        <v>0</v>
      </c>
      <c r="K327" s="110">
        <v>693.50891113281205</v>
      </c>
      <c r="L327" s="109">
        <f t="shared" si="33"/>
        <v>0.84171078460531767</v>
      </c>
      <c r="M327" s="110">
        <v>0</v>
      </c>
      <c r="N327" s="109">
        <f t="shared" si="34"/>
        <v>0</v>
      </c>
      <c r="O327" s="111">
        <v>780.95037841796795</v>
      </c>
      <c r="P327" s="112">
        <f t="shared" si="35"/>
        <v>0.85360427254086246</v>
      </c>
      <c r="Q327" s="114"/>
      <c r="R327" s="115"/>
      <c r="S327" s="115"/>
      <c r="T327" s="115"/>
      <c r="U327" s="115"/>
    </row>
    <row r="328" spans="1:21" x14ac:dyDescent="0.3">
      <c r="A328" s="100" t="s">
        <v>414</v>
      </c>
      <c r="B328" s="101" t="s">
        <v>206</v>
      </c>
      <c r="C328" s="102">
        <v>86.902229309082003</v>
      </c>
      <c r="D328" s="103">
        <v>43.451114654541001</v>
      </c>
      <c r="E328" s="104">
        <v>69.521736145019503</v>
      </c>
      <c r="F328" s="105">
        <f t="shared" si="30"/>
        <v>0.79999945568431929</v>
      </c>
      <c r="G328" s="106">
        <v>34.760868072509702</v>
      </c>
      <c r="H328" s="107">
        <f t="shared" si="31"/>
        <v>0.79999945568431818</v>
      </c>
      <c r="I328" s="108">
        <v>26.9743843078613</v>
      </c>
      <c r="J328" s="109">
        <f t="shared" si="32"/>
        <v>0.38799929063327526</v>
      </c>
      <c r="K328" s="110">
        <v>58.517192840576101</v>
      </c>
      <c r="L328" s="109">
        <f t="shared" si="33"/>
        <v>0.84171075242585469</v>
      </c>
      <c r="M328" s="110">
        <v>16.9863262176513</v>
      </c>
      <c r="N328" s="109">
        <f t="shared" si="34"/>
        <v>0.48866231367463381</v>
      </c>
      <c r="O328" s="111">
        <v>29.6720256805419</v>
      </c>
      <c r="P328" s="112">
        <f t="shared" si="35"/>
        <v>0.85360427762181623</v>
      </c>
      <c r="Q328" s="114"/>
      <c r="R328" s="115"/>
      <c r="S328" s="115"/>
      <c r="T328" s="115"/>
      <c r="U328" s="115"/>
    </row>
    <row r="329" spans="1:21" x14ac:dyDescent="0.3">
      <c r="A329" s="100" t="s">
        <v>414</v>
      </c>
      <c r="B329" s="101" t="s">
        <v>210</v>
      </c>
      <c r="C329" s="102">
        <v>2802.61596679687</v>
      </c>
      <c r="D329" s="103">
        <v>3112.00537109375</v>
      </c>
      <c r="E329" s="104">
        <v>2242.09497070312</v>
      </c>
      <c r="F329" s="105">
        <f t="shared" si="30"/>
        <v>0.80000078400524721</v>
      </c>
      <c r="G329" s="106">
        <v>2489.6083984375</v>
      </c>
      <c r="H329" s="107">
        <f t="shared" si="31"/>
        <v>0.80000131798053375</v>
      </c>
      <c r="I329" s="108">
        <v>1544.21276855468</v>
      </c>
      <c r="J329" s="109">
        <f t="shared" si="32"/>
        <v>0.68873655609263307</v>
      </c>
      <c r="K329" s="110">
        <v>1887.19543457031</v>
      </c>
      <c r="L329" s="109">
        <f t="shared" si="33"/>
        <v>0.84171074786296241</v>
      </c>
      <c r="M329" s="110">
        <v>1818.80773925781</v>
      </c>
      <c r="N329" s="109">
        <f t="shared" si="34"/>
        <v>0.73055977012260631</v>
      </c>
      <c r="O329" s="111">
        <v>2125.14038085937</v>
      </c>
      <c r="P329" s="112">
        <f t="shared" si="35"/>
        <v>0.85360427856570809</v>
      </c>
      <c r="Q329" s="114"/>
      <c r="R329" s="115"/>
      <c r="S329" s="115"/>
      <c r="T329" s="115"/>
      <c r="U329" s="115"/>
    </row>
    <row r="330" spans="1:21" x14ac:dyDescent="0.3">
      <c r="A330" s="100" t="s">
        <v>414</v>
      </c>
      <c r="B330" s="101" t="s">
        <v>213</v>
      </c>
      <c r="C330" s="102">
        <v>2383.75390625</v>
      </c>
      <c r="D330" s="103">
        <v>2646.90380859375</v>
      </c>
      <c r="E330" s="104">
        <v>1906.99597167968</v>
      </c>
      <c r="F330" s="105">
        <f t="shared" si="30"/>
        <v>0.79999699913640365</v>
      </c>
      <c r="G330" s="106">
        <v>2117.52270507812</v>
      </c>
      <c r="H330" s="107">
        <f t="shared" si="31"/>
        <v>0.79999987086917212</v>
      </c>
      <c r="I330" s="108">
        <v>1079.84265136718</v>
      </c>
      <c r="J330" s="109">
        <f t="shared" si="32"/>
        <v>0.56625324195942361</v>
      </c>
      <c r="K330" s="110">
        <v>1605.13903808593</v>
      </c>
      <c r="L330" s="109">
        <f t="shared" si="33"/>
        <v>0.8417107649535962</v>
      </c>
      <c r="M330" s="110">
        <v>1338.36022949218</v>
      </c>
      <c r="N330" s="109">
        <f t="shared" si="34"/>
        <v>0.63204055677070292</v>
      </c>
      <c r="O330" s="111">
        <v>1807.52648925781</v>
      </c>
      <c r="P330" s="112">
        <f t="shared" si="35"/>
        <v>0.8536043013485074</v>
      </c>
      <c r="Q330" s="114"/>
      <c r="R330" s="115"/>
      <c r="S330" s="115"/>
      <c r="T330" s="115"/>
      <c r="U330" s="115"/>
    </row>
    <row r="331" spans="1:21" x14ac:dyDescent="0.3">
      <c r="A331" s="100" t="s">
        <v>414</v>
      </c>
      <c r="B331" s="101" t="s">
        <v>217</v>
      </c>
      <c r="C331" s="102">
        <v>1777.43432617187</v>
      </c>
      <c r="D331" s="103">
        <v>1973.65087890625</v>
      </c>
      <c r="E331" s="104">
        <v>1421.9482421875</v>
      </c>
      <c r="F331" s="105">
        <f t="shared" si="30"/>
        <v>0.80000043953804223</v>
      </c>
      <c r="G331" s="106">
        <v>1578.92248535156</v>
      </c>
      <c r="H331" s="107">
        <f t="shared" si="31"/>
        <v>0.80000090301004045</v>
      </c>
      <c r="I331" s="108">
        <v>0</v>
      </c>
      <c r="J331" s="109">
        <f t="shared" si="32"/>
        <v>0</v>
      </c>
      <c r="K331" s="110">
        <v>1196.869140625</v>
      </c>
      <c r="L331" s="109">
        <f t="shared" si="33"/>
        <v>0.84171076352523055</v>
      </c>
      <c r="M331" s="110">
        <v>0</v>
      </c>
      <c r="N331" s="109">
        <f t="shared" si="34"/>
        <v>0</v>
      </c>
      <c r="O331" s="111">
        <v>1347.77502441406</v>
      </c>
      <c r="P331" s="112">
        <f t="shared" si="35"/>
        <v>0.85360430098249374</v>
      </c>
      <c r="Q331" s="114"/>
      <c r="R331" s="115"/>
      <c r="S331" s="115"/>
      <c r="T331" s="115"/>
      <c r="U331" s="115"/>
    </row>
    <row r="332" spans="1:21" x14ac:dyDescent="0.3">
      <c r="A332" s="100" t="s">
        <v>414</v>
      </c>
      <c r="B332" s="101" t="s">
        <v>221</v>
      </c>
      <c r="C332" s="102">
        <v>566.38861083984295</v>
      </c>
      <c r="D332" s="103">
        <v>283.19430541992102</v>
      </c>
      <c r="E332" s="104">
        <v>453.11120605468699</v>
      </c>
      <c r="F332" s="105">
        <f t="shared" si="30"/>
        <v>0.80000056036227873</v>
      </c>
      <c r="G332" s="106">
        <v>226.55451965332</v>
      </c>
      <c r="H332" s="107">
        <f t="shared" si="31"/>
        <v>0.79999673481210909</v>
      </c>
      <c r="I332" s="108">
        <v>0</v>
      </c>
      <c r="J332" s="109">
        <f t="shared" si="32"/>
        <v>0</v>
      </c>
      <c r="K332" s="110">
        <v>0</v>
      </c>
      <c r="L332" s="109">
        <f t="shared" si="33"/>
        <v>0</v>
      </c>
      <c r="M332" s="110">
        <v>0</v>
      </c>
      <c r="N332" s="109">
        <f t="shared" si="34"/>
        <v>0</v>
      </c>
      <c r="O332" s="111">
        <v>0</v>
      </c>
      <c r="P332" s="112">
        <f t="shared" si="35"/>
        <v>0</v>
      </c>
      <c r="Q332" s="114"/>
      <c r="R332" s="115"/>
      <c r="S332" s="115"/>
      <c r="T332" s="115"/>
      <c r="U332" s="115"/>
    </row>
    <row r="333" spans="1:21" x14ac:dyDescent="0.3">
      <c r="A333" s="100" t="s">
        <v>414</v>
      </c>
      <c r="B333" s="101" t="s">
        <v>225</v>
      </c>
      <c r="C333" s="102">
        <v>110.19366455078099</v>
      </c>
      <c r="D333" s="103">
        <v>55.096832275390597</v>
      </c>
      <c r="E333" s="104">
        <v>88.155220031738196</v>
      </c>
      <c r="F333" s="105">
        <f t="shared" si="30"/>
        <v>0.80000261712971044</v>
      </c>
      <c r="G333" s="106">
        <v>44.077445983886697</v>
      </c>
      <c r="H333" s="107">
        <f t="shared" si="31"/>
        <v>0.79999963997157442</v>
      </c>
      <c r="I333" s="108">
        <v>0</v>
      </c>
      <c r="J333" s="109">
        <f t="shared" si="32"/>
        <v>0</v>
      </c>
      <c r="K333" s="110">
        <v>0</v>
      </c>
      <c r="L333" s="109">
        <f t="shared" si="33"/>
        <v>0</v>
      </c>
      <c r="M333" s="110">
        <v>0</v>
      </c>
      <c r="N333" s="109">
        <f t="shared" si="34"/>
        <v>0</v>
      </c>
      <c r="O333" s="111">
        <v>0</v>
      </c>
      <c r="P333" s="112">
        <f t="shared" si="35"/>
        <v>0</v>
      </c>
      <c r="Q333" s="114"/>
      <c r="R333" s="115"/>
      <c r="S333" s="115"/>
      <c r="T333" s="115"/>
      <c r="U333" s="115"/>
    </row>
    <row r="334" spans="1:21" x14ac:dyDescent="0.3">
      <c r="A334" s="100" t="s">
        <v>414</v>
      </c>
      <c r="B334" s="101" t="s">
        <v>228</v>
      </c>
      <c r="C334" s="102">
        <v>145.47080993652301</v>
      </c>
      <c r="D334" s="103">
        <v>72.735404968261705</v>
      </c>
      <c r="E334" s="104">
        <v>116.37716674804599</v>
      </c>
      <c r="F334" s="105">
        <f t="shared" si="30"/>
        <v>0.80000356634315717</v>
      </c>
      <c r="G334" s="106">
        <v>58.188278198242102</v>
      </c>
      <c r="H334" s="107">
        <f t="shared" si="31"/>
        <v>0.79999937064532356</v>
      </c>
      <c r="I334" s="108">
        <v>0</v>
      </c>
      <c r="J334" s="109">
        <f t="shared" si="32"/>
        <v>0</v>
      </c>
      <c r="K334" s="110">
        <v>0</v>
      </c>
      <c r="L334" s="109">
        <f t="shared" si="33"/>
        <v>0</v>
      </c>
      <c r="M334" s="110">
        <v>0</v>
      </c>
      <c r="N334" s="109">
        <f t="shared" si="34"/>
        <v>0</v>
      </c>
      <c r="O334" s="111">
        <v>0</v>
      </c>
      <c r="P334" s="112">
        <f t="shared" si="35"/>
        <v>0</v>
      </c>
      <c r="Q334" s="114"/>
      <c r="R334" s="115"/>
      <c r="S334" s="115"/>
      <c r="T334" s="115"/>
      <c r="U334" s="115"/>
    </row>
    <row r="335" spans="1:21" x14ac:dyDescent="0.3">
      <c r="A335" s="100" t="s">
        <v>414</v>
      </c>
      <c r="B335" s="101" t="s">
        <v>232</v>
      </c>
      <c r="C335" s="102">
        <v>973.16979980468705</v>
      </c>
      <c r="D335" s="103">
        <v>486.58489990234301</v>
      </c>
      <c r="E335" s="104">
        <v>778.53631591796795</v>
      </c>
      <c r="F335" s="105">
        <f t="shared" si="30"/>
        <v>0.80000048919953992</v>
      </c>
      <c r="G335" s="106">
        <v>389.26776123046801</v>
      </c>
      <c r="H335" s="107">
        <f t="shared" si="31"/>
        <v>0.79999967386697279</v>
      </c>
      <c r="I335" s="108">
        <v>0</v>
      </c>
      <c r="J335" s="109">
        <f t="shared" si="32"/>
        <v>0</v>
      </c>
      <c r="K335" s="110">
        <v>0</v>
      </c>
      <c r="L335" s="109">
        <f t="shared" si="33"/>
        <v>0</v>
      </c>
      <c r="M335" s="110">
        <v>0</v>
      </c>
      <c r="N335" s="109">
        <f t="shared" si="34"/>
        <v>0</v>
      </c>
      <c r="O335" s="111">
        <v>0</v>
      </c>
      <c r="P335" s="112">
        <f t="shared" si="35"/>
        <v>0</v>
      </c>
      <c r="Q335" s="114"/>
      <c r="R335" s="115"/>
      <c r="S335" s="115"/>
      <c r="T335" s="115"/>
      <c r="U335" s="115"/>
    </row>
    <row r="336" spans="1:21" x14ac:dyDescent="0.3">
      <c r="A336" s="100" t="s">
        <v>414</v>
      </c>
      <c r="B336" s="101" t="s">
        <v>235</v>
      </c>
      <c r="C336" s="102">
        <v>437.34381103515602</v>
      </c>
      <c r="D336" s="103">
        <v>218.67190551757801</v>
      </c>
      <c r="E336" s="104">
        <v>349.87533569335898</v>
      </c>
      <c r="F336" s="105">
        <f t="shared" si="30"/>
        <v>0.80000065592613157</v>
      </c>
      <c r="G336" s="106">
        <v>174.93727111816401</v>
      </c>
      <c r="H336" s="107">
        <f t="shared" si="31"/>
        <v>0.79999884166236257</v>
      </c>
      <c r="I336" s="108">
        <v>0</v>
      </c>
      <c r="J336" s="109">
        <f t="shared" si="32"/>
        <v>0</v>
      </c>
      <c r="K336" s="110">
        <v>0</v>
      </c>
      <c r="L336" s="109">
        <f t="shared" si="33"/>
        <v>0</v>
      </c>
      <c r="M336" s="110">
        <v>0</v>
      </c>
      <c r="N336" s="109">
        <f t="shared" si="34"/>
        <v>0</v>
      </c>
      <c r="O336" s="111">
        <v>0</v>
      </c>
      <c r="P336" s="112">
        <f t="shared" si="35"/>
        <v>0</v>
      </c>
      <c r="Q336" s="114"/>
      <c r="R336" s="115"/>
      <c r="S336" s="115"/>
      <c r="T336" s="115"/>
      <c r="U336" s="115"/>
    </row>
    <row r="337" spans="1:21" x14ac:dyDescent="0.3">
      <c r="A337" s="100" t="s">
        <v>417</v>
      </c>
      <c r="B337" s="101" t="s">
        <v>198</v>
      </c>
      <c r="C337" s="102">
        <v>1491.96752929687</v>
      </c>
      <c r="D337" s="103">
        <v>745.98376464843705</v>
      </c>
      <c r="E337" s="104">
        <v>1193.57299804687</v>
      </c>
      <c r="F337" s="105">
        <f t="shared" si="30"/>
        <v>0.79999931272590996</v>
      </c>
      <c r="G337" s="106">
        <v>596.787353515625</v>
      </c>
      <c r="H337" s="107">
        <f t="shared" si="31"/>
        <v>0.80000045818272669</v>
      </c>
      <c r="I337" s="108">
        <v>940.59222412109295</v>
      </c>
      <c r="J337" s="109">
        <f t="shared" si="32"/>
        <v>0.78804750581678051</v>
      </c>
      <c r="K337" s="110">
        <v>932.08685302734295</v>
      </c>
      <c r="L337" s="109">
        <f t="shared" si="33"/>
        <v>0.7809215310270794</v>
      </c>
      <c r="M337" s="110">
        <v>483.66046142578102</v>
      </c>
      <c r="N337" s="109">
        <f t="shared" si="34"/>
        <v>0.81044019880209794</v>
      </c>
      <c r="O337" s="111">
        <v>480.23980712890602</v>
      </c>
      <c r="P337" s="112">
        <f t="shared" si="35"/>
        <v>0.80470841799822501</v>
      </c>
      <c r="Q337" s="114"/>
      <c r="R337" s="115"/>
      <c r="S337" s="115"/>
      <c r="T337" s="115"/>
      <c r="U337" s="115"/>
    </row>
    <row r="338" spans="1:21" x14ac:dyDescent="0.3">
      <c r="A338" s="100" t="s">
        <v>417</v>
      </c>
      <c r="B338" s="101" t="s">
        <v>202</v>
      </c>
      <c r="C338" s="102">
        <v>172.73091125488199</v>
      </c>
      <c r="D338" s="103">
        <v>86.365455627441406</v>
      </c>
      <c r="E338" s="104">
        <v>138.18521118164</v>
      </c>
      <c r="F338" s="105">
        <f t="shared" si="30"/>
        <v>0.80000279149650111</v>
      </c>
      <c r="G338" s="106">
        <v>69.092361450195298</v>
      </c>
      <c r="H338" s="107">
        <f t="shared" si="31"/>
        <v>0.7999999646646011</v>
      </c>
      <c r="I338" s="108">
        <v>0</v>
      </c>
      <c r="J338" s="109">
        <f t="shared" si="32"/>
        <v>0</v>
      </c>
      <c r="K338" s="110">
        <v>107.911804199218</v>
      </c>
      <c r="L338" s="109">
        <f t="shared" si="33"/>
        <v>0.78092151306532664</v>
      </c>
      <c r="M338" s="110">
        <v>0</v>
      </c>
      <c r="N338" s="109">
        <f t="shared" si="34"/>
        <v>0</v>
      </c>
      <c r="O338" s="111">
        <v>55.599205017089801</v>
      </c>
      <c r="P338" s="112">
        <f t="shared" si="35"/>
        <v>0.80470842000628484</v>
      </c>
      <c r="Q338" s="114"/>
      <c r="R338" s="115"/>
      <c r="S338" s="115"/>
      <c r="T338" s="115"/>
      <c r="U338" s="115"/>
    </row>
    <row r="339" spans="1:21" x14ac:dyDescent="0.3">
      <c r="A339" s="100" t="s">
        <v>417</v>
      </c>
      <c r="B339" s="101" t="s">
        <v>206</v>
      </c>
      <c r="C339" s="102">
        <v>192.18922424316401</v>
      </c>
      <c r="D339" s="103">
        <v>96.094619750976506</v>
      </c>
      <c r="E339" s="104">
        <v>153.75093078613199</v>
      </c>
      <c r="F339" s="105">
        <f t="shared" si="30"/>
        <v>0.79999766579837661</v>
      </c>
      <c r="G339" s="106">
        <v>76.875633239746094</v>
      </c>
      <c r="H339" s="107">
        <f t="shared" si="31"/>
        <v>0.79999934896422642</v>
      </c>
      <c r="I339" s="108">
        <v>59.655227661132798</v>
      </c>
      <c r="J339" s="109">
        <f t="shared" si="32"/>
        <v>0.38799913181737677</v>
      </c>
      <c r="K339" s="110">
        <v>120.067413330078</v>
      </c>
      <c r="L339" s="109">
        <f t="shared" si="33"/>
        <v>0.78092153794562802</v>
      </c>
      <c r="M339" s="110">
        <v>37.566169738769503</v>
      </c>
      <c r="N339" s="109">
        <f t="shared" si="34"/>
        <v>0.48866159738307186</v>
      </c>
      <c r="O339" s="111">
        <v>61.862468719482401</v>
      </c>
      <c r="P339" s="112">
        <f t="shared" si="35"/>
        <v>0.80470841165700324</v>
      </c>
      <c r="Q339" s="114"/>
      <c r="R339" s="115"/>
      <c r="S339" s="115"/>
      <c r="T339" s="115"/>
      <c r="U339" s="115"/>
    </row>
    <row r="340" spans="1:21" x14ac:dyDescent="0.3">
      <c r="A340" s="100" t="s">
        <v>417</v>
      </c>
      <c r="B340" s="101" t="s">
        <v>210</v>
      </c>
      <c r="C340" s="102">
        <v>5584.15673828125</v>
      </c>
      <c r="D340" s="103">
        <v>6380.1572265625</v>
      </c>
      <c r="E340" s="104">
        <v>4467.3310546875</v>
      </c>
      <c r="F340" s="105">
        <f t="shared" si="30"/>
        <v>0.80000101430936943</v>
      </c>
      <c r="G340" s="106">
        <v>5104.126953125</v>
      </c>
      <c r="H340" s="107">
        <f t="shared" si="31"/>
        <v>0.80000018367494063</v>
      </c>
      <c r="I340" s="108">
        <v>3076.81494140625</v>
      </c>
      <c r="J340" s="109">
        <f t="shared" si="32"/>
        <v>0.68873672081629067</v>
      </c>
      <c r="K340" s="110">
        <v>3488.63500976562</v>
      </c>
      <c r="L340" s="109">
        <f t="shared" si="33"/>
        <v>0.7809215316839011</v>
      </c>
      <c r="M340" s="110">
        <v>3728.869140625</v>
      </c>
      <c r="N340" s="109">
        <f t="shared" si="34"/>
        <v>0.73055963828289994</v>
      </c>
      <c r="O340" s="111">
        <v>4107.333984375</v>
      </c>
      <c r="P340" s="112">
        <f t="shared" si="35"/>
        <v>0.80470842949160704</v>
      </c>
      <c r="Q340" s="114"/>
      <c r="R340" s="115"/>
      <c r="S340" s="115"/>
      <c r="T340" s="115"/>
      <c r="U340" s="115"/>
    </row>
    <row r="341" spans="1:21" x14ac:dyDescent="0.3">
      <c r="A341" s="100" t="s">
        <v>417</v>
      </c>
      <c r="B341" s="101" t="s">
        <v>213</v>
      </c>
      <c r="C341" s="102">
        <v>2321.8740234375</v>
      </c>
      <c r="D341" s="103">
        <v>2652.84814453125</v>
      </c>
      <c r="E341" s="104">
        <v>1857.49462890625</v>
      </c>
      <c r="F341" s="105">
        <f t="shared" si="30"/>
        <v>0.79999802321585767</v>
      </c>
      <c r="G341" s="106">
        <v>2122.28198242187</v>
      </c>
      <c r="H341" s="107">
        <f t="shared" si="31"/>
        <v>0.80000130682070025</v>
      </c>
      <c r="I341" s="108">
        <v>1255.2138671875</v>
      </c>
      <c r="J341" s="109">
        <f t="shared" si="32"/>
        <v>0.67575639124545328</v>
      </c>
      <c r="K341" s="110">
        <v>1450.55749511718</v>
      </c>
      <c r="L341" s="109">
        <f t="shared" si="33"/>
        <v>0.78092150176031083</v>
      </c>
      <c r="M341" s="110">
        <v>1528.29541015625</v>
      </c>
      <c r="N341" s="109">
        <f t="shared" si="34"/>
        <v>0.72011892048963988</v>
      </c>
      <c r="O341" s="111">
        <v>1707.81823730468</v>
      </c>
      <c r="P341" s="112">
        <f t="shared" si="35"/>
        <v>0.80470844659189955</v>
      </c>
      <c r="Q341" s="114"/>
      <c r="R341" s="115"/>
      <c r="S341" s="115"/>
      <c r="T341" s="115"/>
      <c r="U341" s="115"/>
    </row>
    <row r="342" spans="1:21" x14ac:dyDescent="0.3">
      <c r="A342" s="100" t="s">
        <v>417</v>
      </c>
      <c r="B342" s="101" t="s">
        <v>217</v>
      </c>
      <c r="C342" s="102">
        <v>3844.18701171875</v>
      </c>
      <c r="D342" s="103">
        <v>4392.1611328125</v>
      </c>
      <c r="E342" s="104">
        <v>3075.35400390625</v>
      </c>
      <c r="F342" s="105">
        <f t="shared" si="30"/>
        <v>0.80000114316271209</v>
      </c>
      <c r="G342" s="106">
        <v>3513.72241210937</v>
      </c>
      <c r="H342" s="107">
        <f t="shared" si="31"/>
        <v>0.79999852142477623</v>
      </c>
      <c r="I342" s="108">
        <v>0</v>
      </c>
      <c r="J342" s="109">
        <f t="shared" si="32"/>
        <v>0</v>
      </c>
      <c r="K342" s="110">
        <v>2401.61010742187</v>
      </c>
      <c r="L342" s="109">
        <f t="shared" si="33"/>
        <v>0.78092151484719985</v>
      </c>
      <c r="M342" s="110">
        <v>0</v>
      </c>
      <c r="N342" s="109">
        <f t="shared" si="34"/>
        <v>0</v>
      </c>
      <c r="O342" s="111">
        <v>2827.52197265625</v>
      </c>
      <c r="P342" s="112">
        <f t="shared" si="35"/>
        <v>0.8047084092106247</v>
      </c>
      <c r="Q342" s="114"/>
      <c r="R342" s="115"/>
      <c r="S342" s="115"/>
      <c r="T342" s="115"/>
      <c r="U342" s="115"/>
    </row>
    <row r="343" spans="1:21" x14ac:dyDescent="0.3">
      <c r="A343" s="100" t="s">
        <v>417</v>
      </c>
      <c r="B343" s="101" t="s">
        <v>221</v>
      </c>
      <c r="C343" s="102">
        <v>823.74493408203102</v>
      </c>
      <c r="D343" s="103">
        <v>411.872467041015</v>
      </c>
      <c r="E343" s="104">
        <v>658.996337890625</v>
      </c>
      <c r="F343" s="105">
        <f t="shared" si="30"/>
        <v>0.80000047420625486</v>
      </c>
      <c r="G343" s="106">
        <v>329.49774169921801</v>
      </c>
      <c r="H343" s="107">
        <f t="shared" si="31"/>
        <v>0.79999943688007202</v>
      </c>
      <c r="I343" s="108">
        <v>0</v>
      </c>
      <c r="J343" s="109">
        <f t="shared" si="32"/>
        <v>0</v>
      </c>
      <c r="K343" s="110">
        <v>0</v>
      </c>
      <c r="L343" s="109">
        <f t="shared" si="33"/>
        <v>0</v>
      </c>
      <c r="M343" s="110">
        <v>0</v>
      </c>
      <c r="N343" s="109">
        <f t="shared" si="34"/>
        <v>0</v>
      </c>
      <c r="O343" s="111">
        <v>0</v>
      </c>
      <c r="P343" s="112">
        <f t="shared" si="35"/>
        <v>0</v>
      </c>
      <c r="Q343" s="114"/>
      <c r="R343" s="115"/>
      <c r="S343" s="115"/>
      <c r="T343" s="115"/>
      <c r="U343" s="115"/>
    </row>
    <row r="344" spans="1:21" x14ac:dyDescent="0.3">
      <c r="A344" s="100" t="s">
        <v>417</v>
      </c>
      <c r="B344" s="101" t="s">
        <v>225</v>
      </c>
      <c r="C344" s="102">
        <v>156.15513610839801</v>
      </c>
      <c r="D344" s="103">
        <v>78.077568054199205</v>
      </c>
      <c r="E344" s="104">
        <v>124.923698425292</v>
      </c>
      <c r="F344" s="105">
        <f t="shared" si="30"/>
        <v>0.79999737145100291</v>
      </c>
      <c r="G344" s="106">
        <v>62.462085723876903</v>
      </c>
      <c r="H344" s="107">
        <f t="shared" si="31"/>
        <v>0.80000040063386091</v>
      </c>
      <c r="I344" s="108">
        <v>0</v>
      </c>
      <c r="J344" s="109">
        <f t="shared" si="32"/>
        <v>0</v>
      </c>
      <c r="K344" s="110">
        <v>0</v>
      </c>
      <c r="L344" s="109">
        <f t="shared" si="33"/>
        <v>0</v>
      </c>
      <c r="M344" s="110">
        <v>0</v>
      </c>
      <c r="N344" s="109">
        <f t="shared" si="34"/>
        <v>0</v>
      </c>
      <c r="O344" s="111">
        <v>0</v>
      </c>
      <c r="P344" s="112">
        <f t="shared" si="35"/>
        <v>0</v>
      </c>
      <c r="Q344" s="114"/>
      <c r="R344" s="115"/>
      <c r="S344" s="115"/>
      <c r="T344" s="115"/>
      <c r="U344" s="115"/>
    </row>
    <row r="345" spans="1:21" x14ac:dyDescent="0.3">
      <c r="A345" s="100" t="s">
        <v>417</v>
      </c>
      <c r="B345" s="101" t="s">
        <v>228</v>
      </c>
      <c r="C345" s="102">
        <v>219.58700561523401</v>
      </c>
      <c r="D345" s="103">
        <v>109.793502807617</v>
      </c>
      <c r="E345" s="104">
        <v>175.66979980468699</v>
      </c>
      <c r="F345" s="105">
        <f t="shared" si="30"/>
        <v>0.80000088945381465</v>
      </c>
      <c r="G345" s="106">
        <v>87.835227966308594</v>
      </c>
      <c r="H345" s="107">
        <f t="shared" si="31"/>
        <v>0.80000387746272872</v>
      </c>
      <c r="I345" s="108">
        <v>0</v>
      </c>
      <c r="J345" s="109">
        <f t="shared" si="32"/>
        <v>0</v>
      </c>
      <c r="K345" s="110">
        <v>0</v>
      </c>
      <c r="L345" s="109">
        <f t="shared" si="33"/>
        <v>0</v>
      </c>
      <c r="M345" s="110">
        <v>0</v>
      </c>
      <c r="N345" s="109">
        <f t="shared" si="34"/>
        <v>0</v>
      </c>
      <c r="O345" s="111">
        <v>0</v>
      </c>
      <c r="P345" s="112">
        <f t="shared" si="35"/>
        <v>0</v>
      </c>
      <c r="Q345" s="114"/>
      <c r="R345" s="115"/>
      <c r="S345" s="115"/>
      <c r="T345" s="115"/>
      <c r="U345" s="115"/>
    </row>
    <row r="346" spans="1:21" x14ac:dyDescent="0.3">
      <c r="A346" s="100" t="s">
        <v>417</v>
      </c>
      <c r="B346" s="101" t="s">
        <v>232</v>
      </c>
      <c r="C346" s="102">
        <v>1495.71228027343</v>
      </c>
      <c r="D346" s="103">
        <v>1708.92041015625</v>
      </c>
      <c r="E346" s="104">
        <v>1196.56811523437</v>
      </c>
      <c r="F346" s="105">
        <f t="shared" si="30"/>
        <v>0.79999885741101651</v>
      </c>
      <c r="G346" s="106">
        <v>1367.13830566406</v>
      </c>
      <c r="H346" s="107">
        <f t="shared" si="31"/>
        <v>0.80000115718616749</v>
      </c>
      <c r="I346" s="108">
        <v>0</v>
      </c>
      <c r="J346" s="109">
        <f t="shared" si="32"/>
        <v>0</v>
      </c>
      <c r="K346" s="110">
        <v>0</v>
      </c>
      <c r="L346" s="109">
        <f t="shared" si="33"/>
        <v>0</v>
      </c>
      <c r="M346" s="110">
        <v>0</v>
      </c>
      <c r="N346" s="109">
        <f t="shared" si="34"/>
        <v>0</v>
      </c>
      <c r="O346" s="111">
        <v>0</v>
      </c>
      <c r="P346" s="112">
        <f t="shared" si="35"/>
        <v>0</v>
      </c>
      <c r="Q346" s="114"/>
      <c r="R346" s="115"/>
      <c r="S346" s="115"/>
      <c r="T346" s="115"/>
      <c r="U346" s="115"/>
    </row>
    <row r="347" spans="1:21" x14ac:dyDescent="0.3">
      <c r="A347" s="100" t="s">
        <v>417</v>
      </c>
      <c r="B347" s="101" t="s">
        <v>235</v>
      </c>
      <c r="C347" s="102">
        <v>719.93841552734295</v>
      </c>
      <c r="D347" s="103">
        <v>359.96920776367102</v>
      </c>
      <c r="E347" s="104">
        <v>575.95068359375</v>
      </c>
      <c r="F347" s="105">
        <f t="shared" si="30"/>
        <v>0.79999993217735943</v>
      </c>
      <c r="G347" s="106">
        <v>287.97525024414</v>
      </c>
      <c r="H347" s="107">
        <f t="shared" si="31"/>
        <v>0.7999996778424534</v>
      </c>
      <c r="I347" s="108">
        <v>0</v>
      </c>
      <c r="J347" s="109">
        <f t="shared" si="32"/>
        <v>0</v>
      </c>
      <c r="K347" s="110">
        <v>0</v>
      </c>
      <c r="L347" s="109">
        <f t="shared" si="33"/>
        <v>0</v>
      </c>
      <c r="M347" s="110">
        <v>0</v>
      </c>
      <c r="N347" s="109">
        <f t="shared" si="34"/>
        <v>0</v>
      </c>
      <c r="O347" s="111">
        <v>0</v>
      </c>
      <c r="P347" s="112">
        <f t="shared" si="35"/>
        <v>0</v>
      </c>
      <c r="Q347" s="114"/>
      <c r="R347" s="115"/>
      <c r="S347" s="115"/>
      <c r="T347" s="115"/>
      <c r="U347" s="115"/>
    </row>
    <row r="348" spans="1:21" x14ac:dyDescent="0.3">
      <c r="A348" s="100" t="s">
        <v>420</v>
      </c>
      <c r="B348" s="101" t="s">
        <v>198</v>
      </c>
      <c r="C348" s="102">
        <v>1371.26208496093</v>
      </c>
      <c r="D348" s="103">
        <v>685.631103515625</v>
      </c>
      <c r="E348" s="104">
        <v>823.515625</v>
      </c>
      <c r="F348" s="105">
        <f t="shared" si="30"/>
        <v>0.60055304819681032</v>
      </c>
      <c r="G348" s="106">
        <v>411.75839233398398</v>
      </c>
      <c r="H348" s="107">
        <f t="shared" si="31"/>
        <v>0.60055384042914894</v>
      </c>
      <c r="I348" s="108">
        <v>0</v>
      </c>
      <c r="J348" s="109">
        <f t="shared" si="32"/>
        <v>0</v>
      </c>
      <c r="K348" s="110">
        <v>594.57830810546795</v>
      </c>
      <c r="L348" s="109">
        <f t="shared" si="33"/>
        <v>0.72200003261075707</v>
      </c>
      <c r="M348" s="110">
        <v>0</v>
      </c>
      <c r="N348" s="109">
        <f t="shared" si="34"/>
        <v>0</v>
      </c>
      <c r="O348" s="111">
        <v>311.83090209960898</v>
      </c>
      <c r="P348" s="112">
        <f t="shared" si="35"/>
        <v>0.75731523122588318</v>
      </c>
      <c r="Q348" s="114"/>
      <c r="R348" s="115"/>
      <c r="S348" s="115"/>
      <c r="T348" s="115"/>
      <c r="U348" s="115"/>
    </row>
    <row r="349" spans="1:21" x14ac:dyDescent="0.3">
      <c r="A349" s="100" t="s">
        <v>420</v>
      </c>
      <c r="B349" s="101" t="s">
        <v>202</v>
      </c>
      <c r="C349" s="102">
        <v>1837.13427734375</v>
      </c>
      <c r="D349" s="103">
        <v>2088.66918945312</v>
      </c>
      <c r="E349" s="104">
        <v>1103.29638671875</v>
      </c>
      <c r="F349" s="105">
        <f t="shared" si="30"/>
        <v>0.60055293743360383</v>
      </c>
      <c r="G349" s="106">
        <v>1254.359375</v>
      </c>
      <c r="H349" s="107">
        <f t="shared" si="31"/>
        <v>0.60055435362094423</v>
      </c>
      <c r="I349" s="108">
        <v>0</v>
      </c>
      <c r="J349" s="109">
        <f t="shared" si="32"/>
        <v>0</v>
      </c>
      <c r="K349" s="110">
        <v>796.58001708984295</v>
      </c>
      <c r="L349" s="109">
        <f t="shared" si="33"/>
        <v>0.72200002345598679</v>
      </c>
      <c r="M349" s="110">
        <v>0</v>
      </c>
      <c r="N349" s="109">
        <f t="shared" si="34"/>
        <v>0</v>
      </c>
      <c r="O349" s="111">
        <v>949.94543457031205</v>
      </c>
      <c r="P349" s="112">
        <f t="shared" si="35"/>
        <v>0.75731521085838105</v>
      </c>
      <c r="Q349" s="114"/>
      <c r="R349" s="115"/>
      <c r="S349" s="115"/>
      <c r="T349" s="115"/>
      <c r="U349" s="115"/>
    </row>
    <row r="350" spans="1:21" x14ac:dyDescent="0.3">
      <c r="A350" s="100" t="s">
        <v>420</v>
      </c>
      <c r="B350" s="101" t="s">
        <v>206</v>
      </c>
      <c r="C350" s="102">
        <v>193.003005981445</v>
      </c>
      <c r="D350" s="103">
        <v>96.501502990722599</v>
      </c>
      <c r="E350" s="104">
        <v>115.908882141113</v>
      </c>
      <c r="F350" s="105">
        <f t="shared" si="30"/>
        <v>0.600554802510466</v>
      </c>
      <c r="G350" s="106">
        <v>57.954376220703097</v>
      </c>
      <c r="H350" s="107">
        <f t="shared" si="31"/>
        <v>0.60055413050172579</v>
      </c>
      <c r="I350" s="108">
        <v>0</v>
      </c>
      <c r="J350" s="109">
        <f t="shared" si="32"/>
        <v>0</v>
      </c>
      <c r="K350" s="110">
        <v>83.686210632324205</v>
      </c>
      <c r="L350" s="109">
        <f t="shared" si="33"/>
        <v>0.72199998038494262</v>
      </c>
      <c r="M350" s="110">
        <v>0</v>
      </c>
      <c r="N350" s="109">
        <f t="shared" si="34"/>
        <v>0</v>
      </c>
      <c r="O350" s="111">
        <v>43.889732360839801</v>
      </c>
      <c r="P350" s="112">
        <f t="shared" si="35"/>
        <v>0.75731524041770348</v>
      </c>
      <c r="Q350" s="114"/>
      <c r="R350" s="115"/>
      <c r="S350" s="115"/>
      <c r="T350" s="115"/>
      <c r="U350" s="115"/>
    </row>
    <row r="351" spans="1:21" x14ac:dyDescent="0.3">
      <c r="A351" s="100" t="s">
        <v>420</v>
      </c>
      <c r="B351" s="101" t="s">
        <v>210</v>
      </c>
      <c r="C351" s="102">
        <v>4873.34423828125</v>
      </c>
      <c r="D351" s="103">
        <v>5540.58837890625</v>
      </c>
      <c r="E351" s="104">
        <v>2926.7099609375</v>
      </c>
      <c r="F351" s="105">
        <f t="shared" si="30"/>
        <v>0.60055473568797257</v>
      </c>
      <c r="G351" s="106">
        <v>3327.419921875</v>
      </c>
      <c r="H351" s="107">
        <f t="shared" si="31"/>
        <v>0.60055353228240638</v>
      </c>
      <c r="I351" s="108">
        <v>0</v>
      </c>
      <c r="J351" s="109">
        <f t="shared" si="32"/>
        <v>0</v>
      </c>
      <c r="K351" s="110">
        <v>2113.08447265625</v>
      </c>
      <c r="L351" s="109">
        <f t="shared" si="33"/>
        <v>0.72199995929196037</v>
      </c>
      <c r="M351" s="110">
        <v>0</v>
      </c>
      <c r="N351" s="109">
        <f t="shared" si="34"/>
        <v>0</v>
      </c>
      <c r="O351" s="111">
        <v>2519.90576171875</v>
      </c>
      <c r="P351" s="112">
        <f t="shared" si="35"/>
        <v>0.75731522347163927</v>
      </c>
      <c r="Q351" s="114"/>
      <c r="R351" s="115"/>
      <c r="S351" s="115"/>
      <c r="T351" s="115"/>
      <c r="U351" s="115"/>
    </row>
    <row r="352" spans="1:21" x14ac:dyDescent="0.3">
      <c r="A352" s="100" t="s">
        <v>420</v>
      </c>
      <c r="B352" s="101" t="s">
        <v>213</v>
      </c>
      <c r="C352" s="102">
        <v>1794.77807617187</v>
      </c>
      <c r="D352" s="103">
        <v>2040.51379394531</v>
      </c>
      <c r="E352" s="104">
        <v>1077.85925292968</v>
      </c>
      <c r="F352" s="105">
        <f t="shared" si="30"/>
        <v>0.60055294146932903</v>
      </c>
      <c r="G352" s="106">
        <v>1225.43762207031</v>
      </c>
      <c r="H352" s="107">
        <f t="shared" si="31"/>
        <v>0.60055346144018973</v>
      </c>
      <c r="I352" s="108">
        <v>0</v>
      </c>
      <c r="J352" s="109">
        <f t="shared" si="32"/>
        <v>0</v>
      </c>
      <c r="K352" s="110">
        <v>778.21435546875</v>
      </c>
      <c r="L352" s="109">
        <f t="shared" si="33"/>
        <v>0.72199997666997906</v>
      </c>
      <c r="M352" s="110">
        <v>0</v>
      </c>
      <c r="N352" s="109">
        <f t="shared" si="34"/>
        <v>0</v>
      </c>
      <c r="O352" s="111">
        <v>928.04254150390602</v>
      </c>
      <c r="P352" s="112">
        <f t="shared" si="35"/>
        <v>0.75731520298522315</v>
      </c>
      <c r="Q352" s="114"/>
      <c r="R352" s="115"/>
      <c r="S352" s="115"/>
      <c r="T352" s="115"/>
      <c r="U352" s="115"/>
    </row>
    <row r="353" spans="1:21" x14ac:dyDescent="0.3">
      <c r="A353" s="100" t="s">
        <v>420</v>
      </c>
      <c r="B353" s="101" t="s">
        <v>217</v>
      </c>
      <c r="C353" s="102">
        <v>3014.20434570312</v>
      </c>
      <c r="D353" s="103">
        <v>3426.90063476562</v>
      </c>
      <c r="E353" s="104">
        <v>1810.19165039062</v>
      </c>
      <c r="F353" s="105">
        <f t="shared" si="30"/>
        <v>0.60055372588495115</v>
      </c>
      <c r="G353" s="106">
        <v>2058.0419921875</v>
      </c>
      <c r="H353" s="107">
        <f t="shared" si="31"/>
        <v>0.60055490705182291</v>
      </c>
      <c r="I353" s="108">
        <v>0</v>
      </c>
      <c r="J353" s="109">
        <f t="shared" si="32"/>
        <v>0</v>
      </c>
      <c r="K353" s="110">
        <v>1306.95837402343</v>
      </c>
      <c r="L353" s="109">
        <f t="shared" si="33"/>
        <v>0.72200000134869824</v>
      </c>
      <c r="M353" s="110">
        <v>0</v>
      </c>
      <c r="N353" s="109">
        <f t="shared" si="34"/>
        <v>0</v>
      </c>
      <c r="O353" s="111">
        <v>1558.58654785156</v>
      </c>
      <c r="P353" s="112">
        <f t="shared" si="35"/>
        <v>0.75731523154925173</v>
      </c>
      <c r="Q353" s="114"/>
      <c r="R353" s="115"/>
      <c r="S353" s="115"/>
      <c r="T353" s="115"/>
      <c r="U353" s="115"/>
    </row>
    <row r="354" spans="1:21" x14ac:dyDescent="0.3">
      <c r="A354" s="100" t="s">
        <v>420</v>
      </c>
      <c r="B354" s="101" t="s">
        <v>221</v>
      </c>
      <c r="C354" s="102">
        <v>861.68798828125</v>
      </c>
      <c r="D354" s="103">
        <v>430.843994140625</v>
      </c>
      <c r="E354" s="104">
        <v>517.49041748046795</v>
      </c>
      <c r="F354" s="105">
        <f t="shared" si="30"/>
        <v>0.60055428939269617</v>
      </c>
      <c r="G354" s="106">
        <v>258.74520874023398</v>
      </c>
      <c r="H354" s="107">
        <f t="shared" si="31"/>
        <v>0.60055428939269617</v>
      </c>
      <c r="I354" s="108">
        <v>0</v>
      </c>
      <c r="J354" s="109">
        <f t="shared" si="32"/>
        <v>0</v>
      </c>
      <c r="K354" s="110">
        <v>0</v>
      </c>
      <c r="L354" s="109">
        <f t="shared" si="33"/>
        <v>0</v>
      </c>
      <c r="M354" s="110">
        <v>0</v>
      </c>
      <c r="N354" s="109">
        <f t="shared" si="34"/>
        <v>0</v>
      </c>
      <c r="O354" s="111">
        <v>0</v>
      </c>
      <c r="P354" s="112">
        <f t="shared" si="35"/>
        <v>0</v>
      </c>
      <c r="Q354" s="114"/>
      <c r="R354" s="115"/>
      <c r="S354" s="115"/>
      <c r="T354" s="115"/>
      <c r="U354" s="115"/>
    </row>
    <row r="355" spans="1:21" x14ac:dyDescent="0.3">
      <c r="A355" s="100" t="s">
        <v>420</v>
      </c>
      <c r="B355" s="101" t="s">
        <v>225</v>
      </c>
      <c r="C355" s="102">
        <v>120.830436706542</v>
      </c>
      <c r="D355" s="103">
        <v>60.415218353271399</v>
      </c>
      <c r="E355" s="104">
        <v>72.564956665039006</v>
      </c>
      <c r="F355" s="105">
        <f t="shared" si="30"/>
        <v>0.60055196888244133</v>
      </c>
      <c r="G355" s="106">
        <v>36.282623291015597</v>
      </c>
      <c r="H355" s="107">
        <f t="shared" si="31"/>
        <v>0.60055436825299402</v>
      </c>
      <c r="I355" s="108">
        <v>0</v>
      </c>
      <c r="J355" s="109">
        <f t="shared" si="32"/>
        <v>0</v>
      </c>
      <c r="K355" s="110">
        <v>0</v>
      </c>
      <c r="L355" s="109">
        <f t="shared" si="33"/>
        <v>0</v>
      </c>
      <c r="M355" s="110">
        <v>0</v>
      </c>
      <c r="N355" s="109">
        <f t="shared" si="34"/>
        <v>0</v>
      </c>
      <c r="O355" s="111">
        <v>0</v>
      </c>
      <c r="P355" s="112">
        <f t="shared" si="35"/>
        <v>0</v>
      </c>
      <c r="Q355" s="114"/>
      <c r="R355" s="115"/>
      <c r="S355" s="115"/>
      <c r="T355" s="115"/>
      <c r="U355" s="115"/>
    </row>
    <row r="356" spans="1:21" x14ac:dyDescent="0.3">
      <c r="A356" s="100" t="s">
        <v>420</v>
      </c>
      <c r="B356" s="101" t="s">
        <v>228</v>
      </c>
      <c r="C356" s="102">
        <v>341.47564697265602</v>
      </c>
      <c r="D356" s="103">
        <v>170.73780822753901</v>
      </c>
      <c r="E356" s="104">
        <v>205.07490539550699</v>
      </c>
      <c r="F356" s="105">
        <f t="shared" si="30"/>
        <v>0.60055499481029917</v>
      </c>
      <c r="G356" s="106">
        <v>102.537422180175</v>
      </c>
      <c r="H356" s="107">
        <f t="shared" si="31"/>
        <v>0.6005548697422971</v>
      </c>
      <c r="I356" s="108">
        <v>0</v>
      </c>
      <c r="J356" s="109">
        <f t="shared" si="32"/>
        <v>0</v>
      </c>
      <c r="K356" s="110">
        <v>0</v>
      </c>
      <c r="L356" s="109">
        <f t="shared" si="33"/>
        <v>0</v>
      </c>
      <c r="M356" s="110">
        <v>0</v>
      </c>
      <c r="N356" s="109">
        <f t="shared" si="34"/>
        <v>0</v>
      </c>
      <c r="O356" s="111">
        <v>0</v>
      </c>
      <c r="P356" s="112">
        <f t="shared" si="35"/>
        <v>0</v>
      </c>
      <c r="Q356" s="114"/>
      <c r="R356" s="115"/>
      <c r="S356" s="115"/>
      <c r="T356" s="115"/>
      <c r="U356" s="115"/>
    </row>
    <row r="357" spans="1:21" x14ac:dyDescent="0.3">
      <c r="A357" s="100" t="s">
        <v>420</v>
      </c>
      <c r="B357" s="101" t="s">
        <v>232</v>
      </c>
      <c r="C357" s="102">
        <v>1089.61840820312</v>
      </c>
      <c r="D357" s="103">
        <v>544.80926513671795</v>
      </c>
      <c r="E357" s="104">
        <v>654.375</v>
      </c>
      <c r="F357" s="105">
        <f t="shared" si="30"/>
        <v>0.60055428127276589</v>
      </c>
      <c r="G357" s="106">
        <v>327.18780517578102</v>
      </c>
      <c r="H357" s="107">
        <f t="shared" si="31"/>
        <v>0.60055477414407477</v>
      </c>
      <c r="I357" s="108">
        <v>0</v>
      </c>
      <c r="J357" s="109">
        <f t="shared" si="32"/>
        <v>0</v>
      </c>
      <c r="K357" s="110">
        <v>0</v>
      </c>
      <c r="L357" s="109">
        <f t="shared" si="33"/>
        <v>0</v>
      </c>
      <c r="M357" s="110">
        <v>0</v>
      </c>
      <c r="N357" s="109">
        <f t="shared" si="34"/>
        <v>0</v>
      </c>
      <c r="O357" s="111">
        <v>0</v>
      </c>
      <c r="P357" s="112">
        <f t="shared" si="35"/>
        <v>0</v>
      </c>
      <c r="Q357" s="114"/>
      <c r="R357" s="115"/>
      <c r="S357" s="115"/>
      <c r="T357" s="115"/>
      <c r="U357" s="115"/>
    </row>
    <row r="358" spans="1:21" x14ac:dyDescent="0.3">
      <c r="A358" s="100" t="s">
        <v>420</v>
      </c>
      <c r="B358" s="101" t="s">
        <v>235</v>
      </c>
      <c r="C358" s="102">
        <v>3007.13427734375</v>
      </c>
      <c r="D358" s="103">
        <v>3418.8623046875</v>
      </c>
      <c r="E358" s="104">
        <v>1805.94714355468</v>
      </c>
      <c r="F358" s="105">
        <f t="shared" si="30"/>
        <v>0.60055420775885737</v>
      </c>
      <c r="G358" s="106">
        <v>2053.21313476562</v>
      </c>
      <c r="H358" s="107">
        <f t="shared" si="31"/>
        <v>0.60055449789554871</v>
      </c>
      <c r="I358" s="108">
        <v>0</v>
      </c>
      <c r="J358" s="109">
        <f t="shared" si="32"/>
        <v>0</v>
      </c>
      <c r="K358" s="110">
        <v>0</v>
      </c>
      <c r="L358" s="109">
        <f t="shared" si="33"/>
        <v>0</v>
      </c>
      <c r="M358" s="110">
        <v>0</v>
      </c>
      <c r="N358" s="109">
        <f t="shared" si="34"/>
        <v>0</v>
      </c>
      <c r="O358" s="111">
        <v>0</v>
      </c>
      <c r="P358" s="112">
        <f t="shared" si="35"/>
        <v>0</v>
      </c>
      <c r="Q358" s="114"/>
      <c r="R358" s="115"/>
      <c r="S358" s="115"/>
      <c r="T358" s="115"/>
      <c r="U358" s="115"/>
    </row>
    <row r="359" spans="1:21" x14ac:dyDescent="0.3">
      <c r="A359" s="100" t="s">
        <v>423</v>
      </c>
      <c r="B359" s="101" t="s">
        <v>198</v>
      </c>
      <c r="C359" s="102">
        <v>1834.85083007812</v>
      </c>
      <c r="D359" s="103">
        <v>2082.736328125</v>
      </c>
      <c r="E359" s="104">
        <v>1101.92517089843</v>
      </c>
      <c r="F359" s="105">
        <f t="shared" si="30"/>
        <v>0.60055300018667723</v>
      </c>
      <c r="G359" s="106">
        <v>1250.79895019531</v>
      </c>
      <c r="H359" s="107">
        <f t="shared" si="31"/>
        <v>0.60055559280581217</v>
      </c>
      <c r="I359" s="108">
        <v>0</v>
      </c>
      <c r="J359" s="109">
        <f t="shared" si="32"/>
        <v>0</v>
      </c>
      <c r="K359" s="110">
        <v>795.58996582031205</v>
      </c>
      <c r="L359" s="109">
        <f t="shared" si="33"/>
        <v>0.72199999313169838</v>
      </c>
      <c r="M359" s="110">
        <v>0</v>
      </c>
      <c r="N359" s="109">
        <f t="shared" si="34"/>
        <v>0</v>
      </c>
      <c r="O359" s="111">
        <v>947.24908447265602</v>
      </c>
      <c r="P359" s="112">
        <f t="shared" si="35"/>
        <v>0.75731522186259015</v>
      </c>
      <c r="Q359" s="114"/>
      <c r="R359" s="115"/>
      <c r="S359" s="115"/>
      <c r="T359" s="115"/>
      <c r="U359" s="115"/>
    </row>
    <row r="360" spans="1:21" x14ac:dyDescent="0.3">
      <c r="A360" s="100" t="s">
        <v>423</v>
      </c>
      <c r="B360" s="101" t="s">
        <v>202</v>
      </c>
      <c r="C360" s="102">
        <v>210.82859802246</v>
      </c>
      <c r="D360" s="103">
        <v>105.414291381835</v>
      </c>
      <c r="E360" s="104">
        <v>126.613800048828</v>
      </c>
      <c r="F360" s="105">
        <f t="shared" si="30"/>
        <v>0.60055325148697125</v>
      </c>
      <c r="G360" s="106">
        <v>63.306961059570298</v>
      </c>
      <c r="H360" s="107">
        <f t="shared" si="31"/>
        <v>0.60055387395488724</v>
      </c>
      <c r="I360" s="108">
        <v>0</v>
      </c>
      <c r="J360" s="109">
        <f t="shared" si="32"/>
        <v>0</v>
      </c>
      <c r="K360" s="110">
        <v>91.4151611328125</v>
      </c>
      <c r="L360" s="109">
        <f t="shared" si="33"/>
        <v>0.72199998023563539</v>
      </c>
      <c r="M360" s="110">
        <v>0</v>
      </c>
      <c r="N360" s="109">
        <f t="shared" si="34"/>
        <v>0</v>
      </c>
      <c r="O360" s="111">
        <v>47.943325042724602</v>
      </c>
      <c r="P360" s="112">
        <f t="shared" si="35"/>
        <v>0.75731521842615557</v>
      </c>
      <c r="Q360" s="114"/>
      <c r="R360" s="115"/>
      <c r="S360" s="115"/>
      <c r="T360" s="115"/>
      <c r="U360" s="115"/>
    </row>
    <row r="361" spans="1:21" x14ac:dyDescent="0.3">
      <c r="A361" s="100" t="s">
        <v>423</v>
      </c>
      <c r="B361" s="101" t="s">
        <v>206</v>
      </c>
      <c r="C361" s="102">
        <v>198.803955078125</v>
      </c>
      <c r="D361" s="103">
        <v>99.4019775390625</v>
      </c>
      <c r="E361" s="104">
        <v>119.39242553710901</v>
      </c>
      <c r="F361" s="105">
        <f t="shared" si="30"/>
        <v>0.60055357294169909</v>
      </c>
      <c r="G361" s="106">
        <v>59.696273803710902</v>
      </c>
      <c r="H361" s="107">
        <f t="shared" si="31"/>
        <v>0.60055418696526186</v>
      </c>
      <c r="I361" s="108">
        <v>0</v>
      </c>
      <c r="J361" s="109">
        <f t="shared" si="32"/>
        <v>0</v>
      </c>
      <c r="K361" s="110">
        <v>86.201332092285099</v>
      </c>
      <c r="L361" s="109">
        <f t="shared" si="33"/>
        <v>0.72200000715700674</v>
      </c>
      <c r="M361" s="110">
        <v>0</v>
      </c>
      <c r="N361" s="109">
        <f t="shared" si="34"/>
        <v>0</v>
      </c>
      <c r="O361" s="111">
        <v>45.208896636962798</v>
      </c>
      <c r="P361" s="112">
        <f t="shared" si="35"/>
        <v>0.75731521846096328</v>
      </c>
      <c r="Q361" s="114"/>
      <c r="R361" s="115"/>
      <c r="S361" s="115"/>
      <c r="T361" s="115"/>
      <c r="U361" s="115"/>
    </row>
    <row r="362" spans="1:21" x14ac:dyDescent="0.3">
      <c r="A362" s="100" t="s">
        <v>423</v>
      </c>
      <c r="B362" s="101" t="s">
        <v>210</v>
      </c>
      <c r="C362" s="102">
        <v>6771.7998046875</v>
      </c>
      <c r="D362" s="103">
        <v>7686.65869140625</v>
      </c>
      <c r="E362" s="104">
        <v>4066.8359375</v>
      </c>
      <c r="F362" s="105">
        <f t="shared" si="30"/>
        <v>0.60055466121206069</v>
      </c>
      <c r="G362" s="106">
        <v>4616.255859375</v>
      </c>
      <c r="H362" s="107">
        <f t="shared" si="31"/>
        <v>0.60055429084369438</v>
      </c>
      <c r="I362" s="108">
        <v>0</v>
      </c>
      <c r="J362" s="109">
        <f t="shared" si="32"/>
        <v>0</v>
      </c>
      <c r="K362" s="110">
        <v>2936.25561523437</v>
      </c>
      <c r="L362" s="109">
        <f t="shared" si="33"/>
        <v>0.72200001680898152</v>
      </c>
      <c r="M362" s="110">
        <v>0</v>
      </c>
      <c r="N362" s="109">
        <f t="shared" si="34"/>
        <v>0</v>
      </c>
      <c r="O362" s="111">
        <v>3495.96069335937</v>
      </c>
      <c r="P362" s="112">
        <f t="shared" si="35"/>
        <v>0.75731519219402454</v>
      </c>
      <c r="Q362" s="114"/>
      <c r="R362" s="115"/>
      <c r="S362" s="115"/>
      <c r="T362" s="115"/>
      <c r="U362" s="115"/>
    </row>
    <row r="363" spans="1:21" x14ac:dyDescent="0.3">
      <c r="A363" s="100" t="s">
        <v>423</v>
      </c>
      <c r="B363" s="101" t="s">
        <v>213</v>
      </c>
      <c r="C363" s="102">
        <v>2637.23291015625</v>
      </c>
      <c r="D363" s="103">
        <v>2993.51904296875</v>
      </c>
      <c r="E363" s="104">
        <v>1583.80078125</v>
      </c>
      <c r="F363" s="105">
        <f t="shared" si="30"/>
        <v>0.60055400308051043</v>
      </c>
      <c r="G363" s="106">
        <v>1797.76977539062</v>
      </c>
      <c r="H363" s="107">
        <f t="shared" si="31"/>
        <v>0.60055397997659821</v>
      </c>
      <c r="I363" s="108">
        <v>0</v>
      </c>
      <c r="J363" s="109">
        <f t="shared" si="32"/>
        <v>0</v>
      </c>
      <c r="K363" s="110">
        <v>1143.50415039062</v>
      </c>
      <c r="L363" s="109">
        <f t="shared" si="33"/>
        <v>0.7219999913676769</v>
      </c>
      <c r="M363" s="110">
        <v>0</v>
      </c>
      <c r="N363" s="109">
        <f t="shared" si="34"/>
        <v>0</v>
      </c>
      <c r="O363" s="111">
        <v>1361.47839355468</v>
      </c>
      <c r="P363" s="112">
        <f t="shared" si="35"/>
        <v>0.75731520920628315</v>
      </c>
      <c r="Q363" s="114"/>
      <c r="R363" s="115"/>
      <c r="S363" s="115"/>
      <c r="T363" s="115"/>
      <c r="U363" s="115"/>
    </row>
    <row r="364" spans="1:21" x14ac:dyDescent="0.3">
      <c r="A364" s="100" t="s">
        <v>423</v>
      </c>
      <c r="B364" s="101" t="s">
        <v>217</v>
      </c>
      <c r="C364" s="102">
        <v>4187.0703125</v>
      </c>
      <c r="D364" s="103">
        <v>4752.7373046875</v>
      </c>
      <c r="E364" s="104">
        <v>2514.56518554687</v>
      </c>
      <c r="F364" s="105">
        <f t="shared" si="30"/>
        <v>0.60055480273162243</v>
      </c>
      <c r="G364" s="106">
        <v>2854.27978515625</v>
      </c>
      <c r="H364" s="107">
        <f t="shared" si="31"/>
        <v>0.60055492281072398</v>
      </c>
      <c r="I364" s="108">
        <v>0</v>
      </c>
      <c r="J364" s="109">
        <f t="shared" si="32"/>
        <v>0</v>
      </c>
      <c r="K364" s="110">
        <v>1815.51611328125</v>
      </c>
      <c r="L364" s="109">
        <f t="shared" si="33"/>
        <v>0.7220000196123012</v>
      </c>
      <c r="M364" s="110">
        <v>0</v>
      </c>
      <c r="N364" s="109">
        <f t="shared" si="34"/>
        <v>0</v>
      </c>
      <c r="O364" s="111">
        <v>2161.58959960937</v>
      </c>
      <c r="P364" s="112">
        <f t="shared" si="35"/>
        <v>0.75731524668701655</v>
      </c>
      <c r="Q364" s="114"/>
      <c r="R364" s="115"/>
      <c r="S364" s="115"/>
      <c r="T364" s="115"/>
      <c r="U364" s="115"/>
    </row>
    <row r="365" spans="1:21" x14ac:dyDescent="0.3">
      <c r="A365" s="100" t="s">
        <v>423</v>
      </c>
      <c r="B365" s="101" t="s">
        <v>221</v>
      </c>
      <c r="C365" s="102">
        <v>940.419677734375</v>
      </c>
      <c r="D365" s="103">
        <v>470.20983886718699</v>
      </c>
      <c r="E365" s="104">
        <v>564.77282714843705</v>
      </c>
      <c r="F365" s="105">
        <f t="shared" si="30"/>
        <v>0.60055402978069028</v>
      </c>
      <c r="G365" s="106">
        <v>282.38641357421801</v>
      </c>
      <c r="H365" s="107">
        <f t="shared" si="31"/>
        <v>0.60055402978068995</v>
      </c>
      <c r="I365" s="108">
        <v>0</v>
      </c>
      <c r="J365" s="109">
        <f t="shared" si="32"/>
        <v>0</v>
      </c>
      <c r="K365" s="110">
        <v>0</v>
      </c>
      <c r="L365" s="109">
        <f t="shared" si="33"/>
        <v>0</v>
      </c>
      <c r="M365" s="110">
        <v>0</v>
      </c>
      <c r="N365" s="109">
        <f t="shared" si="34"/>
        <v>0</v>
      </c>
      <c r="O365" s="111">
        <v>0</v>
      </c>
      <c r="P365" s="112">
        <f t="shared" si="35"/>
        <v>0</v>
      </c>
      <c r="Q365" s="114"/>
      <c r="R365" s="115"/>
      <c r="S365" s="115"/>
      <c r="T365" s="115"/>
      <c r="U365" s="115"/>
    </row>
    <row r="366" spans="1:21" x14ac:dyDescent="0.3">
      <c r="A366" s="100" t="s">
        <v>423</v>
      </c>
      <c r="B366" s="101" t="s">
        <v>225</v>
      </c>
      <c r="C366" s="102">
        <v>186.73896789550699</v>
      </c>
      <c r="D366" s="103">
        <v>93.369476318359304</v>
      </c>
      <c r="E366" s="104">
        <v>112.146598815917</v>
      </c>
      <c r="F366" s="105">
        <f t="shared" si="30"/>
        <v>0.60055273990092184</v>
      </c>
      <c r="G366" s="106">
        <v>56.073421478271399</v>
      </c>
      <c r="H366" s="107">
        <f t="shared" si="31"/>
        <v>0.60055409636313495</v>
      </c>
      <c r="I366" s="108">
        <v>0</v>
      </c>
      <c r="J366" s="109">
        <f t="shared" si="32"/>
        <v>0</v>
      </c>
      <c r="K366" s="110">
        <v>0</v>
      </c>
      <c r="L366" s="109">
        <f t="shared" si="33"/>
        <v>0</v>
      </c>
      <c r="M366" s="110">
        <v>0</v>
      </c>
      <c r="N366" s="109">
        <f t="shared" si="34"/>
        <v>0</v>
      </c>
      <c r="O366" s="111">
        <v>0</v>
      </c>
      <c r="P366" s="112">
        <f t="shared" si="35"/>
        <v>0</v>
      </c>
      <c r="Q366" s="114"/>
      <c r="R366" s="115"/>
      <c r="S366" s="115"/>
      <c r="T366" s="115"/>
      <c r="U366" s="115"/>
    </row>
    <row r="367" spans="1:21" x14ac:dyDescent="0.3">
      <c r="A367" s="100" t="s">
        <v>423</v>
      </c>
      <c r="B367" s="101" t="s">
        <v>228</v>
      </c>
      <c r="C367" s="102">
        <v>251.59947204589801</v>
      </c>
      <c r="D367" s="103">
        <v>125.799743652343</v>
      </c>
      <c r="E367" s="104">
        <v>151.099197387695</v>
      </c>
      <c r="F367" s="105">
        <f t="shared" si="30"/>
        <v>0.60055450895433815</v>
      </c>
      <c r="G367" s="106">
        <v>75.549598693847599</v>
      </c>
      <c r="H367" s="107">
        <f t="shared" si="31"/>
        <v>0.60055447253242877</v>
      </c>
      <c r="I367" s="108">
        <v>0</v>
      </c>
      <c r="J367" s="109">
        <f t="shared" si="32"/>
        <v>0</v>
      </c>
      <c r="K367" s="110">
        <v>0</v>
      </c>
      <c r="L367" s="109">
        <f t="shared" si="33"/>
        <v>0</v>
      </c>
      <c r="M367" s="110">
        <v>0</v>
      </c>
      <c r="N367" s="109">
        <f t="shared" si="34"/>
        <v>0</v>
      </c>
      <c r="O367" s="111">
        <v>0</v>
      </c>
      <c r="P367" s="112">
        <f t="shared" si="35"/>
        <v>0</v>
      </c>
      <c r="Q367" s="114"/>
      <c r="R367" s="115"/>
      <c r="S367" s="115"/>
      <c r="T367" s="115"/>
      <c r="U367" s="115"/>
    </row>
    <row r="368" spans="1:21" x14ac:dyDescent="0.3">
      <c r="A368" s="100" t="s">
        <v>423</v>
      </c>
      <c r="B368" s="101" t="s">
        <v>232</v>
      </c>
      <c r="C368" s="102">
        <v>1601.53942871093</v>
      </c>
      <c r="D368" s="103">
        <v>800.76971435546795</v>
      </c>
      <c r="E368" s="104">
        <v>961.81201171875</v>
      </c>
      <c r="F368" s="105">
        <f t="shared" si="30"/>
        <v>0.60055468786860089</v>
      </c>
      <c r="G368" s="106">
        <v>480.906005859375</v>
      </c>
      <c r="H368" s="107">
        <f t="shared" si="31"/>
        <v>0.60055468786859867</v>
      </c>
      <c r="I368" s="108">
        <v>0</v>
      </c>
      <c r="J368" s="109">
        <f t="shared" si="32"/>
        <v>0</v>
      </c>
      <c r="K368" s="110">
        <v>0</v>
      </c>
      <c r="L368" s="109">
        <f t="shared" si="33"/>
        <v>0</v>
      </c>
      <c r="M368" s="110">
        <v>0</v>
      </c>
      <c r="N368" s="109">
        <f t="shared" si="34"/>
        <v>0</v>
      </c>
      <c r="O368" s="111">
        <v>0</v>
      </c>
      <c r="P368" s="112">
        <f t="shared" si="35"/>
        <v>0</v>
      </c>
      <c r="Q368" s="114"/>
      <c r="R368" s="115"/>
      <c r="S368" s="115"/>
      <c r="T368" s="115"/>
      <c r="U368" s="115"/>
    </row>
    <row r="369" spans="1:21" x14ac:dyDescent="0.3">
      <c r="A369" s="100" t="s">
        <v>423</v>
      </c>
      <c r="B369" s="101" t="s">
        <v>235</v>
      </c>
      <c r="C369" s="102">
        <v>779.46563720703102</v>
      </c>
      <c r="D369" s="103">
        <v>389.732818603515</v>
      </c>
      <c r="E369" s="104">
        <v>468.11160278320301</v>
      </c>
      <c r="F369" s="105">
        <f t="shared" si="30"/>
        <v>0.60055450867665328</v>
      </c>
      <c r="G369" s="106">
        <v>234.05580139160099</v>
      </c>
      <c r="H369" s="107">
        <f t="shared" si="31"/>
        <v>0.60055450867665283</v>
      </c>
      <c r="I369" s="108">
        <v>0</v>
      </c>
      <c r="J369" s="109">
        <f t="shared" si="32"/>
        <v>0</v>
      </c>
      <c r="K369" s="110">
        <v>0</v>
      </c>
      <c r="L369" s="109">
        <f t="shared" si="33"/>
        <v>0</v>
      </c>
      <c r="M369" s="110">
        <v>0</v>
      </c>
      <c r="N369" s="109">
        <f t="shared" si="34"/>
        <v>0</v>
      </c>
      <c r="O369" s="111">
        <v>0</v>
      </c>
      <c r="P369" s="112">
        <f t="shared" si="35"/>
        <v>0</v>
      </c>
      <c r="Q369" s="114"/>
      <c r="R369" s="115"/>
      <c r="S369" s="115"/>
      <c r="T369" s="115"/>
      <c r="U369" s="115"/>
    </row>
    <row r="370" spans="1:21" x14ac:dyDescent="0.3">
      <c r="A370" s="100" t="s">
        <v>426</v>
      </c>
      <c r="B370" s="101" t="s">
        <v>198</v>
      </c>
      <c r="C370" s="102">
        <v>1517.71899414062</v>
      </c>
      <c r="D370" s="103">
        <v>758.85949707031205</v>
      </c>
      <c r="E370" s="104"/>
      <c r="F370" s="105">
        <f t="shared" si="30"/>
        <v>0</v>
      </c>
      <c r="G370" s="106"/>
      <c r="H370" s="107">
        <f t="shared" si="31"/>
        <v>0</v>
      </c>
      <c r="I370" s="108">
        <v>0</v>
      </c>
      <c r="J370" s="109" t="str">
        <f t="shared" si="32"/>
        <v xml:space="preserve"> </v>
      </c>
      <c r="K370" s="110">
        <v>0</v>
      </c>
      <c r="L370" s="109" t="str">
        <f t="shared" si="33"/>
        <v xml:space="preserve"> </v>
      </c>
      <c r="M370" s="110">
        <v>0</v>
      </c>
      <c r="N370" s="109" t="str">
        <f t="shared" si="34"/>
        <v xml:space="preserve"> </v>
      </c>
      <c r="O370" s="111">
        <v>0</v>
      </c>
      <c r="P370" s="112" t="str">
        <f t="shared" si="35"/>
        <v xml:space="preserve"> </v>
      </c>
      <c r="Q370" s="114"/>
      <c r="R370" s="115"/>
      <c r="S370" s="115"/>
      <c r="T370" s="115"/>
      <c r="U370" s="115"/>
    </row>
    <row r="371" spans="1:21" x14ac:dyDescent="0.3">
      <c r="A371" s="100" t="s">
        <v>426</v>
      </c>
      <c r="B371" s="101" t="s">
        <v>202</v>
      </c>
      <c r="C371" s="102">
        <v>4285.28076171875</v>
      </c>
      <c r="D371" s="103">
        <v>4772.86767578125</v>
      </c>
      <c r="E371" s="104"/>
      <c r="F371" s="105">
        <f t="shared" si="30"/>
        <v>0</v>
      </c>
      <c r="G371" s="106"/>
      <c r="H371" s="107">
        <f t="shared" si="31"/>
        <v>0</v>
      </c>
      <c r="I371" s="108">
        <v>0</v>
      </c>
      <c r="J371" s="109" t="str">
        <f t="shared" si="32"/>
        <v xml:space="preserve"> </v>
      </c>
      <c r="K371" s="110">
        <v>0</v>
      </c>
      <c r="L371" s="109" t="str">
        <f t="shared" si="33"/>
        <v xml:space="preserve"> </v>
      </c>
      <c r="M371" s="110">
        <v>0</v>
      </c>
      <c r="N371" s="109" t="str">
        <f t="shared" si="34"/>
        <v xml:space="preserve"> </v>
      </c>
      <c r="O371" s="111">
        <v>0</v>
      </c>
      <c r="P371" s="112" t="str">
        <f t="shared" si="35"/>
        <v xml:space="preserve"> </v>
      </c>
      <c r="Q371" s="114"/>
      <c r="R371" s="115"/>
      <c r="S371" s="115"/>
      <c r="T371" s="115"/>
      <c r="U371" s="115"/>
    </row>
    <row r="372" spans="1:21" x14ac:dyDescent="0.3">
      <c r="A372" s="100" t="s">
        <v>426</v>
      </c>
      <c r="B372" s="101" t="s">
        <v>206</v>
      </c>
      <c r="C372" s="102">
        <v>225.84684753417901</v>
      </c>
      <c r="D372" s="103">
        <v>112.92342376708901</v>
      </c>
      <c r="E372" s="104"/>
      <c r="F372" s="105">
        <f t="shared" si="30"/>
        <v>0</v>
      </c>
      <c r="G372" s="106"/>
      <c r="H372" s="107">
        <f t="shared" si="31"/>
        <v>0</v>
      </c>
      <c r="I372" s="108">
        <v>0</v>
      </c>
      <c r="J372" s="109" t="str">
        <f t="shared" si="32"/>
        <v xml:space="preserve"> </v>
      </c>
      <c r="K372" s="110">
        <v>0</v>
      </c>
      <c r="L372" s="109" t="str">
        <f t="shared" si="33"/>
        <v xml:space="preserve"> </v>
      </c>
      <c r="M372" s="110">
        <v>0</v>
      </c>
      <c r="N372" s="109" t="str">
        <f t="shared" si="34"/>
        <v xml:space="preserve"> </v>
      </c>
      <c r="O372" s="111">
        <v>0</v>
      </c>
      <c r="P372" s="112" t="str">
        <f t="shared" si="35"/>
        <v xml:space="preserve"> </v>
      </c>
      <c r="Q372" s="114"/>
      <c r="R372" s="115"/>
      <c r="S372" s="115"/>
      <c r="T372" s="115"/>
      <c r="U372" s="115"/>
    </row>
    <row r="373" spans="1:21" x14ac:dyDescent="0.3">
      <c r="A373" s="100" t="s">
        <v>426</v>
      </c>
      <c r="B373" s="101" t="s">
        <v>210</v>
      </c>
      <c r="C373" s="102">
        <v>4226.265625</v>
      </c>
      <c r="D373" s="103">
        <v>4707.13818359375</v>
      </c>
      <c r="E373" s="104"/>
      <c r="F373" s="105">
        <f t="shared" si="30"/>
        <v>0</v>
      </c>
      <c r="G373" s="106"/>
      <c r="H373" s="107">
        <f t="shared" si="31"/>
        <v>0</v>
      </c>
      <c r="I373" s="108">
        <v>0</v>
      </c>
      <c r="J373" s="109" t="str">
        <f t="shared" si="32"/>
        <v xml:space="preserve"> </v>
      </c>
      <c r="K373" s="110">
        <v>0</v>
      </c>
      <c r="L373" s="109" t="str">
        <f t="shared" si="33"/>
        <v xml:space="preserve"> </v>
      </c>
      <c r="M373" s="110">
        <v>0</v>
      </c>
      <c r="N373" s="109" t="str">
        <f t="shared" si="34"/>
        <v xml:space="preserve"> </v>
      </c>
      <c r="O373" s="111">
        <v>0</v>
      </c>
      <c r="P373" s="112" t="str">
        <f t="shared" si="35"/>
        <v xml:space="preserve"> </v>
      </c>
      <c r="Q373" s="114"/>
      <c r="R373" s="115"/>
      <c r="S373" s="115"/>
      <c r="T373" s="115"/>
      <c r="U373" s="115"/>
    </row>
    <row r="374" spans="1:21" x14ac:dyDescent="0.3">
      <c r="A374" s="100" t="s">
        <v>426</v>
      </c>
      <c r="B374" s="101" t="s">
        <v>213</v>
      </c>
      <c r="C374" s="102">
        <v>1719.74658203125</v>
      </c>
      <c r="D374" s="103">
        <v>859.873291015625</v>
      </c>
      <c r="E374" s="104"/>
      <c r="F374" s="105">
        <f t="shared" si="30"/>
        <v>0</v>
      </c>
      <c r="G374" s="106"/>
      <c r="H374" s="107">
        <f t="shared" si="31"/>
        <v>0</v>
      </c>
      <c r="I374" s="108">
        <v>0</v>
      </c>
      <c r="J374" s="109" t="str">
        <f t="shared" si="32"/>
        <v xml:space="preserve"> </v>
      </c>
      <c r="K374" s="110">
        <v>0</v>
      </c>
      <c r="L374" s="109" t="str">
        <f t="shared" si="33"/>
        <v xml:space="preserve"> </v>
      </c>
      <c r="M374" s="110">
        <v>0</v>
      </c>
      <c r="N374" s="109" t="str">
        <f t="shared" si="34"/>
        <v xml:space="preserve"> </v>
      </c>
      <c r="O374" s="111">
        <v>0</v>
      </c>
      <c r="P374" s="112" t="str">
        <f t="shared" si="35"/>
        <v xml:space="preserve"> </v>
      </c>
      <c r="Q374" s="114"/>
      <c r="R374" s="115"/>
      <c r="S374" s="115"/>
      <c r="T374" s="115"/>
      <c r="U374" s="115"/>
    </row>
    <row r="375" spans="1:21" x14ac:dyDescent="0.3">
      <c r="A375" s="100" t="s">
        <v>426</v>
      </c>
      <c r="B375" s="101" t="s">
        <v>217</v>
      </c>
      <c r="C375" s="102">
        <v>3033.05517578125</v>
      </c>
      <c r="D375" s="103">
        <v>3378.16186523437</v>
      </c>
      <c r="E375" s="104"/>
      <c r="F375" s="105">
        <f t="shared" si="30"/>
        <v>0</v>
      </c>
      <c r="G375" s="106"/>
      <c r="H375" s="107">
        <f t="shared" si="31"/>
        <v>0</v>
      </c>
      <c r="I375" s="108">
        <v>0</v>
      </c>
      <c r="J375" s="109" t="str">
        <f t="shared" si="32"/>
        <v xml:space="preserve"> </v>
      </c>
      <c r="K375" s="110">
        <v>0</v>
      </c>
      <c r="L375" s="109" t="str">
        <f t="shared" si="33"/>
        <v xml:space="preserve"> </v>
      </c>
      <c r="M375" s="110">
        <v>0</v>
      </c>
      <c r="N375" s="109" t="str">
        <f t="shared" si="34"/>
        <v xml:space="preserve"> </v>
      </c>
      <c r="O375" s="111">
        <v>0</v>
      </c>
      <c r="P375" s="112" t="str">
        <f t="shared" si="35"/>
        <v xml:space="preserve"> </v>
      </c>
      <c r="Q375" s="114"/>
      <c r="R375" s="115"/>
      <c r="S375" s="115"/>
      <c r="T375" s="115"/>
      <c r="U375" s="115"/>
    </row>
    <row r="376" spans="1:21" x14ac:dyDescent="0.3">
      <c r="A376" s="100" t="s">
        <v>426</v>
      </c>
      <c r="B376" s="101" t="s">
        <v>221</v>
      </c>
      <c r="C376" s="102">
        <v>2531.74584960937</v>
      </c>
      <c r="D376" s="103">
        <v>1265.87292480468</v>
      </c>
      <c r="E376" s="104"/>
      <c r="F376" s="105">
        <f t="shared" si="30"/>
        <v>0</v>
      </c>
      <c r="G376" s="106"/>
      <c r="H376" s="107">
        <f t="shared" si="31"/>
        <v>0</v>
      </c>
      <c r="I376" s="108">
        <v>0</v>
      </c>
      <c r="J376" s="109" t="str">
        <f t="shared" si="32"/>
        <v xml:space="preserve"> </v>
      </c>
      <c r="K376" s="110">
        <v>0</v>
      </c>
      <c r="L376" s="109" t="str">
        <f t="shared" si="33"/>
        <v xml:space="preserve"> </v>
      </c>
      <c r="M376" s="110">
        <v>0</v>
      </c>
      <c r="N376" s="109" t="str">
        <f t="shared" si="34"/>
        <v xml:space="preserve"> </v>
      </c>
      <c r="O376" s="111">
        <v>0</v>
      </c>
      <c r="P376" s="112" t="str">
        <f t="shared" si="35"/>
        <v xml:space="preserve"> </v>
      </c>
      <c r="Q376" s="114"/>
      <c r="R376" s="115"/>
      <c r="S376" s="115"/>
      <c r="T376" s="115"/>
      <c r="U376" s="115"/>
    </row>
    <row r="377" spans="1:21" x14ac:dyDescent="0.3">
      <c r="A377" s="100" t="s">
        <v>426</v>
      </c>
      <c r="B377" s="101" t="s">
        <v>225</v>
      </c>
      <c r="C377" s="102">
        <v>83.590896606445298</v>
      </c>
      <c r="D377" s="103">
        <v>41.795448303222599</v>
      </c>
      <c r="E377" s="104"/>
      <c r="F377" s="105">
        <f t="shared" si="30"/>
        <v>0</v>
      </c>
      <c r="G377" s="106"/>
      <c r="H377" s="107">
        <f t="shared" si="31"/>
        <v>0</v>
      </c>
      <c r="I377" s="108">
        <v>0</v>
      </c>
      <c r="J377" s="109" t="str">
        <f t="shared" si="32"/>
        <v xml:space="preserve"> </v>
      </c>
      <c r="K377" s="110">
        <v>0</v>
      </c>
      <c r="L377" s="109" t="str">
        <f t="shared" si="33"/>
        <v xml:space="preserve"> </v>
      </c>
      <c r="M377" s="110">
        <v>0</v>
      </c>
      <c r="N377" s="109" t="str">
        <f t="shared" si="34"/>
        <v xml:space="preserve"> </v>
      </c>
      <c r="O377" s="111">
        <v>0</v>
      </c>
      <c r="P377" s="112" t="str">
        <f t="shared" si="35"/>
        <v xml:space="preserve"> </v>
      </c>
      <c r="Q377" s="114"/>
      <c r="R377" s="115"/>
      <c r="S377" s="115"/>
      <c r="T377" s="115"/>
      <c r="U377" s="115"/>
    </row>
    <row r="378" spans="1:21" x14ac:dyDescent="0.3">
      <c r="A378" s="100" t="s">
        <v>426</v>
      </c>
      <c r="B378" s="101" t="s">
        <v>228</v>
      </c>
      <c r="C378" s="102">
        <v>617.73620605468705</v>
      </c>
      <c r="D378" s="103">
        <v>308.86810302734301</v>
      </c>
      <c r="E378" s="104"/>
      <c r="F378" s="105">
        <f t="shared" si="30"/>
        <v>0</v>
      </c>
      <c r="G378" s="106"/>
      <c r="H378" s="107">
        <f t="shared" si="31"/>
        <v>0</v>
      </c>
      <c r="I378" s="108">
        <v>0</v>
      </c>
      <c r="J378" s="109" t="str">
        <f t="shared" si="32"/>
        <v xml:space="preserve"> </v>
      </c>
      <c r="K378" s="110">
        <v>0</v>
      </c>
      <c r="L378" s="109" t="str">
        <f t="shared" si="33"/>
        <v xml:space="preserve"> </v>
      </c>
      <c r="M378" s="110">
        <v>0</v>
      </c>
      <c r="N378" s="109" t="str">
        <f t="shared" si="34"/>
        <v xml:space="preserve"> </v>
      </c>
      <c r="O378" s="111">
        <v>0</v>
      </c>
      <c r="P378" s="112" t="str">
        <f t="shared" si="35"/>
        <v xml:space="preserve"> </v>
      </c>
      <c r="Q378" s="114"/>
      <c r="R378" s="115"/>
      <c r="S378" s="115"/>
      <c r="T378" s="115"/>
      <c r="U378" s="115"/>
    </row>
    <row r="379" spans="1:21" x14ac:dyDescent="0.3">
      <c r="A379" s="100" t="s">
        <v>426</v>
      </c>
      <c r="B379" s="101" t="s">
        <v>232</v>
      </c>
      <c r="C379" s="102">
        <v>2726.83837890625</v>
      </c>
      <c r="D379" s="103">
        <v>3037.10327148437</v>
      </c>
      <c r="E379" s="104"/>
      <c r="F379" s="105">
        <f t="shared" si="30"/>
        <v>0</v>
      </c>
      <c r="G379" s="106"/>
      <c r="H379" s="107">
        <f t="shared" si="31"/>
        <v>0</v>
      </c>
      <c r="I379" s="108">
        <v>0</v>
      </c>
      <c r="J379" s="109" t="str">
        <f t="shared" si="32"/>
        <v xml:space="preserve"> </v>
      </c>
      <c r="K379" s="110">
        <v>0</v>
      </c>
      <c r="L379" s="109" t="str">
        <f t="shared" si="33"/>
        <v xml:space="preserve"> </v>
      </c>
      <c r="M379" s="110">
        <v>0</v>
      </c>
      <c r="N379" s="109" t="str">
        <f t="shared" si="34"/>
        <v xml:space="preserve"> </v>
      </c>
      <c r="O379" s="111">
        <v>0</v>
      </c>
      <c r="P379" s="112" t="str">
        <f t="shared" si="35"/>
        <v xml:space="preserve"> </v>
      </c>
      <c r="Q379" s="114"/>
      <c r="R379" s="115"/>
      <c r="S379" s="115"/>
      <c r="T379" s="115"/>
      <c r="U379" s="115"/>
    </row>
    <row r="380" spans="1:21" x14ac:dyDescent="0.3">
      <c r="A380" s="100" t="s">
        <v>426</v>
      </c>
      <c r="B380" s="101" t="s">
        <v>235</v>
      </c>
      <c r="C380" s="102">
        <v>15154.9892578125</v>
      </c>
      <c r="D380" s="103">
        <v>16879.3515625</v>
      </c>
      <c r="E380" s="104"/>
      <c r="F380" s="105">
        <f t="shared" si="30"/>
        <v>0</v>
      </c>
      <c r="G380" s="106"/>
      <c r="H380" s="107">
        <f t="shared" si="31"/>
        <v>0</v>
      </c>
      <c r="I380" s="108">
        <v>0</v>
      </c>
      <c r="J380" s="109" t="str">
        <f t="shared" si="32"/>
        <v xml:space="preserve"> </v>
      </c>
      <c r="K380" s="110">
        <v>0</v>
      </c>
      <c r="L380" s="109" t="str">
        <f t="shared" si="33"/>
        <v xml:space="preserve"> </v>
      </c>
      <c r="M380" s="110">
        <v>0</v>
      </c>
      <c r="N380" s="109" t="str">
        <f t="shared" si="34"/>
        <v xml:space="preserve"> </v>
      </c>
      <c r="O380" s="111">
        <v>0</v>
      </c>
      <c r="P380" s="112" t="str">
        <f t="shared" si="35"/>
        <v xml:space="preserve"> </v>
      </c>
      <c r="Q380" s="114"/>
      <c r="R380" s="115"/>
      <c r="S380" s="115"/>
      <c r="T380" s="115"/>
      <c r="U380" s="115"/>
    </row>
    <row r="381" spans="1:21" x14ac:dyDescent="0.3">
      <c r="A381" s="100" t="s">
        <v>429</v>
      </c>
      <c r="B381" s="101" t="s">
        <v>198</v>
      </c>
      <c r="C381" s="102">
        <v>10194.669921875</v>
      </c>
      <c r="D381" s="103">
        <v>11856.8271484375</v>
      </c>
      <c r="E381" s="104"/>
      <c r="F381" s="105">
        <f t="shared" si="30"/>
        <v>0</v>
      </c>
      <c r="G381" s="106"/>
      <c r="H381" s="107">
        <f t="shared" si="31"/>
        <v>0</v>
      </c>
      <c r="I381" s="108">
        <v>0</v>
      </c>
      <c r="J381" s="109" t="str">
        <f t="shared" si="32"/>
        <v xml:space="preserve"> </v>
      </c>
      <c r="K381" s="110">
        <v>0</v>
      </c>
      <c r="L381" s="109" t="str">
        <f t="shared" si="33"/>
        <v xml:space="preserve"> </v>
      </c>
      <c r="M381" s="110">
        <v>0</v>
      </c>
      <c r="N381" s="109" t="str">
        <f t="shared" si="34"/>
        <v xml:space="preserve"> </v>
      </c>
      <c r="O381" s="111">
        <v>0</v>
      </c>
      <c r="P381" s="112" t="str">
        <f t="shared" si="35"/>
        <v xml:space="preserve"> </v>
      </c>
      <c r="Q381" s="114"/>
      <c r="R381" s="115"/>
      <c r="S381" s="115"/>
      <c r="T381" s="115"/>
      <c r="U381" s="115"/>
    </row>
    <row r="382" spans="1:21" x14ac:dyDescent="0.3">
      <c r="A382" s="100" t="s">
        <v>429</v>
      </c>
      <c r="B382" s="101" t="s">
        <v>202</v>
      </c>
      <c r="C382" s="102">
        <v>12920.1669921875</v>
      </c>
      <c r="D382" s="103">
        <v>15026.6943359375</v>
      </c>
      <c r="E382" s="104"/>
      <c r="F382" s="105">
        <f t="shared" si="30"/>
        <v>0</v>
      </c>
      <c r="G382" s="106"/>
      <c r="H382" s="107">
        <f t="shared" si="31"/>
        <v>0</v>
      </c>
      <c r="I382" s="108">
        <v>0</v>
      </c>
      <c r="J382" s="109" t="str">
        <f t="shared" si="32"/>
        <v xml:space="preserve"> </v>
      </c>
      <c r="K382" s="110">
        <v>0</v>
      </c>
      <c r="L382" s="109" t="str">
        <f t="shared" si="33"/>
        <v xml:space="preserve"> </v>
      </c>
      <c r="M382" s="110">
        <v>0</v>
      </c>
      <c r="N382" s="109" t="str">
        <f t="shared" si="34"/>
        <v xml:space="preserve"> </v>
      </c>
      <c r="O382" s="111">
        <v>0</v>
      </c>
      <c r="P382" s="112" t="str">
        <f t="shared" si="35"/>
        <v xml:space="preserve"> </v>
      </c>
      <c r="Q382" s="114"/>
      <c r="R382" s="115"/>
      <c r="S382" s="115"/>
      <c r="T382" s="115"/>
      <c r="U382" s="115"/>
    </row>
    <row r="383" spans="1:21" x14ac:dyDescent="0.3">
      <c r="A383" s="100" t="s">
        <v>429</v>
      </c>
      <c r="B383" s="101" t="s">
        <v>206</v>
      </c>
      <c r="C383" s="102">
        <v>1588.49523925781</v>
      </c>
      <c r="D383" s="103">
        <v>794.24761962890602</v>
      </c>
      <c r="E383" s="104"/>
      <c r="F383" s="105">
        <f t="shared" si="30"/>
        <v>0</v>
      </c>
      <c r="G383" s="106"/>
      <c r="H383" s="107">
        <f t="shared" si="31"/>
        <v>0</v>
      </c>
      <c r="I383" s="108">
        <v>0</v>
      </c>
      <c r="J383" s="109" t="str">
        <f t="shared" si="32"/>
        <v xml:space="preserve"> </v>
      </c>
      <c r="K383" s="110">
        <v>0</v>
      </c>
      <c r="L383" s="109" t="str">
        <f t="shared" si="33"/>
        <v xml:space="preserve"> </v>
      </c>
      <c r="M383" s="110">
        <v>0</v>
      </c>
      <c r="N383" s="109" t="str">
        <f t="shared" si="34"/>
        <v xml:space="preserve"> </v>
      </c>
      <c r="O383" s="111">
        <v>0</v>
      </c>
      <c r="P383" s="112" t="str">
        <f t="shared" si="35"/>
        <v xml:space="preserve"> </v>
      </c>
      <c r="Q383" s="114"/>
      <c r="R383" s="115"/>
      <c r="S383" s="115"/>
      <c r="T383" s="115"/>
      <c r="U383" s="115"/>
    </row>
    <row r="384" spans="1:21" x14ac:dyDescent="0.3">
      <c r="A384" s="100" t="s">
        <v>429</v>
      </c>
      <c r="B384" s="101" t="s">
        <v>210</v>
      </c>
      <c r="C384" s="102">
        <v>22294.81640625</v>
      </c>
      <c r="D384" s="103">
        <v>25929.8046875</v>
      </c>
      <c r="E384" s="104"/>
      <c r="F384" s="105">
        <f t="shared" si="30"/>
        <v>0</v>
      </c>
      <c r="G384" s="106"/>
      <c r="H384" s="107">
        <f t="shared" si="31"/>
        <v>0</v>
      </c>
      <c r="I384" s="108">
        <v>0</v>
      </c>
      <c r="J384" s="109" t="str">
        <f t="shared" si="32"/>
        <v xml:space="preserve"> </v>
      </c>
      <c r="K384" s="110">
        <v>0</v>
      </c>
      <c r="L384" s="109" t="str">
        <f t="shared" si="33"/>
        <v xml:space="preserve"> </v>
      </c>
      <c r="M384" s="110">
        <v>0</v>
      </c>
      <c r="N384" s="109" t="str">
        <f t="shared" si="34"/>
        <v xml:space="preserve"> </v>
      </c>
      <c r="O384" s="111">
        <v>0</v>
      </c>
      <c r="P384" s="112" t="str">
        <f t="shared" si="35"/>
        <v xml:space="preserve"> </v>
      </c>
      <c r="Q384" s="114"/>
      <c r="R384" s="115"/>
      <c r="S384" s="115"/>
      <c r="T384" s="115"/>
      <c r="U384" s="115"/>
    </row>
    <row r="385" spans="1:21" x14ac:dyDescent="0.3">
      <c r="A385" s="100" t="s">
        <v>429</v>
      </c>
      <c r="B385" s="101" t="s">
        <v>213</v>
      </c>
      <c r="C385" s="102">
        <v>9605.87890625</v>
      </c>
      <c r="D385" s="103">
        <v>11172.0390625</v>
      </c>
      <c r="E385" s="104"/>
      <c r="F385" s="105">
        <f t="shared" si="30"/>
        <v>0</v>
      </c>
      <c r="G385" s="106"/>
      <c r="H385" s="107">
        <f t="shared" si="31"/>
        <v>0</v>
      </c>
      <c r="I385" s="108">
        <v>0</v>
      </c>
      <c r="J385" s="109" t="str">
        <f t="shared" si="32"/>
        <v xml:space="preserve"> </v>
      </c>
      <c r="K385" s="110">
        <v>0</v>
      </c>
      <c r="L385" s="109" t="str">
        <f t="shared" si="33"/>
        <v xml:space="preserve"> </v>
      </c>
      <c r="M385" s="110">
        <v>0</v>
      </c>
      <c r="N385" s="109" t="str">
        <f t="shared" si="34"/>
        <v xml:space="preserve"> </v>
      </c>
      <c r="O385" s="111">
        <v>0</v>
      </c>
      <c r="P385" s="112" t="str">
        <f t="shared" si="35"/>
        <v xml:space="preserve"> </v>
      </c>
      <c r="Q385" s="114"/>
      <c r="R385" s="115"/>
      <c r="S385" s="115"/>
      <c r="T385" s="115"/>
      <c r="U385" s="115"/>
    </row>
    <row r="386" spans="1:21" x14ac:dyDescent="0.3">
      <c r="A386" s="100" t="s">
        <v>429</v>
      </c>
      <c r="B386" s="101" t="s">
        <v>217</v>
      </c>
      <c r="C386" s="102">
        <v>9554.9296875</v>
      </c>
      <c r="D386" s="103">
        <v>4777.46435546875</v>
      </c>
      <c r="E386" s="104"/>
      <c r="F386" s="105">
        <f t="shared" si="30"/>
        <v>0</v>
      </c>
      <c r="G386" s="106"/>
      <c r="H386" s="107">
        <f t="shared" si="31"/>
        <v>0</v>
      </c>
      <c r="I386" s="108">
        <v>0</v>
      </c>
      <c r="J386" s="109" t="str">
        <f t="shared" si="32"/>
        <v xml:space="preserve"> </v>
      </c>
      <c r="K386" s="110">
        <v>0</v>
      </c>
      <c r="L386" s="109" t="str">
        <f t="shared" si="33"/>
        <v xml:space="preserve"> </v>
      </c>
      <c r="M386" s="110">
        <v>0</v>
      </c>
      <c r="N386" s="109" t="str">
        <f t="shared" si="34"/>
        <v xml:space="preserve"> </v>
      </c>
      <c r="O386" s="111">
        <v>0</v>
      </c>
      <c r="P386" s="112" t="str">
        <f t="shared" si="35"/>
        <v xml:space="preserve"> </v>
      </c>
      <c r="Q386" s="114"/>
      <c r="R386" s="115"/>
      <c r="S386" s="115"/>
      <c r="T386" s="115"/>
      <c r="U386" s="115"/>
    </row>
    <row r="387" spans="1:21" x14ac:dyDescent="0.3">
      <c r="A387" s="100" t="s">
        <v>429</v>
      </c>
      <c r="B387" s="101" t="s">
        <v>221</v>
      </c>
      <c r="C387" s="102">
        <v>7808.720703125</v>
      </c>
      <c r="D387" s="103">
        <v>3904.36010742187</v>
      </c>
      <c r="E387" s="104"/>
      <c r="F387" s="105">
        <f t="shared" ref="F387:F447" si="36">IF(C387=0," ",E387/C387)</f>
        <v>0</v>
      </c>
      <c r="G387" s="106"/>
      <c r="H387" s="107">
        <f t="shared" ref="H387:H447" si="37">IF(D387=0," ",G387/D387)</f>
        <v>0</v>
      </c>
      <c r="I387" s="108">
        <v>0</v>
      </c>
      <c r="J387" s="109" t="str">
        <f t="shared" ref="J387:J447" si="38">IF(E387=0," ",I387/E387)</f>
        <v xml:space="preserve"> </v>
      </c>
      <c r="K387" s="110">
        <v>0</v>
      </c>
      <c r="L387" s="109" t="str">
        <f t="shared" ref="L387:L447" si="39">IF(E387=0," ",K387/E387)</f>
        <v xml:space="preserve"> </v>
      </c>
      <c r="M387" s="110">
        <v>0</v>
      </c>
      <c r="N387" s="109" t="str">
        <f t="shared" ref="N387:N447" si="40">IF(G387=0," ",M387/G387)</f>
        <v xml:space="preserve"> </v>
      </c>
      <c r="O387" s="111">
        <v>0</v>
      </c>
      <c r="P387" s="112" t="str">
        <f t="shared" ref="P387:P447" si="41">IF(G387=0," ",O387/G387)</f>
        <v xml:space="preserve"> </v>
      </c>
      <c r="Q387" s="114"/>
      <c r="R387" s="115"/>
      <c r="S387" s="115"/>
      <c r="T387" s="115"/>
      <c r="U387" s="115"/>
    </row>
    <row r="388" spans="1:21" x14ac:dyDescent="0.3">
      <c r="A388" s="100" t="s">
        <v>429</v>
      </c>
      <c r="B388" s="101" t="s">
        <v>225</v>
      </c>
      <c r="C388" s="102">
        <v>539.94299316406205</v>
      </c>
      <c r="D388" s="103">
        <v>269.97149658203102</v>
      </c>
      <c r="E388" s="104"/>
      <c r="F388" s="105">
        <f t="shared" si="36"/>
        <v>0</v>
      </c>
      <c r="G388" s="106"/>
      <c r="H388" s="107">
        <f t="shared" si="37"/>
        <v>0</v>
      </c>
      <c r="I388" s="108">
        <v>0</v>
      </c>
      <c r="J388" s="109" t="str">
        <f t="shared" si="38"/>
        <v xml:space="preserve"> </v>
      </c>
      <c r="K388" s="110">
        <v>0</v>
      </c>
      <c r="L388" s="109" t="str">
        <f t="shared" si="39"/>
        <v xml:space="preserve"> </v>
      </c>
      <c r="M388" s="110">
        <v>0</v>
      </c>
      <c r="N388" s="109" t="str">
        <f t="shared" si="40"/>
        <v xml:space="preserve"> </v>
      </c>
      <c r="O388" s="111">
        <v>0</v>
      </c>
      <c r="P388" s="112" t="str">
        <f t="shared" si="41"/>
        <v xml:space="preserve"> </v>
      </c>
      <c r="Q388" s="114"/>
      <c r="R388" s="115"/>
      <c r="S388" s="115"/>
      <c r="T388" s="115"/>
      <c r="U388" s="115"/>
    </row>
    <row r="389" spans="1:21" x14ac:dyDescent="0.3">
      <c r="A389" s="100" t="s">
        <v>429</v>
      </c>
      <c r="B389" s="101" t="s">
        <v>228</v>
      </c>
      <c r="C389" s="102">
        <v>3434.12817382812</v>
      </c>
      <c r="D389" s="103">
        <v>1717.06408691406</v>
      </c>
      <c r="E389" s="104"/>
      <c r="F389" s="105">
        <f t="shared" si="36"/>
        <v>0</v>
      </c>
      <c r="G389" s="106"/>
      <c r="H389" s="107">
        <f t="shared" si="37"/>
        <v>0</v>
      </c>
      <c r="I389" s="108">
        <v>0</v>
      </c>
      <c r="J389" s="109" t="str">
        <f t="shared" si="38"/>
        <v xml:space="preserve"> </v>
      </c>
      <c r="K389" s="110">
        <v>0</v>
      </c>
      <c r="L389" s="109" t="str">
        <f t="shared" si="39"/>
        <v xml:space="preserve"> </v>
      </c>
      <c r="M389" s="110">
        <v>0</v>
      </c>
      <c r="N389" s="109" t="str">
        <f t="shared" si="40"/>
        <v xml:space="preserve"> </v>
      </c>
      <c r="O389" s="111">
        <v>0</v>
      </c>
      <c r="P389" s="112" t="str">
        <f t="shared" si="41"/>
        <v xml:space="preserve"> </v>
      </c>
      <c r="Q389" s="114"/>
      <c r="R389" s="115"/>
      <c r="S389" s="115"/>
      <c r="T389" s="115"/>
      <c r="U389" s="115"/>
    </row>
    <row r="390" spans="1:21" x14ac:dyDescent="0.3">
      <c r="A390" s="100" t="s">
        <v>429</v>
      </c>
      <c r="B390" s="101" t="s">
        <v>232</v>
      </c>
      <c r="C390" s="102">
        <v>7150.14990234375</v>
      </c>
      <c r="D390" s="103">
        <v>3575.07495117187</v>
      </c>
      <c r="E390" s="104"/>
      <c r="F390" s="105">
        <f t="shared" si="36"/>
        <v>0</v>
      </c>
      <c r="G390" s="106"/>
      <c r="H390" s="107">
        <f t="shared" si="37"/>
        <v>0</v>
      </c>
      <c r="I390" s="108">
        <v>0</v>
      </c>
      <c r="J390" s="109" t="str">
        <f t="shared" si="38"/>
        <v xml:space="preserve"> </v>
      </c>
      <c r="K390" s="110">
        <v>0</v>
      </c>
      <c r="L390" s="109" t="str">
        <f t="shared" si="39"/>
        <v xml:space="preserve"> </v>
      </c>
      <c r="M390" s="110">
        <v>0</v>
      </c>
      <c r="N390" s="109" t="str">
        <f t="shared" si="40"/>
        <v xml:space="preserve"> </v>
      </c>
      <c r="O390" s="111">
        <v>0</v>
      </c>
      <c r="P390" s="112" t="str">
        <f t="shared" si="41"/>
        <v xml:space="preserve"> </v>
      </c>
      <c r="Q390" s="114"/>
      <c r="R390" s="115"/>
      <c r="S390" s="115"/>
      <c r="T390" s="115"/>
      <c r="U390" s="115"/>
    </row>
    <row r="391" spans="1:21" x14ac:dyDescent="0.3">
      <c r="A391" s="100" t="s">
        <v>429</v>
      </c>
      <c r="B391" s="101" t="s">
        <v>235</v>
      </c>
      <c r="C391" s="102">
        <v>37219.609375</v>
      </c>
      <c r="D391" s="103">
        <v>43287.95703125</v>
      </c>
      <c r="E391" s="104"/>
      <c r="F391" s="105">
        <f t="shared" si="36"/>
        <v>0</v>
      </c>
      <c r="G391" s="106"/>
      <c r="H391" s="107">
        <f t="shared" si="37"/>
        <v>0</v>
      </c>
      <c r="I391" s="108">
        <v>0</v>
      </c>
      <c r="J391" s="109" t="str">
        <f t="shared" si="38"/>
        <v xml:space="preserve"> </v>
      </c>
      <c r="K391" s="110">
        <v>0</v>
      </c>
      <c r="L391" s="109" t="str">
        <f t="shared" si="39"/>
        <v xml:space="preserve"> </v>
      </c>
      <c r="M391" s="110">
        <v>0</v>
      </c>
      <c r="N391" s="109" t="str">
        <f t="shared" si="40"/>
        <v xml:space="preserve"> </v>
      </c>
      <c r="O391" s="111">
        <v>0</v>
      </c>
      <c r="P391" s="112" t="str">
        <f t="shared" si="41"/>
        <v xml:space="preserve"> </v>
      </c>
      <c r="Q391" s="114"/>
      <c r="R391" s="115"/>
      <c r="S391" s="115"/>
      <c r="T391" s="115"/>
      <c r="U391" s="115"/>
    </row>
    <row r="392" spans="1:21" x14ac:dyDescent="0.3">
      <c r="A392" s="100" t="s">
        <v>432</v>
      </c>
      <c r="B392" s="101" t="s">
        <v>198</v>
      </c>
      <c r="C392" s="102">
        <v>1.8602877855300901</v>
      </c>
      <c r="D392" s="103">
        <v>0.93014389276504505</v>
      </c>
      <c r="E392" s="104">
        <v>1.48823571205139</v>
      </c>
      <c r="F392" s="105">
        <f t="shared" si="36"/>
        <v>0.80000294773064717</v>
      </c>
      <c r="G392" s="106">
        <v>0.74411529302597001</v>
      </c>
      <c r="H392" s="107">
        <f t="shared" si="37"/>
        <v>0.80000019224330277</v>
      </c>
      <c r="I392" s="108">
        <v>0</v>
      </c>
      <c r="J392" s="109">
        <f t="shared" si="38"/>
        <v>0</v>
      </c>
      <c r="K392" s="110">
        <v>0</v>
      </c>
      <c r="L392" s="109">
        <f t="shared" si="39"/>
        <v>0</v>
      </c>
      <c r="M392" s="110">
        <v>0</v>
      </c>
      <c r="N392" s="109">
        <f t="shared" si="40"/>
        <v>0</v>
      </c>
      <c r="O392" s="111">
        <v>0</v>
      </c>
      <c r="P392" s="112">
        <f t="shared" si="41"/>
        <v>0</v>
      </c>
      <c r="Q392" s="114"/>
      <c r="R392" s="115"/>
      <c r="S392" s="115"/>
      <c r="T392" s="115"/>
      <c r="U392" s="115"/>
    </row>
    <row r="393" spans="1:21" x14ac:dyDescent="0.3">
      <c r="A393" s="100" t="s">
        <v>432</v>
      </c>
      <c r="B393" s="101" t="s">
        <v>202</v>
      </c>
      <c r="C393" s="102">
        <v>0</v>
      </c>
      <c r="D393" s="103">
        <v>0</v>
      </c>
      <c r="E393" s="104"/>
      <c r="F393" s="105" t="str">
        <f t="shared" si="36"/>
        <v xml:space="preserve"> </v>
      </c>
      <c r="G393" s="106"/>
      <c r="H393" s="107" t="str">
        <f t="shared" si="37"/>
        <v xml:space="preserve"> </v>
      </c>
      <c r="I393" s="108">
        <v>0</v>
      </c>
      <c r="J393" s="109" t="str">
        <f t="shared" si="38"/>
        <v xml:space="preserve"> </v>
      </c>
      <c r="K393" s="110">
        <v>0</v>
      </c>
      <c r="L393" s="109" t="str">
        <f t="shared" si="39"/>
        <v xml:space="preserve"> </v>
      </c>
      <c r="M393" s="110">
        <v>0</v>
      </c>
      <c r="N393" s="109" t="str">
        <f t="shared" si="40"/>
        <v xml:space="preserve"> </v>
      </c>
      <c r="O393" s="111">
        <v>0</v>
      </c>
      <c r="P393" s="112" t="str">
        <f t="shared" si="41"/>
        <v xml:space="preserve"> </v>
      </c>
      <c r="Q393" s="114"/>
      <c r="R393" s="115"/>
      <c r="S393" s="115"/>
      <c r="T393" s="115"/>
      <c r="U393" s="115"/>
    </row>
    <row r="394" spans="1:21" x14ac:dyDescent="0.3">
      <c r="A394" s="100" t="s">
        <v>432</v>
      </c>
      <c r="B394" s="101" t="s">
        <v>206</v>
      </c>
      <c r="C394" s="102">
        <v>15719.4150390625</v>
      </c>
      <c r="D394" s="103">
        <v>16115.4423828125</v>
      </c>
      <c r="E394" s="104">
        <v>12575.5166015625</v>
      </c>
      <c r="F394" s="105">
        <f t="shared" si="36"/>
        <v>0.79999901843119092</v>
      </c>
      <c r="G394" s="106">
        <v>12892.3271484375</v>
      </c>
      <c r="H394" s="107">
        <f t="shared" si="37"/>
        <v>0.79999833961663203</v>
      </c>
      <c r="I394" s="108">
        <v>0</v>
      </c>
      <c r="J394" s="109">
        <f t="shared" si="38"/>
        <v>0</v>
      </c>
      <c r="K394" s="110">
        <v>0</v>
      </c>
      <c r="L394" s="109">
        <f t="shared" si="39"/>
        <v>0</v>
      </c>
      <c r="M394" s="110">
        <v>0</v>
      </c>
      <c r="N394" s="109">
        <f t="shared" si="40"/>
        <v>0</v>
      </c>
      <c r="O394" s="111">
        <v>0</v>
      </c>
      <c r="P394" s="112">
        <f t="shared" si="41"/>
        <v>0</v>
      </c>
      <c r="Q394" s="114"/>
      <c r="R394" s="115"/>
      <c r="S394" s="115"/>
      <c r="T394" s="115"/>
      <c r="U394" s="115"/>
    </row>
    <row r="395" spans="1:21" x14ac:dyDescent="0.3">
      <c r="A395" s="100" t="s">
        <v>432</v>
      </c>
      <c r="B395" s="101" t="s">
        <v>210</v>
      </c>
      <c r="C395" s="102">
        <v>1254.77685546875</v>
      </c>
      <c r="D395" s="103">
        <v>627.388427734375</v>
      </c>
      <c r="E395" s="104">
        <v>1003.82440185546</v>
      </c>
      <c r="F395" s="105">
        <f t="shared" si="36"/>
        <v>0.80000232509903835</v>
      </c>
      <c r="G395" s="106">
        <v>501.91033935546801</v>
      </c>
      <c r="H395" s="107">
        <f t="shared" si="37"/>
        <v>0.79999935792243815</v>
      </c>
      <c r="I395" s="108">
        <v>0</v>
      </c>
      <c r="J395" s="109">
        <f t="shared" si="38"/>
        <v>0</v>
      </c>
      <c r="K395" s="110">
        <v>0</v>
      </c>
      <c r="L395" s="109">
        <f t="shared" si="39"/>
        <v>0</v>
      </c>
      <c r="M395" s="110">
        <v>0</v>
      </c>
      <c r="N395" s="109">
        <f t="shared" si="40"/>
        <v>0</v>
      </c>
      <c r="O395" s="111">
        <v>0</v>
      </c>
      <c r="P395" s="112">
        <f t="shared" si="41"/>
        <v>0</v>
      </c>
      <c r="Q395" s="114"/>
      <c r="R395" s="115"/>
      <c r="S395" s="115"/>
      <c r="T395" s="115"/>
      <c r="U395" s="115"/>
    </row>
    <row r="396" spans="1:21" x14ac:dyDescent="0.3">
      <c r="A396" s="100" t="s">
        <v>432</v>
      </c>
      <c r="B396" s="101" t="s">
        <v>213</v>
      </c>
      <c r="C396" s="102">
        <v>0</v>
      </c>
      <c r="D396" s="103">
        <v>0</v>
      </c>
      <c r="E396" s="104"/>
      <c r="F396" s="105" t="str">
        <f t="shared" si="36"/>
        <v xml:space="preserve"> </v>
      </c>
      <c r="G396" s="106"/>
      <c r="H396" s="107" t="str">
        <f t="shared" si="37"/>
        <v xml:space="preserve"> </v>
      </c>
      <c r="I396" s="108">
        <v>0</v>
      </c>
      <c r="J396" s="109" t="str">
        <f t="shared" si="38"/>
        <v xml:space="preserve"> </v>
      </c>
      <c r="K396" s="110">
        <v>0</v>
      </c>
      <c r="L396" s="109" t="str">
        <f t="shared" si="39"/>
        <v xml:space="preserve"> </v>
      </c>
      <c r="M396" s="110">
        <v>0</v>
      </c>
      <c r="N396" s="109" t="str">
        <f t="shared" si="40"/>
        <v xml:space="preserve"> </v>
      </c>
      <c r="O396" s="111">
        <v>0</v>
      </c>
      <c r="P396" s="112" t="str">
        <f t="shared" si="41"/>
        <v xml:space="preserve"> </v>
      </c>
      <c r="Q396" s="114"/>
      <c r="R396" s="115"/>
      <c r="S396" s="115"/>
      <c r="T396" s="115"/>
      <c r="U396" s="115"/>
    </row>
    <row r="397" spans="1:21" x14ac:dyDescent="0.3">
      <c r="A397" s="100" t="s">
        <v>432</v>
      </c>
      <c r="B397" s="101" t="s">
        <v>217</v>
      </c>
      <c r="C397" s="102">
        <v>0</v>
      </c>
      <c r="D397" s="103">
        <v>0</v>
      </c>
      <c r="E397" s="104"/>
      <c r="F397" s="105" t="str">
        <f t="shared" si="36"/>
        <v xml:space="preserve"> </v>
      </c>
      <c r="G397" s="106"/>
      <c r="H397" s="107" t="str">
        <f t="shared" si="37"/>
        <v xml:space="preserve"> </v>
      </c>
      <c r="I397" s="108">
        <v>0</v>
      </c>
      <c r="J397" s="109" t="str">
        <f t="shared" si="38"/>
        <v xml:space="preserve"> </v>
      </c>
      <c r="K397" s="110">
        <v>0</v>
      </c>
      <c r="L397" s="109" t="str">
        <f t="shared" si="39"/>
        <v xml:space="preserve"> </v>
      </c>
      <c r="M397" s="110">
        <v>0</v>
      </c>
      <c r="N397" s="109" t="str">
        <f t="shared" si="40"/>
        <v xml:space="preserve"> </v>
      </c>
      <c r="O397" s="111">
        <v>0</v>
      </c>
      <c r="P397" s="112" t="str">
        <f t="shared" si="41"/>
        <v xml:space="preserve"> </v>
      </c>
      <c r="Q397" s="114"/>
      <c r="R397" s="115"/>
      <c r="S397" s="115"/>
      <c r="T397" s="115"/>
      <c r="U397" s="115"/>
    </row>
    <row r="398" spans="1:21" x14ac:dyDescent="0.3">
      <c r="A398" s="100" t="s">
        <v>432</v>
      </c>
      <c r="B398" s="101" t="s">
        <v>228</v>
      </c>
      <c r="C398" s="102">
        <v>9220.322265625</v>
      </c>
      <c r="D398" s="103">
        <v>9452.61328125</v>
      </c>
      <c r="E398" s="104">
        <v>7376.24951171875</v>
      </c>
      <c r="F398" s="105">
        <f t="shared" si="36"/>
        <v>0.79999909972981298</v>
      </c>
      <c r="G398" s="106">
        <v>7562.087890625</v>
      </c>
      <c r="H398" s="107">
        <f t="shared" si="37"/>
        <v>0.79999971072814269</v>
      </c>
      <c r="I398" s="108">
        <v>0</v>
      </c>
      <c r="J398" s="109">
        <f t="shared" si="38"/>
        <v>0</v>
      </c>
      <c r="K398" s="110">
        <v>0</v>
      </c>
      <c r="L398" s="109">
        <f t="shared" si="39"/>
        <v>0</v>
      </c>
      <c r="M398" s="110">
        <v>0</v>
      </c>
      <c r="N398" s="109">
        <f t="shared" si="40"/>
        <v>0</v>
      </c>
      <c r="O398" s="111">
        <v>0</v>
      </c>
      <c r="P398" s="112">
        <f t="shared" si="41"/>
        <v>0</v>
      </c>
      <c r="Q398" s="114"/>
      <c r="R398" s="115"/>
      <c r="S398" s="115"/>
      <c r="T398" s="115"/>
      <c r="U398" s="115"/>
    </row>
    <row r="399" spans="1:21" x14ac:dyDescent="0.3">
      <c r="A399" s="100" t="s">
        <v>437</v>
      </c>
      <c r="B399" s="101" t="s">
        <v>198</v>
      </c>
      <c r="C399" s="102">
        <v>1.8602877855300901</v>
      </c>
      <c r="D399" s="103">
        <v>0.93014389276504505</v>
      </c>
      <c r="E399" s="104">
        <v>1.48823571205139</v>
      </c>
      <c r="F399" s="105">
        <f t="shared" si="36"/>
        <v>0.80000294773064717</v>
      </c>
      <c r="G399" s="106">
        <v>0.74411529302597001</v>
      </c>
      <c r="H399" s="107">
        <f t="shared" si="37"/>
        <v>0.80000019224330277</v>
      </c>
      <c r="I399" s="108">
        <v>0</v>
      </c>
      <c r="J399" s="109">
        <f t="shared" si="38"/>
        <v>0</v>
      </c>
      <c r="K399" s="110">
        <v>0</v>
      </c>
      <c r="L399" s="109">
        <f t="shared" si="39"/>
        <v>0</v>
      </c>
      <c r="M399" s="110">
        <v>0</v>
      </c>
      <c r="N399" s="109">
        <f t="shared" si="40"/>
        <v>0</v>
      </c>
      <c r="O399" s="111">
        <v>0</v>
      </c>
      <c r="P399" s="112">
        <f t="shared" si="41"/>
        <v>0</v>
      </c>
      <c r="Q399" s="114"/>
      <c r="R399" s="115"/>
      <c r="S399" s="115"/>
      <c r="T399" s="115"/>
      <c r="U399" s="115"/>
    </row>
    <row r="400" spans="1:21" x14ac:dyDescent="0.3">
      <c r="A400" s="100" t="s">
        <v>437</v>
      </c>
      <c r="B400" s="101" t="s">
        <v>202</v>
      </c>
      <c r="C400" s="102">
        <v>0</v>
      </c>
      <c r="D400" s="103">
        <v>0</v>
      </c>
      <c r="E400" s="104"/>
      <c r="F400" s="105" t="str">
        <f t="shared" si="36"/>
        <v xml:space="preserve"> </v>
      </c>
      <c r="G400" s="106"/>
      <c r="H400" s="107" t="str">
        <f t="shared" si="37"/>
        <v xml:space="preserve"> </v>
      </c>
      <c r="I400" s="108">
        <v>0</v>
      </c>
      <c r="J400" s="109" t="str">
        <f t="shared" si="38"/>
        <v xml:space="preserve"> </v>
      </c>
      <c r="K400" s="110">
        <v>0</v>
      </c>
      <c r="L400" s="109" t="str">
        <f t="shared" si="39"/>
        <v xml:space="preserve"> </v>
      </c>
      <c r="M400" s="110">
        <v>0</v>
      </c>
      <c r="N400" s="109" t="str">
        <f t="shared" si="40"/>
        <v xml:space="preserve"> </v>
      </c>
      <c r="O400" s="111">
        <v>0</v>
      </c>
      <c r="P400" s="112" t="str">
        <f t="shared" si="41"/>
        <v xml:space="preserve"> </v>
      </c>
      <c r="Q400" s="114"/>
      <c r="R400" s="115"/>
      <c r="S400" s="115"/>
      <c r="T400" s="115"/>
      <c r="U400" s="115"/>
    </row>
    <row r="401" spans="1:21" x14ac:dyDescent="0.3">
      <c r="A401" s="100" t="s">
        <v>437</v>
      </c>
      <c r="B401" s="101" t="s">
        <v>206</v>
      </c>
      <c r="C401" s="102">
        <v>6336.388671875</v>
      </c>
      <c r="D401" s="103">
        <v>7066.70849609375</v>
      </c>
      <c r="E401" s="104">
        <v>5069.111328125</v>
      </c>
      <c r="F401" s="105">
        <f t="shared" si="36"/>
        <v>0.80000006164789128</v>
      </c>
      <c r="G401" s="106">
        <v>5653.3720703125</v>
      </c>
      <c r="H401" s="107">
        <f t="shared" si="37"/>
        <v>0.80000074623673845</v>
      </c>
      <c r="I401" s="108">
        <v>0</v>
      </c>
      <c r="J401" s="109">
        <f t="shared" si="38"/>
        <v>0</v>
      </c>
      <c r="K401" s="110">
        <v>0</v>
      </c>
      <c r="L401" s="109">
        <f t="shared" si="39"/>
        <v>0</v>
      </c>
      <c r="M401" s="110">
        <v>0</v>
      </c>
      <c r="N401" s="109">
        <f t="shared" si="40"/>
        <v>0</v>
      </c>
      <c r="O401" s="111">
        <v>0</v>
      </c>
      <c r="P401" s="112">
        <f t="shared" si="41"/>
        <v>0</v>
      </c>
      <c r="Q401" s="114"/>
      <c r="R401" s="115"/>
      <c r="S401" s="115"/>
      <c r="T401" s="115"/>
      <c r="U401" s="115"/>
    </row>
    <row r="402" spans="1:21" x14ac:dyDescent="0.3">
      <c r="A402" s="100" t="s">
        <v>437</v>
      </c>
      <c r="B402" s="101" t="s">
        <v>210</v>
      </c>
      <c r="C402" s="102">
        <v>2459.6171875</v>
      </c>
      <c r="D402" s="103">
        <v>1229.80859375</v>
      </c>
      <c r="E402" s="104">
        <v>1967.69506835937</v>
      </c>
      <c r="F402" s="105">
        <f t="shared" si="36"/>
        <v>0.80000053600185295</v>
      </c>
      <c r="G402" s="106">
        <v>983.84478759765602</v>
      </c>
      <c r="H402" s="107">
        <f t="shared" si="37"/>
        <v>0.79999830266079242</v>
      </c>
      <c r="I402" s="108">
        <v>0</v>
      </c>
      <c r="J402" s="109">
        <f t="shared" si="38"/>
        <v>0</v>
      </c>
      <c r="K402" s="110">
        <v>0</v>
      </c>
      <c r="L402" s="109">
        <f t="shared" si="39"/>
        <v>0</v>
      </c>
      <c r="M402" s="110">
        <v>0</v>
      </c>
      <c r="N402" s="109">
        <f t="shared" si="40"/>
        <v>0</v>
      </c>
      <c r="O402" s="111">
        <v>0</v>
      </c>
      <c r="P402" s="112">
        <f t="shared" si="41"/>
        <v>0</v>
      </c>
      <c r="Q402" s="114"/>
      <c r="R402" s="115"/>
      <c r="S402" s="115"/>
      <c r="T402" s="115"/>
      <c r="U402" s="115"/>
    </row>
    <row r="403" spans="1:21" x14ac:dyDescent="0.3">
      <c r="A403" s="100" t="s">
        <v>437</v>
      </c>
      <c r="B403" s="101" t="s">
        <v>213</v>
      </c>
      <c r="C403" s="102">
        <v>0</v>
      </c>
      <c r="D403" s="103">
        <v>0</v>
      </c>
      <c r="E403" s="104"/>
      <c r="F403" s="105" t="str">
        <f t="shared" si="36"/>
        <v xml:space="preserve"> </v>
      </c>
      <c r="G403" s="106"/>
      <c r="H403" s="107" t="str">
        <f t="shared" si="37"/>
        <v xml:space="preserve"> </v>
      </c>
      <c r="I403" s="108">
        <v>0</v>
      </c>
      <c r="J403" s="109" t="str">
        <f t="shared" si="38"/>
        <v xml:space="preserve"> </v>
      </c>
      <c r="K403" s="110">
        <v>0</v>
      </c>
      <c r="L403" s="109" t="str">
        <f t="shared" si="39"/>
        <v xml:space="preserve"> </v>
      </c>
      <c r="M403" s="110">
        <v>0</v>
      </c>
      <c r="N403" s="109" t="str">
        <f t="shared" si="40"/>
        <v xml:space="preserve"> </v>
      </c>
      <c r="O403" s="111">
        <v>0</v>
      </c>
      <c r="P403" s="112" t="str">
        <f t="shared" si="41"/>
        <v xml:space="preserve"> </v>
      </c>
      <c r="Q403" s="114"/>
      <c r="R403" s="115"/>
      <c r="S403" s="115"/>
      <c r="T403" s="115"/>
      <c r="U403" s="115"/>
    </row>
    <row r="404" spans="1:21" x14ac:dyDescent="0.3">
      <c r="A404" s="100" t="s">
        <v>437</v>
      </c>
      <c r="B404" s="101" t="s">
        <v>217</v>
      </c>
      <c r="C404" s="102">
        <v>0</v>
      </c>
      <c r="D404" s="103">
        <v>0</v>
      </c>
      <c r="E404" s="104"/>
      <c r="F404" s="105" t="str">
        <f t="shared" si="36"/>
        <v xml:space="preserve"> </v>
      </c>
      <c r="G404" s="106"/>
      <c r="H404" s="107" t="str">
        <f t="shared" si="37"/>
        <v xml:space="preserve"> </v>
      </c>
      <c r="I404" s="108">
        <v>0</v>
      </c>
      <c r="J404" s="109" t="str">
        <f t="shared" si="38"/>
        <v xml:space="preserve"> </v>
      </c>
      <c r="K404" s="110">
        <v>0</v>
      </c>
      <c r="L404" s="109" t="str">
        <f t="shared" si="39"/>
        <v xml:space="preserve"> </v>
      </c>
      <c r="M404" s="110">
        <v>0</v>
      </c>
      <c r="N404" s="109" t="str">
        <f t="shared" si="40"/>
        <v xml:space="preserve"> </v>
      </c>
      <c r="O404" s="111">
        <v>0</v>
      </c>
      <c r="P404" s="112" t="str">
        <f t="shared" si="41"/>
        <v xml:space="preserve"> </v>
      </c>
      <c r="Q404" s="114"/>
      <c r="R404" s="115"/>
      <c r="S404" s="115"/>
      <c r="T404" s="115"/>
      <c r="U404" s="115"/>
    </row>
    <row r="405" spans="1:21" x14ac:dyDescent="0.3">
      <c r="A405" s="100" t="s">
        <v>437</v>
      </c>
      <c r="B405" s="101" t="s">
        <v>228</v>
      </c>
      <c r="C405" s="102">
        <v>4341.72509765625</v>
      </c>
      <c r="D405" s="103">
        <v>4842.14404296875</v>
      </c>
      <c r="E405" s="104">
        <v>3473.38232421875</v>
      </c>
      <c r="F405" s="105">
        <f t="shared" si="36"/>
        <v>0.80000051732749067</v>
      </c>
      <c r="G405" s="106">
        <v>3873.70947265625</v>
      </c>
      <c r="H405" s="107">
        <f t="shared" si="37"/>
        <v>0.79999881008935325</v>
      </c>
      <c r="I405" s="108">
        <v>0</v>
      </c>
      <c r="J405" s="109">
        <f t="shared" si="38"/>
        <v>0</v>
      </c>
      <c r="K405" s="110">
        <v>0</v>
      </c>
      <c r="L405" s="109">
        <f t="shared" si="39"/>
        <v>0</v>
      </c>
      <c r="M405" s="110">
        <v>0</v>
      </c>
      <c r="N405" s="109">
        <f t="shared" si="40"/>
        <v>0</v>
      </c>
      <c r="O405" s="111">
        <v>0</v>
      </c>
      <c r="P405" s="112">
        <f t="shared" si="41"/>
        <v>0</v>
      </c>
      <c r="Q405" s="114"/>
      <c r="R405" s="115"/>
      <c r="S405" s="115"/>
      <c r="T405" s="115"/>
      <c r="U405" s="115"/>
    </row>
    <row r="406" spans="1:21" x14ac:dyDescent="0.3">
      <c r="A406" s="100" t="s">
        <v>440</v>
      </c>
      <c r="B406" s="101" t="s">
        <v>198</v>
      </c>
      <c r="C406" s="102">
        <v>318.29953002929602</v>
      </c>
      <c r="D406" s="103">
        <v>159.14976501464801</v>
      </c>
      <c r="E406" s="104"/>
      <c r="F406" s="105">
        <f t="shared" si="36"/>
        <v>0</v>
      </c>
      <c r="G406" s="106"/>
      <c r="H406" s="107">
        <f t="shared" si="37"/>
        <v>0</v>
      </c>
      <c r="I406" s="108">
        <v>0</v>
      </c>
      <c r="J406" s="109" t="str">
        <f t="shared" si="38"/>
        <v xml:space="preserve"> </v>
      </c>
      <c r="K406" s="110">
        <v>0</v>
      </c>
      <c r="L406" s="109" t="str">
        <f t="shared" si="39"/>
        <v xml:space="preserve"> </v>
      </c>
      <c r="M406" s="110">
        <v>0</v>
      </c>
      <c r="N406" s="109" t="str">
        <f t="shared" si="40"/>
        <v xml:space="preserve"> </v>
      </c>
      <c r="O406" s="111">
        <v>0</v>
      </c>
      <c r="P406" s="112" t="str">
        <f t="shared" si="41"/>
        <v xml:space="preserve"> </v>
      </c>
      <c r="Q406" s="114"/>
      <c r="R406" s="115"/>
      <c r="S406" s="115"/>
      <c r="T406" s="115"/>
      <c r="U406" s="115"/>
    </row>
    <row r="407" spans="1:21" x14ac:dyDescent="0.3">
      <c r="A407" s="100" t="s">
        <v>440</v>
      </c>
      <c r="B407" s="101" t="s">
        <v>202</v>
      </c>
      <c r="C407" s="102">
        <v>0</v>
      </c>
      <c r="D407" s="103">
        <v>0</v>
      </c>
      <c r="E407" s="104"/>
      <c r="F407" s="105" t="str">
        <f t="shared" si="36"/>
        <v xml:space="preserve"> </v>
      </c>
      <c r="G407" s="106"/>
      <c r="H407" s="107" t="str">
        <f t="shared" si="37"/>
        <v xml:space="preserve"> </v>
      </c>
      <c r="I407" s="108">
        <v>0</v>
      </c>
      <c r="J407" s="109" t="str">
        <f t="shared" si="38"/>
        <v xml:space="preserve"> </v>
      </c>
      <c r="K407" s="110">
        <v>0</v>
      </c>
      <c r="L407" s="109" t="str">
        <f t="shared" si="39"/>
        <v xml:space="preserve"> </v>
      </c>
      <c r="M407" s="110">
        <v>0</v>
      </c>
      <c r="N407" s="109" t="str">
        <f t="shared" si="40"/>
        <v xml:space="preserve"> </v>
      </c>
      <c r="O407" s="111">
        <v>0</v>
      </c>
      <c r="P407" s="112" t="str">
        <f t="shared" si="41"/>
        <v xml:space="preserve"> </v>
      </c>
      <c r="Q407" s="114"/>
      <c r="R407" s="115"/>
      <c r="S407" s="115"/>
      <c r="T407" s="115"/>
      <c r="U407" s="115"/>
    </row>
    <row r="408" spans="1:21" x14ac:dyDescent="0.3">
      <c r="A408" s="100" t="s">
        <v>440</v>
      </c>
      <c r="B408" s="101" t="s">
        <v>206</v>
      </c>
      <c r="C408" s="102">
        <v>5098.36767578125</v>
      </c>
      <c r="D408" s="103">
        <v>5418.76171875</v>
      </c>
      <c r="E408" s="104"/>
      <c r="F408" s="105">
        <f t="shared" si="36"/>
        <v>0</v>
      </c>
      <c r="G408" s="106"/>
      <c r="H408" s="107">
        <f t="shared" si="37"/>
        <v>0</v>
      </c>
      <c r="I408" s="108">
        <v>0</v>
      </c>
      <c r="J408" s="109" t="str">
        <f t="shared" si="38"/>
        <v xml:space="preserve"> </v>
      </c>
      <c r="K408" s="110">
        <v>0</v>
      </c>
      <c r="L408" s="109" t="str">
        <f t="shared" si="39"/>
        <v xml:space="preserve"> </v>
      </c>
      <c r="M408" s="110">
        <v>0</v>
      </c>
      <c r="N408" s="109" t="str">
        <f t="shared" si="40"/>
        <v xml:space="preserve"> </v>
      </c>
      <c r="O408" s="111">
        <v>0</v>
      </c>
      <c r="P408" s="112" t="str">
        <f t="shared" si="41"/>
        <v xml:space="preserve"> </v>
      </c>
      <c r="Q408" s="114"/>
      <c r="R408" s="115"/>
      <c r="S408" s="115"/>
      <c r="T408" s="115"/>
      <c r="U408" s="115"/>
    </row>
    <row r="409" spans="1:21" x14ac:dyDescent="0.3">
      <c r="A409" s="100" t="s">
        <v>440</v>
      </c>
      <c r="B409" s="101" t="s">
        <v>210</v>
      </c>
      <c r="C409" s="102">
        <v>3982.79345703125</v>
      </c>
      <c r="D409" s="103">
        <v>4233.08203125</v>
      </c>
      <c r="E409" s="104"/>
      <c r="F409" s="105">
        <f t="shared" si="36"/>
        <v>0</v>
      </c>
      <c r="G409" s="106"/>
      <c r="H409" s="107">
        <f t="shared" si="37"/>
        <v>0</v>
      </c>
      <c r="I409" s="108">
        <v>0</v>
      </c>
      <c r="J409" s="109" t="str">
        <f t="shared" si="38"/>
        <v xml:space="preserve"> </v>
      </c>
      <c r="K409" s="110">
        <v>0</v>
      </c>
      <c r="L409" s="109" t="str">
        <f t="shared" si="39"/>
        <v xml:space="preserve"> </v>
      </c>
      <c r="M409" s="110">
        <v>0</v>
      </c>
      <c r="N409" s="109" t="str">
        <f t="shared" si="40"/>
        <v xml:space="preserve"> </v>
      </c>
      <c r="O409" s="111">
        <v>0</v>
      </c>
      <c r="P409" s="112" t="str">
        <f t="shared" si="41"/>
        <v xml:space="preserve"> </v>
      </c>
      <c r="Q409" s="114"/>
      <c r="R409" s="115"/>
      <c r="S409" s="115"/>
      <c r="T409" s="115"/>
      <c r="U409" s="115"/>
    </row>
    <row r="410" spans="1:21" x14ac:dyDescent="0.3">
      <c r="A410" s="100" t="s">
        <v>440</v>
      </c>
      <c r="B410" s="101" t="s">
        <v>213</v>
      </c>
      <c r="C410" s="102">
        <v>0</v>
      </c>
      <c r="D410" s="103">
        <v>0</v>
      </c>
      <c r="E410" s="104"/>
      <c r="F410" s="105" t="str">
        <f t="shared" si="36"/>
        <v xml:space="preserve"> </v>
      </c>
      <c r="G410" s="106"/>
      <c r="H410" s="107" t="str">
        <f t="shared" si="37"/>
        <v xml:space="preserve"> </v>
      </c>
      <c r="I410" s="108">
        <v>0</v>
      </c>
      <c r="J410" s="109" t="str">
        <f t="shared" si="38"/>
        <v xml:space="preserve"> </v>
      </c>
      <c r="K410" s="110">
        <v>0</v>
      </c>
      <c r="L410" s="109" t="str">
        <f t="shared" si="39"/>
        <v xml:space="preserve"> </v>
      </c>
      <c r="M410" s="110">
        <v>0</v>
      </c>
      <c r="N410" s="109" t="str">
        <f t="shared" si="40"/>
        <v xml:space="preserve"> </v>
      </c>
      <c r="O410" s="111">
        <v>0</v>
      </c>
      <c r="P410" s="112" t="str">
        <f t="shared" si="41"/>
        <v xml:space="preserve"> </v>
      </c>
      <c r="Q410" s="114"/>
      <c r="R410" s="115"/>
      <c r="S410" s="115"/>
      <c r="T410" s="115"/>
      <c r="U410" s="115"/>
    </row>
    <row r="411" spans="1:21" x14ac:dyDescent="0.3">
      <c r="A411" s="100" t="s">
        <v>440</v>
      </c>
      <c r="B411" s="101" t="s">
        <v>217</v>
      </c>
      <c r="C411" s="102">
        <v>0</v>
      </c>
      <c r="D411" s="103">
        <v>0</v>
      </c>
      <c r="E411" s="104"/>
      <c r="F411" s="105" t="str">
        <f t="shared" si="36"/>
        <v xml:space="preserve"> </v>
      </c>
      <c r="G411" s="106"/>
      <c r="H411" s="107" t="str">
        <f t="shared" si="37"/>
        <v xml:space="preserve"> </v>
      </c>
      <c r="I411" s="108">
        <v>0</v>
      </c>
      <c r="J411" s="109" t="str">
        <f t="shared" si="38"/>
        <v xml:space="preserve"> </v>
      </c>
      <c r="K411" s="110">
        <v>0</v>
      </c>
      <c r="L411" s="109" t="str">
        <f t="shared" si="39"/>
        <v xml:space="preserve"> </v>
      </c>
      <c r="M411" s="110">
        <v>0</v>
      </c>
      <c r="N411" s="109" t="str">
        <f t="shared" si="40"/>
        <v xml:space="preserve"> </v>
      </c>
      <c r="O411" s="111">
        <v>0</v>
      </c>
      <c r="P411" s="112" t="str">
        <f t="shared" si="41"/>
        <v xml:space="preserve"> </v>
      </c>
      <c r="Q411" s="114"/>
      <c r="R411" s="115"/>
      <c r="S411" s="115"/>
      <c r="T411" s="115"/>
      <c r="U411" s="115"/>
    </row>
    <row r="412" spans="1:21" x14ac:dyDescent="0.3">
      <c r="A412" s="100" t="s">
        <v>440</v>
      </c>
      <c r="B412" s="101" t="s">
        <v>228</v>
      </c>
      <c r="C412" s="102">
        <v>823.06604003906205</v>
      </c>
      <c r="D412" s="103">
        <v>411.53305053710898</v>
      </c>
      <c r="E412" s="104"/>
      <c r="F412" s="105">
        <f t="shared" si="36"/>
        <v>0</v>
      </c>
      <c r="G412" s="106"/>
      <c r="H412" s="107">
        <f t="shared" si="37"/>
        <v>0</v>
      </c>
      <c r="I412" s="108">
        <v>0</v>
      </c>
      <c r="J412" s="109" t="str">
        <f t="shared" si="38"/>
        <v xml:space="preserve"> </v>
      </c>
      <c r="K412" s="110">
        <v>0</v>
      </c>
      <c r="L412" s="109" t="str">
        <f t="shared" si="39"/>
        <v xml:space="preserve"> </v>
      </c>
      <c r="M412" s="110">
        <v>0</v>
      </c>
      <c r="N412" s="109" t="str">
        <f t="shared" si="40"/>
        <v xml:space="preserve"> </v>
      </c>
      <c r="O412" s="111">
        <v>0</v>
      </c>
      <c r="P412" s="112" t="str">
        <f t="shared" si="41"/>
        <v xml:space="preserve"> </v>
      </c>
      <c r="Q412" s="114"/>
      <c r="R412" s="115"/>
      <c r="S412" s="115"/>
      <c r="T412" s="115"/>
      <c r="U412" s="115"/>
    </row>
    <row r="413" spans="1:21" x14ac:dyDescent="0.3">
      <c r="A413" s="100" t="s">
        <v>443</v>
      </c>
      <c r="B413" s="101" t="s">
        <v>198</v>
      </c>
      <c r="C413" s="102">
        <v>35.749893188476499</v>
      </c>
      <c r="D413" s="103">
        <v>17.874944686889599</v>
      </c>
      <c r="E413" s="104"/>
      <c r="F413" s="105">
        <f t="shared" si="36"/>
        <v>0</v>
      </c>
      <c r="G413" s="106"/>
      <c r="H413" s="107">
        <f t="shared" si="37"/>
        <v>0</v>
      </c>
      <c r="I413" s="108">
        <v>0</v>
      </c>
      <c r="J413" s="109" t="str">
        <f t="shared" si="38"/>
        <v xml:space="preserve"> </v>
      </c>
      <c r="K413" s="110">
        <v>0</v>
      </c>
      <c r="L413" s="109" t="str">
        <f t="shared" si="39"/>
        <v xml:space="preserve"> </v>
      </c>
      <c r="M413" s="110">
        <v>0</v>
      </c>
      <c r="N413" s="109" t="str">
        <f t="shared" si="40"/>
        <v xml:space="preserve"> </v>
      </c>
      <c r="O413" s="111">
        <v>0</v>
      </c>
      <c r="P413" s="112" t="str">
        <f t="shared" si="41"/>
        <v xml:space="preserve"> </v>
      </c>
      <c r="Q413" s="114"/>
      <c r="R413" s="115"/>
      <c r="S413" s="115"/>
      <c r="T413" s="115"/>
      <c r="U413" s="115"/>
    </row>
    <row r="414" spans="1:21" x14ac:dyDescent="0.3">
      <c r="A414" s="100" t="s">
        <v>443</v>
      </c>
      <c r="B414" s="101" t="s">
        <v>202</v>
      </c>
      <c r="C414" s="102">
        <v>0</v>
      </c>
      <c r="D414" s="103">
        <v>0</v>
      </c>
      <c r="E414" s="104"/>
      <c r="F414" s="105" t="str">
        <f t="shared" si="36"/>
        <v xml:space="preserve"> </v>
      </c>
      <c r="G414" s="106"/>
      <c r="H414" s="107" t="str">
        <f t="shared" si="37"/>
        <v xml:space="preserve"> </v>
      </c>
      <c r="I414" s="108">
        <v>0</v>
      </c>
      <c r="J414" s="109" t="str">
        <f t="shared" si="38"/>
        <v xml:space="preserve"> </v>
      </c>
      <c r="K414" s="110">
        <v>0</v>
      </c>
      <c r="L414" s="109" t="str">
        <f t="shared" si="39"/>
        <v xml:space="preserve"> </v>
      </c>
      <c r="M414" s="110">
        <v>0</v>
      </c>
      <c r="N414" s="109" t="str">
        <f t="shared" si="40"/>
        <v xml:space="preserve"> </v>
      </c>
      <c r="O414" s="111">
        <v>0</v>
      </c>
      <c r="P414" s="112" t="str">
        <f t="shared" si="41"/>
        <v xml:space="preserve"> </v>
      </c>
      <c r="Q414" s="114"/>
      <c r="R414" s="115"/>
      <c r="S414" s="115"/>
      <c r="T414" s="115"/>
      <c r="U414" s="115"/>
    </row>
    <row r="415" spans="1:21" x14ac:dyDescent="0.3">
      <c r="A415" s="100" t="s">
        <v>443</v>
      </c>
      <c r="B415" s="101" t="s">
        <v>206</v>
      </c>
      <c r="C415" s="102">
        <v>3894.0771484375</v>
      </c>
      <c r="D415" s="103">
        <v>4160.60107421875</v>
      </c>
      <c r="E415" s="104"/>
      <c r="F415" s="105">
        <f t="shared" si="36"/>
        <v>0</v>
      </c>
      <c r="G415" s="106"/>
      <c r="H415" s="107">
        <f t="shared" si="37"/>
        <v>0</v>
      </c>
      <c r="I415" s="108">
        <v>0</v>
      </c>
      <c r="J415" s="109" t="str">
        <f t="shared" si="38"/>
        <v xml:space="preserve"> </v>
      </c>
      <c r="K415" s="110">
        <v>0</v>
      </c>
      <c r="L415" s="109" t="str">
        <f t="shared" si="39"/>
        <v xml:space="preserve"> </v>
      </c>
      <c r="M415" s="110">
        <v>0</v>
      </c>
      <c r="N415" s="109" t="str">
        <f t="shared" si="40"/>
        <v xml:space="preserve"> </v>
      </c>
      <c r="O415" s="111">
        <v>0</v>
      </c>
      <c r="P415" s="112" t="str">
        <f t="shared" si="41"/>
        <v xml:space="preserve"> </v>
      </c>
      <c r="Q415" s="114"/>
      <c r="R415" s="115"/>
      <c r="S415" s="115"/>
      <c r="T415" s="115"/>
      <c r="U415" s="115"/>
    </row>
    <row r="416" spans="1:21" x14ac:dyDescent="0.3">
      <c r="A416" s="100" t="s">
        <v>443</v>
      </c>
      <c r="B416" s="101" t="s">
        <v>210</v>
      </c>
      <c r="C416" s="102">
        <v>948.57427978515602</v>
      </c>
      <c r="D416" s="103">
        <v>1013.49792480468</v>
      </c>
      <c r="E416" s="104"/>
      <c r="F416" s="105">
        <f t="shared" si="36"/>
        <v>0</v>
      </c>
      <c r="G416" s="106"/>
      <c r="H416" s="107">
        <f t="shared" si="37"/>
        <v>0</v>
      </c>
      <c r="I416" s="108">
        <v>0</v>
      </c>
      <c r="J416" s="109" t="str">
        <f t="shared" si="38"/>
        <v xml:space="preserve"> </v>
      </c>
      <c r="K416" s="110">
        <v>0</v>
      </c>
      <c r="L416" s="109" t="str">
        <f t="shared" si="39"/>
        <v xml:space="preserve"> </v>
      </c>
      <c r="M416" s="110">
        <v>0</v>
      </c>
      <c r="N416" s="109" t="str">
        <f t="shared" si="40"/>
        <v xml:space="preserve"> </v>
      </c>
      <c r="O416" s="111">
        <v>0</v>
      </c>
      <c r="P416" s="112" t="str">
        <f t="shared" si="41"/>
        <v xml:space="preserve"> </v>
      </c>
      <c r="Q416" s="114"/>
      <c r="R416" s="115"/>
      <c r="S416" s="115"/>
      <c r="T416" s="115"/>
      <c r="U416" s="115"/>
    </row>
    <row r="417" spans="1:21" x14ac:dyDescent="0.3">
      <c r="A417" s="100" t="s">
        <v>443</v>
      </c>
      <c r="B417" s="101" t="s">
        <v>213</v>
      </c>
      <c r="C417" s="102">
        <v>0</v>
      </c>
      <c r="D417" s="103">
        <v>0</v>
      </c>
      <c r="E417" s="104"/>
      <c r="F417" s="105" t="str">
        <f t="shared" si="36"/>
        <v xml:space="preserve"> </v>
      </c>
      <c r="G417" s="106"/>
      <c r="H417" s="107" t="str">
        <f t="shared" si="37"/>
        <v xml:space="preserve"> </v>
      </c>
      <c r="I417" s="108">
        <v>0</v>
      </c>
      <c r="J417" s="109" t="str">
        <f t="shared" si="38"/>
        <v xml:space="preserve"> </v>
      </c>
      <c r="K417" s="110">
        <v>0</v>
      </c>
      <c r="L417" s="109" t="str">
        <f t="shared" si="39"/>
        <v xml:space="preserve"> </v>
      </c>
      <c r="M417" s="110">
        <v>0</v>
      </c>
      <c r="N417" s="109" t="str">
        <f t="shared" si="40"/>
        <v xml:space="preserve"> </v>
      </c>
      <c r="O417" s="111">
        <v>0</v>
      </c>
      <c r="P417" s="112" t="str">
        <f t="shared" si="41"/>
        <v xml:space="preserve"> </v>
      </c>
      <c r="Q417" s="114"/>
      <c r="R417" s="115"/>
      <c r="S417" s="115"/>
      <c r="T417" s="115"/>
      <c r="U417" s="115"/>
    </row>
    <row r="418" spans="1:21" x14ac:dyDescent="0.3">
      <c r="A418" s="100" t="s">
        <v>443</v>
      </c>
      <c r="B418" s="101" t="s">
        <v>217</v>
      </c>
      <c r="C418" s="102">
        <v>0</v>
      </c>
      <c r="D418" s="103">
        <v>0</v>
      </c>
      <c r="E418" s="104"/>
      <c r="F418" s="105" t="str">
        <f t="shared" si="36"/>
        <v xml:space="preserve"> </v>
      </c>
      <c r="G418" s="106"/>
      <c r="H418" s="107" t="str">
        <f t="shared" si="37"/>
        <v xml:space="preserve"> </v>
      </c>
      <c r="I418" s="108">
        <v>0</v>
      </c>
      <c r="J418" s="109" t="str">
        <f t="shared" si="38"/>
        <v xml:space="preserve"> </v>
      </c>
      <c r="K418" s="110">
        <v>0</v>
      </c>
      <c r="L418" s="109" t="str">
        <f t="shared" si="39"/>
        <v xml:space="preserve"> </v>
      </c>
      <c r="M418" s="110">
        <v>0</v>
      </c>
      <c r="N418" s="109" t="str">
        <f t="shared" si="40"/>
        <v xml:space="preserve"> </v>
      </c>
      <c r="O418" s="111">
        <v>0</v>
      </c>
      <c r="P418" s="112" t="str">
        <f t="shared" si="41"/>
        <v xml:space="preserve"> </v>
      </c>
      <c r="Q418" s="114"/>
      <c r="R418" s="115"/>
      <c r="S418" s="115"/>
      <c r="T418" s="115"/>
      <c r="U418" s="115"/>
    </row>
    <row r="419" spans="1:21" x14ac:dyDescent="0.3">
      <c r="A419" s="100" t="s">
        <v>443</v>
      </c>
      <c r="B419" s="101" t="s">
        <v>228</v>
      </c>
      <c r="C419" s="102">
        <v>627.14593505859295</v>
      </c>
      <c r="D419" s="103">
        <v>313.57293701171801</v>
      </c>
      <c r="E419" s="104"/>
      <c r="F419" s="105">
        <f t="shared" si="36"/>
        <v>0</v>
      </c>
      <c r="G419" s="106"/>
      <c r="H419" s="107">
        <f t="shared" si="37"/>
        <v>0</v>
      </c>
      <c r="I419" s="108">
        <v>0</v>
      </c>
      <c r="J419" s="109" t="str">
        <f t="shared" si="38"/>
        <v xml:space="preserve"> </v>
      </c>
      <c r="K419" s="110">
        <v>0</v>
      </c>
      <c r="L419" s="109" t="str">
        <f t="shared" si="39"/>
        <v xml:space="preserve"> </v>
      </c>
      <c r="M419" s="110">
        <v>0</v>
      </c>
      <c r="N419" s="109" t="str">
        <f t="shared" si="40"/>
        <v xml:space="preserve"> </v>
      </c>
      <c r="O419" s="111">
        <v>0</v>
      </c>
      <c r="P419" s="112" t="str">
        <f t="shared" si="41"/>
        <v xml:space="preserve"> </v>
      </c>
      <c r="Q419" s="114"/>
      <c r="R419" s="115"/>
      <c r="S419" s="115"/>
      <c r="T419" s="115"/>
      <c r="U419" s="115"/>
    </row>
    <row r="420" spans="1:21" x14ac:dyDescent="0.3">
      <c r="A420" s="100" t="s">
        <v>446</v>
      </c>
      <c r="B420" s="101" t="s">
        <v>198</v>
      </c>
      <c r="C420" s="102">
        <v>347.65594482421801</v>
      </c>
      <c r="D420" s="103">
        <v>173.82797241210901</v>
      </c>
      <c r="E420" s="104">
        <v>163.398178100585</v>
      </c>
      <c r="F420" s="105">
        <f t="shared" si="36"/>
        <v>0.46999966643228974</v>
      </c>
      <c r="G420" s="106">
        <v>81.699317932128906</v>
      </c>
      <c r="H420" s="107">
        <f t="shared" si="37"/>
        <v>0.47000098314693145</v>
      </c>
      <c r="I420" s="108">
        <v>0</v>
      </c>
      <c r="J420" s="109">
        <f t="shared" si="38"/>
        <v>0</v>
      </c>
      <c r="K420" s="110">
        <v>0</v>
      </c>
      <c r="L420" s="109">
        <f t="shared" si="39"/>
        <v>0</v>
      </c>
      <c r="M420" s="110">
        <v>0</v>
      </c>
      <c r="N420" s="109">
        <f t="shared" si="40"/>
        <v>0</v>
      </c>
      <c r="O420" s="111">
        <v>0</v>
      </c>
      <c r="P420" s="112">
        <f t="shared" si="41"/>
        <v>0</v>
      </c>
      <c r="Q420" s="114"/>
      <c r="R420" s="115"/>
      <c r="S420" s="115"/>
      <c r="T420" s="115"/>
      <c r="U420" s="115"/>
    </row>
    <row r="421" spans="1:21" x14ac:dyDescent="0.3">
      <c r="A421" s="100" t="s">
        <v>446</v>
      </c>
      <c r="B421" s="101" t="s">
        <v>202</v>
      </c>
      <c r="C421" s="102">
        <v>0</v>
      </c>
      <c r="D421" s="103">
        <v>0</v>
      </c>
      <c r="E421" s="104"/>
      <c r="F421" s="105" t="str">
        <f t="shared" si="36"/>
        <v xml:space="preserve"> </v>
      </c>
      <c r="G421" s="106"/>
      <c r="H421" s="107" t="str">
        <f t="shared" si="37"/>
        <v xml:space="preserve"> </v>
      </c>
      <c r="I421" s="108">
        <v>0</v>
      </c>
      <c r="J421" s="109" t="str">
        <f t="shared" si="38"/>
        <v xml:space="preserve"> </v>
      </c>
      <c r="K421" s="110">
        <v>0</v>
      </c>
      <c r="L421" s="109" t="str">
        <f t="shared" si="39"/>
        <v xml:space="preserve"> </v>
      </c>
      <c r="M421" s="110">
        <v>0</v>
      </c>
      <c r="N421" s="109" t="str">
        <f t="shared" si="40"/>
        <v xml:space="preserve"> </v>
      </c>
      <c r="O421" s="111">
        <v>0</v>
      </c>
      <c r="P421" s="112" t="str">
        <f t="shared" si="41"/>
        <v xml:space="preserve"> </v>
      </c>
      <c r="Q421" s="114"/>
      <c r="R421" s="115"/>
      <c r="S421" s="115"/>
      <c r="T421" s="115"/>
      <c r="U421" s="115"/>
    </row>
    <row r="422" spans="1:21" x14ac:dyDescent="0.3">
      <c r="A422" s="100" t="s">
        <v>446</v>
      </c>
      <c r="B422" s="101" t="s">
        <v>206</v>
      </c>
      <c r="C422" s="102">
        <v>5465.31201171875</v>
      </c>
      <c r="D422" s="103">
        <v>5810.7099609375</v>
      </c>
      <c r="E422" s="104">
        <v>2568.69506835937</v>
      </c>
      <c r="F422" s="105">
        <f t="shared" si="36"/>
        <v>0.46999971142572661</v>
      </c>
      <c r="G422" s="106">
        <v>2731.02880859375</v>
      </c>
      <c r="H422" s="107">
        <f t="shared" si="37"/>
        <v>0.4699991613680759</v>
      </c>
      <c r="I422" s="108">
        <v>0</v>
      </c>
      <c r="J422" s="109">
        <f t="shared" si="38"/>
        <v>0</v>
      </c>
      <c r="K422" s="110">
        <v>0</v>
      </c>
      <c r="L422" s="109">
        <f t="shared" si="39"/>
        <v>0</v>
      </c>
      <c r="M422" s="110">
        <v>0</v>
      </c>
      <c r="N422" s="109">
        <f t="shared" si="40"/>
        <v>0</v>
      </c>
      <c r="O422" s="111">
        <v>0</v>
      </c>
      <c r="P422" s="112">
        <f t="shared" si="41"/>
        <v>0</v>
      </c>
      <c r="Q422" s="114"/>
      <c r="R422" s="115"/>
      <c r="S422" s="115"/>
      <c r="T422" s="115"/>
      <c r="U422" s="115"/>
    </row>
    <row r="423" spans="1:21" x14ac:dyDescent="0.3">
      <c r="A423" s="100" t="s">
        <v>446</v>
      </c>
      <c r="B423" s="101" t="s">
        <v>210</v>
      </c>
      <c r="C423" s="102">
        <v>4320.38134765625</v>
      </c>
      <c r="D423" s="103">
        <v>4593.42138671875</v>
      </c>
      <c r="E423" s="104">
        <v>2030.5771484375</v>
      </c>
      <c r="F423" s="105">
        <f t="shared" si="36"/>
        <v>0.4699995174127537</v>
      </c>
      <c r="G423" s="106">
        <v>2158.90673828125</v>
      </c>
      <c r="H423" s="107">
        <f t="shared" si="37"/>
        <v>0.46999971405267404</v>
      </c>
      <c r="I423" s="108">
        <v>0</v>
      </c>
      <c r="J423" s="109">
        <f t="shared" si="38"/>
        <v>0</v>
      </c>
      <c r="K423" s="110">
        <v>0</v>
      </c>
      <c r="L423" s="109">
        <f t="shared" si="39"/>
        <v>0</v>
      </c>
      <c r="M423" s="110">
        <v>0</v>
      </c>
      <c r="N423" s="109">
        <f t="shared" si="40"/>
        <v>0</v>
      </c>
      <c r="O423" s="111">
        <v>0</v>
      </c>
      <c r="P423" s="112">
        <f t="shared" si="41"/>
        <v>0</v>
      </c>
      <c r="Q423" s="114"/>
      <c r="R423" s="115"/>
      <c r="S423" s="115"/>
      <c r="T423" s="115"/>
      <c r="U423" s="115"/>
    </row>
    <row r="424" spans="1:21" x14ac:dyDescent="0.3">
      <c r="A424" s="100" t="s">
        <v>446</v>
      </c>
      <c r="B424" s="101" t="s">
        <v>213</v>
      </c>
      <c r="C424" s="102">
        <v>0</v>
      </c>
      <c r="D424" s="103">
        <v>0</v>
      </c>
      <c r="E424" s="104"/>
      <c r="F424" s="105" t="str">
        <f t="shared" si="36"/>
        <v xml:space="preserve"> </v>
      </c>
      <c r="G424" s="106"/>
      <c r="H424" s="107" t="str">
        <f t="shared" si="37"/>
        <v xml:space="preserve"> </v>
      </c>
      <c r="I424" s="108">
        <v>0</v>
      </c>
      <c r="J424" s="109" t="str">
        <f t="shared" si="38"/>
        <v xml:space="preserve"> </v>
      </c>
      <c r="K424" s="110">
        <v>0</v>
      </c>
      <c r="L424" s="109" t="str">
        <f t="shared" si="39"/>
        <v xml:space="preserve"> </v>
      </c>
      <c r="M424" s="110">
        <v>0</v>
      </c>
      <c r="N424" s="109" t="str">
        <f t="shared" si="40"/>
        <v xml:space="preserve"> </v>
      </c>
      <c r="O424" s="111">
        <v>0</v>
      </c>
      <c r="P424" s="112" t="str">
        <f t="shared" si="41"/>
        <v xml:space="preserve"> </v>
      </c>
      <c r="Q424" s="114"/>
      <c r="R424" s="115"/>
      <c r="S424" s="115"/>
      <c r="T424" s="115"/>
      <c r="U424" s="115"/>
    </row>
    <row r="425" spans="1:21" x14ac:dyDescent="0.3">
      <c r="A425" s="100" t="s">
        <v>446</v>
      </c>
      <c r="B425" s="101" t="s">
        <v>217</v>
      </c>
      <c r="C425" s="102">
        <v>0</v>
      </c>
      <c r="D425" s="103">
        <v>0</v>
      </c>
      <c r="E425" s="104"/>
      <c r="F425" s="105" t="str">
        <f t="shared" si="36"/>
        <v xml:space="preserve"> </v>
      </c>
      <c r="G425" s="106"/>
      <c r="H425" s="107" t="str">
        <f t="shared" si="37"/>
        <v xml:space="preserve"> </v>
      </c>
      <c r="I425" s="108">
        <v>0</v>
      </c>
      <c r="J425" s="109" t="str">
        <f t="shared" si="38"/>
        <v xml:space="preserve"> </v>
      </c>
      <c r="K425" s="110">
        <v>0</v>
      </c>
      <c r="L425" s="109" t="str">
        <f t="shared" si="39"/>
        <v xml:space="preserve"> </v>
      </c>
      <c r="M425" s="110">
        <v>0</v>
      </c>
      <c r="N425" s="109" t="str">
        <f t="shared" si="40"/>
        <v xml:space="preserve"> </v>
      </c>
      <c r="O425" s="111">
        <v>0</v>
      </c>
      <c r="P425" s="112" t="str">
        <f t="shared" si="41"/>
        <v xml:space="preserve"> </v>
      </c>
      <c r="Q425" s="114"/>
      <c r="R425" s="115"/>
      <c r="S425" s="115"/>
      <c r="T425" s="115"/>
      <c r="U425" s="115"/>
    </row>
    <row r="426" spans="1:21" x14ac:dyDescent="0.3">
      <c r="A426" s="100" t="s">
        <v>446</v>
      </c>
      <c r="B426" s="101" t="s">
        <v>228</v>
      </c>
      <c r="C426" s="102">
        <v>889.21862792968705</v>
      </c>
      <c r="D426" s="103">
        <v>444.609283447265</v>
      </c>
      <c r="E426" s="104">
        <v>417.932525634765</v>
      </c>
      <c r="F426" s="105">
        <f t="shared" si="36"/>
        <v>0.46999974191702615</v>
      </c>
      <c r="G426" s="106">
        <v>208.96649169921801</v>
      </c>
      <c r="H426" s="107">
        <f t="shared" si="37"/>
        <v>0.47000028897058216</v>
      </c>
      <c r="I426" s="108">
        <v>0</v>
      </c>
      <c r="J426" s="109">
        <f t="shared" si="38"/>
        <v>0</v>
      </c>
      <c r="K426" s="110">
        <v>0</v>
      </c>
      <c r="L426" s="109">
        <f t="shared" si="39"/>
        <v>0</v>
      </c>
      <c r="M426" s="110">
        <v>0</v>
      </c>
      <c r="N426" s="109">
        <f t="shared" si="40"/>
        <v>0</v>
      </c>
      <c r="O426" s="111">
        <v>0</v>
      </c>
      <c r="P426" s="112">
        <f t="shared" si="41"/>
        <v>0</v>
      </c>
      <c r="Q426" s="114"/>
      <c r="R426" s="115"/>
      <c r="S426" s="115"/>
      <c r="T426" s="115"/>
      <c r="U426" s="115"/>
    </row>
    <row r="427" spans="1:21" x14ac:dyDescent="0.3">
      <c r="A427" s="100" t="s">
        <v>449</v>
      </c>
      <c r="B427" s="101" t="s">
        <v>198</v>
      </c>
      <c r="C427" s="102">
        <v>540.615478515625</v>
      </c>
      <c r="D427" s="103">
        <v>576.67926025390602</v>
      </c>
      <c r="E427" s="104"/>
      <c r="F427" s="105">
        <f t="shared" si="36"/>
        <v>0</v>
      </c>
      <c r="G427" s="111"/>
      <c r="H427" s="107">
        <f t="shared" si="37"/>
        <v>0</v>
      </c>
      <c r="I427" s="108">
        <v>0</v>
      </c>
      <c r="J427" s="109" t="str">
        <f t="shared" si="38"/>
        <v xml:space="preserve"> </v>
      </c>
      <c r="K427" s="110">
        <v>0</v>
      </c>
      <c r="L427" s="109" t="str">
        <f t="shared" si="39"/>
        <v xml:space="preserve"> </v>
      </c>
      <c r="M427" s="110">
        <v>0</v>
      </c>
      <c r="N427" s="109" t="str">
        <f t="shared" si="40"/>
        <v xml:space="preserve"> </v>
      </c>
      <c r="O427" s="111">
        <v>0</v>
      </c>
      <c r="P427" s="112" t="str">
        <f t="shared" si="41"/>
        <v xml:space="preserve"> </v>
      </c>
      <c r="Q427" s="114"/>
      <c r="R427" s="115"/>
      <c r="S427" s="115"/>
      <c r="T427" s="115"/>
      <c r="U427" s="115"/>
    </row>
    <row r="428" spans="1:21" x14ac:dyDescent="0.3">
      <c r="A428" s="100" t="s">
        <v>449</v>
      </c>
      <c r="B428" s="101" t="s">
        <v>202</v>
      </c>
      <c r="C428" s="102">
        <v>0</v>
      </c>
      <c r="D428" s="103">
        <v>0</v>
      </c>
      <c r="E428" s="104"/>
      <c r="F428" s="105" t="str">
        <f t="shared" si="36"/>
        <v xml:space="preserve"> </v>
      </c>
      <c r="G428" s="111"/>
      <c r="H428" s="107" t="str">
        <f t="shared" si="37"/>
        <v xml:space="preserve"> </v>
      </c>
      <c r="I428" s="108">
        <v>0</v>
      </c>
      <c r="J428" s="109" t="str">
        <f t="shared" si="38"/>
        <v xml:space="preserve"> </v>
      </c>
      <c r="K428" s="110">
        <v>0</v>
      </c>
      <c r="L428" s="109" t="str">
        <f t="shared" si="39"/>
        <v xml:space="preserve"> </v>
      </c>
      <c r="M428" s="110">
        <v>0</v>
      </c>
      <c r="N428" s="109" t="str">
        <f t="shared" si="40"/>
        <v xml:space="preserve"> </v>
      </c>
      <c r="O428" s="111">
        <v>0</v>
      </c>
      <c r="P428" s="112" t="str">
        <f t="shared" si="41"/>
        <v xml:space="preserve"> </v>
      </c>
      <c r="Q428" s="114"/>
      <c r="R428" s="115"/>
      <c r="S428" s="115"/>
      <c r="T428" s="115"/>
      <c r="U428" s="115"/>
    </row>
    <row r="429" spans="1:21" x14ac:dyDescent="0.3">
      <c r="A429" s="100" t="s">
        <v>449</v>
      </c>
      <c r="B429" s="101" t="s">
        <v>206</v>
      </c>
      <c r="C429" s="102">
        <v>403.91848754882801</v>
      </c>
      <c r="D429" s="103">
        <v>201.95924377441401</v>
      </c>
      <c r="E429" s="104"/>
      <c r="F429" s="105">
        <f t="shared" si="36"/>
        <v>0</v>
      </c>
      <c r="G429" s="111"/>
      <c r="H429" s="107">
        <f t="shared" si="37"/>
        <v>0</v>
      </c>
      <c r="I429" s="108">
        <v>0</v>
      </c>
      <c r="J429" s="109" t="str">
        <f t="shared" si="38"/>
        <v xml:space="preserve"> </v>
      </c>
      <c r="K429" s="110">
        <v>0</v>
      </c>
      <c r="L429" s="109" t="str">
        <f t="shared" si="39"/>
        <v xml:space="preserve"> </v>
      </c>
      <c r="M429" s="110">
        <v>0</v>
      </c>
      <c r="N429" s="109" t="str">
        <f t="shared" si="40"/>
        <v xml:space="preserve"> </v>
      </c>
      <c r="O429" s="111">
        <v>0</v>
      </c>
      <c r="P429" s="112" t="str">
        <f t="shared" si="41"/>
        <v xml:space="preserve"> </v>
      </c>
      <c r="Q429" s="114"/>
      <c r="R429" s="115"/>
      <c r="S429" s="115"/>
      <c r="T429" s="115"/>
      <c r="U429" s="115"/>
    </row>
    <row r="430" spans="1:21" x14ac:dyDescent="0.3">
      <c r="A430" s="100" t="s">
        <v>449</v>
      </c>
      <c r="B430" s="101" t="s">
        <v>210</v>
      </c>
      <c r="C430" s="102">
        <v>2486.86083984375</v>
      </c>
      <c r="D430" s="103">
        <v>2652.75610351562</v>
      </c>
      <c r="E430" s="104"/>
      <c r="F430" s="105">
        <f t="shared" si="36"/>
        <v>0</v>
      </c>
      <c r="G430" s="111"/>
      <c r="H430" s="107">
        <f t="shared" si="37"/>
        <v>0</v>
      </c>
      <c r="I430" s="108">
        <v>0</v>
      </c>
      <c r="J430" s="109" t="str">
        <f t="shared" si="38"/>
        <v xml:space="preserve"> </v>
      </c>
      <c r="K430" s="110">
        <v>0</v>
      </c>
      <c r="L430" s="109" t="str">
        <f t="shared" si="39"/>
        <v xml:space="preserve"> </v>
      </c>
      <c r="M430" s="110">
        <v>0</v>
      </c>
      <c r="N430" s="109" t="str">
        <f t="shared" si="40"/>
        <v xml:space="preserve"> </v>
      </c>
      <c r="O430" s="111">
        <v>0</v>
      </c>
      <c r="P430" s="112" t="str">
        <f t="shared" si="41"/>
        <v xml:space="preserve"> </v>
      </c>
      <c r="Q430" s="114"/>
      <c r="R430" s="115"/>
      <c r="S430" s="115"/>
      <c r="T430" s="115"/>
      <c r="U430" s="115"/>
    </row>
    <row r="431" spans="1:21" x14ac:dyDescent="0.3">
      <c r="A431" s="100" t="s">
        <v>449</v>
      </c>
      <c r="B431" s="101" t="s">
        <v>213</v>
      </c>
      <c r="C431" s="102">
        <v>0</v>
      </c>
      <c r="D431" s="103">
        <v>0</v>
      </c>
      <c r="E431" s="104"/>
      <c r="F431" s="105" t="str">
        <f t="shared" si="36"/>
        <v xml:space="preserve"> </v>
      </c>
      <c r="G431" s="111"/>
      <c r="H431" s="107" t="str">
        <f t="shared" si="37"/>
        <v xml:space="preserve"> </v>
      </c>
      <c r="I431" s="108">
        <v>0</v>
      </c>
      <c r="J431" s="109" t="str">
        <f t="shared" si="38"/>
        <v xml:space="preserve"> </v>
      </c>
      <c r="K431" s="110">
        <v>0</v>
      </c>
      <c r="L431" s="109" t="str">
        <f t="shared" si="39"/>
        <v xml:space="preserve"> </v>
      </c>
      <c r="M431" s="110">
        <v>0</v>
      </c>
      <c r="N431" s="109" t="str">
        <f t="shared" si="40"/>
        <v xml:space="preserve"> </v>
      </c>
      <c r="O431" s="111">
        <v>0</v>
      </c>
      <c r="P431" s="112" t="str">
        <f t="shared" si="41"/>
        <v xml:space="preserve"> </v>
      </c>
      <c r="Q431" s="114"/>
      <c r="R431" s="115"/>
      <c r="S431" s="115"/>
      <c r="T431" s="115"/>
      <c r="U431" s="115"/>
    </row>
    <row r="432" spans="1:21" x14ac:dyDescent="0.3">
      <c r="A432" s="100" t="s">
        <v>449</v>
      </c>
      <c r="B432" s="101" t="s">
        <v>217</v>
      </c>
      <c r="C432" s="102">
        <v>0</v>
      </c>
      <c r="D432" s="103">
        <v>0</v>
      </c>
      <c r="E432" s="104"/>
      <c r="F432" s="105" t="str">
        <f t="shared" si="36"/>
        <v xml:space="preserve"> </v>
      </c>
      <c r="G432" s="111"/>
      <c r="H432" s="107" t="str">
        <f t="shared" si="37"/>
        <v xml:space="preserve"> </v>
      </c>
      <c r="I432" s="108">
        <v>0</v>
      </c>
      <c r="J432" s="109" t="str">
        <f t="shared" si="38"/>
        <v xml:space="preserve"> </v>
      </c>
      <c r="K432" s="110">
        <v>0</v>
      </c>
      <c r="L432" s="109" t="str">
        <f t="shared" si="39"/>
        <v xml:space="preserve"> </v>
      </c>
      <c r="M432" s="110">
        <v>0</v>
      </c>
      <c r="N432" s="109" t="str">
        <f t="shared" si="40"/>
        <v xml:space="preserve"> </v>
      </c>
      <c r="O432" s="111">
        <v>0</v>
      </c>
      <c r="P432" s="112" t="str">
        <f t="shared" si="41"/>
        <v xml:space="preserve"> </v>
      </c>
      <c r="Q432" s="114"/>
      <c r="R432" s="115"/>
      <c r="S432" s="115"/>
      <c r="T432" s="115"/>
      <c r="U432" s="115"/>
    </row>
    <row r="433" spans="1:22" x14ac:dyDescent="0.3">
      <c r="A433" s="100" t="s">
        <v>449</v>
      </c>
      <c r="B433" s="101" t="s">
        <v>228</v>
      </c>
      <c r="C433" s="102">
        <v>0</v>
      </c>
      <c r="D433" s="103">
        <v>0</v>
      </c>
      <c r="E433" s="104"/>
      <c r="F433" s="105" t="str">
        <f t="shared" si="36"/>
        <v xml:space="preserve"> </v>
      </c>
      <c r="G433" s="111"/>
      <c r="H433" s="107" t="str">
        <f t="shared" si="37"/>
        <v xml:space="preserve"> </v>
      </c>
      <c r="I433" s="108">
        <v>0</v>
      </c>
      <c r="J433" s="109" t="str">
        <f t="shared" si="38"/>
        <v xml:space="preserve"> </v>
      </c>
      <c r="K433" s="110">
        <v>0</v>
      </c>
      <c r="L433" s="109" t="str">
        <f t="shared" si="39"/>
        <v xml:space="preserve"> </v>
      </c>
      <c r="M433" s="110">
        <v>0</v>
      </c>
      <c r="N433" s="109" t="str">
        <f t="shared" si="40"/>
        <v xml:space="preserve"> </v>
      </c>
      <c r="O433" s="111">
        <v>0</v>
      </c>
      <c r="P433" s="112" t="str">
        <f t="shared" si="41"/>
        <v xml:space="preserve"> </v>
      </c>
      <c r="Q433" s="114"/>
      <c r="R433" s="115"/>
      <c r="S433" s="115"/>
      <c r="T433" s="115"/>
      <c r="U433" s="115"/>
    </row>
    <row r="434" spans="1:22" x14ac:dyDescent="0.3">
      <c r="A434" s="100" t="s">
        <v>452</v>
      </c>
      <c r="B434" s="101" t="s">
        <v>198</v>
      </c>
      <c r="C434" s="102">
        <v>46.6615180969238</v>
      </c>
      <c r="D434" s="103">
        <v>23.3307571411132</v>
      </c>
      <c r="E434" s="104"/>
      <c r="F434" s="105">
        <f t="shared" si="36"/>
        <v>0</v>
      </c>
      <c r="G434" s="111"/>
      <c r="H434" s="107">
        <f t="shared" si="37"/>
        <v>0</v>
      </c>
      <c r="I434" s="108">
        <v>0</v>
      </c>
      <c r="J434" s="109" t="str">
        <f t="shared" si="38"/>
        <v xml:space="preserve"> </v>
      </c>
      <c r="K434" s="110">
        <v>0</v>
      </c>
      <c r="L434" s="109" t="str">
        <f t="shared" si="39"/>
        <v xml:space="preserve"> </v>
      </c>
      <c r="M434" s="110">
        <v>0</v>
      </c>
      <c r="N434" s="109" t="str">
        <f t="shared" si="40"/>
        <v xml:space="preserve"> </v>
      </c>
      <c r="O434" s="111">
        <v>0</v>
      </c>
      <c r="P434" s="112" t="str">
        <f t="shared" si="41"/>
        <v xml:space="preserve"> </v>
      </c>
      <c r="Q434" s="114"/>
      <c r="R434" s="115"/>
      <c r="S434" s="115"/>
      <c r="T434" s="115"/>
      <c r="U434" s="115"/>
    </row>
    <row r="435" spans="1:22" x14ac:dyDescent="0.3">
      <c r="A435" s="100" t="s">
        <v>452</v>
      </c>
      <c r="B435" s="101" t="s">
        <v>202</v>
      </c>
      <c r="C435" s="102">
        <v>0</v>
      </c>
      <c r="D435" s="103">
        <v>0</v>
      </c>
      <c r="E435" s="104"/>
      <c r="F435" s="105" t="str">
        <f t="shared" si="36"/>
        <v xml:space="preserve"> </v>
      </c>
      <c r="G435" s="111"/>
      <c r="H435" s="107" t="str">
        <f t="shared" si="37"/>
        <v xml:space="preserve"> </v>
      </c>
      <c r="I435" s="108">
        <v>0</v>
      </c>
      <c r="J435" s="109" t="str">
        <f t="shared" si="38"/>
        <v xml:space="preserve"> </v>
      </c>
      <c r="K435" s="110">
        <v>0</v>
      </c>
      <c r="L435" s="109" t="str">
        <f t="shared" si="39"/>
        <v xml:space="preserve"> </v>
      </c>
      <c r="M435" s="110">
        <v>0</v>
      </c>
      <c r="N435" s="109" t="str">
        <f t="shared" si="40"/>
        <v xml:space="preserve"> </v>
      </c>
      <c r="O435" s="111">
        <v>0</v>
      </c>
      <c r="P435" s="112" t="str">
        <f t="shared" si="41"/>
        <v xml:space="preserve"> </v>
      </c>
      <c r="Q435" s="114"/>
      <c r="R435" s="115"/>
      <c r="S435" s="115"/>
      <c r="T435" s="115"/>
      <c r="U435" s="115"/>
    </row>
    <row r="436" spans="1:22" x14ac:dyDescent="0.3">
      <c r="A436" s="100" t="s">
        <v>452</v>
      </c>
      <c r="B436" s="101" t="s">
        <v>206</v>
      </c>
      <c r="C436" s="102">
        <v>130.78852844238199</v>
      </c>
      <c r="D436" s="103">
        <v>65.394264221191406</v>
      </c>
      <c r="E436" s="104"/>
      <c r="F436" s="105">
        <f t="shared" si="36"/>
        <v>0</v>
      </c>
      <c r="G436" s="111"/>
      <c r="H436" s="107">
        <f t="shared" si="37"/>
        <v>0</v>
      </c>
      <c r="I436" s="108">
        <v>0</v>
      </c>
      <c r="J436" s="109" t="str">
        <f t="shared" si="38"/>
        <v xml:space="preserve"> </v>
      </c>
      <c r="K436" s="110">
        <v>0</v>
      </c>
      <c r="L436" s="109" t="str">
        <f t="shared" si="39"/>
        <v xml:space="preserve"> </v>
      </c>
      <c r="M436" s="110">
        <v>0</v>
      </c>
      <c r="N436" s="109" t="str">
        <f t="shared" si="40"/>
        <v xml:space="preserve"> </v>
      </c>
      <c r="O436" s="111">
        <v>0</v>
      </c>
      <c r="P436" s="112" t="str">
        <f t="shared" si="41"/>
        <v xml:space="preserve"> </v>
      </c>
      <c r="Q436" s="114"/>
      <c r="R436" s="115"/>
      <c r="S436" s="115"/>
      <c r="T436" s="115"/>
      <c r="U436" s="115"/>
    </row>
    <row r="437" spans="1:22" x14ac:dyDescent="0.3">
      <c r="A437" s="100" t="s">
        <v>452</v>
      </c>
      <c r="B437" s="101" t="s">
        <v>210</v>
      </c>
      <c r="C437" s="102">
        <v>933.63128662109295</v>
      </c>
      <c r="D437" s="103">
        <v>1022.35632324218</v>
      </c>
      <c r="E437" s="104"/>
      <c r="F437" s="105">
        <f t="shared" si="36"/>
        <v>0</v>
      </c>
      <c r="G437" s="111"/>
      <c r="H437" s="107">
        <f t="shared" si="37"/>
        <v>0</v>
      </c>
      <c r="I437" s="108">
        <v>0</v>
      </c>
      <c r="J437" s="109" t="str">
        <f t="shared" si="38"/>
        <v xml:space="preserve"> </v>
      </c>
      <c r="K437" s="110">
        <v>0</v>
      </c>
      <c r="L437" s="109" t="str">
        <f t="shared" si="39"/>
        <v xml:space="preserve"> </v>
      </c>
      <c r="M437" s="110">
        <v>0</v>
      </c>
      <c r="N437" s="109" t="str">
        <f t="shared" si="40"/>
        <v xml:space="preserve"> </v>
      </c>
      <c r="O437" s="111">
        <v>0</v>
      </c>
      <c r="P437" s="112" t="str">
        <f t="shared" si="41"/>
        <v xml:space="preserve"> </v>
      </c>
      <c r="Q437" s="114"/>
      <c r="R437" s="115"/>
      <c r="S437" s="115"/>
      <c r="T437" s="115"/>
      <c r="U437" s="115"/>
    </row>
    <row r="438" spans="1:22" x14ac:dyDescent="0.3">
      <c r="A438" s="100" t="s">
        <v>452</v>
      </c>
      <c r="B438" s="101" t="s">
        <v>213</v>
      </c>
      <c r="C438" s="102">
        <v>0</v>
      </c>
      <c r="D438" s="103">
        <v>0</v>
      </c>
      <c r="E438" s="104"/>
      <c r="F438" s="105" t="str">
        <f t="shared" si="36"/>
        <v xml:space="preserve"> </v>
      </c>
      <c r="G438" s="111"/>
      <c r="H438" s="107" t="str">
        <f t="shared" si="37"/>
        <v xml:space="preserve"> </v>
      </c>
      <c r="I438" s="108">
        <v>0</v>
      </c>
      <c r="J438" s="109" t="str">
        <f t="shared" si="38"/>
        <v xml:space="preserve"> </v>
      </c>
      <c r="K438" s="110">
        <v>0</v>
      </c>
      <c r="L438" s="109" t="str">
        <f t="shared" si="39"/>
        <v xml:space="preserve"> </v>
      </c>
      <c r="M438" s="110">
        <v>0</v>
      </c>
      <c r="N438" s="109" t="str">
        <f t="shared" si="40"/>
        <v xml:space="preserve"> </v>
      </c>
      <c r="O438" s="111">
        <v>0</v>
      </c>
      <c r="P438" s="112" t="str">
        <f t="shared" si="41"/>
        <v xml:space="preserve"> </v>
      </c>
      <c r="Q438" s="114"/>
      <c r="R438" s="115"/>
      <c r="S438" s="115"/>
      <c r="T438" s="115"/>
      <c r="U438" s="115"/>
    </row>
    <row r="439" spans="1:22" x14ac:dyDescent="0.3">
      <c r="A439" s="100" t="s">
        <v>452</v>
      </c>
      <c r="B439" s="101" t="s">
        <v>217</v>
      </c>
      <c r="C439" s="102">
        <v>0</v>
      </c>
      <c r="D439" s="103">
        <v>0</v>
      </c>
      <c r="E439" s="104"/>
      <c r="F439" s="105" t="str">
        <f t="shared" si="36"/>
        <v xml:space="preserve"> </v>
      </c>
      <c r="G439" s="111"/>
      <c r="H439" s="107" t="str">
        <f t="shared" si="37"/>
        <v xml:space="preserve"> </v>
      </c>
      <c r="I439" s="108">
        <v>0</v>
      </c>
      <c r="J439" s="109" t="str">
        <f t="shared" si="38"/>
        <v xml:space="preserve"> </v>
      </c>
      <c r="K439" s="110">
        <v>0</v>
      </c>
      <c r="L439" s="109" t="str">
        <f t="shared" si="39"/>
        <v xml:space="preserve"> </v>
      </c>
      <c r="M439" s="110">
        <v>0</v>
      </c>
      <c r="N439" s="109" t="str">
        <f t="shared" si="40"/>
        <v xml:space="preserve"> </v>
      </c>
      <c r="O439" s="111">
        <v>0</v>
      </c>
      <c r="P439" s="112" t="str">
        <f t="shared" si="41"/>
        <v xml:space="preserve"> </v>
      </c>
      <c r="Q439" s="114"/>
      <c r="R439" s="115"/>
      <c r="S439" s="115"/>
      <c r="T439" s="115"/>
      <c r="U439" s="115"/>
    </row>
    <row r="440" spans="1:22" x14ac:dyDescent="0.3">
      <c r="A440" s="100" t="s">
        <v>452</v>
      </c>
      <c r="B440" s="101" t="s">
        <v>228</v>
      </c>
      <c r="C440" s="102">
        <v>0</v>
      </c>
      <c r="D440" s="103">
        <v>0</v>
      </c>
      <c r="E440" s="104"/>
      <c r="F440" s="105" t="str">
        <f t="shared" si="36"/>
        <v xml:space="preserve"> </v>
      </c>
      <c r="G440" s="111"/>
      <c r="H440" s="107" t="str">
        <f t="shared" si="37"/>
        <v xml:space="preserve"> </v>
      </c>
      <c r="I440" s="108">
        <v>0</v>
      </c>
      <c r="J440" s="109" t="str">
        <f t="shared" si="38"/>
        <v xml:space="preserve"> </v>
      </c>
      <c r="K440" s="110">
        <v>0</v>
      </c>
      <c r="L440" s="109" t="str">
        <f t="shared" si="39"/>
        <v xml:space="preserve"> </v>
      </c>
      <c r="M440" s="110">
        <v>0</v>
      </c>
      <c r="N440" s="109" t="str">
        <f t="shared" si="40"/>
        <v xml:space="preserve"> </v>
      </c>
      <c r="O440" s="111">
        <v>0</v>
      </c>
      <c r="P440" s="112" t="str">
        <f t="shared" si="41"/>
        <v xml:space="preserve"> </v>
      </c>
      <c r="Q440" s="114"/>
      <c r="R440" s="115"/>
      <c r="S440" s="115"/>
      <c r="T440" s="115"/>
      <c r="U440" s="115"/>
    </row>
    <row r="441" spans="1:22" x14ac:dyDescent="0.3">
      <c r="A441" s="100" t="s">
        <v>455</v>
      </c>
      <c r="B441" s="101" t="s">
        <v>198</v>
      </c>
      <c r="C441" s="102">
        <v>393.53326416015602</v>
      </c>
      <c r="D441" s="103">
        <v>196.76663208007801</v>
      </c>
      <c r="E441" s="104"/>
      <c r="F441" s="105">
        <f t="shared" si="36"/>
        <v>0</v>
      </c>
      <c r="G441" s="111"/>
      <c r="H441" s="107">
        <f t="shared" si="37"/>
        <v>0</v>
      </c>
      <c r="I441" s="108">
        <v>0</v>
      </c>
      <c r="J441" s="109" t="str">
        <f t="shared" si="38"/>
        <v xml:space="preserve"> </v>
      </c>
      <c r="K441" s="110">
        <v>0</v>
      </c>
      <c r="L441" s="109" t="str">
        <f t="shared" si="39"/>
        <v xml:space="preserve"> </v>
      </c>
      <c r="M441" s="110">
        <v>0</v>
      </c>
      <c r="N441" s="109" t="str">
        <f t="shared" si="40"/>
        <v xml:space="preserve"> </v>
      </c>
      <c r="O441" s="111">
        <v>0</v>
      </c>
      <c r="P441" s="112" t="str">
        <f t="shared" si="41"/>
        <v xml:space="preserve"> </v>
      </c>
      <c r="Q441" s="114"/>
      <c r="R441" s="115"/>
      <c r="S441" s="115"/>
      <c r="T441" s="115"/>
      <c r="U441" s="115"/>
    </row>
    <row r="442" spans="1:22" x14ac:dyDescent="0.3">
      <c r="A442" s="100" t="s">
        <v>455</v>
      </c>
      <c r="B442" s="101" t="s">
        <v>202</v>
      </c>
      <c r="C442" s="102">
        <v>0</v>
      </c>
      <c r="D442" s="103">
        <v>0</v>
      </c>
      <c r="E442" s="104"/>
      <c r="F442" s="105" t="str">
        <f t="shared" si="36"/>
        <v xml:space="preserve"> </v>
      </c>
      <c r="G442" s="111"/>
      <c r="H442" s="107" t="str">
        <f t="shared" si="37"/>
        <v xml:space="preserve"> </v>
      </c>
      <c r="I442" s="108">
        <v>0</v>
      </c>
      <c r="J442" s="109" t="str">
        <f t="shared" si="38"/>
        <v xml:space="preserve"> </v>
      </c>
      <c r="K442" s="110">
        <v>0</v>
      </c>
      <c r="L442" s="109" t="str">
        <f t="shared" si="39"/>
        <v xml:space="preserve"> </v>
      </c>
      <c r="M442" s="110">
        <v>0</v>
      </c>
      <c r="N442" s="109" t="str">
        <f t="shared" si="40"/>
        <v xml:space="preserve"> </v>
      </c>
      <c r="O442" s="111">
        <v>0</v>
      </c>
      <c r="P442" s="112" t="str">
        <f t="shared" si="41"/>
        <v xml:space="preserve"> </v>
      </c>
      <c r="Q442" s="114"/>
      <c r="R442" s="115"/>
      <c r="S442" s="115"/>
      <c r="T442" s="115"/>
      <c r="U442" s="115"/>
    </row>
    <row r="443" spans="1:22" x14ac:dyDescent="0.3">
      <c r="A443" s="100" t="s">
        <v>455</v>
      </c>
      <c r="B443" s="101" t="s">
        <v>206</v>
      </c>
      <c r="C443" s="102">
        <v>12196.328125</v>
      </c>
      <c r="D443" s="103">
        <v>12980.7333984375</v>
      </c>
      <c r="E443" s="104"/>
      <c r="F443" s="105">
        <f t="shared" si="36"/>
        <v>0</v>
      </c>
      <c r="G443" s="111"/>
      <c r="H443" s="107">
        <f t="shared" si="37"/>
        <v>0</v>
      </c>
      <c r="I443" s="108">
        <v>0</v>
      </c>
      <c r="J443" s="109" t="str">
        <f t="shared" si="38"/>
        <v xml:space="preserve"> </v>
      </c>
      <c r="K443" s="110">
        <v>0</v>
      </c>
      <c r="L443" s="109" t="str">
        <f t="shared" si="39"/>
        <v xml:space="preserve"> </v>
      </c>
      <c r="M443" s="110">
        <v>0</v>
      </c>
      <c r="N443" s="109" t="str">
        <f t="shared" si="40"/>
        <v xml:space="preserve"> </v>
      </c>
      <c r="O443" s="111">
        <v>0</v>
      </c>
      <c r="P443" s="112" t="str">
        <f t="shared" si="41"/>
        <v xml:space="preserve"> </v>
      </c>
      <c r="Q443" s="114"/>
      <c r="R443" s="115"/>
      <c r="S443" s="115"/>
      <c r="T443" s="115"/>
      <c r="U443" s="115"/>
    </row>
    <row r="444" spans="1:22" x14ac:dyDescent="0.3">
      <c r="A444" s="100" t="s">
        <v>455</v>
      </c>
      <c r="B444" s="101" t="s">
        <v>210</v>
      </c>
      <c r="C444" s="102">
        <v>7845.0146484375</v>
      </c>
      <c r="D444" s="103">
        <v>8349.5654296875</v>
      </c>
      <c r="E444" s="104"/>
      <c r="F444" s="105">
        <f t="shared" si="36"/>
        <v>0</v>
      </c>
      <c r="G444" s="111"/>
      <c r="H444" s="107">
        <f t="shared" si="37"/>
        <v>0</v>
      </c>
      <c r="I444" s="108">
        <v>0</v>
      </c>
      <c r="J444" s="109" t="str">
        <f t="shared" si="38"/>
        <v xml:space="preserve"> </v>
      </c>
      <c r="K444" s="110">
        <v>0</v>
      </c>
      <c r="L444" s="109" t="str">
        <f t="shared" si="39"/>
        <v xml:space="preserve"> </v>
      </c>
      <c r="M444" s="110">
        <v>0</v>
      </c>
      <c r="N444" s="109" t="str">
        <f t="shared" si="40"/>
        <v xml:space="preserve"> </v>
      </c>
      <c r="O444" s="111">
        <v>0</v>
      </c>
      <c r="P444" s="112" t="str">
        <f t="shared" si="41"/>
        <v xml:space="preserve"> </v>
      </c>
      <c r="Q444" s="114"/>
      <c r="R444" s="115"/>
      <c r="S444" s="115"/>
      <c r="T444" s="115"/>
      <c r="U444" s="115"/>
    </row>
    <row r="445" spans="1:22" x14ac:dyDescent="0.3">
      <c r="A445" s="100" t="s">
        <v>455</v>
      </c>
      <c r="B445" s="101" t="s">
        <v>213</v>
      </c>
      <c r="C445" s="102">
        <v>0</v>
      </c>
      <c r="D445" s="103">
        <v>0</v>
      </c>
      <c r="E445" s="104"/>
      <c r="F445" s="105" t="str">
        <f t="shared" si="36"/>
        <v xml:space="preserve"> </v>
      </c>
      <c r="G445" s="111"/>
      <c r="H445" s="107" t="str">
        <f t="shared" si="37"/>
        <v xml:space="preserve"> </v>
      </c>
      <c r="I445" s="108">
        <v>0</v>
      </c>
      <c r="J445" s="109" t="str">
        <f t="shared" si="38"/>
        <v xml:space="preserve"> </v>
      </c>
      <c r="K445" s="110">
        <v>0</v>
      </c>
      <c r="L445" s="109" t="str">
        <f t="shared" si="39"/>
        <v xml:space="preserve"> </v>
      </c>
      <c r="M445" s="110">
        <v>0</v>
      </c>
      <c r="N445" s="109" t="str">
        <f t="shared" si="40"/>
        <v xml:space="preserve"> </v>
      </c>
      <c r="O445" s="111">
        <v>0</v>
      </c>
      <c r="P445" s="112" t="str">
        <f t="shared" si="41"/>
        <v xml:space="preserve"> </v>
      </c>
      <c r="Q445" s="114"/>
      <c r="R445" s="115"/>
      <c r="S445" s="115"/>
      <c r="T445" s="115"/>
      <c r="U445" s="115"/>
    </row>
    <row r="446" spans="1:22" x14ac:dyDescent="0.3">
      <c r="A446" s="100" t="s">
        <v>455</v>
      </c>
      <c r="B446" s="101" t="s">
        <v>217</v>
      </c>
      <c r="C446" s="102">
        <v>0</v>
      </c>
      <c r="D446" s="103">
        <v>0</v>
      </c>
      <c r="E446" s="104"/>
      <c r="F446" s="105" t="str">
        <f t="shared" si="36"/>
        <v xml:space="preserve"> </v>
      </c>
      <c r="G446" s="111"/>
      <c r="H446" s="107" t="str">
        <f t="shared" si="37"/>
        <v xml:space="preserve"> </v>
      </c>
      <c r="I446" s="108">
        <v>0</v>
      </c>
      <c r="J446" s="109" t="str">
        <f t="shared" si="38"/>
        <v xml:space="preserve"> </v>
      </c>
      <c r="K446" s="110">
        <v>0</v>
      </c>
      <c r="L446" s="109" t="str">
        <f t="shared" si="39"/>
        <v xml:space="preserve"> </v>
      </c>
      <c r="M446" s="110">
        <v>0</v>
      </c>
      <c r="N446" s="109" t="str">
        <f t="shared" si="40"/>
        <v xml:space="preserve"> </v>
      </c>
      <c r="O446" s="111">
        <v>0</v>
      </c>
      <c r="P446" s="112" t="str">
        <f t="shared" si="41"/>
        <v xml:space="preserve"> </v>
      </c>
      <c r="Q446" s="114"/>
      <c r="R446" s="115"/>
      <c r="S446" s="115"/>
      <c r="T446" s="115"/>
      <c r="U446" s="115"/>
    </row>
    <row r="447" spans="1:22" ht="15" thickBot="1" x14ac:dyDescent="0.35">
      <c r="A447" s="100" t="s">
        <v>455</v>
      </c>
      <c r="B447" s="101" t="s">
        <v>228</v>
      </c>
      <c r="C447" s="102">
        <v>2184.37841796875</v>
      </c>
      <c r="D447" s="103">
        <v>1092.18933105468</v>
      </c>
      <c r="E447" s="104"/>
      <c r="F447" s="105">
        <f t="shared" si="36"/>
        <v>0</v>
      </c>
      <c r="G447" s="111"/>
      <c r="H447" s="107">
        <f t="shared" si="37"/>
        <v>0</v>
      </c>
      <c r="I447" s="108">
        <v>0</v>
      </c>
      <c r="J447" s="109" t="str">
        <f t="shared" si="38"/>
        <v xml:space="preserve"> </v>
      </c>
      <c r="K447" s="110">
        <v>0</v>
      </c>
      <c r="L447" s="109" t="str">
        <f t="shared" si="39"/>
        <v xml:space="preserve"> </v>
      </c>
      <c r="M447" s="110">
        <v>0</v>
      </c>
      <c r="N447" s="109" t="str">
        <f t="shared" si="40"/>
        <v xml:space="preserve"> </v>
      </c>
      <c r="O447" s="111">
        <v>0</v>
      </c>
      <c r="P447" s="112" t="str">
        <f t="shared" si="41"/>
        <v xml:space="preserve"> </v>
      </c>
      <c r="Q447" s="114"/>
      <c r="R447" s="115"/>
      <c r="S447" s="115"/>
      <c r="T447" s="115"/>
      <c r="U447" s="115"/>
    </row>
    <row r="448" spans="1:22" ht="15" thickBot="1" x14ac:dyDescent="0.35">
      <c r="A448" s="201" t="s">
        <v>555</v>
      </c>
      <c r="B448" s="202"/>
      <c r="C448" s="118">
        <f>SUM(C2:C447)</f>
        <v>1039078.0517006833</v>
      </c>
      <c r="D448" s="119">
        <f>SUM(D2:D447)</f>
        <v>1039078.0483999709</v>
      </c>
      <c r="E448" s="120">
        <f>SUM(E2:E447)</f>
        <v>506002.50169825065</v>
      </c>
      <c r="F448" s="121">
        <f>E448/C448</f>
        <v>0.48697256271563483</v>
      </c>
      <c r="G448" s="120">
        <f>SUM(G2:G447)</f>
        <v>506388.77940568916</v>
      </c>
      <c r="H448" s="122">
        <f>G448/C448</f>
        <v>0.48734431314074128</v>
      </c>
      <c r="I448" s="123">
        <f>SUM(I2:I447)</f>
        <v>214650.36676025388</v>
      </c>
      <c r="J448" s="124"/>
      <c r="K448" s="125">
        <f>SUM(K2:K447)</f>
        <v>329104.22222924232</v>
      </c>
      <c r="L448" s="124"/>
      <c r="M448" s="125">
        <f>SUM(M2:M447)</f>
        <v>236916.54236221311</v>
      </c>
      <c r="N448" s="124"/>
      <c r="O448" s="126">
        <f>SUM(O2:O447)</f>
        <v>342334.32469040155</v>
      </c>
      <c r="P448" s="127"/>
      <c r="Q448" s="114"/>
      <c r="R448" s="115"/>
      <c r="S448" s="115"/>
      <c r="T448" s="115"/>
      <c r="U448" s="115"/>
      <c r="V448" s="115"/>
    </row>
    <row r="449" spans="1:22" x14ac:dyDescent="0.3">
      <c r="A449" s="115"/>
      <c r="B449" s="115"/>
      <c r="C449" s="115"/>
      <c r="D449" s="115"/>
      <c r="E449" s="115"/>
      <c r="F449" s="115"/>
      <c r="Q449" s="114"/>
      <c r="R449" s="115"/>
      <c r="S449" s="115"/>
      <c r="T449" s="115"/>
      <c r="U449" s="115"/>
      <c r="V449" s="115"/>
    </row>
    <row r="450" spans="1:22" x14ac:dyDescent="0.3">
      <c r="A450" s="115"/>
      <c r="B450" s="115"/>
      <c r="C450" s="115"/>
      <c r="D450" s="115"/>
      <c r="E450" s="115"/>
      <c r="F450" s="115"/>
      <c r="Q450" s="114"/>
      <c r="R450" s="115"/>
      <c r="S450" s="115"/>
      <c r="T450" s="115"/>
      <c r="U450" s="115"/>
      <c r="V450" s="115"/>
    </row>
    <row r="451" spans="1:22" x14ac:dyDescent="0.3">
      <c r="B451" s="115"/>
      <c r="C451" s="115"/>
      <c r="D451" s="115"/>
      <c r="E451" s="115"/>
      <c r="F451" s="115"/>
      <c r="Q451" s="114"/>
      <c r="R451" s="115"/>
      <c r="S451" s="115"/>
      <c r="T451" s="115"/>
      <c r="U451" s="115"/>
      <c r="V451" s="115"/>
    </row>
    <row r="452" spans="1:22" x14ac:dyDescent="0.3">
      <c r="A452" s="115"/>
      <c r="B452" s="115"/>
      <c r="C452" s="115"/>
      <c r="D452" s="115"/>
      <c r="E452" s="115"/>
      <c r="F452" s="115"/>
      <c r="Q452" s="114"/>
      <c r="R452" s="115"/>
      <c r="S452" s="115"/>
      <c r="T452" s="115"/>
      <c r="U452" s="115"/>
      <c r="V452" s="115"/>
    </row>
    <row r="453" spans="1:22" x14ac:dyDescent="0.3">
      <c r="A453" s="115"/>
      <c r="B453" s="115"/>
      <c r="C453" s="115"/>
      <c r="D453" s="115"/>
      <c r="E453" s="115"/>
      <c r="F453" s="115"/>
      <c r="Q453" s="114"/>
      <c r="R453" s="115"/>
      <c r="S453" s="115"/>
      <c r="T453" s="115"/>
      <c r="U453" s="115"/>
      <c r="V453" s="115"/>
    </row>
    <row r="454" spans="1:22" x14ac:dyDescent="0.3">
      <c r="A454" s="115"/>
      <c r="B454" s="115"/>
      <c r="C454" s="115"/>
      <c r="D454" s="115"/>
      <c r="E454" s="115"/>
      <c r="F454" s="115"/>
      <c r="Q454" s="114"/>
      <c r="R454" s="115"/>
      <c r="S454" s="115"/>
      <c r="T454" s="115"/>
      <c r="U454" s="115"/>
      <c r="V454" s="115"/>
    </row>
    <row r="455" spans="1:22" x14ac:dyDescent="0.3">
      <c r="A455" s="115"/>
      <c r="B455" s="115"/>
      <c r="C455" s="115"/>
      <c r="D455" s="115"/>
      <c r="E455" s="115"/>
      <c r="F455" s="115"/>
      <c r="Q455" s="114"/>
      <c r="R455" s="115"/>
      <c r="S455" s="115"/>
      <c r="T455" s="115"/>
      <c r="U455" s="115"/>
      <c r="V455" s="115"/>
    </row>
    <row r="456" spans="1:22" x14ac:dyDescent="0.3">
      <c r="A456" s="115"/>
      <c r="B456" s="115"/>
      <c r="C456" s="115"/>
      <c r="D456" s="115"/>
      <c r="E456" s="115"/>
      <c r="F456" s="115"/>
      <c r="Q456" s="114"/>
      <c r="R456" s="115"/>
      <c r="S456" s="115"/>
      <c r="T456" s="115"/>
      <c r="U456" s="115"/>
      <c r="V456" s="115"/>
    </row>
    <row r="457" spans="1:22" x14ac:dyDescent="0.3">
      <c r="A457" s="115"/>
      <c r="B457" s="115"/>
      <c r="C457" s="115"/>
      <c r="D457" s="115"/>
      <c r="E457" s="115"/>
      <c r="F457" s="115"/>
      <c r="Q457" s="114"/>
      <c r="R457" s="115"/>
      <c r="S457" s="115"/>
      <c r="T457" s="115"/>
      <c r="U457" s="115"/>
      <c r="V457" s="115"/>
    </row>
    <row r="458" spans="1:22" x14ac:dyDescent="0.3">
      <c r="A458" s="115"/>
      <c r="B458" s="115"/>
      <c r="C458" s="115"/>
      <c r="D458" s="115"/>
      <c r="E458" s="115"/>
      <c r="F458" s="115"/>
      <c r="Q458" s="114"/>
      <c r="R458" s="115"/>
      <c r="S458" s="115"/>
      <c r="T458" s="115"/>
      <c r="U458" s="115"/>
      <c r="V458" s="115"/>
    </row>
    <row r="459" spans="1:22" x14ac:dyDescent="0.3">
      <c r="A459" s="115"/>
      <c r="B459" s="115"/>
      <c r="C459" s="115"/>
      <c r="D459" s="115"/>
      <c r="E459" s="115"/>
      <c r="F459" s="115"/>
      <c r="Q459" s="114"/>
      <c r="R459" s="115"/>
      <c r="S459" s="115"/>
      <c r="T459" s="115"/>
      <c r="U459" s="115"/>
      <c r="V459" s="115"/>
    </row>
    <row r="460" spans="1:22" x14ac:dyDescent="0.3">
      <c r="A460" s="115"/>
      <c r="B460" s="115"/>
      <c r="C460" s="115"/>
      <c r="D460" s="115"/>
      <c r="E460" s="115"/>
      <c r="F460" s="115"/>
      <c r="Q460" s="114"/>
      <c r="R460" s="115"/>
      <c r="S460" s="115"/>
      <c r="T460" s="115"/>
      <c r="U460" s="115"/>
      <c r="V460" s="115"/>
    </row>
    <row r="461" spans="1:22" x14ac:dyDescent="0.3">
      <c r="A461" s="115"/>
      <c r="B461" s="115"/>
      <c r="C461" s="115"/>
      <c r="D461" s="115"/>
      <c r="E461" s="115"/>
      <c r="F461" s="115"/>
      <c r="Q461" s="114"/>
      <c r="R461" s="115"/>
      <c r="S461" s="115"/>
      <c r="T461" s="115"/>
      <c r="U461" s="115"/>
      <c r="V461" s="115"/>
    </row>
    <row r="462" spans="1:22" x14ac:dyDescent="0.3">
      <c r="A462" s="115"/>
      <c r="B462" s="115"/>
      <c r="C462" s="115"/>
      <c r="D462" s="115"/>
      <c r="E462" s="115"/>
      <c r="F462" s="115"/>
      <c r="Q462" s="114"/>
      <c r="R462" s="115"/>
      <c r="S462" s="115"/>
      <c r="T462" s="115"/>
      <c r="U462" s="115"/>
      <c r="V462" s="115"/>
    </row>
    <row r="463" spans="1:22" x14ac:dyDescent="0.3">
      <c r="A463" s="115"/>
      <c r="B463" s="115"/>
      <c r="C463" s="115"/>
      <c r="D463" s="115"/>
      <c r="E463" s="115"/>
      <c r="F463" s="115"/>
      <c r="Q463" s="114"/>
      <c r="R463" s="115"/>
      <c r="S463" s="115"/>
      <c r="T463" s="115"/>
      <c r="U463" s="115"/>
      <c r="V463" s="115"/>
    </row>
    <row r="464" spans="1:22" x14ac:dyDescent="0.3">
      <c r="A464" s="115"/>
      <c r="B464" s="115"/>
      <c r="C464" s="115"/>
      <c r="D464" s="115"/>
      <c r="E464" s="115"/>
      <c r="F464" s="115"/>
      <c r="Q464" s="114"/>
      <c r="R464" s="115"/>
      <c r="S464" s="115"/>
      <c r="T464" s="115"/>
      <c r="U464" s="115"/>
      <c r="V464" s="115"/>
    </row>
    <row r="465" spans="1:22" x14ac:dyDescent="0.3">
      <c r="A465" s="115"/>
      <c r="B465" s="115"/>
      <c r="C465" s="115"/>
      <c r="D465" s="115"/>
      <c r="E465" s="115"/>
      <c r="F465" s="115"/>
      <c r="Q465" s="114"/>
      <c r="R465" s="115"/>
      <c r="S465" s="115"/>
      <c r="T465" s="115"/>
      <c r="U465" s="115"/>
      <c r="V465" s="115"/>
    </row>
    <row r="466" spans="1:22" x14ac:dyDescent="0.3">
      <c r="A466" s="115"/>
      <c r="B466" s="115"/>
      <c r="C466" s="115"/>
      <c r="D466" s="115"/>
      <c r="E466" s="115"/>
      <c r="F466" s="115"/>
      <c r="Q466" s="114"/>
      <c r="R466" s="115"/>
      <c r="S466" s="115"/>
      <c r="T466" s="115"/>
      <c r="U466" s="115"/>
      <c r="V466" s="115"/>
    </row>
    <row r="467" spans="1:22" x14ac:dyDescent="0.3">
      <c r="A467" s="115"/>
      <c r="B467" s="115"/>
      <c r="C467" s="115"/>
      <c r="D467" s="115"/>
      <c r="E467" s="115"/>
      <c r="F467" s="115"/>
      <c r="Q467" s="114"/>
      <c r="R467" s="115"/>
      <c r="S467" s="115"/>
      <c r="T467" s="115"/>
      <c r="U467" s="115"/>
      <c r="V467" s="115"/>
    </row>
    <row r="468" spans="1:22" x14ac:dyDescent="0.3">
      <c r="A468" s="115"/>
      <c r="B468" s="115"/>
      <c r="C468" s="115"/>
      <c r="D468" s="115"/>
      <c r="E468" s="115"/>
      <c r="F468" s="115"/>
      <c r="Q468" s="114"/>
      <c r="R468" s="115"/>
      <c r="S468" s="115"/>
      <c r="T468" s="115"/>
      <c r="U468" s="115"/>
      <c r="V468" s="115"/>
    </row>
    <row r="469" spans="1:22" x14ac:dyDescent="0.3">
      <c r="A469" s="115"/>
      <c r="B469" s="115"/>
      <c r="C469" s="115"/>
      <c r="D469" s="115"/>
      <c r="E469" s="115"/>
      <c r="F469" s="115"/>
      <c r="Q469" s="114"/>
      <c r="R469" s="115"/>
      <c r="S469" s="115"/>
      <c r="T469" s="115"/>
      <c r="U469" s="115"/>
      <c r="V469" s="115"/>
    </row>
    <row r="470" spans="1:22" x14ac:dyDescent="0.3">
      <c r="A470" s="115"/>
      <c r="B470" s="115"/>
      <c r="C470" s="115"/>
      <c r="D470" s="115"/>
      <c r="E470" s="115"/>
      <c r="F470" s="115"/>
      <c r="Q470" s="114"/>
      <c r="R470" s="115"/>
      <c r="S470" s="115"/>
      <c r="T470" s="115"/>
      <c r="U470" s="115"/>
      <c r="V470" s="115"/>
    </row>
    <row r="471" spans="1:22" x14ac:dyDescent="0.3">
      <c r="A471" s="115"/>
      <c r="B471" s="115"/>
      <c r="C471" s="115"/>
      <c r="D471" s="115"/>
      <c r="E471" s="115"/>
      <c r="F471" s="115"/>
      <c r="Q471" s="114"/>
      <c r="R471" s="115"/>
      <c r="S471" s="115"/>
      <c r="T471" s="115"/>
      <c r="U471" s="115"/>
      <c r="V471" s="115"/>
    </row>
    <row r="472" spans="1:22" x14ac:dyDescent="0.3">
      <c r="A472" s="115"/>
      <c r="B472" s="115"/>
      <c r="C472" s="115"/>
      <c r="D472" s="115"/>
      <c r="E472" s="115"/>
      <c r="F472" s="115"/>
      <c r="Q472" s="114"/>
      <c r="R472" s="115"/>
      <c r="S472" s="115"/>
      <c r="T472" s="115"/>
      <c r="U472" s="115"/>
      <c r="V472" s="115"/>
    </row>
    <row r="473" spans="1:22" x14ac:dyDescent="0.3">
      <c r="A473" s="115"/>
      <c r="B473" s="115"/>
      <c r="C473" s="115"/>
      <c r="D473" s="115"/>
      <c r="E473" s="115"/>
      <c r="F473" s="115"/>
      <c r="Q473" s="114"/>
      <c r="R473" s="115"/>
      <c r="S473" s="115"/>
      <c r="T473" s="115"/>
      <c r="U473" s="115"/>
      <c r="V473" s="115"/>
    </row>
    <row r="474" spans="1:22" x14ac:dyDescent="0.3">
      <c r="A474" s="115"/>
      <c r="B474" s="115"/>
      <c r="C474" s="115"/>
      <c r="D474" s="115"/>
      <c r="E474" s="115"/>
      <c r="F474" s="115"/>
      <c r="Q474" s="114"/>
      <c r="R474" s="115"/>
      <c r="S474" s="115"/>
      <c r="T474" s="115"/>
      <c r="U474" s="115"/>
      <c r="V474" s="115"/>
    </row>
    <row r="475" spans="1:22" x14ac:dyDescent="0.3">
      <c r="A475" s="115"/>
      <c r="B475" s="115"/>
      <c r="C475" s="115"/>
      <c r="D475" s="115"/>
      <c r="E475" s="115"/>
      <c r="F475" s="115"/>
      <c r="Q475" s="114"/>
      <c r="R475" s="115"/>
      <c r="S475" s="115"/>
      <c r="T475" s="115"/>
      <c r="U475" s="115"/>
      <c r="V475" s="115"/>
    </row>
    <row r="476" spans="1:22" x14ac:dyDescent="0.3">
      <c r="A476" s="115"/>
      <c r="B476" s="115"/>
      <c r="C476" s="115"/>
      <c r="D476" s="115"/>
      <c r="E476" s="115"/>
      <c r="F476" s="115"/>
      <c r="Q476" s="114"/>
      <c r="R476" s="115"/>
      <c r="S476" s="115"/>
      <c r="T476" s="115"/>
      <c r="U476" s="115"/>
      <c r="V476" s="115"/>
    </row>
    <row r="477" spans="1:22" x14ac:dyDescent="0.3">
      <c r="A477" s="115"/>
      <c r="B477" s="115"/>
      <c r="C477" s="115"/>
      <c r="D477" s="115"/>
      <c r="E477" s="115"/>
      <c r="F477" s="115"/>
      <c r="Q477" s="114"/>
      <c r="R477" s="115"/>
      <c r="S477" s="115"/>
      <c r="T477" s="115"/>
      <c r="U477" s="115"/>
      <c r="V477" s="115"/>
    </row>
    <row r="478" spans="1:22" x14ac:dyDescent="0.3">
      <c r="A478" s="115"/>
      <c r="B478" s="115"/>
      <c r="C478" s="115"/>
      <c r="D478" s="115"/>
      <c r="E478" s="115"/>
      <c r="F478" s="115"/>
      <c r="Q478" s="114"/>
      <c r="R478" s="115"/>
      <c r="S478" s="115"/>
      <c r="T478" s="115"/>
      <c r="U478" s="115"/>
      <c r="V478" s="115"/>
    </row>
    <row r="479" spans="1:22" x14ac:dyDescent="0.3">
      <c r="A479" s="115"/>
      <c r="B479" s="115"/>
      <c r="C479" s="115"/>
      <c r="D479" s="115"/>
      <c r="E479" s="115"/>
      <c r="F479" s="115"/>
      <c r="Q479" s="114"/>
      <c r="R479" s="115"/>
      <c r="S479" s="115"/>
      <c r="T479" s="115"/>
      <c r="U479" s="115"/>
      <c r="V479" s="115"/>
    </row>
    <row r="480" spans="1:22" x14ac:dyDescent="0.3">
      <c r="A480" s="115"/>
      <c r="B480" s="115"/>
      <c r="C480" s="115"/>
      <c r="D480" s="115"/>
      <c r="E480" s="115"/>
      <c r="F480" s="115"/>
      <c r="Q480" s="114"/>
      <c r="R480" s="115"/>
      <c r="S480" s="115"/>
      <c r="T480" s="115"/>
      <c r="U480" s="115"/>
      <c r="V480" s="115"/>
    </row>
    <row r="481" spans="1:22" x14ac:dyDescent="0.3">
      <c r="A481" s="115"/>
      <c r="B481" s="115"/>
      <c r="C481" s="115"/>
      <c r="D481" s="115"/>
      <c r="E481" s="115"/>
      <c r="F481" s="115"/>
      <c r="Q481" s="114"/>
      <c r="R481" s="115"/>
      <c r="S481" s="115"/>
      <c r="T481" s="115"/>
      <c r="U481" s="115"/>
      <c r="V481" s="115"/>
    </row>
    <row r="482" spans="1:22" x14ac:dyDescent="0.3">
      <c r="A482" s="115"/>
      <c r="B482" s="115"/>
      <c r="C482" s="115"/>
      <c r="D482" s="115"/>
      <c r="E482" s="115"/>
      <c r="F482" s="115"/>
      <c r="Q482" s="114"/>
      <c r="R482" s="115"/>
      <c r="S482" s="115"/>
      <c r="T482" s="115"/>
      <c r="U482" s="115"/>
      <c r="V482" s="115"/>
    </row>
    <row r="483" spans="1:22" x14ac:dyDescent="0.3">
      <c r="A483" s="115"/>
      <c r="B483" s="115"/>
      <c r="C483" s="115"/>
      <c r="D483" s="115"/>
      <c r="E483" s="115"/>
      <c r="F483" s="115"/>
      <c r="Q483" s="114"/>
      <c r="R483" s="115"/>
      <c r="S483" s="115"/>
      <c r="T483" s="115"/>
      <c r="U483" s="115"/>
      <c r="V483" s="115"/>
    </row>
    <row r="484" spans="1:22" x14ac:dyDescent="0.3">
      <c r="A484" s="115"/>
      <c r="B484" s="115"/>
      <c r="C484" s="115"/>
      <c r="D484" s="115"/>
      <c r="E484" s="115"/>
      <c r="F484" s="115"/>
      <c r="Q484" s="114"/>
      <c r="R484" s="115"/>
      <c r="S484" s="115"/>
      <c r="T484" s="115"/>
      <c r="U484" s="115"/>
      <c r="V484" s="115"/>
    </row>
    <row r="485" spans="1:22" x14ac:dyDescent="0.3">
      <c r="A485" s="115"/>
      <c r="B485" s="115"/>
      <c r="C485" s="115"/>
      <c r="D485" s="115"/>
      <c r="E485" s="115"/>
      <c r="F485" s="115"/>
      <c r="Q485" s="114"/>
      <c r="R485" s="115"/>
      <c r="S485" s="115"/>
      <c r="T485" s="115"/>
      <c r="U485" s="115"/>
      <c r="V485" s="115"/>
    </row>
    <row r="486" spans="1:22" x14ac:dyDescent="0.3">
      <c r="A486" s="115"/>
      <c r="B486" s="115"/>
      <c r="C486" s="115"/>
      <c r="D486" s="115"/>
      <c r="E486" s="115"/>
      <c r="F486" s="115"/>
      <c r="Q486" s="114"/>
      <c r="R486" s="115"/>
      <c r="S486" s="115"/>
      <c r="T486" s="115"/>
      <c r="U486" s="115"/>
      <c r="V486" s="115"/>
    </row>
    <row r="487" spans="1:22" x14ac:dyDescent="0.3">
      <c r="A487" s="115"/>
      <c r="B487" s="115"/>
      <c r="C487" s="115"/>
      <c r="D487" s="115"/>
      <c r="E487" s="115"/>
      <c r="F487" s="115"/>
      <c r="Q487" s="114"/>
      <c r="R487" s="115"/>
      <c r="S487" s="115"/>
      <c r="T487" s="115"/>
      <c r="U487" s="115"/>
      <c r="V487" s="115"/>
    </row>
    <row r="488" spans="1:22" x14ac:dyDescent="0.3">
      <c r="A488" s="115"/>
      <c r="B488" s="115"/>
      <c r="C488" s="115"/>
      <c r="D488" s="115"/>
      <c r="E488" s="115"/>
      <c r="F488" s="115"/>
      <c r="Q488" s="114"/>
      <c r="R488" s="115"/>
      <c r="S488" s="115"/>
      <c r="T488" s="115"/>
      <c r="U488" s="115"/>
      <c r="V488" s="115"/>
    </row>
    <row r="489" spans="1:22" x14ac:dyDescent="0.3">
      <c r="A489" s="115"/>
      <c r="B489" s="115"/>
      <c r="C489" s="115"/>
      <c r="D489" s="115"/>
      <c r="E489" s="115"/>
      <c r="F489" s="115"/>
      <c r="Q489" s="114"/>
      <c r="R489" s="115"/>
      <c r="S489" s="115"/>
      <c r="T489" s="115"/>
      <c r="U489" s="115"/>
      <c r="V489" s="115"/>
    </row>
    <row r="490" spans="1:22" x14ac:dyDescent="0.3">
      <c r="A490" s="115"/>
      <c r="B490" s="115"/>
      <c r="C490" s="115"/>
      <c r="D490" s="115"/>
      <c r="E490" s="115"/>
      <c r="F490" s="115"/>
      <c r="Q490" s="114"/>
      <c r="R490" s="115"/>
      <c r="S490" s="115"/>
      <c r="T490" s="115"/>
      <c r="U490" s="115"/>
      <c r="V490" s="115"/>
    </row>
    <row r="491" spans="1:22" x14ac:dyDescent="0.3">
      <c r="A491" s="115"/>
      <c r="B491" s="115"/>
      <c r="C491" s="115"/>
      <c r="D491" s="115"/>
      <c r="E491" s="115"/>
      <c r="F491" s="115"/>
      <c r="Q491" s="114"/>
      <c r="R491" s="115"/>
      <c r="S491" s="115"/>
      <c r="T491" s="115"/>
      <c r="U491" s="115"/>
      <c r="V491" s="115"/>
    </row>
    <row r="492" spans="1:22" x14ac:dyDescent="0.3">
      <c r="A492" s="115"/>
      <c r="B492" s="115"/>
      <c r="C492" s="115"/>
      <c r="D492" s="115"/>
      <c r="E492" s="115"/>
      <c r="F492" s="115"/>
      <c r="Q492" s="114"/>
      <c r="R492" s="115"/>
      <c r="S492" s="115"/>
      <c r="T492" s="115"/>
      <c r="U492" s="115"/>
      <c r="V492" s="115"/>
    </row>
    <row r="493" spans="1:22" x14ac:dyDescent="0.3">
      <c r="A493" s="115"/>
      <c r="B493" s="115"/>
      <c r="C493" s="115"/>
      <c r="D493" s="115"/>
      <c r="E493" s="115"/>
      <c r="F493" s="115"/>
      <c r="Q493" s="114"/>
      <c r="R493" s="115"/>
      <c r="S493" s="115"/>
      <c r="T493" s="115"/>
      <c r="U493" s="115"/>
      <c r="V493" s="115"/>
    </row>
    <row r="494" spans="1:22" x14ac:dyDescent="0.3">
      <c r="A494" s="115"/>
      <c r="B494" s="115"/>
      <c r="C494" s="115"/>
      <c r="D494" s="115"/>
      <c r="E494" s="115"/>
      <c r="F494" s="115"/>
      <c r="Q494" s="114"/>
      <c r="R494" s="115"/>
      <c r="S494" s="115"/>
      <c r="T494" s="115"/>
      <c r="U494" s="115"/>
      <c r="V494" s="115"/>
    </row>
    <row r="495" spans="1:22" x14ac:dyDescent="0.3">
      <c r="A495" s="115"/>
      <c r="B495" s="115"/>
      <c r="C495" s="115"/>
      <c r="D495" s="115"/>
      <c r="E495" s="115"/>
      <c r="F495" s="115"/>
      <c r="Q495" s="114"/>
      <c r="R495" s="115"/>
      <c r="S495" s="115"/>
      <c r="T495" s="115"/>
      <c r="U495" s="115"/>
      <c r="V495" s="115"/>
    </row>
    <row r="496" spans="1:22" x14ac:dyDescent="0.3">
      <c r="A496" s="115"/>
      <c r="B496" s="115"/>
      <c r="C496" s="115"/>
      <c r="D496" s="115"/>
      <c r="E496" s="115"/>
      <c r="F496" s="115"/>
      <c r="Q496" s="114"/>
      <c r="R496" s="115"/>
      <c r="S496" s="115"/>
      <c r="T496" s="115"/>
      <c r="U496" s="115"/>
      <c r="V496" s="115"/>
    </row>
    <row r="497" spans="1:22" x14ac:dyDescent="0.3">
      <c r="A497" s="115"/>
      <c r="B497" s="115"/>
      <c r="C497" s="115"/>
      <c r="D497" s="115"/>
      <c r="E497" s="115"/>
      <c r="F497" s="115"/>
      <c r="Q497" s="114"/>
      <c r="R497" s="115"/>
      <c r="S497" s="115"/>
      <c r="T497" s="115"/>
      <c r="U497" s="115"/>
      <c r="V497" s="115"/>
    </row>
    <row r="498" spans="1:22" x14ac:dyDescent="0.3">
      <c r="A498" s="115"/>
      <c r="B498" s="115"/>
      <c r="C498" s="115"/>
      <c r="D498" s="115"/>
      <c r="E498" s="115"/>
      <c r="F498" s="115"/>
      <c r="Q498" s="114"/>
      <c r="R498" s="115"/>
      <c r="S498" s="115"/>
      <c r="T498" s="115"/>
      <c r="U498" s="115"/>
      <c r="V498" s="115"/>
    </row>
    <row r="499" spans="1:22" x14ac:dyDescent="0.3">
      <c r="A499" s="115"/>
      <c r="B499" s="115"/>
      <c r="C499" s="115"/>
      <c r="D499" s="115"/>
      <c r="E499" s="115"/>
      <c r="F499" s="115"/>
      <c r="Q499" s="114"/>
      <c r="R499" s="115"/>
      <c r="S499" s="115"/>
      <c r="T499" s="115"/>
      <c r="U499" s="115"/>
      <c r="V499" s="115"/>
    </row>
    <row r="500" spans="1:22" x14ac:dyDescent="0.3">
      <c r="A500" s="115"/>
      <c r="B500" s="115"/>
      <c r="C500" s="115"/>
      <c r="D500" s="115"/>
      <c r="E500" s="115"/>
      <c r="F500" s="115"/>
      <c r="Q500" s="114"/>
      <c r="R500" s="115"/>
      <c r="S500" s="115"/>
      <c r="T500" s="115"/>
      <c r="U500" s="115"/>
      <c r="V500" s="115"/>
    </row>
    <row r="501" spans="1:22" x14ac:dyDescent="0.3">
      <c r="A501" s="115"/>
      <c r="B501" s="115"/>
      <c r="C501" s="115"/>
      <c r="D501" s="115"/>
      <c r="E501" s="115"/>
      <c r="F501" s="115"/>
      <c r="Q501" s="114"/>
      <c r="R501" s="115"/>
      <c r="S501" s="115"/>
      <c r="T501" s="115"/>
      <c r="U501" s="115"/>
      <c r="V501" s="115"/>
    </row>
    <row r="502" spans="1:22" x14ac:dyDescent="0.3">
      <c r="A502" s="115"/>
      <c r="B502" s="115"/>
      <c r="C502" s="115"/>
      <c r="D502" s="115"/>
      <c r="E502" s="115"/>
      <c r="F502" s="115"/>
      <c r="Q502" s="114"/>
      <c r="R502" s="115"/>
      <c r="S502" s="115"/>
      <c r="T502" s="115"/>
      <c r="U502" s="115"/>
      <c r="V502" s="115"/>
    </row>
    <row r="503" spans="1:22" x14ac:dyDescent="0.3">
      <c r="A503" s="115"/>
      <c r="B503" s="115"/>
      <c r="C503" s="115"/>
      <c r="D503" s="115"/>
      <c r="E503" s="115"/>
      <c r="F503" s="115"/>
      <c r="Q503" s="114"/>
      <c r="R503" s="115"/>
      <c r="S503" s="115"/>
      <c r="T503" s="115"/>
      <c r="U503" s="115"/>
      <c r="V503" s="115"/>
    </row>
    <row r="504" spans="1:22" x14ac:dyDescent="0.3">
      <c r="A504" s="115"/>
      <c r="B504" s="115"/>
      <c r="C504" s="115"/>
      <c r="D504" s="115"/>
      <c r="E504" s="115"/>
      <c r="F504" s="115"/>
      <c r="Q504" s="114"/>
      <c r="R504" s="115"/>
      <c r="S504" s="115"/>
      <c r="T504" s="115"/>
      <c r="U504" s="115"/>
      <c r="V504" s="115"/>
    </row>
    <row r="505" spans="1:22" x14ac:dyDescent="0.3">
      <c r="A505" s="115"/>
      <c r="B505" s="115"/>
      <c r="C505" s="115"/>
      <c r="D505" s="115"/>
      <c r="E505" s="115"/>
      <c r="F505" s="115"/>
      <c r="Q505" s="114"/>
      <c r="R505" s="115"/>
      <c r="S505" s="115"/>
      <c r="T505" s="115"/>
      <c r="U505" s="115"/>
      <c r="V505" s="115"/>
    </row>
    <row r="506" spans="1:22" x14ac:dyDescent="0.3">
      <c r="A506" s="115"/>
      <c r="B506" s="115"/>
      <c r="C506" s="115"/>
      <c r="D506" s="115"/>
      <c r="E506" s="115"/>
      <c r="F506" s="115"/>
      <c r="Q506" s="114"/>
      <c r="R506" s="115"/>
      <c r="S506" s="115"/>
      <c r="T506" s="115"/>
      <c r="U506" s="115"/>
      <c r="V506" s="115"/>
    </row>
    <row r="507" spans="1:22" x14ac:dyDescent="0.3">
      <c r="A507" s="115"/>
      <c r="B507" s="115"/>
      <c r="C507" s="115"/>
      <c r="D507" s="115"/>
      <c r="E507" s="115"/>
      <c r="F507" s="115"/>
      <c r="Q507" s="114"/>
      <c r="R507" s="115"/>
      <c r="S507" s="115"/>
      <c r="T507" s="115"/>
      <c r="U507" s="115"/>
      <c r="V507" s="115"/>
    </row>
    <row r="508" spans="1:22" x14ac:dyDescent="0.3">
      <c r="A508" s="115"/>
      <c r="B508" s="115"/>
      <c r="C508" s="115"/>
      <c r="D508" s="115"/>
      <c r="E508" s="115"/>
      <c r="F508" s="115"/>
      <c r="Q508" s="114"/>
      <c r="R508" s="115"/>
      <c r="S508" s="115"/>
      <c r="T508" s="115"/>
      <c r="U508" s="115"/>
      <c r="V508" s="115"/>
    </row>
    <row r="509" spans="1:22" x14ac:dyDescent="0.3">
      <c r="A509" s="115"/>
      <c r="B509" s="115"/>
      <c r="C509" s="115"/>
      <c r="D509" s="115"/>
      <c r="E509" s="115"/>
      <c r="F509" s="115"/>
      <c r="Q509" s="114"/>
      <c r="R509" s="115"/>
      <c r="S509" s="115"/>
      <c r="T509" s="115"/>
      <c r="U509" s="115"/>
      <c r="V509" s="115"/>
    </row>
    <row r="510" spans="1:22" x14ac:dyDescent="0.3">
      <c r="A510" s="115"/>
      <c r="B510" s="115"/>
      <c r="C510" s="115"/>
      <c r="D510" s="115"/>
      <c r="E510" s="115"/>
      <c r="F510" s="115"/>
      <c r="Q510" s="114"/>
      <c r="R510" s="115"/>
      <c r="S510" s="115"/>
      <c r="T510" s="115"/>
      <c r="U510" s="115"/>
      <c r="V510" s="115"/>
    </row>
    <row r="511" spans="1:22" x14ac:dyDescent="0.3">
      <c r="A511" s="115"/>
      <c r="B511" s="115"/>
      <c r="C511" s="115"/>
      <c r="D511" s="115"/>
      <c r="E511" s="115"/>
      <c r="F511" s="115"/>
      <c r="Q511" s="114"/>
      <c r="R511" s="115"/>
      <c r="S511" s="115"/>
      <c r="T511" s="115"/>
      <c r="U511" s="115"/>
      <c r="V511" s="115"/>
    </row>
    <row r="512" spans="1:22" x14ac:dyDescent="0.3">
      <c r="A512" s="115"/>
      <c r="B512" s="115"/>
      <c r="C512" s="115"/>
      <c r="D512" s="115"/>
      <c r="E512" s="115"/>
      <c r="F512" s="115"/>
      <c r="Q512" s="114"/>
      <c r="R512" s="115"/>
      <c r="S512" s="115"/>
      <c r="T512" s="115"/>
      <c r="U512" s="115"/>
      <c r="V512" s="115"/>
    </row>
    <row r="513" spans="1:22" x14ac:dyDescent="0.3">
      <c r="A513" s="115"/>
      <c r="B513" s="115"/>
      <c r="C513" s="115"/>
      <c r="D513" s="115"/>
      <c r="E513" s="115"/>
      <c r="F513" s="115"/>
      <c r="Q513" s="114"/>
      <c r="R513" s="115"/>
      <c r="S513" s="115"/>
      <c r="T513" s="115"/>
      <c r="U513" s="115"/>
      <c r="V513" s="115"/>
    </row>
    <row r="514" spans="1:22" x14ac:dyDescent="0.3">
      <c r="A514" s="115"/>
      <c r="B514" s="115"/>
      <c r="C514" s="115"/>
      <c r="D514" s="115"/>
      <c r="E514" s="115"/>
      <c r="F514" s="115"/>
      <c r="Q514" s="114"/>
      <c r="R514" s="115"/>
      <c r="S514" s="115"/>
      <c r="T514" s="115"/>
      <c r="U514" s="115"/>
      <c r="V514" s="115"/>
    </row>
    <row r="515" spans="1:22" x14ac:dyDescent="0.3">
      <c r="A515" s="115"/>
      <c r="B515" s="115"/>
      <c r="C515" s="115"/>
      <c r="D515" s="115"/>
      <c r="E515" s="115"/>
      <c r="F515" s="115"/>
      <c r="Q515" s="114"/>
      <c r="R515" s="115"/>
      <c r="S515" s="115"/>
      <c r="T515" s="115"/>
      <c r="U515" s="115"/>
      <c r="V515" s="115"/>
    </row>
    <row r="516" spans="1:22" x14ac:dyDescent="0.3">
      <c r="A516" s="115"/>
      <c r="B516" s="115"/>
      <c r="C516" s="115"/>
      <c r="D516" s="115"/>
      <c r="E516" s="115"/>
      <c r="F516" s="115"/>
      <c r="Q516" s="114"/>
      <c r="R516" s="115"/>
      <c r="S516" s="115"/>
      <c r="T516" s="115"/>
      <c r="U516" s="115"/>
      <c r="V516" s="115"/>
    </row>
    <row r="517" spans="1:22" x14ac:dyDescent="0.3">
      <c r="A517" s="115"/>
      <c r="B517" s="115"/>
      <c r="C517" s="115"/>
      <c r="D517" s="115"/>
      <c r="E517" s="115"/>
      <c r="F517" s="115"/>
      <c r="Q517" s="114"/>
      <c r="R517" s="115"/>
      <c r="S517" s="115"/>
      <c r="T517" s="115"/>
      <c r="U517" s="115"/>
      <c r="V517" s="115"/>
    </row>
    <row r="518" spans="1:22" x14ac:dyDescent="0.3">
      <c r="A518" s="115"/>
      <c r="B518" s="115"/>
      <c r="C518" s="115"/>
      <c r="D518" s="115"/>
      <c r="E518" s="115"/>
      <c r="F518" s="115"/>
      <c r="Q518" s="114"/>
      <c r="R518" s="115"/>
      <c r="S518" s="115"/>
      <c r="T518" s="115"/>
      <c r="U518" s="115"/>
      <c r="V518" s="115"/>
    </row>
    <row r="519" spans="1:22" x14ac:dyDescent="0.3">
      <c r="A519" s="115"/>
      <c r="B519" s="115"/>
      <c r="C519" s="115"/>
      <c r="D519" s="115"/>
      <c r="E519" s="115"/>
      <c r="F519" s="115"/>
      <c r="Q519" s="114"/>
      <c r="R519" s="115"/>
      <c r="S519" s="115"/>
      <c r="T519" s="115"/>
      <c r="U519" s="115"/>
      <c r="V519" s="115"/>
    </row>
    <row r="520" spans="1:22" x14ac:dyDescent="0.3">
      <c r="A520" s="115"/>
      <c r="B520" s="115"/>
      <c r="C520" s="115"/>
      <c r="D520" s="115"/>
      <c r="E520" s="115"/>
      <c r="F520" s="115"/>
      <c r="Q520" s="114"/>
      <c r="R520" s="115"/>
      <c r="S520" s="115"/>
      <c r="T520" s="115"/>
      <c r="U520" s="115"/>
      <c r="V520" s="115"/>
    </row>
    <row r="521" spans="1:22" x14ac:dyDescent="0.3">
      <c r="A521" s="115"/>
      <c r="B521" s="115"/>
      <c r="C521" s="115"/>
      <c r="D521" s="115"/>
      <c r="E521" s="115"/>
      <c r="F521" s="115"/>
      <c r="Q521" s="114"/>
      <c r="R521" s="115"/>
      <c r="S521" s="115"/>
      <c r="T521" s="115"/>
      <c r="U521" s="115"/>
      <c r="V521" s="115"/>
    </row>
    <row r="522" spans="1:22" x14ac:dyDescent="0.3">
      <c r="A522" s="115"/>
      <c r="B522" s="115"/>
      <c r="C522" s="115"/>
      <c r="D522" s="115"/>
      <c r="E522" s="115"/>
      <c r="F522" s="115"/>
      <c r="Q522" s="114"/>
      <c r="R522" s="115"/>
      <c r="S522" s="115"/>
      <c r="T522" s="115"/>
      <c r="U522" s="115"/>
      <c r="V522" s="115"/>
    </row>
    <row r="523" spans="1:22" x14ac:dyDescent="0.3">
      <c r="A523" s="115"/>
      <c r="B523" s="115"/>
      <c r="C523" s="115"/>
      <c r="D523" s="115"/>
      <c r="E523" s="115"/>
      <c r="F523" s="115"/>
      <c r="Q523" s="114"/>
      <c r="R523" s="115"/>
      <c r="S523" s="115"/>
      <c r="T523" s="115"/>
      <c r="U523" s="115"/>
      <c r="V523" s="115"/>
    </row>
    <row r="524" spans="1:22" x14ac:dyDescent="0.3">
      <c r="A524" s="115"/>
      <c r="B524" s="115"/>
      <c r="C524" s="115"/>
      <c r="D524" s="115"/>
      <c r="E524" s="115"/>
      <c r="F524" s="115"/>
      <c r="Q524" s="114"/>
      <c r="R524" s="115"/>
      <c r="S524" s="115"/>
      <c r="T524" s="115"/>
      <c r="U524" s="115"/>
      <c r="V524" s="115"/>
    </row>
    <row r="525" spans="1:22" x14ac:dyDescent="0.3">
      <c r="A525" s="115"/>
      <c r="B525" s="115"/>
      <c r="C525" s="115"/>
      <c r="D525" s="115"/>
      <c r="E525" s="115"/>
      <c r="F525" s="115"/>
      <c r="Q525" s="114"/>
      <c r="R525" s="115"/>
      <c r="S525" s="115"/>
      <c r="T525" s="115"/>
      <c r="U525" s="115"/>
      <c r="V525" s="115"/>
    </row>
    <row r="526" spans="1:22" x14ac:dyDescent="0.3">
      <c r="A526" s="115"/>
      <c r="B526" s="115"/>
      <c r="C526" s="115"/>
      <c r="D526" s="115"/>
      <c r="E526" s="115"/>
      <c r="F526" s="115"/>
      <c r="Q526" s="114"/>
      <c r="R526" s="115"/>
      <c r="S526" s="115"/>
      <c r="T526" s="115"/>
      <c r="U526" s="115"/>
      <c r="V526" s="115"/>
    </row>
    <row r="527" spans="1:22" x14ac:dyDescent="0.3">
      <c r="A527" s="115"/>
      <c r="B527" s="115"/>
      <c r="C527" s="115"/>
      <c r="D527" s="115"/>
      <c r="E527" s="115"/>
      <c r="F527" s="115"/>
      <c r="Q527" s="114"/>
      <c r="R527" s="115"/>
      <c r="S527" s="115"/>
      <c r="T527" s="115"/>
      <c r="U527" s="115"/>
      <c r="V527" s="115"/>
    </row>
    <row r="528" spans="1:22" x14ac:dyDescent="0.3">
      <c r="A528" s="115"/>
      <c r="B528" s="115"/>
      <c r="C528" s="115"/>
      <c r="D528" s="115"/>
      <c r="E528" s="115"/>
      <c r="F528" s="115"/>
      <c r="Q528" s="114"/>
      <c r="R528" s="115"/>
      <c r="S528" s="115"/>
      <c r="T528" s="115"/>
      <c r="U528" s="115"/>
      <c r="V528" s="115"/>
    </row>
    <row r="529" spans="1:22" x14ac:dyDescent="0.3">
      <c r="A529" s="115"/>
      <c r="B529" s="115"/>
      <c r="C529" s="115"/>
      <c r="D529" s="115"/>
      <c r="E529" s="115"/>
      <c r="F529" s="115"/>
      <c r="Q529" s="114"/>
      <c r="R529" s="115"/>
      <c r="S529" s="115"/>
      <c r="T529" s="115"/>
      <c r="U529" s="115"/>
      <c r="V529" s="115"/>
    </row>
    <row r="530" spans="1:22" x14ac:dyDescent="0.3">
      <c r="A530" s="115"/>
      <c r="B530" s="115"/>
      <c r="C530" s="115"/>
      <c r="D530" s="115"/>
      <c r="E530" s="115"/>
      <c r="F530" s="115"/>
      <c r="Q530" s="114"/>
      <c r="R530" s="115"/>
      <c r="S530" s="115"/>
      <c r="T530" s="115"/>
      <c r="U530" s="115"/>
      <c r="V530" s="115"/>
    </row>
    <row r="531" spans="1:22" x14ac:dyDescent="0.3">
      <c r="A531" s="115"/>
      <c r="B531" s="115"/>
      <c r="C531" s="115"/>
      <c r="D531" s="115"/>
      <c r="E531" s="115"/>
      <c r="F531" s="115"/>
      <c r="Q531" s="114"/>
      <c r="R531" s="115"/>
      <c r="S531" s="115"/>
      <c r="T531" s="115"/>
      <c r="U531" s="115"/>
      <c r="V531" s="115"/>
    </row>
    <row r="532" spans="1:22" x14ac:dyDescent="0.3">
      <c r="A532" s="115"/>
      <c r="B532" s="115"/>
      <c r="C532" s="115"/>
      <c r="D532" s="115"/>
      <c r="E532" s="115"/>
      <c r="F532" s="115"/>
      <c r="Q532" s="114"/>
      <c r="R532" s="115"/>
      <c r="S532" s="115"/>
      <c r="T532" s="115"/>
      <c r="U532" s="115"/>
      <c r="V532" s="115"/>
    </row>
    <row r="533" spans="1:22" x14ac:dyDescent="0.3">
      <c r="A533" s="115"/>
      <c r="B533" s="115"/>
      <c r="C533" s="115"/>
      <c r="D533" s="115"/>
      <c r="E533" s="115"/>
      <c r="F533" s="115"/>
      <c r="Q533" s="114"/>
      <c r="R533" s="115"/>
      <c r="S533" s="115"/>
      <c r="T533" s="115"/>
      <c r="U533" s="115"/>
      <c r="V533" s="115"/>
    </row>
    <row r="534" spans="1:22" x14ac:dyDescent="0.3">
      <c r="A534" s="115"/>
      <c r="B534" s="115"/>
      <c r="C534" s="115"/>
      <c r="D534" s="115"/>
      <c r="E534" s="115"/>
      <c r="F534" s="115"/>
      <c r="Q534" s="114"/>
      <c r="R534" s="115"/>
      <c r="S534" s="115"/>
      <c r="T534" s="115"/>
      <c r="U534" s="115"/>
      <c r="V534" s="115"/>
    </row>
    <row r="535" spans="1:22" x14ac:dyDescent="0.3">
      <c r="A535" s="115"/>
      <c r="B535" s="115"/>
      <c r="C535" s="115"/>
      <c r="D535" s="115"/>
      <c r="E535" s="115"/>
      <c r="F535" s="115"/>
      <c r="Q535" s="114"/>
      <c r="R535" s="115"/>
      <c r="S535" s="115"/>
      <c r="T535" s="115"/>
      <c r="U535" s="115"/>
      <c r="V535" s="115"/>
    </row>
    <row r="536" spans="1:22" x14ac:dyDescent="0.3">
      <c r="A536" s="115"/>
      <c r="B536" s="115"/>
      <c r="C536" s="115"/>
      <c r="D536" s="115"/>
      <c r="E536" s="115"/>
      <c r="F536" s="115"/>
      <c r="Q536" s="114"/>
      <c r="R536" s="115"/>
      <c r="S536" s="115"/>
      <c r="T536" s="115"/>
      <c r="U536" s="115"/>
      <c r="V536" s="115"/>
    </row>
    <row r="537" spans="1:22" x14ac:dyDescent="0.3">
      <c r="A537" s="115"/>
      <c r="B537" s="115"/>
      <c r="C537" s="115"/>
      <c r="D537" s="115"/>
      <c r="E537" s="115"/>
      <c r="F537" s="115"/>
      <c r="Q537" s="114"/>
      <c r="R537" s="115"/>
      <c r="S537" s="115"/>
      <c r="T537" s="115"/>
      <c r="U537" s="115"/>
      <c r="V537" s="115"/>
    </row>
    <row r="538" spans="1:22" x14ac:dyDescent="0.3">
      <c r="A538" s="115"/>
      <c r="B538" s="115"/>
      <c r="C538" s="115"/>
      <c r="D538" s="115"/>
      <c r="E538" s="115"/>
      <c r="F538" s="115"/>
      <c r="Q538" s="114"/>
      <c r="R538" s="115"/>
      <c r="S538" s="115"/>
      <c r="T538" s="115"/>
      <c r="U538" s="115"/>
      <c r="V538" s="115"/>
    </row>
    <row r="539" spans="1:22" x14ac:dyDescent="0.3">
      <c r="A539" s="115"/>
      <c r="B539" s="115"/>
      <c r="C539" s="115"/>
      <c r="D539" s="115"/>
      <c r="E539" s="115"/>
      <c r="F539" s="115"/>
      <c r="Q539" s="114"/>
      <c r="R539" s="115"/>
      <c r="S539" s="115"/>
      <c r="T539" s="115"/>
      <c r="U539" s="115"/>
      <c r="V539" s="115"/>
    </row>
    <row r="540" spans="1:22" x14ac:dyDescent="0.3">
      <c r="A540" s="115"/>
      <c r="B540" s="115"/>
      <c r="C540" s="115"/>
      <c r="D540" s="115"/>
      <c r="E540" s="115"/>
      <c r="F540" s="115"/>
      <c r="Q540" s="114"/>
      <c r="R540" s="115"/>
      <c r="S540" s="115"/>
      <c r="T540" s="115"/>
      <c r="U540" s="115"/>
      <c r="V540" s="115"/>
    </row>
    <row r="541" spans="1:22" x14ac:dyDescent="0.3">
      <c r="A541" s="115"/>
      <c r="B541" s="115"/>
      <c r="C541" s="115"/>
      <c r="D541" s="115"/>
      <c r="E541" s="115"/>
      <c r="F541" s="115"/>
      <c r="Q541" s="114"/>
      <c r="R541" s="115"/>
      <c r="S541" s="115"/>
      <c r="T541" s="115"/>
      <c r="U541" s="115"/>
      <c r="V541" s="115"/>
    </row>
    <row r="542" spans="1:22" x14ac:dyDescent="0.3">
      <c r="A542" s="115"/>
      <c r="B542" s="115"/>
      <c r="C542" s="115"/>
      <c r="D542" s="115"/>
      <c r="E542" s="115"/>
      <c r="F542" s="115"/>
      <c r="Q542" s="114"/>
      <c r="R542" s="115"/>
      <c r="S542" s="115"/>
      <c r="T542" s="115"/>
      <c r="U542" s="115"/>
      <c r="V542" s="115"/>
    </row>
    <row r="543" spans="1:22" x14ac:dyDescent="0.3">
      <c r="A543" s="115"/>
      <c r="B543" s="115"/>
      <c r="C543" s="115"/>
      <c r="D543" s="115"/>
      <c r="E543" s="115"/>
      <c r="F543" s="115"/>
      <c r="Q543" s="114"/>
      <c r="R543" s="115"/>
      <c r="S543" s="115"/>
      <c r="T543" s="115"/>
      <c r="U543" s="115"/>
      <c r="V543" s="115"/>
    </row>
    <row r="544" spans="1:22" x14ac:dyDescent="0.3">
      <c r="A544" s="115"/>
      <c r="B544" s="115"/>
      <c r="C544" s="115"/>
      <c r="D544" s="115"/>
      <c r="E544" s="115"/>
      <c r="F544" s="115"/>
      <c r="Q544" s="114"/>
      <c r="R544" s="115"/>
      <c r="S544" s="115"/>
      <c r="T544" s="115"/>
      <c r="U544" s="115"/>
      <c r="V544" s="115"/>
    </row>
    <row r="545" spans="1:22" x14ac:dyDescent="0.3">
      <c r="A545" s="115"/>
      <c r="B545" s="115"/>
      <c r="C545" s="115"/>
      <c r="D545" s="115"/>
      <c r="E545" s="115"/>
      <c r="F545" s="115"/>
      <c r="Q545" s="114"/>
      <c r="R545" s="115"/>
      <c r="S545" s="115"/>
      <c r="T545" s="115"/>
      <c r="U545" s="115"/>
      <c r="V545" s="115"/>
    </row>
    <row r="546" spans="1:22" x14ac:dyDescent="0.3">
      <c r="A546" s="115"/>
      <c r="B546" s="115"/>
      <c r="C546" s="115"/>
      <c r="D546" s="115"/>
      <c r="E546" s="115"/>
      <c r="F546" s="115"/>
      <c r="Q546" s="114"/>
      <c r="R546" s="115"/>
      <c r="S546" s="115"/>
      <c r="T546" s="115"/>
      <c r="U546" s="115"/>
      <c r="V546" s="115"/>
    </row>
    <row r="547" spans="1:22" x14ac:dyDescent="0.3">
      <c r="A547" s="115"/>
      <c r="B547" s="115"/>
      <c r="C547" s="115"/>
      <c r="D547" s="115"/>
      <c r="E547" s="115"/>
      <c r="F547" s="115"/>
      <c r="Q547" s="114"/>
      <c r="R547" s="115"/>
      <c r="S547" s="115"/>
      <c r="T547" s="115"/>
      <c r="U547" s="115"/>
      <c r="V547" s="115"/>
    </row>
    <row r="548" spans="1:22" x14ac:dyDescent="0.3">
      <c r="A548" s="115"/>
      <c r="B548" s="115"/>
      <c r="C548" s="115"/>
      <c r="D548" s="115"/>
      <c r="E548" s="115"/>
      <c r="F548" s="115"/>
      <c r="Q548" s="114"/>
      <c r="R548" s="115"/>
      <c r="S548" s="115"/>
      <c r="T548" s="115"/>
      <c r="U548" s="115"/>
      <c r="V548" s="115"/>
    </row>
    <row r="549" spans="1:22" x14ac:dyDescent="0.3">
      <c r="A549" s="115"/>
      <c r="B549" s="115"/>
      <c r="C549" s="115"/>
      <c r="D549" s="115"/>
      <c r="E549" s="115"/>
      <c r="F549" s="115"/>
      <c r="Q549" s="114"/>
      <c r="R549" s="115"/>
      <c r="S549" s="115"/>
      <c r="T549" s="115"/>
      <c r="U549" s="115"/>
      <c r="V549" s="115"/>
    </row>
    <row r="550" spans="1:22" x14ac:dyDescent="0.3">
      <c r="A550" s="115"/>
      <c r="B550" s="115"/>
      <c r="C550" s="115"/>
      <c r="D550" s="115"/>
      <c r="E550" s="115"/>
      <c r="F550" s="115"/>
      <c r="Q550" s="114"/>
      <c r="R550" s="115"/>
      <c r="S550" s="115"/>
      <c r="T550" s="115"/>
      <c r="U550" s="115"/>
      <c r="V550" s="115"/>
    </row>
    <row r="551" spans="1:22" x14ac:dyDescent="0.3">
      <c r="A551" s="115"/>
      <c r="B551" s="115"/>
      <c r="C551" s="115"/>
      <c r="D551" s="115"/>
      <c r="E551" s="115"/>
      <c r="F551" s="115"/>
      <c r="Q551" s="114"/>
      <c r="R551" s="115"/>
      <c r="S551" s="115"/>
      <c r="T551" s="115"/>
      <c r="U551" s="115"/>
      <c r="V551" s="115"/>
    </row>
    <row r="552" spans="1:22" x14ac:dyDescent="0.3">
      <c r="A552" s="115"/>
      <c r="B552" s="115"/>
      <c r="C552" s="115"/>
      <c r="D552" s="115"/>
      <c r="E552" s="115"/>
      <c r="F552" s="115"/>
      <c r="Q552" s="114"/>
      <c r="R552" s="115"/>
      <c r="S552" s="115"/>
      <c r="T552" s="115"/>
      <c r="U552" s="115"/>
      <c r="V552" s="115"/>
    </row>
    <row r="553" spans="1:22" x14ac:dyDescent="0.3">
      <c r="A553" s="115"/>
      <c r="B553" s="115"/>
      <c r="C553" s="115"/>
      <c r="D553" s="115"/>
      <c r="E553" s="115"/>
      <c r="F553" s="115"/>
      <c r="Q553" s="114"/>
      <c r="R553" s="115"/>
      <c r="S553" s="115"/>
      <c r="T553" s="115"/>
      <c r="U553" s="115"/>
      <c r="V553" s="115"/>
    </row>
    <row r="554" spans="1:22" x14ac:dyDescent="0.3">
      <c r="A554" s="115"/>
      <c r="B554" s="115"/>
      <c r="C554" s="115"/>
      <c r="D554" s="115"/>
      <c r="E554" s="115"/>
      <c r="F554" s="115"/>
      <c r="Q554" s="114"/>
      <c r="R554" s="115"/>
      <c r="S554" s="115"/>
      <c r="T554" s="115"/>
      <c r="U554" s="115"/>
      <c r="V554" s="115"/>
    </row>
    <row r="555" spans="1:22" x14ac:dyDescent="0.3">
      <c r="A555" s="115"/>
      <c r="B555" s="115"/>
      <c r="C555" s="115"/>
      <c r="D555" s="115"/>
      <c r="E555" s="115"/>
      <c r="F555" s="115"/>
      <c r="Q555" s="114"/>
      <c r="R555" s="115"/>
      <c r="S555" s="115"/>
      <c r="T555" s="115"/>
      <c r="U555" s="115"/>
      <c r="V555" s="115"/>
    </row>
    <row r="556" spans="1:22" x14ac:dyDescent="0.3">
      <c r="A556" s="115"/>
      <c r="B556" s="115"/>
      <c r="C556" s="115"/>
      <c r="D556" s="115"/>
      <c r="E556" s="115"/>
      <c r="F556" s="115"/>
      <c r="Q556" s="114"/>
      <c r="R556" s="115"/>
      <c r="S556" s="115"/>
      <c r="T556" s="115"/>
      <c r="U556" s="115"/>
      <c r="V556" s="115"/>
    </row>
    <row r="557" spans="1:22" x14ac:dyDescent="0.3">
      <c r="A557" s="115"/>
      <c r="B557" s="115"/>
      <c r="C557" s="115"/>
      <c r="D557" s="115"/>
      <c r="E557" s="115"/>
      <c r="F557" s="115"/>
      <c r="Q557" s="114"/>
      <c r="R557" s="115"/>
      <c r="S557" s="115"/>
      <c r="T557" s="115"/>
      <c r="U557" s="115"/>
      <c r="V557" s="115"/>
    </row>
    <row r="558" spans="1:22" x14ac:dyDescent="0.3">
      <c r="A558" s="115"/>
      <c r="B558" s="115"/>
      <c r="C558" s="115"/>
      <c r="D558" s="115"/>
      <c r="E558" s="115"/>
      <c r="F558" s="115"/>
      <c r="Q558" s="114"/>
      <c r="R558" s="115"/>
      <c r="S558" s="115"/>
      <c r="T558" s="115"/>
      <c r="U558" s="115"/>
      <c r="V558" s="115"/>
    </row>
    <row r="559" spans="1:22" x14ac:dyDescent="0.3">
      <c r="A559" s="115"/>
      <c r="B559" s="115"/>
      <c r="C559" s="115"/>
      <c r="D559" s="115"/>
      <c r="E559" s="115"/>
      <c r="F559" s="115"/>
      <c r="Q559" s="114"/>
      <c r="R559" s="115"/>
      <c r="S559" s="115"/>
      <c r="T559" s="115"/>
      <c r="U559" s="115"/>
      <c r="V559" s="115"/>
    </row>
    <row r="560" spans="1:22" x14ac:dyDescent="0.3">
      <c r="A560" s="115"/>
      <c r="B560" s="115"/>
      <c r="C560" s="115"/>
      <c r="D560" s="115"/>
      <c r="E560" s="115"/>
      <c r="F560" s="115"/>
      <c r="Q560" s="114"/>
      <c r="R560" s="115"/>
      <c r="S560" s="115"/>
      <c r="T560" s="115"/>
      <c r="U560" s="115"/>
      <c r="V560" s="115"/>
    </row>
    <row r="561" spans="1:22" x14ac:dyDescent="0.3">
      <c r="A561" s="115"/>
      <c r="B561" s="115"/>
      <c r="C561" s="115"/>
      <c r="D561" s="115"/>
      <c r="E561" s="115"/>
      <c r="F561" s="115"/>
      <c r="Q561" s="114"/>
      <c r="R561" s="115"/>
      <c r="S561" s="115"/>
      <c r="T561" s="115"/>
      <c r="U561" s="115"/>
      <c r="V561" s="115"/>
    </row>
    <row r="562" spans="1:22" x14ac:dyDescent="0.3">
      <c r="A562" s="115"/>
      <c r="B562" s="115"/>
      <c r="C562" s="115"/>
      <c r="D562" s="115"/>
      <c r="E562" s="115"/>
      <c r="F562" s="115"/>
      <c r="Q562" s="114"/>
      <c r="R562" s="115"/>
      <c r="S562" s="115"/>
      <c r="T562" s="115"/>
      <c r="U562" s="115"/>
      <c r="V562" s="115"/>
    </row>
    <row r="563" spans="1:22" x14ac:dyDescent="0.3">
      <c r="A563" s="115"/>
      <c r="B563" s="115"/>
      <c r="C563" s="115"/>
      <c r="D563" s="115"/>
      <c r="E563" s="115"/>
      <c r="F563" s="115"/>
      <c r="Q563" s="114"/>
      <c r="R563" s="115"/>
      <c r="S563" s="115"/>
      <c r="T563" s="115"/>
      <c r="U563" s="115"/>
      <c r="V563" s="115"/>
    </row>
    <row r="564" spans="1:22" x14ac:dyDescent="0.3">
      <c r="A564" s="115"/>
      <c r="B564" s="115"/>
      <c r="C564" s="115"/>
      <c r="D564" s="115"/>
      <c r="E564" s="115"/>
      <c r="F564" s="115"/>
      <c r="Q564" s="114"/>
      <c r="R564" s="115"/>
      <c r="S564" s="115"/>
      <c r="T564" s="115"/>
      <c r="U564" s="115"/>
      <c r="V564" s="115"/>
    </row>
    <row r="565" spans="1:22" x14ac:dyDescent="0.3">
      <c r="A565" s="115"/>
      <c r="B565" s="115"/>
      <c r="C565" s="115"/>
      <c r="D565" s="115"/>
      <c r="E565" s="115"/>
      <c r="F565" s="115"/>
      <c r="Q565" s="114"/>
      <c r="R565" s="115"/>
      <c r="S565" s="115"/>
      <c r="T565" s="115"/>
      <c r="U565" s="115"/>
      <c r="V565" s="115"/>
    </row>
    <row r="566" spans="1:22" x14ac:dyDescent="0.3">
      <c r="A566" s="115"/>
      <c r="B566" s="115"/>
      <c r="C566" s="115"/>
      <c r="D566" s="115"/>
      <c r="E566" s="115"/>
      <c r="F566" s="115"/>
      <c r="Q566" s="114"/>
      <c r="R566" s="115"/>
      <c r="S566" s="115"/>
      <c r="T566" s="115"/>
      <c r="U566" s="115"/>
      <c r="V566" s="115"/>
    </row>
    <row r="567" spans="1:22" x14ac:dyDescent="0.3">
      <c r="A567" s="115"/>
      <c r="B567" s="115"/>
      <c r="C567" s="115"/>
      <c r="D567" s="115"/>
      <c r="E567" s="115"/>
      <c r="F567" s="115"/>
      <c r="Q567" s="114"/>
      <c r="R567" s="115"/>
      <c r="S567" s="115"/>
      <c r="T567" s="115"/>
      <c r="U567" s="115"/>
      <c r="V567" s="115"/>
    </row>
    <row r="568" spans="1:22" x14ac:dyDescent="0.3">
      <c r="A568" s="115"/>
      <c r="B568" s="115"/>
      <c r="C568" s="115"/>
      <c r="D568" s="115"/>
      <c r="E568" s="115"/>
      <c r="F568" s="115"/>
      <c r="Q568" s="114"/>
      <c r="R568" s="115"/>
      <c r="S568" s="115"/>
      <c r="T568" s="115"/>
      <c r="U568" s="115"/>
      <c r="V568" s="115"/>
    </row>
    <row r="569" spans="1:22" x14ac:dyDescent="0.3">
      <c r="A569" s="115"/>
      <c r="B569" s="115"/>
      <c r="C569" s="115"/>
      <c r="D569" s="115"/>
      <c r="E569" s="115"/>
      <c r="F569" s="115"/>
      <c r="Q569" s="114"/>
      <c r="R569" s="115"/>
      <c r="S569" s="115"/>
      <c r="T569" s="115"/>
      <c r="U569" s="115"/>
      <c r="V569" s="115"/>
    </row>
    <row r="570" spans="1:22" x14ac:dyDescent="0.3">
      <c r="A570" s="115"/>
      <c r="B570" s="115"/>
      <c r="C570" s="115"/>
      <c r="D570" s="115"/>
      <c r="E570" s="115"/>
      <c r="F570" s="115"/>
      <c r="Q570" s="114"/>
      <c r="R570" s="115"/>
      <c r="S570" s="115"/>
      <c r="T570" s="115"/>
      <c r="U570" s="115"/>
      <c r="V570" s="115"/>
    </row>
    <row r="571" spans="1:22" x14ac:dyDescent="0.3">
      <c r="A571" s="115"/>
      <c r="B571" s="115"/>
      <c r="C571" s="115"/>
      <c r="D571" s="115"/>
      <c r="E571" s="115"/>
      <c r="F571" s="115"/>
      <c r="Q571" s="114"/>
      <c r="R571" s="115"/>
      <c r="S571" s="115"/>
      <c r="T571" s="115"/>
      <c r="U571" s="115"/>
      <c r="V571" s="115"/>
    </row>
    <row r="572" spans="1:22" x14ac:dyDescent="0.3">
      <c r="A572" s="115"/>
      <c r="B572" s="115"/>
      <c r="C572" s="115"/>
      <c r="D572" s="115"/>
      <c r="E572" s="115"/>
      <c r="F572" s="115"/>
      <c r="Q572" s="114"/>
      <c r="R572" s="115"/>
      <c r="S572" s="115"/>
      <c r="T572" s="115"/>
      <c r="U572" s="115"/>
      <c r="V572" s="115"/>
    </row>
    <row r="573" spans="1:22" x14ac:dyDescent="0.3">
      <c r="A573" s="115"/>
      <c r="B573" s="115"/>
      <c r="C573" s="115"/>
      <c r="D573" s="115"/>
      <c r="E573" s="115"/>
      <c r="F573" s="115"/>
      <c r="Q573" s="114"/>
      <c r="R573" s="115"/>
      <c r="S573" s="115"/>
      <c r="T573" s="115"/>
      <c r="U573" s="115"/>
      <c r="V573" s="115"/>
    </row>
    <row r="574" spans="1:22" x14ac:dyDescent="0.3">
      <c r="A574" s="115"/>
      <c r="B574" s="115"/>
      <c r="C574" s="115"/>
      <c r="D574" s="115"/>
      <c r="E574" s="115"/>
      <c r="F574" s="115"/>
      <c r="Q574" s="114"/>
      <c r="R574" s="115"/>
      <c r="S574" s="115"/>
      <c r="T574" s="115"/>
      <c r="U574" s="115"/>
      <c r="V574" s="115"/>
    </row>
    <row r="575" spans="1:22" x14ac:dyDescent="0.3">
      <c r="A575" s="115"/>
      <c r="B575" s="115"/>
      <c r="C575" s="115"/>
      <c r="D575" s="115"/>
      <c r="E575" s="115"/>
      <c r="F575" s="115"/>
      <c r="Q575" s="114"/>
      <c r="R575" s="115"/>
      <c r="S575" s="115"/>
      <c r="T575" s="115"/>
      <c r="U575" s="115"/>
      <c r="V575" s="115"/>
    </row>
    <row r="576" spans="1:22" x14ac:dyDescent="0.3">
      <c r="A576" s="115"/>
      <c r="B576" s="115"/>
      <c r="C576" s="115"/>
      <c r="D576" s="115"/>
      <c r="E576" s="115"/>
      <c r="F576" s="115"/>
      <c r="Q576" s="114"/>
      <c r="R576" s="115"/>
      <c r="S576" s="115"/>
      <c r="T576" s="115"/>
      <c r="U576" s="115"/>
      <c r="V576" s="115"/>
    </row>
    <row r="577" spans="1:22" x14ac:dyDescent="0.3">
      <c r="A577" s="115"/>
      <c r="B577" s="115"/>
      <c r="C577" s="115"/>
      <c r="D577" s="115"/>
      <c r="E577" s="115"/>
      <c r="F577" s="115"/>
      <c r="Q577" s="114"/>
      <c r="R577" s="115"/>
      <c r="S577" s="115"/>
      <c r="T577" s="115"/>
      <c r="U577" s="115"/>
      <c r="V577" s="115"/>
    </row>
    <row r="578" spans="1:22" x14ac:dyDescent="0.3">
      <c r="A578" s="115"/>
      <c r="B578" s="115"/>
      <c r="C578" s="115"/>
      <c r="D578" s="115"/>
      <c r="E578" s="115"/>
      <c r="F578" s="115"/>
      <c r="Q578" s="114"/>
      <c r="R578" s="115"/>
      <c r="S578" s="115"/>
      <c r="T578" s="115"/>
      <c r="U578" s="115"/>
      <c r="V578" s="115"/>
    </row>
    <row r="579" spans="1:22" x14ac:dyDescent="0.3">
      <c r="A579" s="115"/>
      <c r="B579" s="115"/>
      <c r="C579" s="115"/>
      <c r="D579" s="115"/>
      <c r="E579" s="115"/>
      <c r="F579" s="115"/>
      <c r="Q579" s="114"/>
      <c r="R579" s="115"/>
      <c r="S579" s="115"/>
      <c r="T579" s="115"/>
      <c r="U579" s="115"/>
      <c r="V579" s="115"/>
    </row>
    <row r="580" spans="1:22" x14ac:dyDescent="0.3">
      <c r="A580" s="115"/>
      <c r="B580" s="115"/>
      <c r="C580" s="115"/>
      <c r="D580" s="115"/>
      <c r="E580" s="115"/>
      <c r="F580" s="115"/>
      <c r="Q580" s="114"/>
      <c r="R580" s="115"/>
      <c r="S580" s="115"/>
      <c r="T580" s="115"/>
      <c r="U580" s="115"/>
      <c r="V580" s="115"/>
    </row>
    <row r="581" spans="1:22" x14ac:dyDescent="0.3">
      <c r="A581" s="115"/>
      <c r="B581" s="115"/>
      <c r="C581" s="115"/>
      <c r="D581" s="115"/>
      <c r="E581" s="115"/>
      <c r="F581" s="115"/>
      <c r="Q581" s="114"/>
      <c r="R581" s="115"/>
      <c r="S581" s="115"/>
      <c r="T581" s="115"/>
      <c r="U581" s="115"/>
      <c r="V581" s="115"/>
    </row>
    <row r="582" spans="1:22" x14ac:dyDescent="0.3">
      <c r="A582" s="115"/>
      <c r="B582" s="115"/>
      <c r="C582" s="115"/>
      <c r="D582" s="115"/>
      <c r="E582" s="115"/>
      <c r="F582" s="115"/>
      <c r="Q582" s="114"/>
      <c r="R582" s="115"/>
      <c r="S582" s="115"/>
      <c r="T582" s="115"/>
      <c r="U582" s="115"/>
      <c r="V582" s="115"/>
    </row>
    <row r="583" spans="1:22" x14ac:dyDescent="0.3">
      <c r="A583" s="115"/>
      <c r="B583" s="115"/>
      <c r="C583" s="115"/>
      <c r="D583" s="115"/>
      <c r="E583" s="115"/>
      <c r="F583" s="115"/>
      <c r="Q583" s="114"/>
      <c r="R583" s="115"/>
      <c r="S583" s="115"/>
      <c r="T583" s="115"/>
      <c r="U583" s="115"/>
      <c r="V583" s="115"/>
    </row>
    <row r="584" spans="1:22" x14ac:dyDescent="0.3">
      <c r="A584" s="115"/>
      <c r="B584" s="115"/>
      <c r="C584" s="115"/>
      <c r="D584" s="115"/>
      <c r="E584" s="115"/>
      <c r="F584" s="115"/>
      <c r="Q584" s="114"/>
      <c r="R584" s="115"/>
      <c r="S584" s="115"/>
      <c r="T584" s="115"/>
      <c r="U584" s="115"/>
      <c r="V584" s="115"/>
    </row>
    <row r="585" spans="1:22" x14ac:dyDescent="0.3">
      <c r="A585" s="115"/>
      <c r="B585" s="115"/>
      <c r="C585" s="115"/>
      <c r="D585" s="115"/>
      <c r="E585" s="115"/>
      <c r="F585" s="115"/>
      <c r="Q585" s="114"/>
      <c r="R585" s="115"/>
      <c r="S585" s="115"/>
      <c r="T585" s="115"/>
      <c r="U585" s="115"/>
      <c r="V585" s="115"/>
    </row>
    <row r="586" spans="1:22" x14ac:dyDescent="0.3">
      <c r="A586" s="115"/>
      <c r="B586" s="115"/>
      <c r="C586" s="115"/>
      <c r="D586" s="115"/>
      <c r="E586" s="115"/>
      <c r="F586" s="115"/>
      <c r="Q586" s="114"/>
      <c r="R586" s="115"/>
      <c r="S586" s="115"/>
      <c r="T586" s="115"/>
      <c r="U586" s="115"/>
      <c r="V586" s="115"/>
    </row>
    <row r="587" spans="1:22" x14ac:dyDescent="0.3">
      <c r="A587" s="115"/>
      <c r="B587" s="115"/>
      <c r="C587" s="115"/>
      <c r="D587" s="115"/>
      <c r="E587" s="115"/>
      <c r="F587" s="115"/>
      <c r="Q587" s="114"/>
      <c r="R587" s="115"/>
      <c r="S587" s="115"/>
      <c r="T587" s="115"/>
      <c r="U587" s="115"/>
      <c r="V587" s="115"/>
    </row>
    <row r="588" spans="1:22" x14ac:dyDescent="0.3">
      <c r="A588" s="115"/>
      <c r="B588" s="115"/>
      <c r="C588" s="115"/>
      <c r="D588" s="115"/>
      <c r="E588" s="115"/>
      <c r="F588" s="115"/>
      <c r="Q588" s="114"/>
      <c r="R588" s="115"/>
      <c r="S588" s="115"/>
      <c r="T588" s="115"/>
      <c r="U588" s="115"/>
      <c r="V588" s="115"/>
    </row>
    <row r="589" spans="1:22" x14ac:dyDescent="0.3">
      <c r="A589" s="115"/>
      <c r="B589" s="115"/>
      <c r="C589" s="115"/>
      <c r="D589" s="115"/>
      <c r="E589" s="115"/>
      <c r="F589" s="115"/>
      <c r="Q589" s="114"/>
      <c r="R589" s="115"/>
      <c r="S589" s="115"/>
      <c r="T589" s="115"/>
      <c r="U589" s="115"/>
      <c r="V589" s="115"/>
    </row>
    <row r="590" spans="1:22" x14ac:dyDescent="0.3">
      <c r="A590" s="115"/>
      <c r="B590" s="115"/>
      <c r="C590" s="115"/>
      <c r="D590" s="115"/>
      <c r="E590" s="115"/>
      <c r="F590" s="115"/>
      <c r="Q590" s="114"/>
      <c r="R590" s="115"/>
      <c r="S590" s="115"/>
      <c r="T590" s="115"/>
      <c r="U590" s="115"/>
      <c r="V590" s="115"/>
    </row>
    <row r="591" spans="1:22" x14ac:dyDescent="0.3">
      <c r="A591" s="115"/>
      <c r="B591" s="115"/>
      <c r="C591" s="115"/>
      <c r="D591" s="115"/>
      <c r="E591" s="115"/>
      <c r="F591" s="115"/>
      <c r="Q591" s="114"/>
      <c r="R591" s="115"/>
      <c r="S591" s="115"/>
      <c r="T591" s="115"/>
      <c r="U591" s="115"/>
      <c r="V591" s="115"/>
    </row>
    <row r="592" spans="1:22" x14ac:dyDescent="0.3">
      <c r="A592" s="115"/>
      <c r="B592" s="115"/>
      <c r="C592" s="115"/>
      <c r="D592" s="115"/>
      <c r="E592" s="115"/>
      <c r="F592" s="115"/>
      <c r="Q592" s="114"/>
      <c r="R592" s="115"/>
      <c r="S592" s="115"/>
      <c r="T592" s="115"/>
      <c r="U592" s="115"/>
      <c r="V592" s="115"/>
    </row>
    <row r="593" spans="1:22" x14ac:dyDescent="0.3">
      <c r="A593" s="115"/>
      <c r="B593" s="115"/>
      <c r="C593" s="115"/>
      <c r="D593" s="115"/>
      <c r="E593" s="115"/>
      <c r="F593" s="115"/>
      <c r="Q593" s="114"/>
      <c r="R593" s="115"/>
      <c r="S593" s="115"/>
      <c r="T593" s="115"/>
      <c r="U593" s="115"/>
      <c r="V593" s="115"/>
    </row>
    <row r="594" spans="1:22" x14ac:dyDescent="0.3">
      <c r="A594" s="115"/>
      <c r="B594" s="115"/>
      <c r="C594" s="115"/>
      <c r="D594" s="115"/>
      <c r="E594" s="115"/>
      <c r="F594" s="115"/>
      <c r="Q594" s="114"/>
      <c r="R594" s="115"/>
      <c r="S594" s="115"/>
      <c r="T594" s="115"/>
      <c r="U594" s="115"/>
      <c r="V594" s="115"/>
    </row>
    <row r="595" spans="1:22" x14ac:dyDescent="0.3">
      <c r="A595" s="115"/>
      <c r="B595" s="115"/>
      <c r="C595" s="115"/>
      <c r="D595" s="115"/>
      <c r="E595" s="115"/>
      <c r="F595" s="115"/>
      <c r="Q595" s="114"/>
      <c r="R595" s="115"/>
      <c r="S595" s="115"/>
      <c r="T595" s="115"/>
      <c r="U595" s="115"/>
      <c r="V595" s="115"/>
    </row>
    <row r="596" spans="1:22" x14ac:dyDescent="0.3">
      <c r="A596" s="115"/>
      <c r="B596" s="115"/>
      <c r="C596" s="115"/>
      <c r="D596" s="115"/>
      <c r="E596" s="115"/>
      <c r="F596" s="115"/>
      <c r="Q596" s="114"/>
      <c r="R596" s="115"/>
      <c r="S596" s="115"/>
      <c r="T596" s="115"/>
      <c r="U596" s="115"/>
      <c r="V596" s="115"/>
    </row>
    <row r="597" spans="1:22" x14ac:dyDescent="0.3">
      <c r="A597" s="115"/>
      <c r="B597" s="115"/>
      <c r="C597" s="115"/>
      <c r="D597" s="115"/>
      <c r="E597" s="115"/>
      <c r="F597" s="115"/>
      <c r="Q597" s="114"/>
      <c r="R597" s="115"/>
      <c r="S597" s="115"/>
      <c r="T597" s="115"/>
      <c r="U597" s="115"/>
      <c r="V597" s="115"/>
    </row>
    <row r="598" spans="1:22" x14ac:dyDescent="0.3">
      <c r="A598" s="115"/>
      <c r="B598" s="115"/>
      <c r="C598" s="115"/>
      <c r="D598" s="115"/>
      <c r="E598" s="115"/>
      <c r="F598" s="115"/>
      <c r="Q598" s="114"/>
      <c r="R598" s="115"/>
      <c r="S598" s="115"/>
      <c r="T598" s="115"/>
      <c r="U598" s="115"/>
      <c r="V598" s="115"/>
    </row>
    <row r="599" spans="1:22" x14ac:dyDescent="0.3">
      <c r="A599" s="115"/>
      <c r="B599" s="115"/>
      <c r="C599" s="115"/>
      <c r="D599" s="115"/>
      <c r="E599" s="115"/>
      <c r="F599" s="115"/>
      <c r="Q599" s="114"/>
      <c r="R599" s="115"/>
      <c r="S599" s="115"/>
      <c r="T599" s="115"/>
      <c r="U599" s="115"/>
      <c r="V599" s="115"/>
    </row>
    <row r="600" spans="1:22" x14ac:dyDescent="0.3">
      <c r="A600" s="115"/>
      <c r="B600" s="115"/>
      <c r="C600" s="115"/>
      <c r="D600" s="115"/>
      <c r="E600" s="115"/>
      <c r="F600" s="115"/>
      <c r="Q600" s="114"/>
      <c r="R600" s="115"/>
      <c r="S600" s="115"/>
      <c r="T600" s="115"/>
      <c r="U600" s="115"/>
      <c r="V600" s="115"/>
    </row>
    <row r="601" spans="1:22" x14ac:dyDescent="0.3">
      <c r="A601" s="115"/>
      <c r="B601" s="115"/>
      <c r="C601" s="115"/>
      <c r="D601" s="115"/>
      <c r="E601" s="115"/>
      <c r="F601" s="115"/>
      <c r="Q601" s="114"/>
      <c r="R601" s="115"/>
      <c r="S601" s="115"/>
      <c r="T601" s="115"/>
      <c r="U601" s="115"/>
      <c r="V601" s="115"/>
    </row>
    <row r="602" spans="1:22" x14ac:dyDescent="0.3">
      <c r="A602" s="115"/>
      <c r="B602" s="115"/>
      <c r="C602" s="115"/>
      <c r="D602" s="115"/>
      <c r="E602" s="115"/>
      <c r="F602" s="115"/>
      <c r="Q602" s="114"/>
      <c r="R602" s="115"/>
      <c r="S602" s="115"/>
      <c r="T602" s="115"/>
      <c r="U602" s="115"/>
      <c r="V602" s="115"/>
    </row>
    <row r="603" spans="1:22" x14ac:dyDescent="0.3">
      <c r="A603" s="115"/>
      <c r="B603" s="115"/>
      <c r="C603" s="115"/>
      <c r="D603" s="115"/>
      <c r="E603" s="115"/>
      <c r="F603" s="115"/>
      <c r="Q603" s="114"/>
      <c r="R603" s="115"/>
      <c r="S603" s="115"/>
      <c r="T603" s="115"/>
      <c r="U603" s="115"/>
      <c r="V603" s="115"/>
    </row>
    <row r="604" spans="1:22" x14ac:dyDescent="0.3">
      <c r="A604" s="115"/>
      <c r="B604" s="115"/>
      <c r="C604" s="115"/>
      <c r="D604" s="115"/>
      <c r="E604" s="115"/>
      <c r="F604" s="115"/>
      <c r="Q604" s="114"/>
      <c r="R604" s="115"/>
      <c r="S604" s="115"/>
      <c r="T604" s="115"/>
      <c r="U604" s="115"/>
      <c r="V604" s="115"/>
    </row>
    <row r="605" spans="1:22" x14ac:dyDescent="0.3">
      <c r="A605" s="115"/>
      <c r="B605" s="115"/>
      <c r="C605" s="115"/>
      <c r="D605" s="115"/>
      <c r="E605" s="115"/>
      <c r="F605" s="115"/>
      <c r="Q605" s="114"/>
      <c r="R605" s="115"/>
      <c r="S605" s="115"/>
      <c r="T605" s="115"/>
      <c r="U605" s="115"/>
      <c r="V605" s="115"/>
    </row>
    <row r="606" spans="1:22" x14ac:dyDescent="0.3">
      <c r="A606" s="115"/>
      <c r="B606" s="115"/>
      <c r="C606" s="115"/>
      <c r="D606" s="115"/>
      <c r="E606" s="115"/>
      <c r="F606" s="115"/>
      <c r="Q606" s="114"/>
      <c r="R606" s="115"/>
      <c r="S606" s="115"/>
      <c r="T606" s="115"/>
      <c r="U606" s="115"/>
      <c r="V606" s="115"/>
    </row>
    <row r="607" spans="1:22" x14ac:dyDescent="0.3">
      <c r="A607" s="115"/>
      <c r="B607" s="115"/>
      <c r="C607" s="115"/>
      <c r="D607" s="115"/>
      <c r="E607" s="115"/>
      <c r="F607" s="115"/>
      <c r="Q607" s="114"/>
      <c r="R607" s="115"/>
      <c r="S607" s="115"/>
      <c r="T607" s="115"/>
      <c r="U607" s="115"/>
      <c r="V607" s="115"/>
    </row>
    <row r="608" spans="1:22" x14ac:dyDescent="0.3">
      <c r="A608" s="115"/>
      <c r="B608" s="115"/>
      <c r="C608" s="115"/>
      <c r="D608" s="115"/>
      <c r="E608" s="115"/>
      <c r="F608" s="115"/>
      <c r="Q608" s="114"/>
      <c r="R608" s="115"/>
      <c r="S608" s="115"/>
      <c r="T608" s="115"/>
      <c r="U608" s="115"/>
      <c r="V608" s="115"/>
    </row>
    <row r="609" spans="1:22" x14ac:dyDescent="0.3">
      <c r="A609" s="115"/>
      <c r="B609" s="115"/>
      <c r="C609" s="115"/>
      <c r="D609" s="115"/>
      <c r="E609" s="115"/>
      <c r="F609" s="115"/>
      <c r="Q609" s="114"/>
      <c r="R609" s="115"/>
      <c r="S609" s="115"/>
      <c r="T609" s="115"/>
      <c r="U609" s="115"/>
      <c r="V609" s="115"/>
    </row>
    <row r="610" spans="1:22" x14ac:dyDescent="0.3">
      <c r="A610" s="115"/>
      <c r="B610" s="115"/>
      <c r="C610" s="115"/>
      <c r="D610" s="115"/>
      <c r="E610" s="115"/>
      <c r="F610" s="115"/>
      <c r="Q610" s="114"/>
      <c r="R610" s="115"/>
      <c r="S610" s="115"/>
      <c r="T610" s="115"/>
      <c r="U610" s="115"/>
      <c r="V610" s="115"/>
    </row>
    <row r="611" spans="1:22" x14ac:dyDescent="0.3">
      <c r="A611" s="115"/>
      <c r="B611" s="115"/>
      <c r="C611" s="115"/>
      <c r="D611" s="115"/>
      <c r="E611" s="115"/>
      <c r="F611" s="115"/>
      <c r="Q611" s="114"/>
      <c r="R611" s="115"/>
      <c r="S611" s="115"/>
      <c r="T611" s="115"/>
      <c r="U611" s="115"/>
      <c r="V611" s="115"/>
    </row>
    <row r="612" spans="1:22" x14ac:dyDescent="0.3">
      <c r="A612" s="115"/>
      <c r="B612" s="115"/>
      <c r="C612" s="115"/>
      <c r="D612" s="115"/>
      <c r="E612" s="115"/>
      <c r="F612" s="115"/>
      <c r="Q612" s="114"/>
      <c r="R612" s="115"/>
      <c r="S612" s="115"/>
      <c r="T612" s="115"/>
      <c r="U612" s="115"/>
      <c r="V612" s="115"/>
    </row>
    <row r="613" spans="1:22" x14ac:dyDescent="0.3">
      <c r="A613" s="115"/>
      <c r="B613" s="115"/>
      <c r="C613" s="115"/>
      <c r="D613" s="115"/>
      <c r="E613" s="115"/>
      <c r="F613" s="115"/>
      <c r="Q613" s="114"/>
      <c r="R613" s="115"/>
      <c r="S613" s="115"/>
      <c r="T613" s="115"/>
      <c r="U613" s="115"/>
      <c r="V613" s="115"/>
    </row>
    <row r="614" spans="1:22" x14ac:dyDescent="0.3">
      <c r="A614" s="115"/>
      <c r="B614" s="115"/>
      <c r="C614" s="115"/>
      <c r="D614" s="115"/>
      <c r="E614" s="115"/>
      <c r="F614" s="115"/>
      <c r="Q614" s="114"/>
      <c r="R614" s="115"/>
      <c r="S614" s="115"/>
      <c r="T614" s="115"/>
      <c r="U614" s="115"/>
      <c r="V614" s="115"/>
    </row>
    <row r="615" spans="1:22" x14ac:dyDescent="0.3">
      <c r="A615" s="115"/>
      <c r="B615" s="115"/>
      <c r="C615" s="115"/>
      <c r="D615" s="115"/>
      <c r="E615" s="115"/>
      <c r="F615" s="115"/>
      <c r="Q615" s="114"/>
      <c r="R615" s="115"/>
      <c r="S615" s="115"/>
      <c r="T615" s="115"/>
      <c r="U615" s="115"/>
      <c r="V615" s="115"/>
    </row>
    <row r="616" spans="1:22" x14ac:dyDescent="0.3">
      <c r="A616" s="115"/>
      <c r="B616" s="115"/>
      <c r="C616" s="115"/>
      <c r="D616" s="115"/>
      <c r="E616" s="115"/>
      <c r="F616" s="115"/>
      <c r="Q616" s="114"/>
      <c r="R616" s="115"/>
      <c r="S616" s="115"/>
      <c r="T616" s="115"/>
      <c r="U616" s="115"/>
      <c r="V616" s="115"/>
    </row>
    <row r="617" spans="1:22" x14ac:dyDescent="0.3">
      <c r="A617" s="115"/>
      <c r="B617" s="115"/>
      <c r="C617" s="115"/>
      <c r="D617" s="115"/>
      <c r="E617" s="115"/>
      <c r="F617" s="115"/>
      <c r="Q617" s="114"/>
      <c r="R617" s="115"/>
      <c r="S617" s="115"/>
      <c r="T617" s="115"/>
      <c r="U617" s="115"/>
      <c r="V617" s="115"/>
    </row>
    <row r="618" spans="1:22" x14ac:dyDescent="0.3">
      <c r="A618" s="115"/>
      <c r="B618" s="115"/>
      <c r="C618" s="115"/>
      <c r="D618" s="115"/>
      <c r="E618" s="115"/>
      <c r="F618" s="115"/>
      <c r="Q618" s="114"/>
      <c r="R618" s="115"/>
      <c r="S618" s="115"/>
      <c r="T618" s="115"/>
      <c r="U618" s="115"/>
      <c r="V618" s="115"/>
    </row>
    <row r="619" spans="1:22" x14ac:dyDescent="0.3">
      <c r="A619" s="115"/>
      <c r="B619" s="115"/>
      <c r="C619" s="115"/>
      <c r="D619" s="115"/>
      <c r="E619" s="115"/>
      <c r="F619" s="115"/>
      <c r="Q619" s="114"/>
      <c r="R619" s="115"/>
      <c r="S619" s="115"/>
      <c r="T619" s="115"/>
      <c r="U619" s="115"/>
      <c r="V619" s="115"/>
    </row>
    <row r="620" spans="1:22" x14ac:dyDescent="0.3">
      <c r="A620" s="115"/>
      <c r="B620" s="115"/>
      <c r="C620" s="115"/>
      <c r="D620" s="115"/>
      <c r="E620" s="115"/>
      <c r="F620" s="115"/>
      <c r="Q620" s="114"/>
      <c r="R620" s="115"/>
      <c r="S620" s="115"/>
      <c r="T620" s="115"/>
      <c r="U620" s="115"/>
      <c r="V620" s="115"/>
    </row>
    <row r="621" spans="1:22" x14ac:dyDescent="0.3">
      <c r="A621" s="115"/>
      <c r="B621" s="115"/>
      <c r="C621" s="115"/>
      <c r="D621" s="115"/>
      <c r="E621" s="115"/>
      <c r="F621" s="115"/>
      <c r="Q621" s="114"/>
      <c r="R621" s="115"/>
      <c r="S621" s="115"/>
      <c r="T621" s="115"/>
      <c r="U621" s="115"/>
      <c r="V621" s="115"/>
    </row>
    <row r="622" spans="1:22" x14ac:dyDescent="0.3">
      <c r="A622" s="115"/>
      <c r="B622" s="115"/>
      <c r="C622" s="115"/>
      <c r="D622" s="115"/>
      <c r="E622" s="115"/>
      <c r="F622" s="115"/>
      <c r="Q622" s="114"/>
      <c r="R622" s="115"/>
      <c r="S622" s="115"/>
      <c r="T622" s="115"/>
      <c r="U622" s="115"/>
      <c r="V622" s="115"/>
    </row>
    <row r="623" spans="1:22" x14ac:dyDescent="0.3">
      <c r="A623" s="115"/>
      <c r="B623" s="115"/>
      <c r="C623" s="115"/>
      <c r="D623" s="115"/>
      <c r="E623" s="115"/>
      <c r="F623" s="115"/>
      <c r="Q623" s="114"/>
      <c r="R623" s="115"/>
      <c r="S623" s="115"/>
      <c r="T623" s="115"/>
      <c r="U623" s="115"/>
      <c r="V623" s="115"/>
    </row>
    <row r="624" spans="1:22" x14ac:dyDescent="0.3">
      <c r="A624" s="115"/>
      <c r="B624" s="115"/>
      <c r="C624" s="115"/>
      <c r="D624" s="115"/>
      <c r="E624" s="115"/>
      <c r="F624" s="115"/>
      <c r="Q624" s="114"/>
      <c r="R624" s="115"/>
      <c r="S624" s="115"/>
      <c r="T624" s="115"/>
      <c r="U624" s="115"/>
      <c r="V624" s="115"/>
    </row>
    <row r="625" spans="1:22" x14ac:dyDescent="0.3">
      <c r="A625" s="115"/>
      <c r="B625" s="115"/>
      <c r="C625" s="115"/>
      <c r="D625" s="115"/>
      <c r="E625" s="115"/>
      <c r="F625" s="115"/>
      <c r="Q625" s="114"/>
      <c r="R625" s="115"/>
      <c r="S625" s="115"/>
      <c r="T625" s="115"/>
      <c r="U625" s="115"/>
      <c r="V625" s="115"/>
    </row>
    <row r="626" spans="1:22" x14ac:dyDescent="0.3">
      <c r="A626" s="115"/>
      <c r="B626" s="115"/>
      <c r="C626" s="115"/>
      <c r="D626" s="115"/>
      <c r="E626" s="115"/>
      <c r="F626" s="115"/>
      <c r="Q626" s="114"/>
      <c r="R626" s="115"/>
      <c r="S626" s="115"/>
      <c r="T626" s="115"/>
      <c r="U626" s="115"/>
      <c r="V626" s="115"/>
    </row>
    <row r="627" spans="1:22" x14ac:dyDescent="0.3">
      <c r="A627" s="115"/>
      <c r="B627" s="115"/>
      <c r="C627" s="115"/>
      <c r="D627" s="115"/>
      <c r="E627" s="115"/>
      <c r="F627" s="115"/>
      <c r="Q627" s="114"/>
      <c r="R627" s="115"/>
      <c r="S627" s="115"/>
      <c r="T627" s="115"/>
      <c r="U627" s="115"/>
      <c r="V627" s="115"/>
    </row>
    <row r="628" spans="1:22" x14ac:dyDescent="0.3">
      <c r="A628" s="115"/>
      <c r="B628" s="115"/>
      <c r="C628" s="115"/>
      <c r="D628" s="115"/>
      <c r="E628" s="115"/>
      <c r="F628" s="115"/>
      <c r="Q628" s="114"/>
      <c r="R628" s="115"/>
      <c r="S628" s="115"/>
      <c r="T628" s="115"/>
      <c r="U628" s="115"/>
      <c r="V628" s="115"/>
    </row>
    <row r="629" spans="1:22" x14ac:dyDescent="0.3">
      <c r="A629" s="115"/>
      <c r="B629" s="115"/>
      <c r="C629" s="115"/>
      <c r="D629" s="115"/>
      <c r="E629" s="115"/>
      <c r="F629" s="115"/>
      <c r="Q629" s="114"/>
      <c r="R629" s="115"/>
      <c r="S629" s="115"/>
      <c r="T629" s="115"/>
      <c r="U629" s="115"/>
      <c r="V629" s="115"/>
    </row>
    <row r="630" spans="1:22" x14ac:dyDescent="0.3">
      <c r="A630" s="115"/>
      <c r="B630" s="115"/>
      <c r="C630" s="115"/>
      <c r="D630" s="115"/>
      <c r="E630" s="115"/>
      <c r="F630" s="115"/>
      <c r="Q630" s="114"/>
      <c r="R630" s="115"/>
      <c r="S630" s="115"/>
      <c r="T630" s="115"/>
      <c r="U630" s="115"/>
      <c r="V630" s="115"/>
    </row>
    <row r="631" spans="1:22" x14ac:dyDescent="0.3">
      <c r="A631" s="115"/>
      <c r="B631" s="115"/>
      <c r="C631" s="115"/>
      <c r="D631" s="115"/>
      <c r="E631" s="115"/>
      <c r="F631" s="115"/>
      <c r="Q631" s="114"/>
      <c r="R631" s="115"/>
      <c r="S631" s="115"/>
      <c r="T631" s="115"/>
      <c r="U631" s="115"/>
      <c r="V631" s="115"/>
    </row>
    <row r="632" spans="1:22" x14ac:dyDescent="0.3">
      <c r="A632" s="115"/>
      <c r="B632" s="115"/>
      <c r="C632" s="115"/>
      <c r="D632" s="115"/>
      <c r="E632" s="115"/>
      <c r="F632" s="115"/>
      <c r="Q632" s="114"/>
      <c r="R632" s="115"/>
      <c r="S632" s="115"/>
      <c r="T632" s="115"/>
      <c r="U632" s="115"/>
      <c r="V632" s="115"/>
    </row>
    <row r="633" spans="1:22" x14ac:dyDescent="0.3">
      <c r="A633" s="115"/>
      <c r="B633" s="115"/>
      <c r="C633" s="115"/>
      <c r="D633" s="115"/>
      <c r="E633" s="115"/>
      <c r="F633" s="115"/>
      <c r="Q633" s="114"/>
      <c r="R633" s="115"/>
      <c r="S633" s="115"/>
      <c r="T633" s="115"/>
      <c r="U633" s="115"/>
      <c r="V633" s="115"/>
    </row>
    <row r="634" spans="1:22" x14ac:dyDescent="0.3">
      <c r="A634" s="115"/>
      <c r="B634" s="115"/>
      <c r="C634" s="115"/>
      <c r="D634" s="115"/>
      <c r="E634" s="115"/>
      <c r="F634" s="115"/>
      <c r="Q634" s="114"/>
      <c r="R634" s="115"/>
      <c r="S634" s="115"/>
      <c r="T634" s="115"/>
      <c r="U634" s="115"/>
      <c r="V634" s="115"/>
    </row>
    <row r="635" spans="1:22" x14ac:dyDescent="0.3">
      <c r="A635" s="115"/>
      <c r="B635" s="115"/>
      <c r="C635" s="115"/>
      <c r="D635" s="115"/>
      <c r="E635" s="115"/>
      <c r="F635" s="115"/>
      <c r="Q635" s="114"/>
      <c r="R635" s="115"/>
      <c r="S635" s="115"/>
      <c r="T635" s="115"/>
      <c r="U635" s="115"/>
      <c r="V635" s="115"/>
    </row>
    <row r="636" spans="1:22" x14ac:dyDescent="0.3">
      <c r="A636" s="115"/>
      <c r="B636" s="115"/>
      <c r="C636" s="115"/>
      <c r="D636" s="115"/>
      <c r="E636" s="115"/>
      <c r="F636" s="115"/>
      <c r="Q636" s="114"/>
      <c r="R636" s="115"/>
      <c r="S636" s="115"/>
      <c r="T636" s="115"/>
      <c r="U636" s="115"/>
      <c r="V636" s="115"/>
    </row>
    <row r="637" spans="1:22" x14ac:dyDescent="0.3">
      <c r="A637" s="115"/>
      <c r="B637" s="115"/>
      <c r="C637" s="115"/>
      <c r="D637" s="115"/>
      <c r="E637" s="115"/>
      <c r="F637" s="115"/>
      <c r="Q637" s="114"/>
      <c r="R637" s="115"/>
      <c r="S637" s="115"/>
      <c r="T637" s="115"/>
      <c r="U637" s="115"/>
      <c r="V637" s="115"/>
    </row>
    <row r="638" spans="1:22" x14ac:dyDescent="0.3">
      <c r="A638" s="115"/>
      <c r="B638" s="115"/>
      <c r="C638" s="115"/>
      <c r="D638" s="115"/>
      <c r="E638" s="115"/>
      <c r="F638" s="115"/>
      <c r="Q638" s="114"/>
      <c r="R638" s="115"/>
      <c r="S638" s="115"/>
      <c r="T638" s="115"/>
      <c r="U638" s="115"/>
      <c r="V638" s="115"/>
    </row>
    <row r="639" spans="1:22" x14ac:dyDescent="0.3">
      <c r="A639" s="115"/>
      <c r="B639" s="115"/>
      <c r="C639" s="115"/>
      <c r="D639" s="115"/>
      <c r="E639" s="115"/>
      <c r="F639" s="115"/>
      <c r="Q639" s="114"/>
      <c r="R639" s="115"/>
      <c r="S639" s="115"/>
      <c r="T639" s="115"/>
      <c r="U639" s="115"/>
      <c r="V639" s="115"/>
    </row>
    <row r="640" spans="1:22" x14ac:dyDescent="0.3">
      <c r="A640" s="115"/>
      <c r="B640" s="115"/>
      <c r="C640" s="115"/>
      <c r="D640" s="115"/>
      <c r="E640" s="115"/>
      <c r="F640" s="115"/>
      <c r="Q640" s="114"/>
      <c r="R640" s="115"/>
      <c r="S640" s="115"/>
      <c r="T640" s="115"/>
      <c r="U640" s="115"/>
      <c r="V640" s="115"/>
    </row>
    <row r="641" spans="1:22" x14ac:dyDescent="0.3">
      <c r="A641" s="115"/>
      <c r="B641" s="115"/>
      <c r="C641" s="115"/>
      <c r="D641" s="115"/>
      <c r="E641" s="115"/>
      <c r="F641" s="115"/>
      <c r="Q641" s="114"/>
      <c r="R641" s="115"/>
      <c r="S641" s="115"/>
      <c r="T641" s="115"/>
      <c r="U641" s="115"/>
      <c r="V641" s="115"/>
    </row>
    <row r="642" spans="1:22" x14ac:dyDescent="0.3">
      <c r="A642" s="115"/>
      <c r="B642" s="115"/>
      <c r="C642" s="115"/>
      <c r="D642" s="115"/>
      <c r="E642" s="115"/>
      <c r="F642" s="115"/>
      <c r="Q642" s="114"/>
      <c r="R642" s="115"/>
      <c r="S642" s="115"/>
      <c r="T642" s="115"/>
      <c r="U642" s="115"/>
      <c r="V642" s="115"/>
    </row>
    <row r="643" spans="1:22" x14ac:dyDescent="0.3">
      <c r="A643" s="115"/>
      <c r="B643" s="115"/>
      <c r="C643" s="115"/>
      <c r="D643" s="115"/>
      <c r="E643" s="115"/>
      <c r="F643" s="115"/>
      <c r="Q643" s="114"/>
      <c r="R643" s="115"/>
      <c r="S643" s="115"/>
      <c r="T643" s="115"/>
      <c r="U643" s="115"/>
      <c r="V643" s="115"/>
    </row>
    <row r="644" spans="1:22" x14ac:dyDescent="0.3">
      <c r="A644" s="115"/>
      <c r="B644" s="115"/>
      <c r="C644" s="115"/>
      <c r="D644" s="115"/>
      <c r="E644" s="115"/>
      <c r="F644" s="115"/>
      <c r="Q644" s="114"/>
      <c r="R644" s="115"/>
      <c r="S644" s="115"/>
      <c r="T644" s="115"/>
      <c r="U644" s="115"/>
      <c r="V644" s="115"/>
    </row>
    <row r="645" spans="1:22" x14ac:dyDescent="0.3">
      <c r="A645" s="115"/>
      <c r="B645" s="115"/>
      <c r="C645" s="115"/>
      <c r="D645" s="115"/>
      <c r="E645" s="115"/>
      <c r="F645" s="115"/>
      <c r="Q645" s="114"/>
      <c r="R645" s="115"/>
      <c r="S645" s="115"/>
      <c r="T645" s="115"/>
      <c r="U645" s="115"/>
      <c r="V645" s="115"/>
    </row>
    <row r="646" spans="1:22" x14ac:dyDescent="0.3">
      <c r="A646" s="115"/>
      <c r="B646" s="115"/>
      <c r="C646" s="115"/>
      <c r="D646" s="115"/>
      <c r="E646" s="115"/>
      <c r="F646" s="115"/>
      <c r="Q646" s="114"/>
      <c r="R646" s="115"/>
      <c r="S646" s="115"/>
      <c r="T646" s="115"/>
      <c r="U646" s="115"/>
      <c r="V646" s="115"/>
    </row>
    <row r="647" spans="1:22" x14ac:dyDescent="0.3">
      <c r="A647" s="115"/>
      <c r="B647" s="115"/>
      <c r="C647" s="115"/>
      <c r="D647" s="115"/>
      <c r="E647" s="115"/>
      <c r="F647" s="115"/>
      <c r="Q647" s="114"/>
      <c r="R647" s="115"/>
      <c r="S647" s="115"/>
      <c r="T647" s="115"/>
      <c r="U647" s="115"/>
      <c r="V647" s="115"/>
    </row>
    <row r="648" spans="1:22" x14ac:dyDescent="0.3">
      <c r="A648" s="115"/>
      <c r="B648" s="115"/>
      <c r="C648" s="115"/>
      <c r="D648" s="115"/>
      <c r="E648" s="115"/>
      <c r="F648" s="115"/>
      <c r="Q648" s="114"/>
      <c r="R648" s="115"/>
      <c r="S648" s="115"/>
      <c r="T648" s="115"/>
      <c r="U648" s="115"/>
      <c r="V648" s="115"/>
    </row>
    <row r="649" spans="1:22" x14ac:dyDescent="0.3">
      <c r="A649" s="115"/>
      <c r="B649" s="115"/>
      <c r="C649" s="115"/>
      <c r="D649" s="115"/>
      <c r="E649" s="115"/>
      <c r="F649" s="115"/>
      <c r="Q649" s="114"/>
      <c r="R649" s="115"/>
      <c r="S649" s="115"/>
      <c r="T649" s="115"/>
      <c r="U649" s="115"/>
      <c r="V649" s="115"/>
    </row>
    <row r="650" spans="1:22" x14ac:dyDescent="0.3">
      <c r="A650" s="115"/>
      <c r="B650" s="115"/>
      <c r="C650" s="115"/>
      <c r="D650" s="115"/>
      <c r="E650" s="115"/>
      <c r="F650" s="115"/>
      <c r="Q650" s="114"/>
      <c r="R650" s="115"/>
      <c r="S650" s="115"/>
      <c r="T650" s="115"/>
      <c r="U650" s="115"/>
      <c r="V650" s="115"/>
    </row>
    <row r="651" spans="1:22" x14ac:dyDescent="0.3">
      <c r="A651" s="115"/>
      <c r="B651" s="115"/>
      <c r="C651" s="115"/>
      <c r="D651" s="115"/>
      <c r="E651" s="115"/>
      <c r="F651" s="115"/>
      <c r="Q651" s="114"/>
      <c r="R651" s="115"/>
      <c r="S651" s="115"/>
      <c r="T651" s="115"/>
      <c r="U651" s="115"/>
      <c r="V651" s="115"/>
    </row>
    <row r="652" spans="1:22" x14ac:dyDescent="0.3">
      <c r="A652" s="115"/>
      <c r="B652" s="115"/>
      <c r="C652" s="115"/>
      <c r="D652" s="115"/>
      <c r="E652" s="115"/>
      <c r="F652" s="115"/>
      <c r="Q652" s="114"/>
      <c r="R652" s="115"/>
      <c r="S652" s="115"/>
      <c r="T652" s="115"/>
      <c r="U652" s="115"/>
      <c r="V652" s="115"/>
    </row>
    <row r="653" spans="1:22" x14ac:dyDescent="0.3">
      <c r="A653" s="115"/>
      <c r="B653" s="115"/>
      <c r="C653" s="115"/>
      <c r="D653" s="115"/>
      <c r="E653" s="115"/>
      <c r="F653" s="115"/>
      <c r="Q653" s="114"/>
      <c r="R653" s="115"/>
      <c r="S653" s="115"/>
      <c r="T653" s="115"/>
      <c r="U653" s="115"/>
      <c r="V653" s="115"/>
    </row>
    <row r="654" spans="1:22" x14ac:dyDescent="0.3">
      <c r="A654" s="115"/>
      <c r="B654" s="115"/>
      <c r="C654" s="115"/>
      <c r="D654" s="115"/>
      <c r="E654" s="115"/>
      <c r="F654" s="115"/>
      <c r="Q654" s="114"/>
      <c r="R654" s="115"/>
      <c r="S654" s="115"/>
      <c r="T654" s="115"/>
      <c r="U654" s="115"/>
      <c r="V654" s="115"/>
    </row>
    <row r="655" spans="1:22" x14ac:dyDescent="0.3">
      <c r="A655" s="115"/>
      <c r="B655" s="115"/>
      <c r="C655" s="115"/>
      <c r="D655" s="115"/>
      <c r="E655" s="115"/>
      <c r="F655" s="115"/>
      <c r="Q655" s="114"/>
      <c r="R655" s="115"/>
      <c r="S655" s="115"/>
      <c r="T655" s="115"/>
      <c r="U655" s="115"/>
      <c r="V655" s="115"/>
    </row>
    <row r="656" spans="1:22" x14ac:dyDescent="0.3">
      <c r="A656" s="115"/>
      <c r="B656" s="115"/>
      <c r="C656" s="115"/>
      <c r="D656" s="115"/>
      <c r="E656" s="115"/>
      <c r="F656" s="115"/>
      <c r="Q656" s="114"/>
      <c r="R656" s="115"/>
      <c r="S656" s="115"/>
      <c r="T656" s="115"/>
      <c r="U656" s="115"/>
      <c r="V656" s="115"/>
    </row>
    <row r="657" spans="1:22" x14ac:dyDescent="0.3">
      <c r="A657" s="115"/>
      <c r="B657" s="115"/>
      <c r="C657" s="115"/>
      <c r="D657" s="115"/>
      <c r="E657" s="115"/>
      <c r="F657" s="115"/>
      <c r="Q657" s="114"/>
      <c r="R657" s="115"/>
      <c r="S657" s="115"/>
      <c r="T657" s="115"/>
      <c r="U657" s="115"/>
      <c r="V657" s="115"/>
    </row>
    <row r="658" spans="1:22" x14ac:dyDescent="0.3">
      <c r="A658" s="115"/>
      <c r="B658" s="115"/>
      <c r="C658" s="115"/>
      <c r="D658" s="115"/>
      <c r="E658" s="115"/>
      <c r="F658" s="115"/>
      <c r="Q658" s="114"/>
      <c r="R658" s="115"/>
      <c r="S658" s="115"/>
      <c r="T658" s="115"/>
      <c r="U658" s="115"/>
      <c r="V658" s="115"/>
    </row>
    <row r="659" spans="1:22" x14ac:dyDescent="0.3">
      <c r="A659" s="115"/>
      <c r="B659" s="115"/>
      <c r="C659" s="115"/>
      <c r="D659" s="115"/>
      <c r="E659" s="115"/>
      <c r="F659" s="115"/>
      <c r="Q659" s="114"/>
      <c r="R659" s="115"/>
      <c r="S659" s="115"/>
      <c r="T659" s="115"/>
      <c r="U659" s="115"/>
      <c r="V659" s="115"/>
    </row>
    <row r="660" spans="1:22" x14ac:dyDescent="0.3">
      <c r="A660" s="115"/>
      <c r="B660" s="115"/>
      <c r="C660" s="115"/>
      <c r="D660" s="115"/>
      <c r="E660" s="115"/>
      <c r="F660" s="115"/>
      <c r="Q660" s="114"/>
      <c r="R660" s="115"/>
      <c r="S660" s="115"/>
      <c r="T660" s="115"/>
      <c r="U660" s="115"/>
      <c r="V660" s="115"/>
    </row>
    <row r="661" spans="1:22" x14ac:dyDescent="0.3">
      <c r="A661" s="115"/>
      <c r="B661" s="115"/>
      <c r="C661" s="115"/>
      <c r="D661" s="115"/>
      <c r="E661" s="115"/>
      <c r="F661" s="115"/>
      <c r="Q661" s="114"/>
      <c r="R661" s="115"/>
      <c r="S661" s="115"/>
      <c r="T661" s="115"/>
      <c r="U661" s="115"/>
      <c r="V661" s="115"/>
    </row>
    <row r="662" spans="1:22" x14ac:dyDescent="0.3">
      <c r="A662" s="115"/>
      <c r="B662" s="115"/>
      <c r="C662" s="115"/>
      <c r="D662" s="115"/>
      <c r="E662" s="115"/>
      <c r="F662" s="115"/>
      <c r="Q662" s="114"/>
      <c r="R662" s="115"/>
      <c r="S662" s="115"/>
      <c r="T662" s="115"/>
      <c r="U662" s="115"/>
      <c r="V662" s="115"/>
    </row>
    <row r="663" spans="1:22" x14ac:dyDescent="0.3">
      <c r="A663" s="115"/>
      <c r="B663" s="115"/>
      <c r="C663" s="115"/>
      <c r="D663" s="115"/>
      <c r="E663" s="115"/>
      <c r="F663" s="115"/>
      <c r="Q663" s="114"/>
      <c r="R663" s="115"/>
      <c r="S663" s="115"/>
      <c r="T663" s="115"/>
      <c r="U663" s="115"/>
      <c r="V663" s="115"/>
    </row>
    <row r="664" spans="1:22" x14ac:dyDescent="0.3">
      <c r="A664" s="115"/>
      <c r="B664" s="115"/>
      <c r="C664" s="115"/>
      <c r="D664" s="115"/>
      <c r="E664" s="115"/>
      <c r="F664" s="115"/>
      <c r="Q664" s="114"/>
      <c r="R664" s="115"/>
      <c r="S664" s="115"/>
      <c r="T664" s="115"/>
      <c r="U664" s="115"/>
      <c r="V664" s="115"/>
    </row>
    <row r="665" spans="1:22" x14ac:dyDescent="0.3">
      <c r="A665" s="115"/>
      <c r="B665" s="115"/>
      <c r="C665" s="115"/>
      <c r="D665" s="115"/>
      <c r="E665" s="115"/>
      <c r="F665" s="115"/>
      <c r="Q665" s="114"/>
      <c r="R665" s="115"/>
      <c r="S665" s="115"/>
      <c r="T665" s="115"/>
      <c r="U665" s="115"/>
      <c r="V665" s="115"/>
    </row>
    <row r="666" spans="1:22" x14ac:dyDescent="0.3">
      <c r="A666" s="115"/>
      <c r="B666" s="115"/>
      <c r="C666" s="115"/>
      <c r="D666" s="115"/>
      <c r="E666" s="115"/>
      <c r="F666" s="115"/>
      <c r="Q666" s="114"/>
      <c r="R666" s="115"/>
      <c r="S666" s="115"/>
      <c r="T666" s="115"/>
      <c r="U666" s="115"/>
      <c r="V666" s="115"/>
    </row>
    <row r="667" spans="1:22" x14ac:dyDescent="0.3">
      <c r="A667" s="115"/>
      <c r="B667" s="115"/>
      <c r="C667" s="115"/>
      <c r="D667" s="115"/>
      <c r="E667" s="115"/>
      <c r="F667" s="115"/>
      <c r="Q667" s="114"/>
      <c r="R667" s="115"/>
      <c r="S667" s="115"/>
      <c r="T667" s="115"/>
      <c r="U667" s="115"/>
      <c r="V667" s="115"/>
    </row>
    <row r="668" spans="1:22" x14ac:dyDescent="0.3">
      <c r="A668" s="115"/>
      <c r="B668" s="115"/>
      <c r="C668" s="115"/>
      <c r="D668" s="115"/>
      <c r="E668" s="115"/>
      <c r="F668" s="115"/>
      <c r="Q668" s="114"/>
      <c r="R668" s="115"/>
      <c r="S668" s="115"/>
      <c r="T668" s="115"/>
      <c r="U668" s="115"/>
      <c r="V668" s="115"/>
    </row>
    <row r="669" spans="1:22" x14ac:dyDescent="0.3">
      <c r="A669" s="115"/>
      <c r="B669" s="115"/>
      <c r="C669" s="115"/>
      <c r="D669" s="115"/>
      <c r="E669" s="115"/>
      <c r="F669" s="115"/>
      <c r="Q669" s="114"/>
      <c r="R669" s="115"/>
      <c r="S669" s="115"/>
      <c r="T669" s="115"/>
      <c r="U669" s="115"/>
      <c r="V669" s="115"/>
    </row>
    <row r="670" spans="1:22" x14ac:dyDescent="0.3">
      <c r="A670" s="115"/>
      <c r="B670" s="115"/>
      <c r="C670" s="115"/>
      <c r="D670" s="115"/>
      <c r="E670" s="115"/>
      <c r="F670" s="115"/>
      <c r="Q670" s="114"/>
      <c r="R670" s="115"/>
      <c r="S670" s="115"/>
      <c r="T670" s="115"/>
      <c r="U670" s="115"/>
      <c r="V670" s="115"/>
    </row>
    <row r="671" spans="1:22" x14ac:dyDescent="0.3">
      <c r="A671" s="115"/>
      <c r="B671" s="115"/>
      <c r="C671" s="115"/>
      <c r="D671" s="115"/>
      <c r="E671" s="115"/>
      <c r="F671" s="115"/>
      <c r="Q671" s="114"/>
      <c r="R671" s="115"/>
      <c r="S671" s="115"/>
      <c r="T671" s="115"/>
      <c r="U671" s="115"/>
      <c r="V671" s="115"/>
    </row>
    <row r="672" spans="1:22" x14ac:dyDescent="0.3">
      <c r="A672" s="115"/>
      <c r="B672" s="115"/>
      <c r="C672" s="115"/>
      <c r="D672" s="115"/>
      <c r="E672" s="115"/>
      <c r="F672" s="115"/>
      <c r="Q672" s="114"/>
      <c r="R672" s="115"/>
      <c r="S672" s="115"/>
      <c r="T672" s="115"/>
      <c r="U672" s="115"/>
      <c r="V672" s="115"/>
    </row>
    <row r="673" spans="1:22" x14ac:dyDescent="0.3">
      <c r="A673" s="115"/>
      <c r="B673" s="115"/>
      <c r="C673" s="115"/>
      <c r="D673" s="115"/>
      <c r="E673" s="115"/>
      <c r="F673" s="115"/>
      <c r="Q673" s="114"/>
      <c r="R673" s="115"/>
      <c r="S673" s="115"/>
      <c r="T673" s="115"/>
      <c r="U673" s="115"/>
      <c r="V673" s="115"/>
    </row>
    <row r="674" spans="1:22" x14ac:dyDescent="0.3">
      <c r="A674" s="115"/>
      <c r="B674" s="115"/>
      <c r="C674" s="115"/>
      <c r="D674" s="115"/>
      <c r="E674" s="115"/>
      <c r="F674" s="115"/>
      <c r="Q674" s="114"/>
      <c r="R674" s="115"/>
      <c r="S674" s="115"/>
      <c r="T674" s="115"/>
      <c r="U674" s="115"/>
      <c r="V674" s="115"/>
    </row>
    <row r="675" spans="1:22" x14ac:dyDescent="0.3">
      <c r="A675" s="115"/>
      <c r="B675" s="115"/>
      <c r="C675" s="115"/>
      <c r="D675" s="115"/>
      <c r="E675" s="115"/>
      <c r="F675" s="115"/>
      <c r="Q675" s="114"/>
      <c r="R675" s="115"/>
      <c r="S675" s="115"/>
      <c r="T675" s="115"/>
      <c r="U675" s="115"/>
      <c r="V675" s="115"/>
    </row>
    <row r="676" spans="1:22" x14ac:dyDescent="0.3">
      <c r="A676" s="115"/>
      <c r="B676" s="115"/>
      <c r="C676" s="115"/>
      <c r="D676" s="115"/>
      <c r="E676" s="115"/>
      <c r="F676" s="115"/>
      <c r="Q676" s="114"/>
      <c r="R676" s="115"/>
      <c r="S676" s="115"/>
      <c r="T676" s="115"/>
      <c r="U676" s="115"/>
      <c r="V676" s="115"/>
    </row>
    <row r="677" spans="1:22" x14ac:dyDescent="0.3">
      <c r="A677" s="115"/>
      <c r="B677" s="115"/>
      <c r="C677" s="115"/>
      <c r="D677" s="115"/>
      <c r="E677" s="115"/>
      <c r="F677" s="115"/>
      <c r="Q677" s="114"/>
      <c r="R677" s="115"/>
      <c r="S677" s="115"/>
      <c r="T677" s="115"/>
      <c r="U677" s="115"/>
      <c r="V677" s="115"/>
    </row>
    <row r="678" spans="1:22" x14ac:dyDescent="0.3">
      <c r="A678" s="115"/>
      <c r="B678" s="115"/>
      <c r="C678" s="115"/>
      <c r="D678" s="115"/>
      <c r="E678" s="115"/>
      <c r="F678" s="115"/>
      <c r="Q678" s="114"/>
      <c r="R678" s="115"/>
      <c r="S678" s="115"/>
      <c r="T678" s="115"/>
      <c r="U678" s="115"/>
      <c r="V678" s="115"/>
    </row>
    <row r="679" spans="1:22" x14ac:dyDescent="0.3">
      <c r="A679" s="115"/>
      <c r="B679" s="115"/>
      <c r="C679" s="115"/>
      <c r="D679" s="115"/>
      <c r="E679" s="115"/>
      <c r="F679" s="115"/>
      <c r="Q679" s="114"/>
      <c r="R679" s="115"/>
      <c r="S679" s="115"/>
      <c r="T679" s="115"/>
      <c r="U679" s="115"/>
      <c r="V679" s="115"/>
    </row>
    <row r="680" spans="1:22" x14ac:dyDescent="0.3">
      <c r="A680" s="115"/>
      <c r="B680" s="115"/>
      <c r="C680" s="115"/>
      <c r="D680" s="115"/>
      <c r="E680" s="115"/>
      <c r="F680" s="115"/>
      <c r="Q680" s="114"/>
      <c r="R680" s="115"/>
      <c r="S680" s="115"/>
      <c r="T680" s="115"/>
      <c r="U680" s="115"/>
      <c r="V680" s="115"/>
    </row>
    <row r="681" spans="1:22" x14ac:dyDescent="0.3">
      <c r="A681" s="115"/>
      <c r="B681" s="115"/>
      <c r="C681" s="115"/>
      <c r="D681" s="115"/>
      <c r="E681" s="115"/>
      <c r="F681" s="115"/>
      <c r="Q681" s="114"/>
      <c r="R681" s="115"/>
      <c r="S681" s="115"/>
      <c r="T681" s="115"/>
      <c r="U681" s="115"/>
      <c r="V681" s="115"/>
    </row>
    <row r="682" spans="1:22" x14ac:dyDescent="0.3">
      <c r="A682" s="115"/>
      <c r="B682" s="115"/>
      <c r="C682" s="115"/>
      <c r="D682" s="115"/>
      <c r="E682" s="115"/>
      <c r="F682" s="115"/>
      <c r="Q682" s="114"/>
      <c r="R682" s="115"/>
      <c r="S682" s="115"/>
      <c r="T682" s="115"/>
      <c r="U682" s="115"/>
      <c r="V682" s="115"/>
    </row>
    <row r="683" spans="1:22" x14ac:dyDescent="0.3">
      <c r="A683" s="115"/>
      <c r="B683" s="115"/>
      <c r="C683" s="115"/>
      <c r="D683" s="115"/>
      <c r="E683" s="115"/>
      <c r="F683" s="115"/>
      <c r="Q683" s="114"/>
      <c r="R683" s="115"/>
      <c r="S683" s="115"/>
      <c r="T683" s="115"/>
      <c r="U683" s="115"/>
      <c r="V683" s="115"/>
    </row>
    <row r="684" spans="1:22" x14ac:dyDescent="0.3">
      <c r="A684" s="115"/>
      <c r="B684" s="115"/>
      <c r="C684" s="115"/>
      <c r="D684" s="115"/>
      <c r="E684" s="115"/>
      <c r="F684" s="115"/>
      <c r="Q684" s="114"/>
      <c r="R684" s="115"/>
      <c r="S684" s="115"/>
      <c r="T684" s="115"/>
      <c r="U684" s="115"/>
      <c r="V684" s="115"/>
    </row>
    <row r="685" spans="1:22" x14ac:dyDescent="0.3">
      <c r="A685" s="115"/>
      <c r="B685" s="115"/>
      <c r="C685" s="115"/>
      <c r="D685" s="115"/>
      <c r="E685" s="115"/>
      <c r="F685" s="115"/>
      <c r="Q685" s="114"/>
      <c r="R685" s="115"/>
      <c r="S685" s="115"/>
      <c r="T685" s="115"/>
      <c r="U685" s="115"/>
      <c r="V685" s="115"/>
    </row>
    <row r="686" spans="1:22" x14ac:dyDescent="0.3">
      <c r="A686" s="115"/>
      <c r="B686" s="115"/>
      <c r="C686" s="115"/>
      <c r="D686" s="115"/>
      <c r="E686" s="115"/>
      <c r="F686" s="115"/>
      <c r="Q686" s="114"/>
      <c r="R686" s="115"/>
      <c r="S686" s="115"/>
      <c r="T686" s="115"/>
      <c r="U686" s="115"/>
      <c r="V686" s="115"/>
    </row>
    <row r="687" spans="1:22" x14ac:dyDescent="0.3">
      <c r="A687" s="115"/>
      <c r="B687" s="115"/>
      <c r="C687" s="115"/>
      <c r="D687" s="115"/>
      <c r="E687" s="115"/>
      <c r="F687" s="115"/>
      <c r="Q687" s="114"/>
      <c r="R687" s="115"/>
      <c r="S687" s="115"/>
      <c r="T687" s="115"/>
      <c r="U687" s="115"/>
      <c r="V687" s="115"/>
    </row>
    <row r="688" spans="1:22" x14ac:dyDescent="0.3">
      <c r="A688" s="115"/>
      <c r="B688" s="115"/>
      <c r="C688" s="115"/>
      <c r="D688" s="115"/>
      <c r="E688" s="115"/>
      <c r="F688" s="115"/>
      <c r="Q688" s="114"/>
      <c r="R688" s="115"/>
      <c r="S688" s="115"/>
      <c r="T688" s="115"/>
      <c r="U688" s="115"/>
      <c r="V688" s="115"/>
    </row>
    <row r="689" spans="1:22" x14ac:dyDescent="0.3">
      <c r="A689" s="115"/>
      <c r="B689" s="115"/>
      <c r="C689" s="115"/>
      <c r="D689" s="115"/>
      <c r="E689" s="115"/>
      <c r="F689" s="115"/>
      <c r="Q689" s="114"/>
      <c r="R689" s="115"/>
      <c r="S689" s="115"/>
      <c r="T689" s="115"/>
      <c r="U689" s="115"/>
      <c r="V689" s="115"/>
    </row>
    <row r="690" spans="1:22" x14ac:dyDescent="0.3">
      <c r="A690" s="115"/>
      <c r="B690" s="115"/>
      <c r="C690" s="115"/>
      <c r="D690" s="115"/>
      <c r="E690" s="115"/>
      <c r="F690" s="115"/>
      <c r="Q690" s="114"/>
      <c r="R690" s="115"/>
      <c r="S690" s="115"/>
      <c r="T690" s="115"/>
      <c r="U690" s="115"/>
      <c r="V690" s="115"/>
    </row>
    <row r="691" spans="1:22" x14ac:dyDescent="0.3">
      <c r="A691" s="115"/>
      <c r="B691" s="115"/>
      <c r="C691" s="115"/>
      <c r="D691" s="115"/>
      <c r="E691" s="115"/>
      <c r="F691" s="115"/>
      <c r="Q691" s="114"/>
      <c r="R691" s="115"/>
      <c r="S691" s="115"/>
      <c r="T691" s="115"/>
      <c r="U691" s="115"/>
      <c r="V691" s="115"/>
    </row>
    <row r="692" spans="1:22" x14ac:dyDescent="0.3">
      <c r="A692" s="115"/>
      <c r="B692" s="115"/>
      <c r="C692" s="115"/>
      <c r="D692" s="115"/>
      <c r="E692" s="115"/>
      <c r="F692" s="115"/>
      <c r="Q692" s="114"/>
      <c r="R692" s="115"/>
      <c r="S692" s="115"/>
      <c r="T692" s="115"/>
      <c r="U692" s="115"/>
      <c r="V692" s="115"/>
    </row>
    <row r="693" spans="1:22" x14ac:dyDescent="0.3">
      <c r="A693" s="115"/>
      <c r="B693" s="115"/>
      <c r="C693" s="115"/>
      <c r="D693" s="115"/>
      <c r="E693" s="115"/>
      <c r="F693" s="115"/>
      <c r="Q693" s="114"/>
      <c r="R693" s="115"/>
      <c r="S693" s="115"/>
      <c r="T693" s="115"/>
      <c r="U693" s="115"/>
      <c r="V693" s="115"/>
    </row>
    <row r="694" spans="1:22" x14ac:dyDescent="0.3">
      <c r="A694" s="115"/>
      <c r="B694" s="115"/>
      <c r="C694" s="115"/>
      <c r="D694" s="115"/>
      <c r="E694" s="115"/>
      <c r="F694" s="115"/>
      <c r="Q694" s="114"/>
      <c r="R694" s="115"/>
      <c r="S694" s="115"/>
      <c r="T694" s="115"/>
      <c r="U694" s="115"/>
      <c r="V694" s="115"/>
    </row>
    <row r="695" spans="1:22" x14ac:dyDescent="0.3">
      <c r="A695" s="115"/>
      <c r="B695" s="115"/>
      <c r="C695" s="115"/>
      <c r="D695" s="115"/>
      <c r="E695" s="115"/>
      <c r="F695" s="115"/>
      <c r="Q695" s="114"/>
      <c r="R695" s="115"/>
      <c r="S695" s="115"/>
      <c r="T695" s="115"/>
      <c r="U695" s="115"/>
      <c r="V695" s="115"/>
    </row>
    <row r="696" spans="1:22" x14ac:dyDescent="0.3">
      <c r="A696" s="115"/>
      <c r="B696" s="115"/>
      <c r="C696" s="115"/>
      <c r="D696" s="115"/>
      <c r="E696" s="115"/>
      <c r="F696" s="115"/>
      <c r="Q696" s="114"/>
      <c r="R696" s="115"/>
      <c r="S696" s="115"/>
      <c r="T696" s="115"/>
      <c r="U696" s="115"/>
      <c r="V696" s="115"/>
    </row>
    <row r="697" spans="1:22" x14ac:dyDescent="0.3">
      <c r="A697" s="115"/>
      <c r="B697" s="115"/>
      <c r="C697" s="115"/>
      <c r="D697" s="115"/>
      <c r="E697" s="115"/>
      <c r="F697" s="115"/>
      <c r="Q697" s="114"/>
      <c r="R697" s="115"/>
      <c r="S697" s="115"/>
      <c r="T697" s="115"/>
      <c r="U697" s="115"/>
      <c r="V697" s="115"/>
    </row>
    <row r="698" spans="1:22" x14ac:dyDescent="0.3">
      <c r="A698" s="115"/>
      <c r="B698" s="115"/>
      <c r="C698" s="115"/>
      <c r="D698" s="115"/>
      <c r="E698" s="115"/>
      <c r="F698" s="115"/>
      <c r="Q698" s="114"/>
      <c r="R698" s="115"/>
      <c r="S698" s="115"/>
      <c r="T698" s="115"/>
      <c r="U698" s="115"/>
      <c r="V698" s="115"/>
    </row>
    <row r="699" spans="1:22" x14ac:dyDescent="0.3">
      <c r="A699" s="115"/>
      <c r="B699" s="115"/>
      <c r="C699" s="115"/>
      <c r="D699" s="115"/>
      <c r="E699" s="115"/>
      <c r="F699" s="115"/>
      <c r="Q699" s="114"/>
      <c r="R699" s="115"/>
      <c r="S699" s="115"/>
      <c r="T699" s="115"/>
      <c r="U699" s="115"/>
      <c r="V699" s="115"/>
    </row>
    <row r="700" spans="1:22" x14ac:dyDescent="0.3">
      <c r="A700" s="115"/>
      <c r="B700" s="115"/>
      <c r="C700" s="115"/>
      <c r="D700" s="115"/>
      <c r="E700" s="115"/>
      <c r="F700" s="115"/>
      <c r="Q700" s="114"/>
      <c r="R700" s="115"/>
      <c r="S700" s="115"/>
      <c r="T700" s="115"/>
      <c r="U700" s="115"/>
      <c r="V700" s="115"/>
    </row>
    <row r="701" spans="1:22" x14ac:dyDescent="0.3">
      <c r="A701" s="115"/>
      <c r="B701" s="115"/>
      <c r="C701" s="115"/>
      <c r="D701" s="115"/>
      <c r="E701" s="115"/>
      <c r="F701" s="115"/>
      <c r="Q701" s="114"/>
      <c r="R701" s="115"/>
      <c r="S701" s="115"/>
      <c r="T701" s="115"/>
      <c r="U701" s="115"/>
      <c r="V701" s="115"/>
    </row>
    <row r="702" spans="1:22" x14ac:dyDescent="0.3">
      <c r="A702" s="115"/>
      <c r="B702" s="115"/>
      <c r="C702" s="115"/>
      <c r="D702" s="115"/>
      <c r="E702" s="115"/>
      <c r="F702" s="115"/>
      <c r="Q702" s="114"/>
      <c r="R702" s="115"/>
      <c r="S702" s="115"/>
      <c r="T702" s="115"/>
      <c r="U702" s="115"/>
      <c r="V702" s="115"/>
    </row>
    <row r="703" spans="1:22" x14ac:dyDescent="0.3">
      <c r="A703" s="115"/>
      <c r="B703" s="115"/>
      <c r="C703" s="115"/>
      <c r="D703" s="115"/>
      <c r="E703" s="115"/>
      <c r="F703" s="115"/>
      <c r="Q703" s="114"/>
      <c r="R703" s="115"/>
      <c r="S703" s="115"/>
      <c r="T703" s="115"/>
      <c r="U703" s="115"/>
      <c r="V703" s="115"/>
    </row>
    <row r="704" spans="1:22" x14ac:dyDescent="0.3">
      <c r="A704" s="115"/>
      <c r="B704" s="115"/>
      <c r="C704" s="115"/>
      <c r="D704" s="115"/>
      <c r="E704" s="115"/>
      <c r="F704" s="115"/>
      <c r="Q704" s="114"/>
      <c r="R704" s="115"/>
      <c r="S704" s="115"/>
      <c r="T704" s="115"/>
      <c r="U704" s="115"/>
      <c r="V704" s="115"/>
    </row>
    <row r="705" spans="1:22" x14ac:dyDescent="0.3">
      <c r="A705" s="115"/>
      <c r="B705" s="115"/>
      <c r="C705" s="115"/>
      <c r="D705" s="115"/>
      <c r="E705" s="115"/>
      <c r="F705" s="115"/>
      <c r="Q705" s="114"/>
      <c r="R705" s="115"/>
      <c r="S705" s="115"/>
      <c r="T705" s="115"/>
      <c r="U705" s="115"/>
      <c r="V705" s="115"/>
    </row>
    <row r="706" spans="1:22" x14ac:dyDescent="0.3">
      <c r="A706" s="115"/>
      <c r="B706" s="115"/>
      <c r="C706" s="115"/>
      <c r="D706" s="115"/>
      <c r="E706" s="115"/>
      <c r="F706" s="115"/>
      <c r="Q706" s="114"/>
      <c r="R706" s="115"/>
      <c r="S706" s="115"/>
      <c r="T706" s="115"/>
      <c r="U706" s="115"/>
      <c r="V706" s="115"/>
    </row>
    <row r="707" spans="1:22" x14ac:dyDescent="0.3">
      <c r="A707" s="115"/>
      <c r="B707" s="115"/>
      <c r="C707" s="115"/>
      <c r="D707" s="115"/>
      <c r="E707" s="115"/>
      <c r="F707" s="115"/>
      <c r="Q707" s="114"/>
      <c r="R707" s="115"/>
      <c r="S707" s="115"/>
      <c r="T707" s="115"/>
      <c r="U707" s="115"/>
      <c r="V707" s="115"/>
    </row>
    <row r="708" spans="1:22" x14ac:dyDescent="0.3">
      <c r="A708" s="115"/>
      <c r="B708" s="115"/>
      <c r="C708" s="115"/>
      <c r="D708" s="115"/>
      <c r="E708" s="115"/>
      <c r="F708" s="115"/>
      <c r="Q708" s="114"/>
      <c r="R708" s="115"/>
      <c r="S708" s="115"/>
      <c r="T708" s="115"/>
      <c r="U708" s="115"/>
      <c r="V708" s="115"/>
    </row>
    <row r="709" spans="1:22" x14ac:dyDescent="0.3">
      <c r="A709" s="115"/>
      <c r="B709" s="115"/>
      <c r="C709" s="115"/>
      <c r="D709" s="115"/>
      <c r="E709" s="115"/>
      <c r="F709" s="115"/>
      <c r="Q709" s="114"/>
      <c r="R709" s="115"/>
      <c r="S709" s="115"/>
      <c r="T709" s="115"/>
      <c r="U709" s="115"/>
      <c r="V709" s="115"/>
    </row>
    <row r="710" spans="1:22" x14ac:dyDescent="0.3">
      <c r="A710" s="115"/>
      <c r="B710" s="115"/>
      <c r="C710" s="115"/>
      <c r="D710" s="115"/>
      <c r="E710" s="115"/>
      <c r="F710" s="115"/>
      <c r="Q710" s="114"/>
      <c r="R710" s="115"/>
      <c r="S710" s="115"/>
      <c r="T710" s="115"/>
      <c r="U710" s="115"/>
      <c r="V710" s="115"/>
    </row>
    <row r="711" spans="1:22" x14ac:dyDescent="0.3">
      <c r="A711" s="115"/>
      <c r="B711" s="115"/>
      <c r="C711" s="115"/>
      <c r="D711" s="115"/>
      <c r="E711" s="115"/>
      <c r="F711" s="115"/>
      <c r="Q711" s="114"/>
      <c r="R711" s="115"/>
      <c r="S711" s="115"/>
      <c r="T711" s="115"/>
      <c r="U711" s="115"/>
      <c r="V711" s="115"/>
    </row>
    <row r="712" spans="1:22" x14ac:dyDescent="0.3">
      <c r="A712" s="115"/>
      <c r="B712" s="115"/>
      <c r="C712" s="115"/>
      <c r="D712" s="115"/>
      <c r="E712" s="115"/>
      <c r="F712" s="115"/>
      <c r="Q712" s="114"/>
      <c r="R712" s="115"/>
      <c r="S712" s="115"/>
      <c r="T712" s="115"/>
      <c r="U712" s="115"/>
      <c r="V712" s="115"/>
    </row>
    <row r="713" spans="1:22" x14ac:dyDescent="0.3">
      <c r="A713" s="115"/>
      <c r="B713" s="115"/>
      <c r="C713" s="115"/>
      <c r="D713" s="115"/>
      <c r="E713" s="115"/>
      <c r="F713" s="115"/>
      <c r="Q713" s="114"/>
      <c r="R713" s="115"/>
      <c r="S713" s="115"/>
      <c r="T713" s="115"/>
      <c r="U713" s="115"/>
      <c r="V713" s="115"/>
    </row>
    <row r="714" spans="1:22" x14ac:dyDescent="0.3">
      <c r="A714" s="115"/>
      <c r="B714" s="115"/>
      <c r="C714" s="115"/>
      <c r="D714" s="115"/>
      <c r="E714" s="115"/>
      <c r="F714" s="115"/>
      <c r="Q714" s="114"/>
      <c r="R714" s="115"/>
      <c r="S714" s="115"/>
      <c r="T714" s="115"/>
      <c r="U714" s="115"/>
      <c r="V714" s="115"/>
    </row>
    <row r="715" spans="1:22" x14ac:dyDescent="0.3">
      <c r="A715" s="115"/>
      <c r="B715" s="115"/>
      <c r="C715" s="115"/>
      <c r="D715" s="115"/>
      <c r="E715" s="115"/>
      <c r="F715" s="115"/>
      <c r="Q715" s="114"/>
      <c r="R715" s="115"/>
      <c r="S715" s="115"/>
      <c r="T715" s="115"/>
      <c r="U715" s="115"/>
      <c r="V715" s="115"/>
    </row>
    <row r="716" spans="1:22" x14ac:dyDescent="0.3">
      <c r="A716" s="115"/>
      <c r="B716" s="115"/>
      <c r="C716" s="115"/>
      <c r="D716" s="115"/>
      <c r="E716" s="115"/>
      <c r="F716" s="115"/>
      <c r="Q716" s="114"/>
      <c r="R716" s="115"/>
      <c r="S716" s="115"/>
      <c r="T716" s="115"/>
      <c r="U716" s="115"/>
      <c r="V716" s="115"/>
    </row>
    <row r="717" spans="1:22" x14ac:dyDescent="0.3">
      <c r="A717" s="115"/>
      <c r="B717" s="115"/>
      <c r="C717" s="115"/>
      <c r="D717" s="115"/>
      <c r="E717" s="115"/>
      <c r="F717" s="115"/>
      <c r="Q717" s="114"/>
      <c r="R717" s="115"/>
      <c r="S717" s="115"/>
      <c r="T717" s="115"/>
      <c r="U717" s="115"/>
      <c r="V717" s="115"/>
    </row>
    <row r="718" spans="1:22" x14ac:dyDescent="0.3">
      <c r="A718" s="115"/>
      <c r="B718" s="115"/>
      <c r="C718" s="115"/>
      <c r="D718" s="115"/>
      <c r="E718" s="115"/>
      <c r="F718" s="115"/>
      <c r="Q718" s="114"/>
      <c r="R718" s="115"/>
      <c r="S718" s="115"/>
      <c r="T718" s="115"/>
      <c r="U718" s="115"/>
      <c r="V718" s="115"/>
    </row>
    <row r="719" spans="1:22" x14ac:dyDescent="0.3">
      <c r="A719" s="115"/>
      <c r="B719" s="115"/>
      <c r="C719" s="115"/>
      <c r="D719" s="115"/>
      <c r="E719" s="115"/>
      <c r="F719" s="115"/>
      <c r="Q719" s="114"/>
      <c r="R719" s="115"/>
      <c r="S719" s="115"/>
      <c r="T719" s="115"/>
      <c r="U719" s="115"/>
      <c r="V719" s="115"/>
    </row>
    <row r="720" spans="1:22" x14ac:dyDescent="0.3">
      <c r="A720" s="115"/>
      <c r="B720" s="115"/>
      <c r="C720" s="115"/>
      <c r="D720" s="115"/>
      <c r="E720" s="115"/>
      <c r="F720" s="115"/>
      <c r="Q720" s="114"/>
      <c r="R720" s="115"/>
      <c r="S720" s="115"/>
      <c r="T720" s="115"/>
      <c r="U720" s="115"/>
      <c r="V720" s="115"/>
    </row>
    <row r="721" spans="1:22" x14ac:dyDescent="0.3">
      <c r="A721" s="115"/>
      <c r="B721" s="115"/>
      <c r="C721" s="115"/>
      <c r="D721" s="115"/>
      <c r="E721" s="115"/>
      <c r="F721" s="115"/>
      <c r="Q721" s="114"/>
      <c r="R721" s="115"/>
      <c r="S721" s="115"/>
      <c r="T721" s="115"/>
      <c r="U721" s="115"/>
      <c r="V721" s="115"/>
    </row>
    <row r="722" spans="1:22" x14ac:dyDescent="0.3">
      <c r="A722" s="115"/>
      <c r="B722" s="115"/>
      <c r="C722" s="115"/>
      <c r="D722" s="115"/>
      <c r="E722" s="115"/>
      <c r="F722" s="115"/>
      <c r="Q722" s="114"/>
      <c r="R722" s="115"/>
      <c r="S722" s="115"/>
      <c r="T722" s="115"/>
      <c r="U722" s="115"/>
      <c r="V722" s="115"/>
    </row>
    <row r="723" spans="1:22" x14ac:dyDescent="0.3">
      <c r="A723" s="115"/>
      <c r="B723" s="115"/>
      <c r="C723" s="115"/>
      <c r="D723" s="115"/>
      <c r="E723" s="115"/>
      <c r="F723" s="115"/>
      <c r="Q723" s="114"/>
      <c r="R723" s="115"/>
      <c r="S723" s="115"/>
      <c r="T723" s="115"/>
      <c r="U723" s="115"/>
      <c r="V723" s="115"/>
    </row>
    <row r="724" spans="1:22" x14ac:dyDescent="0.3">
      <c r="A724" s="115"/>
      <c r="B724" s="115"/>
      <c r="C724" s="115"/>
      <c r="D724" s="115"/>
      <c r="E724" s="115"/>
      <c r="F724" s="115"/>
      <c r="Q724" s="114"/>
      <c r="R724" s="115"/>
      <c r="S724" s="115"/>
      <c r="T724" s="115"/>
      <c r="U724" s="115"/>
      <c r="V724" s="115"/>
    </row>
    <row r="725" spans="1:22" x14ac:dyDescent="0.3">
      <c r="A725" s="115"/>
      <c r="B725" s="115"/>
      <c r="C725" s="115"/>
      <c r="D725" s="115"/>
      <c r="E725" s="115"/>
      <c r="F725" s="115"/>
      <c r="Q725" s="114"/>
      <c r="R725" s="115"/>
      <c r="S725" s="115"/>
      <c r="T725" s="115"/>
      <c r="U725" s="115"/>
      <c r="V725" s="115"/>
    </row>
    <row r="726" spans="1:22" x14ac:dyDescent="0.3">
      <c r="A726" s="115"/>
      <c r="B726" s="115"/>
      <c r="C726" s="115"/>
      <c r="D726" s="115"/>
      <c r="E726" s="115"/>
      <c r="F726" s="115"/>
      <c r="Q726" s="114"/>
      <c r="R726" s="115"/>
      <c r="S726" s="115"/>
      <c r="T726" s="115"/>
      <c r="U726" s="115"/>
      <c r="V726" s="115"/>
    </row>
    <row r="727" spans="1:22" x14ac:dyDescent="0.3">
      <c r="A727" s="115"/>
      <c r="B727" s="115"/>
      <c r="C727" s="115"/>
      <c r="D727" s="115"/>
      <c r="E727" s="115"/>
      <c r="F727" s="115"/>
      <c r="Q727" s="114"/>
      <c r="R727" s="115"/>
      <c r="S727" s="115"/>
      <c r="T727" s="115"/>
      <c r="U727" s="115"/>
      <c r="V727" s="115"/>
    </row>
    <row r="728" spans="1:22" x14ac:dyDescent="0.3">
      <c r="A728" s="115"/>
      <c r="B728" s="115"/>
      <c r="C728" s="115"/>
      <c r="D728" s="115"/>
      <c r="E728" s="115"/>
      <c r="F728" s="115"/>
      <c r="Q728" s="114"/>
      <c r="R728" s="115"/>
      <c r="S728" s="115"/>
      <c r="T728" s="115"/>
      <c r="U728" s="115"/>
      <c r="V728" s="115"/>
    </row>
    <row r="729" spans="1:22" x14ac:dyDescent="0.3">
      <c r="A729" s="115"/>
      <c r="B729" s="115"/>
      <c r="C729" s="115"/>
      <c r="D729" s="115"/>
      <c r="E729" s="115"/>
      <c r="F729" s="115"/>
      <c r="Q729" s="114"/>
      <c r="R729" s="115"/>
      <c r="S729" s="115"/>
      <c r="T729" s="115"/>
      <c r="U729" s="115"/>
      <c r="V729" s="115"/>
    </row>
    <row r="730" spans="1:22" x14ac:dyDescent="0.3">
      <c r="A730" s="115"/>
      <c r="B730" s="115"/>
      <c r="C730" s="115"/>
      <c r="D730" s="115"/>
      <c r="E730" s="115"/>
      <c r="F730" s="115"/>
      <c r="Q730" s="114"/>
      <c r="R730" s="115"/>
      <c r="S730" s="115"/>
      <c r="T730" s="115"/>
      <c r="U730" s="115"/>
      <c r="V730" s="115"/>
    </row>
    <row r="731" spans="1:22" x14ac:dyDescent="0.3">
      <c r="A731" s="115"/>
      <c r="B731" s="115"/>
      <c r="C731" s="115"/>
      <c r="D731" s="115"/>
      <c r="E731" s="115"/>
      <c r="F731" s="115"/>
      <c r="Q731" s="114"/>
      <c r="R731" s="115"/>
      <c r="S731" s="115"/>
      <c r="T731" s="115"/>
      <c r="U731" s="115"/>
      <c r="V731" s="115"/>
    </row>
    <row r="732" spans="1:22" x14ac:dyDescent="0.3">
      <c r="A732" s="115"/>
      <c r="B732" s="115"/>
      <c r="C732" s="115"/>
      <c r="D732" s="115"/>
      <c r="E732" s="115"/>
      <c r="F732" s="115"/>
      <c r="Q732" s="114"/>
      <c r="R732" s="115"/>
      <c r="S732" s="115"/>
      <c r="T732" s="115"/>
      <c r="U732" s="115"/>
      <c r="V732" s="115"/>
    </row>
    <row r="733" spans="1:22" x14ac:dyDescent="0.3">
      <c r="A733" s="115"/>
      <c r="B733" s="115"/>
      <c r="C733" s="115"/>
      <c r="D733" s="115"/>
      <c r="E733" s="115"/>
      <c r="F733" s="115"/>
      <c r="Q733" s="114"/>
      <c r="R733" s="115"/>
      <c r="S733" s="115"/>
      <c r="T733" s="115"/>
      <c r="U733" s="115"/>
      <c r="V733" s="115"/>
    </row>
    <row r="734" spans="1:22" x14ac:dyDescent="0.3">
      <c r="A734" s="115"/>
      <c r="B734" s="115"/>
      <c r="C734" s="115"/>
      <c r="D734" s="115"/>
      <c r="E734" s="115"/>
      <c r="F734" s="115"/>
      <c r="Q734" s="114"/>
      <c r="R734" s="115"/>
      <c r="S734" s="115"/>
      <c r="T734" s="115"/>
      <c r="U734" s="115"/>
      <c r="V734" s="115"/>
    </row>
    <row r="735" spans="1:22" x14ac:dyDescent="0.3">
      <c r="A735" s="115"/>
      <c r="B735" s="115"/>
      <c r="C735" s="115"/>
      <c r="D735" s="115"/>
      <c r="E735" s="115"/>
      <c r="F735" s="115"/>
      <c r="Q735" s="114"/>
      <c r="R735" s="115"/>
      <c r="S735" s="115"/>
      <c r="T735" s="115"/>
      <c r="U735" s="115"/>
      <c r="V735" s="115"/>
    </row>
    <row r="736" spans="1:22" x14ac:dyDescent="0.3">
      <c r="A736" s="115"/>
      <c r="B736" s="115"/>
      <c r="C736" s="115"/>
      <c r="D736" s="115"/>
      <c r="E736" s="115"/>
      <c r="F736" s="115"/>
      <c r="Q736" s="114"/>
      <c r="R736" s="115"/>
      <c r="S736" s="115"/>
      <c r="T736" s="115"/>
      <c r="U736" s="115"/>
      <c r="V736" s="115"/>
    </row>
    <row r="737" spans="1:22" x14ac:dyDescent="0.3">
      <c r="A737" s="115"/>
      <c r="B737" s="115"/>
      <c r="C737" s="115"/>
      <c r="D737" s="115"/>
      <c r="E737" s="115"/>
      <c r="F737" s="115"/>
      <c r="Q737" s="114"/>
      <c r="R737" s="115"/>
      <c r="S737" s="115"/>
      <c r="T737" s="115"/>
      <c r="U737" s="115"/>
      <c r="V737" s="115"/>
    </row>
    <row r="738" spans="1:22" x14ac:dyDescent="0.3">
      <c r="A738" s="115"/>
      <c r="B738" s="115"/>
      <c r="C738" s="115"/>
      <c r="D738" s="115"/>
      <c r="E738" s="115"/>
      <c r="F738" s="115"/>
      <c r="Q738" s="114"/>
      <c r="R738" s="115"/>
      <c r="S738" s="115"/>
      <c r="T738" s="115"/>
      <c r="U738" s="115"/>
      <c r="V738" s="115"/>
    </row>
    <row r="739" spans="1:22" x14ac:dyDescent="0.3">
      <c r="A739" s="115"/>
      <c r="B739" s="115"/>
      <c r="C739" s="115"/>
      <c r="D739" s="115"/>
      <c r="E739" s="115"/>
      <c r="F739" s="115"/>
      <c r="Q739" s="114"/>
      <c r="R739" s="115"/>
      <c r="S739" s="115"/>
      <c r="T739" s="115"/>
      <c r="U739" s="115"/>
      <c r="V739" s="115"/>
    </row>
    <row r="740" spans="1:22" x14ac:dyDescent="0.3">
      <c r="A740" s="115"/>
      <c r="B740" s="115"/>
      <c r="C740" s="115"/>
      <c r="D740" s="115"/>
      <c r="E740" s="115"/>
      <c r="F740" s="115"/>
      <c r="Q740" s="114"/>
      <c r="R740" s="115"/>
      <c r="S740" s="115"/>
      <c r="T740" s="115"/>
      <c r="U740" s="115"/>
      <c r="V740" s="115"/>
    </row>
    <row r="741" spans="1:22" x14ac:dyDescent="0.3">
      <c r="A741" s="115"/>
      <c r="B741" s="115"/>
      <c r="C741" s="115"/>
      <c r="D741" s="115"/>
      <c r="E741" s="115"/>
      <c r="F741" s="115"/>
      <c r="Q741" s="114"/>
      <c r="R741" s="115"/>
      <c r="S741" s="115"/>
      <c r="T741" s="115"/>
      <c r="U741" s="115"/>
      <c r="V741" s="115"/>
    </row>
    <row r="742" spans="1:22" x14ac:dyDescent="0.3">
      <c r="A742" s="115"/>
      <c r="B742" s="115"/>
      <c r="C742" s="115"/>
      <c r="D742" s="115"/>
      <c r="E742" s="115"/>
      <c r="F742" s="115"/>
      <c r="Q742" s="114"/>
      <c r="R742" s="115"/>
      <c r="S742" s="115"/>
      <c r="T742" s="115"/>
      <c r="U742" s="115"/>
      <c r="V742" s="115"/>
    </row>
    <row r="743" spans="1:22" x14ac:dyDescent="0.3">
      <c r="A743" s="115"/>
      <c r="B743" s="115"/>
      <c r="C743" s="115"/>
      <c r="D743" s="115"/>
      <c r="E743" s="115"/>
      <c r="F743" s="115"/>
      <c r="Q743" s="114"/>
      <c r="R743" s="115"/>
      <c r="S743" s="115"/>
      <c r="T743" s="115"/>
      <c r="U743" s="115"/>
      <c r="V743" s="115"/>
    </row>
    <row r="744" spans="1:22" x14ac:dyDescent="0.3">
      <c r="A744" s="115"/>
      <c r="B744" s="115"/>
      <c r="C744" s="115"/>
      <c r="D744" s="115"/>
      <c r="E744" s="115"/>
      <c r="F744" s="115"/>
      <c r="Q744" s="114"/>
      <c r="R744" s="115"/>
      <c r="S744" s="115"/>
      <c r="T744" s="115"/>
      <c r="U744" s="115"/>
      <c r="V744" s="115"/>
    </row>
    <row r="745" spans="1:22" x14ac:dyDescent="0.3">
      <c r="A745" s="115"/>
      <c r="B745" s="115"/>
      <c r="C745" s="115"/>
      <c r="D745" s="115"/>
      <c r="E745" s="115"/>
      <c r="F745" s="115"/>
      <c r="Q745" s="114"/>
      <c r="R745" s="115"/>
      <c r="S745" s="115"/>
      <c r="T745" s="115"/>
      <c r="U745" s="115"/>
      <c r="V745" s="115"/>
    </row>
    <row r="746" spans="1:22" x14ac:dyDescent="0.3">
      <c r="A746" s="115"/>
      <c r="B746" s="115"/>
      <c r="C746" s="115"/>
      <c r="D746" s="115"/>
      <c r="E746" s="115"/>
      <c r="F746" s="115"/>
      <c r="Q746" s="114"/>
      <c r="R746" s="115"/>
      <c r="S746" s="115"/>
      <c r="T746" s="115"/>
      <c r="U746" s="115"/>
      <c r="V746" s="115"/>
    </row>
    <row r="747" spans="1:22" x14ac:dyDescent="0.3">
      <c r="A747" s="115"/>
      <c r="B747" s="115"/>
      <c r="C747" s="115"/>
      <c r="D747" s="115"/>
      <c r="E747" s="115"/>
      <c r="F747" s="115"/>
      <c r="Q747" s="114"/>
      <c r="R747" s="115"/>
      <c r="S747" s="115"/>
      <c r="T747" s="115"/>
      <c r="U747" s="115"/>
      <c r="V747" s="115"/>
    </row>
    <row r="748" spans="1:22" x14ac:dyDescent="0.3">
      <c r="A748" s="115"/>
      <c r="B748" s="115"/>
      <c r="C748" s="115"/>
      <c r="D748" s="115"/>
      <c r="E748" s="115"/>
      <c r="F748" s="115"/>
      <c r="Q748" s="114"/>
      <c r="R748" s="115"/>
      <c r="S748" s="115"/>
      <c r="T748" s="115"/>
      <c r="U748" s="115"/>
      <c r="V748" s="115"/>
    </row>
    <row r="749" spans="1:22" x14ac:dyDescent="0.3">
      <c r="A749" s="115"/>
      <c r="B749" s="115"/>
      <c r="C749" s="115"/>
      <c r="D749" s="115"/>
      <c r="E749" s="115"/>
      <c r="F749" s="115"/>
      <c r="Q749" s="114"/>
      <c r="R749" s="115"/>
      <c r="S749" s="115"/>
      <c r="T749" s="115"/>
      <c r="U749" s="115"/>
      <c r="V749" s="115"/>
    </row>
    <row r="750" spans="1:22" x14ac:dyDescent="0.3">
      <c r="A750" s="115"/>
      <c r="B750" s="115"/>
      <c r="C750" s="115"/>
      <c r="D750" s="115"/>
      <c r="E750" s="115"/>
      <c r="F750" s="115"/>
      <c r="Q750" s="114"/>
      <c r="R750" s="115"/>
      <c r="S750" s="115"/>
      <c r="T750" s="115"/>
      <c r="U750" s="115"/>
      <c r="V750" s="115"/>
    </row>
    <row r="751" spans="1:22" x14ac:dyDescent="0.3">
      <c r="A751" s="115"/>
      <c r="B751" s="115"/>
      <c r="C751" s="115"/>
      <c r="D751" s="115"/>
      <c r="E751" s="115"/>
      <c r="F751" s="115"/>
      <c r="Q751" s="114"/>
      <c r="R751" s="115"/>
      <c r="S751" s="115"/>
      <c r="T751" s="115"/>
      <c r="U751" s="115"/>
      <c r="V751" s="115"/>
    </row>
    <row r="752" spans="1:22" x14ac:dyDescent="0.3">
      <c r="A752" s="115"/>
      <c r="B752" s="115"/>
      <c r="C752" s="115"/>
      <c r="D752" s="115"/>
      <c r="E752" s="115"/>
      <c r="F752" s="115"/>
      <c r="Q752" s="114"/>
      <c r="R752" s="115"/>
      <c r="S752" s="115"/>
      <c r="T752" s="115"/>
      <c r="U752" s="115"/>
      <c r="V752" s="115"/>
    </row>
    <row r="753" spans="1:22" x14ac:dyDescent="0.3">
      <c r="A753" s="115"/>
      <c r="B753" s="115"/>
      <c r="C753" s="115"/>
      <c r="D753" s="115"/>
      <c r="E753" s="115"/>
      <c r="F753" s="115"/>
      <c r="Q753" s="114"/>
      <c r="R753" s="115"/>
      <c r="S753" s="115"/>
      <c r="T753" s="115"/>
      <c r="U753" s="115"/>
      <c r="V753" s="115"/>
    </row>
    <row r="754" spans="1:22" x14ac:dyDescent="0.3">
      <c r="A754" s="115"/>
      <c r="B754" s="115"/>
      <c r="C754" s="115"/>
      <c r="D754" s="115"/>
      <c r="E754" s="115"/>
      <c r="F754" s="115"/>
      <c r="Q754" s="114"/>
      <c r="R754" s="115"/>
      <c r="S754" s="115"/>
      <c r="T754" s="115"/>
      <c r="U754" s="115"/>
      <c r="V754" s="115"/>
    </row>
    <row r="755" spans="1:22" x14ac:dyDescent="0.3">
      <c r="A755" s="115"/>
      <c r="B755" s="115"/>
      <c r="C755" s="115"/>
      <c r="D755" s="115"/>
      <c r="E755" s="115"/>
      <c r="F755" s="115"/>
      <c r="Q755" s="114"/>
      <c r="R755" s="115"/>
      <c r="S755" s="115"/>
      <c r="T755" s="115"/>
      <c r="U755" s="115"/>
      <c r="V755" s="115"/>
    </row>
    <row r="756" spans="1:22" x14ac:dyDescent="0.3">
      <c r="A756" s="115"/>
      <c r="B756" s="115"/>
      <c r="C756" s="115"/>
      <c r="D756" s="115"/>
      <c r="E756" s="115"/>
      <c r="F756" s="115"/>
      <c r="Q756" s="114"/>
      <c r="R756" s="115"/>
      <c r="S756" s="115"/>
      <c r="T756" s="115"/>
      <c r="U756" s="115"/>
      <c r="V756" s="115"/>
    </row>
    <row r="757" spans="1:22" x14ac:dyDescent="0.3">
      <c r="A757" s="115"/>
      <c r="B757" s="115"/>
      <c r="C757" s="115"/>
      <c r="D757" s="115"/>
      <c r="E757" s="115"/>
      <c r="F757" s="115"/>
      <c r="Q757" s="114"/>
      <c r="R757" s="115"/>
      <c r="S757" s="115"/>
      <c r="T757" s="115"/>
      <c r="U757" s="115"/>
      <c r="V757" s="115"/>
    </row>
    <row r="758" spans="1:22" x14ac:dyDescent="0.3">
      <c r="A758" s="115"/>
      <c r="B758" s="115"/>
      <c r="C758" s="115"/>
      <c r="D758" s="115"/>
      <c r="E758" s="115"/>
      <c r="F758" s="115"/>
      <c r="Q758" s="114"/>
      <c r="R758" s="115"/>
      <c r="S758" s="115"/>
      <c r="T758" s="115"/>
      <c r="U758" s="115"/>
      <c r="V758" s="115"/>
    </row>
    <row r="759" spans="1:22" x14ac:dyDescent="0.3">
      <c r="A759" s="115"/>
      <c r="B759" s="115"/>
      <c r="C759" s="115"/>
      <c r="D759" s="115"/>
      <c r="E759" s="115"/>
      <c r="F759" s="115"/>
      <c r="Q759" s="114"/>
      <c r="R759" s="115"/>
      <c r="S759" s="115"/>
      <c r="T759" s="115"/>
      <c r="U759" s="115"/>
      <c r="V759" s="115"/>
    </row>
    <row r="760" spans="1:22" x14ac:dyDescent="0.3">
      <c r="A760" s="115"/>
      <c r="B760" s="115"/>
      <c r="C760" s="115"/>
      <c r="D760" s="115"/>
      <c r="E760" s="115"/>
      <c r="F760" s="115"/>
      <c r="Q760" s="114"/>
      <c r="R760" s="115"/>
      <c r="S760" s="115"/>
      <c r="T760" s="115"/>
      <c r="U760" s="115"/>
      <c r="V760" s="115"/>
    </row>
    <row r="761" spans="1:22" x14ac:dyDescent="0.3">
      <c r="A761" s="115"/>
      <c r="B761" s="115"/>
      <c r="C761" s="115"/>
      <c r="D761" s="115"/>
      <c r="E761" s="115"/>
      <c r="F761" s="115"/>
      <c r="Q761" s="114"/>
      <c r="R761" s="115"/>
      <c r="S761" s="115"/>
      <c r="T761" s="115"/>
      <c r="U761" s="115"/>
      <c r="V761" s="115"/>
    </row>
    <row r="762" spans="1:22" x14ac:dyDescent="0.3">
      <c r="A762" s="115"/>
      <c r="B762" s="115"/>
      <c r="C762" s="115"/>
      <c r="D762" s="115"/>
      <c r="E762" s="115"/>
      <c r="F762" s="115"/>
      <c r="Q762" s="114"/>
      <c r="R762" s="115"/>
      <c r="S762" s="115"/>
      <c r="T762" s="115"/>
      <c r="U762" s="115"/>
      <c r="V762" s="115"/>
    </row>
    <row r="763" spans="1:22" x14ac:dyDescent="0.3">
      <c r="A763" s="115"/>
      <c r="B763" s="115"/>
      <c r="C763" s="115"/>
      <c r="D763" s="115"/>
      <c r="E763" s="115"/>
      <c r="F763" s="115"/>
      <c r="Q763" s="114"/>
      <c r="R763" s="115"/>
      <c r="S763" s="115"/>
      <c r="T763" s="115"/>
      <c r="U763" s="115"/>
      <c r="V763" s="115"/>
    </row>
    <row r="764" spans="1:22" x14ac:dyDescent="0.3">
      <c r="A764" s="115"/>
      <c r="B764" s="115"/>
      <c r="C764" s="115"/>
      <c r="D764" s="115"/>
      <c r="E764" s="115"/>
      <c r="F764" s="115"/>
      <c r="Q764" s="114"/>
      <c r="R764" s="115"/>
      <c r="S764" s="115"/>
      <c r="T764" s="115"/>
      <c r="U764" s="115"/>
      <c r="V764" s="115"/>
    </row>
    <row r="765" spans="1:22" x14ac:dyDescent="0.3">
      <c r="A765" s="115"/>
      <c r="B765" s="115"/>
      <c r="C765" s="115"/>
      <c r="D765" s="115"/>
      <c r="E765" s="115"/>
      <c r="F765" s="115"/>
      <c r="Q765" s="114"/>
      <c r="R765" s="115"/>
      <c r="S765" s="115"/>
      <c r="T765" s="115"/>
      <c r="U765" s="115"/>
      <c r="V765" s="115"/>
    </row>
    <row r="766" spans="1:22" x14ac:dyDescent="0.3">
      <c r="A766" s="115"/>
      <c r="B766" s="115"/>
      <c r="C766" s="115"/>
      <c r="D766" s="115"/>
      <c r="E766" s="115"/>
      <c r="F766" s="115"/>
      <c r="Q766" s="114"/>
      <c r="R766" s="115"/>
      <c r="S766" s="115"/>
      <c r="T766" s="115"/>
      <c r="U766" s="115"/>
      <c r="V766" s="115"/>
    </row>
    <row r="767" spans="1:22" x14ac:dyDescent="0.3">
      <c r="A767" s="115"/>
      <c r="B767" s="115"/>
      <c r="C767" s="115"/>
      <c r="D767" s="115"/>
      <c r="E767" s="115"/>
      <c r="F767" s="115"/>
      <c r="Q767" s="114"/>
      <c r="R767" s="115"/>
      <c r="S767" s="115"/>
      <c r="T767" s="115"/>
      <c r="U767" s="115"/>
      <c r="V767" s="115"/>
    </row>
    <row r="768" spans="1:22" x14ac:dyDescent="0.3">
      <c r="A768" s="115"/>
      <c r="B768" s="115"/>
      <c r="C768" s="115"/>
      <c r="D768" s="115"/>
      <c r="E768" s="115"/>
      <c r="F768" s="115"/>
      <c r="Q768" s="114"/>
      <c r="R768" s="115"/>
      <c r="S768" s="115"/>
      <c r="T768" s="115"/>
      <c r="U768" s="115"/>
      <c r="V768" s="115"/>
    </row>
    <row r="769" spans="1:22" x14ac:dyDescent="0.3">
      <c r="A769" s="115"/>
      <c r="B769" s="115"/>
      <c r="C769" s="115"/>
      <c r="D769" s="115"/>
      <c r="E769" s="115"/>
      <c r="F769" s="115"/>
      <c r="Q769" s="114"/>
      <c r="R769" s="115"/>
      <c r="S769" s="115"/>
      <c r="T769" s="115"/>
      <c r="U769" s="115"/>
      <c r="V769" s="115"/>
    </row>
    <row r="770" spans="1:22" x14ac:dyDescent="0.3">
      <c r="A770" s="115"/>
      <c r="B770" s="115"/>
      <c r="C770" s="115"/>
      <c r="D770" s="115"/>
      <c r="E770" s="115"/>
      <c r="F770" s="115"/>
      <c r="Q770" s="114"/>
      <c r="R770" s="115"/>
      <c r="S770" s="115"/>
      <c r="T770" s="115"/>
      <c r="U770" s="115"/>
      <c r="V770" s="115"/>
    </row>
    <row r="771" spans="1:22" x14ac:dyDescent="0.3">
      <c r="A771" s="115"/>
      <c r="B771" s="115"/>
      <c r="C771" s="115"/>
      <c r="D771" s="115"/>
      <c r="E771" s="115"/>
      <c r="F771" s="115"/>
      <c r="Q771" s="114"/>
      <c r="R771" s="115"/>
      <c r="S771" s="115"/>
      <c r="T771" s="115"/>
      <c r="U771" s="115"/>
      <c r="V771" s="115"/>
    </row>
    <row r="772" spans="1:22" x14ac:dyDescent="0.3">
      <c r="A772" s="115"/>
      <c r="B772" s="115"/>
      <c r="C772" s="115"/>
      <c r="D772" s="115"/>
      <c r="E772" s="115"/>
      <c r="F772" s="115"/>
      <c r="Q772" s="114"/>
      <c r="R772" s="115"/>
      <c r="S772" s="115"/>
      <c r="T772" s="115"/>
      <c r="U772" s="115"/>
      <c r="V772" s="115"/>
    </row>
    <row r="773" spans="1:22" x14ac:dyDescent="0.3">
      <c r="A773" s="115"/>
      <c r="B773" s="115"/>
      <c r="C773" s="115"/>
      <c r="D773" s="115"/>
      <c r="E773" s="115"/>
      <c r="F773" s="115"/>
      <c r="Q773" s="114"/>
      <c r="R773" s="115"/>
      <c r="S773" s="115"/>
      <c r="T773" s="115"/>
      <c r="U773" s="115"/>
      <c r="V773" s="115"/>
    </row>
    <row r="774" spans="1:22" x14ac:dyDescent="0.3">
      <c r="A774" s="115"/>
      <c r="B774" s="115"/>
      <c r="C774" s="115"/>
      <c r="D774" s="115"/>
      <c r="E774" s="115"/>
      <c r="F774" s="115"/>
      <c r="Q774" s="114"/>
      <c r="R774" s="115"/>
      <c r="S774" s="115"/>
      <c r="T774" s="115"/>
      <c r="U774" s="115"/>
      <c r="V774" s="115"/>
    </row>
    <row r="775" spans="1:22" x14ac:dyDescent="0.3">
      <c r="A775" s="115"/>
      <c r="B775" s="115"/>
      <c r="C775" s="115"/>
      <c r="D775" s="115"/>
      <c r="E775" s="115"/>
      <c r="F775" s="115"/>
      <c r="Q775" s="114"/>
      <c r="R775" s="115"/>
      <c r="S775" s="115"/>
      <c r="T775" s="115"/>
      <c r="U775" s="115"/>
      <c r="V775" s="115"/>
    </row>
    <row r="776" spans="1:22" x14ac:dyDescent="0.3">
      <c r="A776" s="115"/>
      <c r="B776" s="115"/>
      <c r="C776" s="115"/>
      <c r="D776" s="115"/>
      <c r="E776" s="115"/>
      <c r="F776" s="115"/>
      <c r="Q776" s="114"/>
      <c r="R776" s="115"/>
      <c r="S776" s="115"/>
      <c r="T776" s="115"/>
      <c r="U776" s="115"/>
      <c r="V776" s="115"/>
    </row>
    <row r="777" spans="1:22" x14ac:dyDescent="0.3">
      <c r="A777" s="115"/>
      <c r="B777" s="115"/>
      <c r="C777" s="115"/>
      <c r="D777" s="115"/>
      <c r="E777" s="115"/>
      <c r="F777" s="115"/>
      <c r="Q777" s="114"/>
      <c r="R777" s="115"/>
      <c r="S777" s="115"/>
      <c r="T777" s="115"/>
      <c r="U777" s="115"/>
      <c r="V777" s="115"/>
    </row>
    <row r="778" spans="1:22" x14ac:dyDescent="0.3">
      <c r="A778" s="115"/>
      <c r="B778" s="115"/>
      <c r="C778" s="115"/>
      <c r="D778" s="115"/>
      <c r="E778" s="115"/>
      <c r="F778" s="115"/>
      <c r="Q778" s="114"/>
      <c r="R778" s="115"/>
      <c r="S778" s="115"/>
      <c r="T778" s="115"/>
      <c r="U778" s="115"/>
      <c r="V778" s="115"/>
    </row>
    <row r="779" spans="1:22" x14ac:dyDescent="0.3">
      <c r="A779" s="115"/>
      <c r="B779" s="115"/>
      <c r="C779" s="115"/>
      <c r="D779" s="115"/>
      <c r="E779" s="115"/>
      <c r="F779" s="115"/>
      <c r="Q779" s="114"/>
      <c r="R779" s="115"/>
      <c r="S779" s="115"/>
      <c r="T779" s="115"/>
      <c r="U779" s="115"/>
      <c r="V779" s="115"/>
    </row>
    <row r="780" spans="1:22" x14ac:dyDescent="0.3">
      <c r="A780" s="115"/>
      <c r="B780" s="115"/>
      <c r="C780" s="115"/>
      <c r="D780" s="115"/>
      <c r="E780" s="115"/>
      <c r="F780" s="115"/>
      <c r="Q780" s="114"/>
      <c r="R780" s="115"/>
      <c r="S780" s="115"/>
      <c r="T780" s="115"/>
      <c r="U780" s="115"/>
      <c r="V780" s="115"/>
    </row>
    <row r="781" spans="1:22" x14ac:dyDescent="0.3">
      <c r="A781" s="115"/>
      <c r="B781" s="115"/>
      <c r="C781" s="115"/>
      <c r="D781" s="115"/>
      <c r="E781" s="115"/>
      <c r="F781" s="115"/>
      <c r="Q781" s="114"/>
      <c r="R781" s="115"/>
      <c r="S781" s="115"/>
      <c r="T781" s="115"/>
      <c r="U781" s="115"/>
      <c r="V781" s="115"/>
    </row>
    <row r="782" spans="1:22" x14ac:dyDescent="0.3">
      <c r="A782" s="115"/>
      <c r="B782" s="115"/>
      <c r="C782" s="115"/>
      <c r="D782" s="115"/>
      <c r="E782" s="115"/>
      <c r="F782" s="115"/>
      <c r="Q782" s="114"/>
      <c r="R782" s="115"/>
      <c r="S782" s="115"/>
      <c r="T782" s="115"/>
      <c r="U782" s="115"/>
      <c r="V782" s="115"/>
    </row>
    <row r="783" spans="1:22" x14ac:dyDescent="0.3">
      <c r="A783" s="115"/>
      <c r="B783" s="115"/>
      <c r="C783" s="115"/>
      <c r="D783" s="115"/>
      <c r="E783" s="115"/>
      <c r="F783" s="115"/>
      <c r="Q783" s="114"/>
      <c r="R783" s="115"/>
      <c r="S783" s="115"/>
      <c r="T783" s="115"/>
      <c r="U783" s="115"/>
      <c r="V783" s="115"/>
    </row>
    <row r="784" spans="1:22" x14ac:dyDescent="0.3">
      <c r="A784" s="115"/>
      <c r="B784" s="115"/>
      <c r="C784" s="115"/>
      <c r="D784" s="115"/>
      <c r="E784" s="115"/>
      <c r="F784" s="115"/>
      <c r="Q784" s="114"/>
      <c r="R784" s="115"/>
      <c r="S784" s="115"/>
      <c r="T784" s="115"/>
      <c r="U784" s="115"/>
      <c r="V784" s="115"/>
    </row>
    <row r="785" spans="1:22" x14ac:dyDescent="0.3">
      <c r="A785" s="115"/>
      <c r="B785" s="115"/>
      <c r="C785" s="115"/>
      <c r="D785" s="115"/>
      <c r="E785" s="115"/>
      <c r="F785" s="115"/>
      <c r="Q785" s="114"/>
      <c r="R785" s="115"/>
      <c r="S785" s="115"/>
      <c r="T785" s="115"/>
      <c r="U785" s="115"/>
      <c r="V785" s="115"/>
    </row>
    <row r="786" spans="1:22" x14ac:dyDescent="0.3">
      <c r="A786" s="115"/>
      <c r="B786" s="115"/>
      <c r="C786" s="115"/>
      <c r="D786" s="115"/>
      <c r="E786" s="115"/>
      <c r="F786" s="115"/>
      <c r="Q786" s="114"/>
      <c r="R786" s="115"/>
      <c r="S786" s="115"/>
      <c r="T786" s="115"/>
      <c r="U786" s="115"/>
      <c r="V786" s="115"/>
    </row>
    <row r="787" spans="1:22" x14ac:dyDescent="0.3">
      <c r="A787" s="115"/>
      <c r="B787" s="115"/>
      <c r="C787" s="115"/>
      <c r="D787" s="115"/>
      <c r="E787" s="115"/>
      <c r="F787" s="115"/>
      <c r="Q787" s="114"/>
      <c r="R787" s="115"/>
      <c r="S787" s="115"/>
      <c r="T787" s="115"/>
      <c r="U787" s="115"/>
      <c r="V787" s="115"/>
    </row>
    <row r="788" spans="1:22" x14ac:dyDescent="0.3">
      <c r="A788" s="115"/>
      <c r="B788" s="115"/>
      <c r="C788" s="115"/>
      <c r="D788" s="115"/>
      <c r="E788" s="115"/>
      <c r="F788" s="115"/>
      <c r="Q788" s="114"/>
      <c r="R788" s="115"/>
      <c r="S788" s="115"/>
      <c r="T788" s="115"/>
      <c r="U788" s="115"/>
      <c r="V788" s="115"/>
    </row>
    <row r="789" spans="1:22" x14ac:dyDescent="0.3">
      <c r="A789" s="115"/>
      <c r="B789" s="115"/>
      <c r="C789" s="115"/>
      <c r="D789" s="115"/>
      <c r="E789" s="115"/>
      <c r="F789" s="115"/>
      <c r="Q789" s="114"/>
      <c r="R789" s="115"/>
      <c r="S789" s="115"/>
      <c r="T789" s="115"/>
      <c r="U789" s="115"/>
      <c r="V789" s="115"/>
    </row>
    <row r="790" spans="1:22" x14ac:dyDescent="0.3">
      <c r="A790" s="115"/>
      <c r="B790" s="115"/>
      <c r="C790" s="115"/>
      <c r="D790" s="115"/>
      <c r="E790" s="115"/>
      <c r="F790" s="115"/>
      <c r="Q790" s="114"/>
      <c r="R790" s="115"/>
      <c r="S790" s="115"/>
      <c r="T790" s="115"/>
      <c r="U790" s="115"/>
      <c r="V790" s="115"/>
    </row>
    <row r="791" spans="1:22" x14ac:dyDescent="0.3">
      <c r="A791" s="115"/>
      <c r="B791" s="115"/>
      <c r="C791" s="115"/>
      <c r="D791" s="115"/>
      <c r="E791" s="115"/>
      <c r="F791" s="115"/>
      <c r="Q791" s="114"/>
      <c r="R791" s="115"/>
      <c r="S791" s="115"/>
      <c r="T791" s="115"/>
      <c r="U791" s="115"/>
      <c r="V791" s="115"/>
    </row>
    <row r="792" spans="1:22" x14ac:dyDescent="0.3">
      <c r="A792" s="115"/>
      <c r="B792" s="115"/>
      <c r="C792" s="115"/>
      <c r="D792" s="115"/>
      <c r="E792" s="115"/>
      <c r="F792" s="115"/>
      <c r="Q792" s="114"/>
      <c r="R792" s="115"/>
      <c r="S792" s="115"/>
      <c r="T792" s="115"/>
      <c r="U792" s="115"/>
      <c r="V792" s="115"/>
    </row>
    <row r="793" spans="1:22" x14ac:dyDescent="0.3">
      <c r="A793" s="115"/>
      <c r="B793" s="115"/>
      <c r="C793" s="115"/>
      <c r="D793" s="115"/>
      <c r="E793" s="115"/>
      <c r="F793" s="115"/>
      <c r="Q793" s="114"/>
      <c r="R793" s="115"/>
      <c r="S793" s="115"/>
      <c r="T793" s="115"/>
      <c r="U793" s="115"/>
      <c r="V793" s="115"/>
    </row>
    <row r="794" spans="1:22" x14ac:dyDescent="0.3">
      <c r="A794" s="115"/>
      <c r="B794" s="115"/>
      <c r="C794" s="115"/>
      <c r="D794" s="115"/>
      <c r="E794" s="115"/>
      <c r="F794" s="115"/>
      <c r="Q794" s="114"/>
      <c r="R794" s="115"/>
      <c r="S794" s="115"/>
      <c r="T794" s="115"/>
      <c r="U794" s="115"/>
      <c r="V794" s="115"/>
    </row>
    <row r="795" spans="1:22" x14ac:dyDescent="0.3">
      <c r="A795" s="115"/>
      <c r="B795" s="115"/>
      <c r="C795" s="115"/>
      <c r="D795" s="115"/>
      <c r="E795" s="115"/>
      <c r="F795" s="115"/>
      <c r="Q795" s="114"/>
      <c r="R795" s="115"/>
      <c r="S795" s="115"/>
      <c r="T795" s="115"/>
      <c r="U795" s="115"/>
      <c r="V795" s="115"/>
    </row>
    <row r="796" spans="1:22" x14ac:dyDescent="0.3">
      <c r="A796" s="115"/>
      <c r="B796" s="115"/>
      <c r="C796" s="115"/>
      <c r="D796" s="115"/>
      <c r="E796" s="115"/>
      <c r="F796" s="115"/>
      <c r="Q796" s="114"/>
      <c r="R796" s="115"/>
      <c r="S796" s="115"/>
      <c r="T796" s="115"/>
      <c r="U796" s="115"/>
      <c r="V796" s="115"/>
    </row>
    <row r="797" spans="1:22" x14ac:dyDescent="0.3">
      <c r="A797" s="115"/>
      <c r="B797" s="115"/>
      <c r="C797" s="115"/>
      <c r="D797" s="115"/>
      <c r="E797" s="115"/>
      <c r="F797" s="115"/>
      <c r="Q797" s="114"/>
      <c r="R797" s="115"/>
      <c r="S797" s="115"/>
      <c r="T797" s="115"/>
      <c r="U797" s="115"/>
      <c r="V797" s="115"/>
    </row>
    <row r="798" spans="1:22" x14ac:dyDescent="0.3">
      <c r="A798" s="115"/>
      <c r="B798" s="115"/>
      <c r="C798" s="115"/>
      <c r="D798" s="115"/>
      <c r="E798" s="115"/>
      <c r="F798" s="115"/>
      <c r="Q798" s="114"/>
      <c r="R798" s="115"/>
      <c r="S798" s="115"/>
      <c r="T798" s="115"/>
      <c r="U798" s="115"/>
      <c r="V798" s="115"/>
    </row>
    <row r="799" spans="1:22" x14ac:dyDescent="0.3">
      <c r="A799" s="115"/>
      <c r="B799" s="115"/>
      <c r="C799" s="115"/>
      <c r="D799" s="115"/>
      <c r="E799" s="115"/>
      <c r="F799" s="115"/>
      <c r="Q799" s="114"/>
      <c r="R799" s="115"/>
      <c r="S799" s="115"/>
      <c r="T799" s="115"/>
      <c r="U799" s="115"/>
      <c r="V799" s="115"/>
    </row>
    <row r="800" spans="1:22" x14ac:dyDescent="0.3">
      <c r="A800" s="115"/>
      <c r="B800" s="115"/>
      <c r="C800" s="115"/>
      <c r="D800" s="115"/>
      <c r="E800" s="115"/>
      <c r="F800" s="115"/>
      <c r="Q800" s="114"/>
      <c r="R800" s="115"/>
      <c r="S800" s="115"/>
      <c r="T800" s="115"/>
      <c r="U800" s="115"/>
      <c r="V800" s="115"/>
    </row>
    <row r="801" spans="1:22" x14ac:dyDescent="0.3">
      <c r="A801" s="115"/>
      <c r="B801" s="115"/>
      <c r="C801" s="115"/>
      <c r="D801" s="115"/>
      <c r="E801" s="115"/>
      <c r="F801" s="115"/>
      <c r="Q801" s="114"/>
      <c r="R801" s="115"/>
      <c r="S801" s="115"/>
      <c r="T801" s="115"/>
      <c r="U801" s="115"/>
      <c r="V801" s="115"/>
    </row>
    <row r="802" spans="1:22" x14ac:dyDescent="0.3">
      <c r="A802" s="115"/>
      <c r="B802" s="115"/>
      <c r="C802" s="115"/>
      <c r="D802" s="115"/>
      <c r="E802" s="115"/>
      <c r="F802" s="115"/>
      <c r="Q802" s="114"/>
      <c r="R802" s="115"/>
      <c r="S802" s="115"/>
      <c r="T802" s="115"/>
      <c r="U802" s="115"/>
      <c r="V802" s="115"/>
    </row>
    <row r="803" spans="1:22" x14ac:dyDescent="0.3">
      <c r="A803" s="115"/>
      <c r="B803" s="115"/>
      <c r="C803" s="115"/>
      <c r="D803" s="115"/>
      <c r="E803" s="115"/>
      <c r="F803" s="115"/>
      <c r="Q803" s="114"/>
      <c r="R803" s="115"/>
      <c r="S803" s="115"/>
      <c r="T803" s="115"/>
      <c r="U803" s="115"/>
      <c r="V803" s="115"/>
    </row>
    <row r="804" spans="1:22" x14ac:dyDescent="0.3">
      <c r="A804" s="115"/>
      <c r="B804" s="115"/>
      <c r="C804" s="115"/>
      <c r="D804" s="115"/>
      <c r="E804" s="115"/>
      <c r="F804" s="115"/>
      <c r="Q804" s="114"/>
      <c r="R804" s="115"/>
      <c r="S804" s="115"/>
      <c r="T804" s="115"/>
      <c r="U804" s="115"/>
      <c r="V804" s="115"/>
    </row>
    <row r="805" spans="1:22" x14ac:dyDescent="0.3">
      <c r="A805" s="115"/>
      <c r="B805" s="115"/>
      <c r="C805" s="115"/>
      <c r="D805" s="115"/>
      <c r="E805" s="115"/>
      <c r="F805" s="115"/>
      <c r="Q805" s="114"/>
      <c r="R805" s="115"/>
      <c r="S805" s="115"/>
      <c r="T805" s="115"/>
      <c r="U805" s="115"/>
      <c r="V805" s="115"/>
    </row>
    <row r="806" spans="1:22" x14ac:dyDescent="0.3">
      <c r="A806" s="115"/>
      <c r="B806" s="115"/>
      <c r="C806" s="115"/>
      <c r="D806" s="115"/>
      <c r="E806" s="115"/>
      <c r="F806" s="115"/>
      <c r="Q806" s="114"/>
      <c r="R806" s="115"/>
      <c r="S806" s="115"/>
      <c r="T806" s="115"/>
      <c r="U806" s="115"/>
      <c r="V806" s="115"/>
    </row>
    <row r="807" spans="1:22" x14ac:dyDescent="0.3">
      <c r="A807" s="115"/>
      <c r="B807" s="115"/>
      <c r="C807" s="115"/>
      <c r="D807" s="115"/>
      <c r="E807" s="115"/>
      <c r="F807" s="115"/>
      <c r="Q807" s="114"/>
      <c r="R807" s="115"/>
      <c r="S807" s="115"/>
      <c r="T807" s="115"/>
      <c r="U807" s="115"/>
      <c r="V807" s="115"/>
    </row>
    <row r="808" spans="1:22" x14ac:dyDescent="0.3">
      <c r="A808" s="115"/>
      <c r="B808" s="115"/>
      <c r="C808" s="115"/>
      <c r="D808" s="115"/>
      <c r="E808" s="115"/>
      <c r="F808" s="115"/>
      <c r="Q808" s="114"/>
      <c r="R808" s="115"/>
      <c r="S808" s="115"/>
      <c r="T808" s="115"/>
      <c r="U808" s="115"/>
      <c r="V808" s="115"/>
    </row>
    <row r="809" spans="1:22" x14ac:dyDescent="0.3">
      <c r="A809" s="115"/>
      <c r="B809" s="115"/>
      <c r="C809" s="115"/>
      <c r="D809" s="115"/>
      <c r="E809" s="115"/>
      <c r="F809" s="115"/>
      <c r="Q809" s="114"/>
      <c r="R809" s="115"/>
      <c r="S809" s="115"/>
      <c r="T809" s="115"/>
      <c r="U809" s="115"/>
      <c r="V809" s="115"/>
    </row>
    <row r="810" spans="1:22" x14ac:dyDescent="0.3">
      <c r="A810" s="115"/>
      <c r="B810" s="115"/>
      <c r="C810" s="115"/>
      <c r="D810" s="115"/>
      <c r="E810" s="115"/>
      <c r="F810" s="115"/>
      <c r="Q810" s="114"/>
      <c r="R810" s="115"/>
      <c r="S810" s="115"/>
      <c r="T810" s="115"/>
      <c r="U810" s="115"/>
      <c r="V810" s="115"/>
    </row>
    <row r="811" spans="1:22" x14ac:dyDescent="0.3">
      <c r="A811" s="115"/>
      <c r="B811" s="115"/>
      <c r="C811" s="115"/>
      <c r="D811" s="115"/>
      <c r="E811" s="115"/>
      <c r="F811" s="115"/>
      <c r="Q811" s="114"/>
      <c r="R811" s="115"/>
      <c r="S811" s="115"/>
      <c r="T811" s="115"/>
      <c r="U811" s="115"/>
      <c r="V811" s="115"/>
    </row>
    <row r="812" spans="1:22" x14ac:dyDescent="0.3">
      <c r="A812" s="115"/>
      <c r="B812" s="115"/>
      <c r="C812" s="115"/>
      <c r="D812" s="115"/>
      <c r="E812" s="115"/>
      <c r="F812" s="115"/>
      <c r="Q812" s="114"/>
      <c r="R812" s="115"/>
      <c r="S812" s="115"/>
      <c r="T812" s="115"/>
      <c r="U812" s="115"/>
      <c r="V812" s="115"/>
    </row>
    <row r="813" spans="1:22" x14ac:dyDescent="0.3">
      <c r="A813" s="115"/>
      <c r="B813" s="115"/>
      <c r="C813" s="115"/>
      <c r="D813" s="115"/>
      <c r="E813" s="115"/>
      <c r="F813" s="115"/>
      <c r="Q813" s="114"/>
      <c r="R813" s="115"/>
      <c r="S813" s="115"/>
      <c r="T813" s="115"/>
      <c r="U813" s="115"/>
      <c r="V813" s="115"/>
    </row>
    <row r="814" spans="1:22" x14ac:dyDescent="0.3">
      <c r="A814" s="115"/>
      <c r="B814" s="115"/>
      <c r="C814" s="115"/>
      <c r="D814" s="115"/>
      <c r="E814" s="115"/>
      <c r="F814" s="115"/>
      <c r="Q814" s="114"/>
      <c r="R814" s="115"/>
      <c r="S814" s="115"/>
      <c r="T814" s="115"/>
      <c r="U814" s="115"/>
      <c r="V814" s="115"/>
    </row>
    <row r="815" spans="1:22" x14ac:dyDescent="0.3">
      <c r="A815" s="115"/>
      <c r="B815" s="115"/>
      <c r="C815" s="115"/>
      <c r="D815" s="115"/>
      <c r="E815" s="115"/>
      <c r="F815" s="115"/>
      <c r="Q815" s="114"/>
      <c r="R815" s="115"/>
      <c r="S815" s="115"/>
      <c r="T815" s="115"/>
      <c r="U815" s="115"/>
      <c r="V815" s="115"/>
    </row>
    <row r="816" spans="1:22" x14ac:dyDescent="0.3">
      <c r="A816" s="115"/>
      <c r="B816" s="115"/>
      <c r="C816" s="115"/>
      <c r="D816" s="115"/>
      <c r="E816" s="115"/>
      <c r="F816" s="115"/>
      <c r="Q816" s="114"/>
      <c r="R816" s="115"/>
      <c r="S816" s="115"/>
      <c r="T816" s="115"/>
      <c r="U816" s="115"/>
      <c r="V816" s="115"/>
    </row>
    <row r="817" spans="1:22" x14ac:dyDescent="0.3">
      <c r="A817" s="115"/>
      <c r="B817" s="115"/>
      <c r="C817" s="115"/>
      <c r="D817" s="115"/>
      <c r="E817" s="115"/>
      <c r="F817" s="115"/>
      <c r="Q817" s="114"/>
      <c r="R817" s="115"/>
      <c r="S817" s="115"/>
      <c r="T817" s="115"/>
      <c r="U817" s="115"/>
      <c r="V817" s="115"/>
    </row>
    <row r="818" spans="1:22" x14ac:dyDescent="0.3">
      <c r="A818" s="115"/>
      <c r="B818" s="115"/>
      <c r="C818" s="115"/>
      <c r="D818" s="115"/>
      <c r="E818" s="115"/>
      <c r="F818" s="115"/>
      <c r="Q818" s="114"/>
      <c r="R818" s="115"/>
      <c r="S818" s="115"/>
      <c r="T818" s="115"/>
      <c r="U818" s="115"/>
      <c r="V818" s="115"/>
    </row>
    <row r="819" spans="1:22" x14ac:dyDescent="0.3">
      <c r="A819" s="115"/>
      <c r="B819" s="115"/>
      <c r="C819" s="115"/>
      <c r="D819" s="115"/>
      <c r="E819" s="115"/>
      <c r="F819" s="115"/>
      <c r="Q819" s="114"/>
      <c r="R819" s="115"/>
      <c r="S819" s="115"/>
      <c r="T819" s="115"/>
      <c r="U819" s="115"/>
      <c r="V819" s="115"/>
    </row>
    <row r="820" spans="1:22" x14ac:dyDescent="0.3">
      <c r="A820" s="115"/>
      <c r="B820" s="115"/>
      <c r="C820" s="115"/>
      <c r="D820" s="115"/>
      <c r="E820" s="115"/>
      <c r="F820" s="115"/>
      <c r="Q820" s="114"/>
      <c r="R820" s="115"/>
      <c r="S820" s="115"/>
      <c r="T820" s="115"/>
      <c r="U820" s="115"/>
      <c r="V820" s="115"/>
    </row>
    <row r="821" spans="1:22" x14ac:dyDescent="0.3">
      <c r="A821" s="115"/>
      <c r="B821" s="115"/>
      <c r="C821" s="115"/>
      <c r="D821" s="115"/>
      <c r="E821" s="115"/>
      <c r="F821" s="115"/>
      <c r="Q821" s="114"/>
      <c r="R821" s="115"/>
      <c r="S821" s="115"/>
      <c r="T821" s="115"/>
      <c r="U821" s="115"/>
      <c r="V821" s="115"/>
    </row>
    <row r="822" spans="1:22" x14ac:dyDescent="0.3">
      <c r="A822" s="115"/>
      <c r="B822" s="115"/>
      <c r="C822" s="115"/>
      <c r="D822" s="115"/>
      <c r="E822" s="115"/>
      <c r="F822" s="115"/>
      <c r="Q822" s="114"/>
      <c r="R822" s="115"/>
      <c r="S822" s="115"/>
      <c r="T822" s="115"/>
      <c r="U822" s="115"/>
      <c r="V822" s="115"/>
    </row>
    <row r="823" spans="1:22" x14ac:dyDescent="0.3">
      <c r="A823" s="115"/>
      <c r="B823" s="115"/>
      <c r="C823" s="115"/>
      <c r="D823" s="115"/>
      <c r="E823" s="115"/>
      <c r="F823" s="115"/>
      <c r="Q823" s="114"/>
      <c r="R823" s="115"/>
      <c r="S823" s="115"/>
      <c r="T823" s="115"/>
      <c r="U823" s="115"/>
      <c r="V823" s="115"/>
    </row>
    <row r="824" spans="1:22" x14ac:dyDescent="0.3">
      <c r="A824" s="115"/>
      <c r="B824" s="115"/>
      <c r="C824" s="115"/>
      <c r="D824" s="115"/>
      <c r="E824" s="115"/>
      <c r="F824" s="115"/>
      <c r="Q824" s="114"/>
      <c r="R824" s="115"/>
      <c r="S824" s="115"/>
      <c r="T824" s="115"/>
      <c r="U824" s="115"/>
      <c r="V824" s="115"/>
    </row>
    <row r="825" spans="1:22" x14ac:dyDescent="0.3">
      <c r="A825" s="115"/>
      <c r="B825" s="115"/>
      <c r="C825" s="115"/>
      <c r="D825" s="115"/>
      <c r="E825" s="115"/>
      <c r="F825" s="115"/>
      <c r="Q825" s="114"/>
      <c r="R825" s="115"/>
      <c r="S825" s="115"/>
      <c r="T825" s="115"/>
      <c r="U825" s="115"/>
      <c r="V825" s="115"/>
    </row>
    <row r="826" spans="1:22" x14ac:dyDescent="0.3">
      <c r="A826" s="115"/>
      <c r="B826" s="115"/>
      <c r="C826" s="115"/>
      <c r="D826" s="115"/>
      <c r="E826" s="115"/>
      <c r="F826" s="115"/>
      <c r="Q826" s="114"/>
      <c r="R826" s="115"/>
      <c r="S826" s="115"/>
      <c r="T826" s="115"/>
      <c r="U826" s="115"/>
      <c r="V826" s="115"/>
    </row>
    <row r="827" spans="1:22" x14ac:dyDescent="0.3">
      <c r="A827" s="115"/>
      <c r="B827" s="115"/>
      <c r="C827" s="115"/>
      <c r="D827" s="115"/>
      <c r="E827" s="115"/>
      <c r="F827" s="115"/>
      <c r="Q827" s="114"/>
      <c r="R827" s="115"/>
      <c r="S827" s="115"/>
      <c r="T827" s="115"/>
      <c r="U827" s="115"/>
      <c r="V827" s="115"/>
    </row>
    <row r="828" spans="1:22" x14ac:dyDescent="0.3">
      <c r="A828" s="115"/>
      <c r="B828" s="115"/>
      <c r="C828" s="115"/>
      <c r="D828" s="115"/>
      <c r="E828" s="115"/>
      <c r="F828" s="115"/>
      <c r="Q828" s="114"/>
      <c r="R828" s="115"/>
      <c r="S828" s="115"/>
      <c r="T828" s="115"/>
      <c r="U828" s="115"/>
      <c r="V828" s="115"/>
    </row>
    <row r="829" spans="1:22" x14ac:dyDescent="0.3">
      <c r="A829" s="115"/>
      <c r="B829" s="115"/>
      <c r="C829" s="115"/>
      <c r="D829" s="115"/>
      <c r="E829" s="115"/>
      <c r="F829" s="115"/>
      <c r="Q829" s="114"/>
      <c r="R829" s="115"/>
      <c r="S829" s="115"/>
      <c r="T829" s="115"/>
      <c r="U829" s="115"/>
      <c r="V829" s="115"/>
    </row>
    <row r="830" spans="1:22" x14ac:dyDescent="0.3">
      <c r="A830" s="115"/>
      <c r="B830" s="115"/>
      <c r="C830" s="115"/>
      <c r="D830" s="115"/>
      <c r="E830" s="115"/>
      <c r="F830" s="115"/>
      <c r="Q830" s="114"/>
      <c r="R830" s="115"/>
      <c r="S830" s="115"/>
      <c r="T830" s="115"/>
      <c r="U830" s="115"/>
      <c r="V830" s="115"/>
    </row>
    <row r="831" spans="1:22" x14ac:dyDescent="0.3">
      <c r="A831" s="115"/>
      <c r="B831" s="115"/>
      <c r="C831" s="115"/>
      <c r="D831" s="115"/>
      <c r="E831" s="115"/>
      <c r="F831" s="115"/>
      <c r="Q831" s="114"/>
      <c r="R831" s="115"/>
      <c r="S831" s="115"/>
      <c r="T831" s="115"/>
      <c r="U831" s="115"/>
      <c r="V831" s="115"/>
    </row>
    <row r="832" spans="1:22" x14ac:dyDescent="0.3">
      <c r="A832" s="115"/>
      <c r="B832" s="115"/>
      <c r="C832" s="115"/>
      <c r="D832" s="115"/>
      <c r="E832" s="115"/>
      <c r="F832" s="115"/>
      <c r="Q832" s="114"/>
      <c r="R832" s="115"/>
      <c r="S832" s="115"/>
      <c r="T832" s="115"/>
      <c r="U832" s="115"/>
      <c r="V832" s="115"/>
    </row>
    <row r="833" spans="1:22" x14ac:dyDescent="0.3">
      <c r="A833" s="115"/>
      <c r="B833" s="115"/>
      <c r="C833" s="115"/>
      <c r="D833" s="115"/>
      <c r="E833" s="115"/>
      <c r="F833" s="115"/>
      <c r="Q833" s="114"/>
      <c r="R833" s="115"/>
      <c r="S833" s="115"/>
      <c r="T833" s="115"/>
      <c r="U833" s="115"/>
      <c r="V833" s="115"/>
    </row>
    <row r="834" spans="1:22" x14ac:dyDescent="0.3">
      <c r="A834" s="115"/>
      <c r="B834" s="115"/>
      <c r="C834" s="115"/>
      <c r="D834" s="115"/>
      <c r="E834" s="115"/>
      <c r="F834" s="115"/>
      <c r="Q834" s="114"/>
      <c r="R834" s="115"/>
      <c r="S834" s="115"/>
      <c r="T834" s="115"/>
      <c r="U834" s="115"/>
      <c r="V834" s="115"/>
    </row>
    <row r="835" spans="1:22" x14ac:dyDescent="0.3">
      <c r="A835" s="115"/>
      <c r="B835" s="115"/>
      <c r="C835" s="115"/>
      <c r="D835" s="115"/>
      <c r="E835" s="115"/>
      <c r="F835" s="115"/>
      <c r="Q835" s="114"/>
      <c r="R835" s="115"/>
      <c r="S835" s="115"/>
      <c r="T835" s="115"/>
      <c r="U835" s="115"/>
      <c r="V835" s="115"/>
    </row>
    <row r="836" spans="1:22" x14ac:dyDescent="0.3">
      <c r="A836" s="115"/>
      <c r="B836" s="115"/>
      <c r="C836" s="115"/>
      <c r="D836" s="115"/>
      <c r="E836" s="115"/>
      <c r="F836" s="115"/>
      <c r="Q836" s="114"/>
      <c r="R836" s="115"/>
      <c r="S836" s="115"/>
      <c r="T836" s="115"/>
      <c r="U836" s="115"/>
      <c r="V836" s="115"/>
    </row>
    <row r="837" spans="1:22" x14ac:dyDescent="0.3">
      <c r="A837" s="115"/>
      <c r="B837" s="115"/>
      <c r="C837" s="115"/>
      <c r="D837" s="115"/>
      <c r="E837" s="115"/>
      <c r="F837" s="115"/>
      <c r="Q837" s="114"/>
      <c r="R837" s="115"/>
      <c r="S837" s="115"/>
      <c r="T837" s="115"/>
      <c r="U837" s="115"/>
      <c r="V837" s="115"/>
    </row>
    <row r="838" spans="1:22" x14ac:dyDescent="0.3">
      <c r="A838" s="115"/>
      <c r="B838" s="115"/>
      <c r="C838" s="115"/>
      <c r="D838" s="115"/>
      <c r="E838" s="115"/>
      <c r="F838" s="115"/>
      <c r="Q838" s="114"/>
      <c r="R838" s="115"/>
      <c r="S838" s="115"/>
      <c r="T838" s="115"/>
      <c r="U838" s="115"/>
      <c r="V838" s="115"/>
    </row>
    <row r="839" spans="1:22" x14ac:dyDescent="0.3">
      <c r="A839" s="115"/>
      <c r="B839" s="115"/>
      <c r="C839" s="115"/>
      <c r="D839" s="115"/>
      <c r="E839" s="115"/>
      <c r="F839" s="115"/>
      <c r="Q839" s="114"/>
      <c r="R839" s="115"/>
      <c r="S839" s="115"/>
      <c r="T839" s="115"/>
      <c r="U839" s="115"/>
      <c r="V839" s="115"/>
    </row>
    <row r="840" spans="1:22" x14ac:dyDescent="0.3">
      <c r="A840" s="115"/>
      <c r="B840" s="115"/>
      <c r="C840" s="115"/>
      <c r="D840" s="115"/>
      <c r="E840" s="115"/>
      <c r="F840" s="115"/>
      <c r="Q840" s="114"/>
      <c r="R840" s="115"/>
      <c r="S840" s="115"/>
      <c r="T840" s="115"/>
      <c r="U840" s="115"/>
      <c r="V840" s="115"/>
    </row>
    <row r="841" spans="1:22" x14ac:dyDescent="0.3">
      <c r="A841" s="115"/>
      <c r="B841" s="115"/>
      <c r="C841" s="115"/>
      <c r="D841" s="115"/>
      <c r="E841" s="115"/>
      <c r="F841" s="115"/>
      <c r="Q841" s="114"/>
      <c r="R841" s="115"/>
      <c r="S841" s="115"/>
      <c r="T841" s="115"/>
      <c r="U841" s="115"/>
      <c r="V841" s="115"/>
    </row>
    <row r="842" spans="1:22" x14ac:dyDescent="0.3">
      <c r="A842" s="115"/>
      <c r="B842" s="115"/>
      <c r="C842" s="115"/>
      <c r="D842" s="115"/>
      <c r="E842" s="115"/>
      <c r="F842" s="115"/>
      <c r="Q842" s="114"/>
      <c r="R842" s="115"/>
      <c r="S842" s="115"/>
      <c r="T842" s="115"/>
      <c r="U842" s="115"/>
      <c r="V842" s="115"/>
    </row>
    <row r="843" spans="1:22" x14ac:dyDescent="0.3">
      <c r="A843" s="115"/>
      <c r="B843" s="115"/>
      <c r="C843" s="115"/>
      <c r="D843" s="115"/>
      <c r="E843" s="115"/>
      <c r="F843" s="115"/>
      <c r="Q843" s="114"/>
      <c r="R843" s="115"/>
      <c r="S843" s="115"/>
      <c r="T843" s="115"/>
      <c r="U843" s="115"/>
      <c r="V843" s="115"/>
    </row>
    <row r="844" spans="1:22" x14ac:dyDescent="0.3">
      <c r="A844" s="115"/>
      <c r="B844" s="115"/>
      <c r="C844" s="115"/>
      <c r="D844" s="115"/>
      <c r="E844" s="115"/>
      <c r="F844" s="115"/>
      <c r="Q844" s="114"/>
      <c r="R844" s="115"/>
      <c r="S844" s="115"/>
      <c r="T844" s="115"/>
      <c r="U844" s="115"/>
      <c r="V844" s="115"/>
    </row>
    <row r="845" spans="1:22" x14ac:dyDescent="0.3">
      <c r="A845" s="115"/>
      <c r="B845" s="115"/>
      <c r="C845" s="115"/>
      <c r="D845" s="115"/>
      <c r="E845" s="115"/>
      <c r="F845" s="115"/>
      <c r="Q845" s="114"/>
      <c r="R845" s="115"/>
      <c r="S845" s="115"/>
      <c r="T845" s="115"/>
      <c r="U845" s="115"/>
      <c r="V845" s="115"/>
    </row>
    <row r="846" spans="1:22" x14ac:dyDescent="0.3">
      <c r="A846" s="115"/>
      <c r="B846" s="115"/>
      <c r="C846" s="115"/>
      <c r="D846" s="115"/>
      <c r="E846" s="115"/>
      <c r="F846" s="115"/>
      <c r="Q846" s="114"/>
      <c r="R846" s="115"/>
      <c r="S846" s="115"/>
      <c r="T846" s="115"/>
      <c r="U846" s="115"/>
      <c r="V846" s="115"/>
    </row>
    <row r="847" spans="1:22" x14ac:dyDescent="0.3">
      <c r="A847" s="115"/>
      <c r="B847" s="115"/>
      <c r="C847" s="115"/>
      <c r="D847" s="115"/>
      <c r="E847" s="115"/>
      <c r="F847" s="115"/>
      <c r="Q847" s="114"/>
      <c r="R847" s="115"/>
      <c r="S847" s="115"/>
      <c r="T847" s="115"/>
      <c r="U847" s="115"/>
      <c r="V847" s="115"/>
    </row>
    <row r="848" spans="1:22" x14ac:dyDescent="0.3">
      <c r="A848" s="115"/>
      <c r="B848" s="115"/>
      <c r="C848" s="115"/>
      <c r="D848" s="115"/>
      <c r="E848" s="115"/>
      <c r="F848" s="115"/>
      <c r="Q848" s="114"/>
      <c r="R848" s="115"/>
      <c r="S848" s="115"/>
      <c r="T848" s="115"/>
      <c r="U848" s="115"/>
      <c r="V848" s="115"/>
    </row>
    <row r="849" spans="1:22" x14ac:dyDescent="0.3">
      <c r="A849" s="115"/>
      <c r="B849" s="115"/>
      <c r="C849" s="115"/>
      <c r="D849" s="115"/>
      <c r="E849" s="115"/>
      <c r="F849" s="115"/>
      <c r="Q849" s="114"/>
      <c r="R849" s="115"/>
      <c r="S849" s="115"/>
      <c r="T849" s="115"/>
      <c r="U849" s="115"/>
      <c r="V849" s="115"/>
    </row>
    <row r="850" spans="1:22" x14ac:dyDescent="0.3">
      <c r="A850" s="115"/>
      <c r="B850" s="115"/>
      <c r="C850" s="115"/>
      <c r="D850" s="115"/>
      <c r="E850" s="115"/>
      <c r="F850" s="115"/>
      <c r="Q850" s="114"/>
      <c r="R850" s="115"/>
      <c r="S850" s="115"/>
      <c r="T850" s="115"/>
      <c r="U850" s="115"/>
      <c r="V850" s="115"/>
    </row>
    <row r="851" spans="1:22" x14ac:dyDescent="0.3">
      <c r="A851" s="115"/>
      <c r="B851" s="115"/>
      <c r="C851" s="115"/>
      <c r="D851" s="115"/>
      <c r="E851" s="115"/>
      <c r="F851" s="115"/>
      <c r="Q851" s="114"/>
      <c r="R851" s="115"/>
      <c r="S851" s="115"/>
      <c r="T851" s="115"/>
      <c r="U851" s="115"/>
      <c r="V851" s="115"/>
    </row>
    <row r="852" spans="1:22" x14ac:dyDescent="0.3">
      <c r="A852" s="115"/>
      <c r="B852" s="115"/>
      <c r="C852" s="115"/>
      <c r="D852" s="115"/>
      <c r="E852" s="115"/>
      <c r="F852" s="115"/>
      <c r="Q852" s="114"/>
      <c r="R852" s="115"/>
      <c r="S852" s="115"/>
      <c r="T852" s="115"/>
      <c r="U852" s="115"/>
      <c r="V852" s="115"/>
    </row>
    <row r="853" spans="1:22" x14ac:dyDescent="0.3">
      <c r="A853" s="115"/>
      <c r="B853" s="115"/>
      <c r="C853" s="115"/>
      <c r="D853" s="115"/>
      <c r="E853" s="115"/>
      <c r="F853" s="115"/>
      <c r="Q853" s="114"/>
      <c r="R853" s="115"/>
      <c r="S853" s="115"/>
      <c r="T853" s="115"/>
      <c r="U853" s="115"/>
      <c r="V853" s="115"/>
    </row>
    <row r="854" spans="1:22" x14ac:dyDescent="0.3">
      <c r="A854" s="115"/>
      <c r="B854" s="115"/>
      <c r="C854" s="115"/>
      <c r="D854" s="115"/>
      <c r="E854" s="115"/>
      <c r="F854" s="115"/>
      <c r="Q854" s="114"/>
      <c r="R854" s="115"/>
      <c r="S854" s="115"/>
      <c r="T854" s="115"/>
      <c r="U854" s="115"/>
      <c r="V854" s="115"/>
    </row>
    <row r="855" spans="1:22" x14ac:dyDescent="0.3">
      <c r="A855" s="115"/>
      <c r="B855" s="115"/>
      <c r="C855" s="115"/>
      <c r="D855" s="115"/>
      <c r="E855" s="115"/>
      <c r="F855" s="115"/>
      <c r="Q855" s="114"/>
      <c r="R855" s="115"/>
      <c r="S855" s="115"/>
      <c r="T855" s="115"/>
      <c r="U855" s="115"/>
      <c r="V855" s="115"/>
    </row>
    <row r="856" spans="1:22" x14ac:dyDescent="0.3">
      <c r="A856" s="115"/>
      <c r="B856" s="115"/>
      <c r="C856" s="115"/>
      <c r="D856" s="115"/>
      <c r="E856" s="115"/>
      <c r="F856" s="115"/>
      <c r="Q856" s="114"/>
      <c r="R856" s="115"/>
      <c r="S856" s="115"/>
      <c r="T856" s="115"/>
      <c r="U856" s="115"/>
      <c r="V856" s="115"/>
    </row>
    <row r="857" spans="1:22" x14ac:dyDescent="0.3">
      <c r="A857" s="115"/>
      <c r="B857" s="115"/>
      <c r="C857" s="115"/>
      <c r="D857" s="115"/>
      <c r="E857" s="115"/>
      <c r="F857" s="115"/>
      <c r="Q857" s="114"/>
      <c r="R857" s="115"/>
      <c r="S857" s="115"/>
      <c r="T857" s="115"/>
      <c r="U857" s="115"/>
      <c r="V857" s="115"/>
    </row>
    <row r="858" spans="1:22" x14ac:dyDescent="0.3">
      <c r="A858" s="115"/>
      <c r="B858" s="115"/>
      <c r="C858" s="115"/>
      <c r="D858" s="115"/>
      <c r="E858" s="115"/>
      <c r="F858" s="115"/>
      <c r="Q858" s="114"/>
      <c r="R858" s="115"/>
      <c r="S858" s="115"/>
      <c r="T858" s="115"/>
      <c r="U858" s="115"/>
      <c r="V858" s="115"/>
    </row>
    <row r="859" spans="1:22" x14ac:dyDescent="0.3">
      <c r="A859" s="115"/>
      <c r="B859" s="115"/>
      <c r="C859" s="115"/>
      <c r="D859" s="115"/>
      <c r="E859" s="115"/>
      <c r="F859" s="115"/>
      <c r="Q859" s="114"/>
      <c r="R859" s="115"/>
      <c r="S859" s="115"/>
      <c r="T859" s="115"/>
      <c r="U859" s="115"/>
      <c r="V859" s="115"/>
    </row>
    <row r="860" spans="1:22" x14ac:dyDescent="0.3">
      <c r="A860" s="115"/>
      <c r="B860" s="115"/>
      <c r="C860" s="115"/>
      <c r="D860" s="115"/>
      <c r="E860" s="115"/>
      <c r="F860" s="115"/>
      <c r="Q860" s="114"/>
      <c r="R860" s="115"/>
      <c r="S860" s="115"/>
      <c r="T860" s="115"/>
      <c r="U860" s="115"/>
      <c r="V860" s="115"/>
    </row>
    <row r="861" spans="1:22" x14ac:dyDescent="0.3">
      <c r="A861" s="115"/>
      <c r="B861" s="115"/>
      <c r="C861" s="115"/>
      <c r="D861" s="115"/>
      <c r="E861" s="115"/>
      <c r="F861" s="115"/>
      <c r="Q861" s="114"/>
      <c r="R861" s="115"/>
      <c r="S861" s="115"/>
      <c r="T861" s="115"/>
      <c r="U861" s="115"/>
      <c r="V861" s="115"/>
    </row>
    <row r="862" spans="1:22" x14ac:dyDescent="0.3">
      <c r="A862" s="115"/>
      <c r="B862" s="115"/>
      <c r="C862" s="115"/>
      <c r="D862" s="115"/>
      <c r="E862" s="115"/>
      <c r="F862" s="115"/>
      <c r="Q862" s="114"/>
      <c r="R862" s="115"/>
      <c r="S862" s="115"/>
      <c r="T862" s="115"/>
      <c r="U862" s="115"/>
      <c r="V862" s="115"/>
    </row>
    <row r="863" spans="1:22" x14ac:dyDescent="0.3">
      <c r="A863" s="115"/>
      <c r="B863" s="115"/>
      <c r="C863" s="115"/>
      <c r="D863" s="115"/>
      <c r="E863" s="115"/>
      <c r="F863" s="115"/>
      <c r="Q863" s="114"/>
      <c r="R863" s="115"/>
      <c r="S863" s="115"/>
      <c r="T863" s="115"/>
      <c r="U863" s="115"/>
      <c r="V863" s="115"/>
    </row>
    <row r="864" spans="1:22" x14ac:dyDescent="0.3">
      <c r="A864" s="115"/>
      <c r="B864" s="115"/>
      <c r="C864" s="115"/>
      <c r="D864" s="115"/>
      <c r="E864" s="115"/>
      <c r="F864" s="115"/>
      <c r="Q864" s="114"/>
      <c r="R864" s="115"/>
      <c r="S864" s="115"/>
      <c r="T864" s="115"/>
      <c r="U864" s="115"/>
      <c r="V864" s="115"/>
    </row>
    <row r="865" spans="1:22" x14ac:dyDescent="0.3">
      <c r="A865" s="115"/>
      <c r="B865" s="115"/>
      <c r="C865" s="115"/>
      <c r="D865" s="115"/>
      <c r="E865" s="115"/>
      <c r="F865" s="115"/>
      <c r="Q865" s="114"/>
      <c r="R865" s="115"/>
      <c r="S865" s="115"/>
      <c r="T865" s="115"/>
      <c r="U865" s="115"/>
      <c r="V865" s="115"/>
    </row>
    <row r="866" spans="1:22" x14ac:dyDescent="0.3">
      <c r="A866" s="115"/>
      <c r="B866" s="115"/>
      <c r="C866" s="115"/>
      <c r="D866" s="115"/>
      <c r="E866" s="115"/>
      <c r="F866" s="115"/>
      <c r="Q866" s="114"/>
      <c r="R866" s="115"/>
      <c r="S866" s="115"/>
      <c r="T866" s="115"/>
      <c r="U866" s="115"/>
      <c r="V866" s="115"/>
    </row>
    <row r="867" spans="1:22" x14ac:dyDescent="0.3">
      <c r="A867" s="115"/>
      <c r="B867" s="115"/>
      <c r="C867" s="115"/>
      <c r="D867" s="115"/>
      <c r="E867" s="115"/>
      <c r="F867" s="115"/>
      <c r="Q867" s="114"/>
      <c r="R867" s="115"/>
      <c r="S867" s="115"/>
      <c r="T867" s="115"/>
      <c r="U867" s="115"/>
      <c r="V867" s="115"/>
    </row>
    <row r="868" spans="1:22" x14ac:dyDescent="0.3">
      <c r="A868" s="115"/>
      <c r="B868" s="115"/>
      <c r="C868" s="115"/>
      <c r="D868" s="115"/>
      <c r="E868" s="115"/>
      <c r="F868" s="115"/>
      <c r="Q868" s="114"/>
      <c r="R868" s="115"/>
      <c r="S868" s="115"/>
      <c r="T868" s="115"/>
      <c r="U868" s="115"/>
      <c r="V868" s="115"/>
    </row>
    <row r="869" spans="1:22" x14ac:dyDescent="0.3">
      <c r="A869" s="115"/>
      <c r="B869" s="115"/>
      <c r="C869" s="115"/>
      <c r="D869" s="115"/>
      <c r="E869" s="115"/>
      <c r="F869" s="115"/>
      <c r="Q869" s="114"/>
      <c r="R869" s="115"/>
      <c r="S869" s="115"/>
      <c r="T869" s="115"/>
      <c r="U869" s="115"/>
      <c r="V869" s="115"/>
    </row>
    <row r="870" spans="1:22" x14ac:dyDescent="0.3">
      <c r="A870" s="115"/>
      <c r="B870" s="115"/>
      <c r="C870" s="115"/>
      <c r="D870" s="115"/>
      <c r="E870" s="115"/>
      <c r="F870" s="115"/>
      <c r="Q870" s="114"/>
      <c r="R870" s="115"/>
      <c r="S870" s="115"/>
      <c r="T870" s="115"/>
      <c r="U870" s="115"/>
      <c r="V870" s="115"/>
    </row>
    <row r="871" spans="1:22" x14ac:dyDescent="0.3">
      <c r="A871" s="115"/>
      <c r="B871" s="115"/>
      <c r="C871" s="115"/>
      <c r="D871" s="115"/>
      <c r="E871" s="115"/>
      <c r="F871" s="115"/>
      <c r="Q871" s="114"/>
      <c r="R871" s="115"/>
      <c r="S871" s="115"/>
      <c r="T871" s="115"/>
      <c r="U871" s="115"/>
      <c r="V871" s="115"/>
    </row>
    <row r="872" spans="1:22" x14ac:dyDescent="0.3">
      <c r="A872" s="115"/>
      <c r="B872" s="115"/>
      <c r="C872" s="115"/>
      <c r="D872" s="115"/>
      <c r="E872" s="115"/>
      <c r="F872" s="115"/>
      <c r="Q872" s="114"/>
      <c r="R872" s="115"/>
      <c r="S872" s="115"/>
      <c r="T872" s="115"/>
      <c r="U872" s="115"/>
      <c r="V872" s="115"/>
    </row>
    <row r="873" spans="1:22" x14ac:dyDescent="0.3">
      <c r="A873" s="115"/>
      <c r="B873" s="115"/>
      <c r="C873" s="115"/>
      <c r="D873" s="115"/>
      <c r="E873" s="115"/>
      <c r="F873" s="115"/>
      <c r="Q873" s="114"/>
      <c r="R873" s="115"/>
      <c r="S873" s="115"/>
      <c r="T873" s="115"/>
      <c r="U873" s="115"/>
      <c r="V873" s="115"/>
    </row>
    <row r="874" spans="1:22" x14ac:dyDescent="0.3">
      <c r="A874" s="115"/>
      <c r="B874" s="115"/>
      <c r="C874" s="115"/>
      <c r="D874" s="115"/>
      <c r="E874" s="115"/>
      <c r="F874" s="115"/>
      <c r="Q874" s="114"/>
      <c r="R874" s="115"/>
      <c r="S874" s="115"/>
      <c r="T874" s="115"/>
      <c r="U874" s="115"/>
      <c r="V874" s="115"/>
    </row>
    <row r="875" spans="1:22" x14ac:dyDescent="0.3">
      <c r="A875" s="115"/>
      <c r="B875" s="115"/>
      <c r="C875" s="115"/>
      <c r="D875" s="115"/>
      <c r="E875" s="115"/>
      <c r="F875" s="115"/>
      <c r="Q875" s="114"/>
      <c r="R875" s="115"/>
      <c r="S875" s="115"/>
      <c r="T875" s="115"/>
      <c r="U875" s="115"/>
      <c r="V875" s="115"/>
    </row>
    <row r="876" spans="1:22" x14ac:dyDescent="0.3">
      <c r="A876" s="115"/>
      <c r="B876" s="115"/>
      <c r="C876" s="115"/>
      <c r="D876" s="115"/>
      <c r="E876" s="115"/>
      <c r="F876" s="115"/>
      <c r="Q876" s="114"/>
      <c r="R876" s="115"/>
      <c r="S876" s="115"/>
      <c r="T876" s="115"/>
      <c r="U876" s="115"/>
      <c r="V876" s="115"/>
    </row>
    <row r="877" spans="1:22" x14ac:dyDescent="0.3">
      <c r="A877" s="115"/>
      <c r="B877" s="115"/>
      <c r="C877" s="115"/>
      <c r="D877" s="115"/>
      <c r="E877" s="115"/>
      <c r="F877" s="115"/>
      <c r="Q877" s="114"/>
      <c r="R877" s="115"/>
      <c r="S877" s="115"/>
      <c r="T877" s="115"/>
      <c r="U877" s="115"/>
      <c r="V877" s="115"/>
    </row>
    <row r="878" spans="1:22" x14ac:dyDescent="0.3">
      <c r="A878" s="115"/>
      <c r="B878" s="115"/>
      <c r="C878" s="115"/>
      <c r="D878" s="115"/>
      <c r="E878" s="115"/>
      <c r="F878" s="115"/>
      <c r="Q878" s="114"/>
      <c r="R878" s="115"/>
      <c r="S878" s="115"/>
      <c r="T878" s="115"/>
      <c r="U878" s="115"/>
      <c r="V878" s="115"/>
    </row>
    <row r="879" spans="1:22" x14ac:dyDescent="0.3">
      <c r="A879" s="115"/>
      <c r="B879" s="115"/>
      <c r="C879" s="115"/>
      <c r="D879" s="115"/>
      <c r="E879" s="115"/>
      <c r="F879" s="115"/>
      <c r="Q879" s="114"/>
      <c r="R879" s="115"/>
      <c r="S879" s="115"/>
      <c r="T879" s="115"/>
      <c r="U879" s="115"/>
      <c r="V879" s="115"/>
    </row>
    <row r="880" spans="1:22" x14ac:dyDescent="0.3">
      <c r="A880" s="115"/>
      <c r="B880" s="115"/>
      <c r="C880" s="115"/>
      <c r="D880" s="115"/>
      <c r="E880" s="115"/>
      <c r="F880" s="115"/>
      <c r="Q880" s="114"/>
      <c r="R880" s="115"/>
      <c r="S880" s="115"/>
      <c r="T880" s="115"/>
      <c r="U880" s="115"/>
      <c r="V880" s="115"/>
    </row>
    <row r="881" spans="1:22" x14ac:dyDescent="0.3">
      <c r="A881" s="115"/>
      <c r="B881" s="115"/>
      <c r="C881" s="115"/>
      <c r="D881" s="115"/>
      <c r="E881" s="115"/>
      <c r="F881" s="115"/>
      <c r="Q881" s="114"/>
      <c r="R881" s="115"/>
      <c r="S881" s="115"/>
      <c r="T881" s="115"/>
      <c r="U881" s="115"/>
      <c r="V881" s="115"/>
    </row>
    <row r="882" spans="1:22" x14ac:dyDescent="0.3">
      <c r="A882" s="115"/>
      <c r="B882" s="115"/>
      <c r="C882" s="115"/>
      <c r="D882" s="115"/>
      <c r="E882" s="115"/>
      <c r="F882" s="115"/>
      <c r="Q882" s="114"/>
      <c r="R882" s="115"/>
      <c r="S882" s="115"/>
      <c r="T882" s="115"/>
      <c r="U882" s="115"/>
      <c r="V882" s="115"/>
    </row>
    <row r="883" spans="1:22" x14ac:dyDescent="0.3">
      <c r="A883" s="115"/>
      <c r="B883" s="115"/>
      <c r="C883" s="115"/>
      <c r="D883" s="115"/>
      <c r="E883" s="115"/>
      <c r="F883" s="115"/>
      <c r="Q883" s="114"/>
      <c r="R883" s="115"/>
      <c r="S883" s="115"/>
      <c r="T883" s="115"/>
      <c r="U883" s="115"/>
      <c r="V883" s="115"/>
    </row>
    <row r="884" spans="1:22" x14ac:dyDescent="0.3">
      <c r="A884" s="115"/>
      <c r="B884" s="115"/>
      <c r="C884" s="115"/>
      <c r="D884" s="115"/>
      <c r="E884" s="115"/>
      <c r="F884" s="115"/>
      <c r="Q884" s="114"/>
      <c r="R884" s="115"/>
      <c r="S884" s="115"/>
      <c r="T884" s="115"/>
      <c r="U884" s="115"/>
      <c r="V884" s="115"/>
    </row>
    <row r="885" spans="1:22" x14ac:dyDescent="0.3">
      <c r="A885" s="115"/>
      <c r="B885" s="115"/>
      <c r="C885" s="115"/>
      <c r="D885" s="115"/>
      <c r="E885" s="115"/>
      <c r="F885" s="115"/>
      <c r="Q885" s="114"/>
      <c r="R885" s="115"/>
      <c r="S885" s="115"/>
      <c r="T885" s="115"/>
      <c r="U885" s="115"/>
      <c r="V885" s="115"/>
    </row>
    <row r="886" spans="1:22" x14ac:dyDescent="0.3">
      <c r="A886" s="115"/>
      <c r="B886" s="115"/>
      <c r="C886" s="115"/>
      <c r="D886" s="115"/>
      <c r="E886" s="115"/>
      <c r="F886" s="115"/>
      <c r="Q886" s="114"/>
      <c r="R886" s="115"/>
      <c r="S886" s="115"/>
      <c r="T886" s="115"/>
      <c r="U886" s="115"/>
      <c r="V886" s="115"/>
    </row>
    <row r="887" spans="1:22" x14ac:dyDescent="0.3">
      <c r="A887" s="115"/>
      <c r="B887" s="115"/>
      <c r="C887" s="115"/>
      <c r="D887" s="115"/>
      <c r="E887" s="115"/>
      <c r="F887" s="115"/>
      <c r="Q887" s="114"/>
      <c r="R887" s="115"/>
      <c r="S887" s="115"/>
      <c r="T887" s="115"/>
      <c r="U887" s="115"/>
      <c r="V887" s="115"/>
    </row>
    <row r="888" spans="1:22" x14ac:dyDescent="0.3">
      <c r="A888" s="115"/>
      <c r="B888" s="115"/>
      <c r="C888" s="115"/>
      <c r="D888" s="115"/>
      <c r="E888" s="115"/>
      <c r="F888" s="115"/>
      <c r="Q888" s="114"/>
      <c r="R888" s="115"/>
      <c r="S888" s="115"/>
      <c r="T888" s="115"/>
      <c r="U888" s="115"/>
      <c r="V888" s="115"/>
    </row>
    <row r="889" spans="1:22" x14ac:dyDescent="0.3">
      <c r="A889" s="115"/>
      <c r="B889" s="115"/>
      <c r="C889" s="115"/>
      <c r="D889" s="115"/>
      <c r="E889" s="115"/>
      <c r="F889" s="115"/>
      <c r="Q889" s="114"/>
      <c r="R889" s="115"/>
      <c r="S889" s="115"/>
      <c r="T889" s="115"/>
      <c r="U889" s="115"/>
      <c r="V889" s="115"/>
    </row>
    <row r="890" spans="1:22" x14ac:dyDescent="0.3">
      <c r="A890" s="115"/>
      <c r="B890" s="115"/>
      <c r="C890" s="115"/>
      <c r="D890" s="115"/>
      <c r="E890" s="115"/>
      <c r="F890" s="115"/>
      <c r="Q890" s="114"/>
      <c r="R890" s="115"/>
      <c r="S890" s="115"/>
      <c r="T890" s="115"/>
      <c r="U890" s="115"/>
      <c r="V890" s="115"/>
    </row>
    <row r="891" spans="1:22" x14ac:dyDescent="0.3">
      <c r="A891" s="115"/>
      <c r="B891" s="115"/>
      <c r="C891" s="115"/>
      <c r="D891" s="115"/>
      <c r="E891" s="115"/>
      <c r="F891" s="115"/>
      <c r="Q891" s="114"/>
      <c r="R891" s="115"/>
      <c r="S891" s="115"/>
      <c r="T891" s="115"/>
      <c r="U891" s="115"/>
      <c r="V891" s="115"/>
    </row>
    <row r="892" spans="1:22" x14ac:dyDescent="0.3">
      <c r="A892" s="115"/>
      <c r="B892" s="115"/>
      <c r="C892" s="115"/>
      <c r="D892" s="115"/>
      <c r="E892" s="115"/>
      <c r="F892" s="115"/>
      <c r="Q892" s="114"/>
      <c r="R892" s="115"/>
      <c r="S892" s="115"/>
      <c r="T892" s="115"/>
      <c r="U892" s="115"/>
      <c r="V892" s="115"/>
    </row>
    <row r="893" spans="1:22" x14ac:dyDescent="0.3">
      <c r="A893" s="115"/>
      <c r="B893" s="115"/>
      <c r="C893" s="115"/>
      <c r="D893" s="115"/>
      <c r="E893" s="115"/>
      <c r="F893" s="115"/>
      <c r="Q893" s="114"/>
      <c r="R893" s="115"/>
      <c r="S893" s="115"/>
      <c r="T893" s="115"/>
      <c r="U893" s="115"/>
      <c r="V893" s="115"/>
    </row>
    <row r="894" spans="1:22" x14ac:dyDescent="0.3">
      <c r="A894" s="115"/>
      <c r="B894" s="115"/>
      <c r="C894" s="115"/>
      <c r="D894" s="115"/>
      <c r="E894" s="115"/>
      <c r="F894" s="115"/>
      <c r="Q894" s="114"/>
      <c r="R894" s="115"/>
      <c r="S894" s="115"/>
      <c r="T894" s="115"/>
      <c r="U894" s="115"/>
    </row>
    <row r="895" spans="1:22" x14ac:dyDescent="0.3">
      <c r="A895" s="115"/>
      <c r="B895" s="115"/>
      <c r="C895" s="115"/>
      <c r="D895" s="115"/>
      <c r="E895" s="115"/>
      <c r="F895" s="115"/>
      <c r="Q895" s="114"/>
      <c r="R895" s="115"/>
      <c r="S895" s="115"/>
      <c r="T895" s="115"/>
      <c r="U895" s="115"/>
    </row>
    <row r="896" spans="1:22" x14ac:dyDescent="0.3">
      <c r="A896" s="115"/>
      <c r="B896" s="115"/>
      <c r="C896" s="115"/>
      <c r="D896" s="115"/>
      <c r="E896" s="115"/>
      <c r="F896" s="115"/>
      <c r="Q896" s="114"/>
      <c r="R896" s="115"/>
      <c r="S896" s="115"/>
      <c r="T896" s="115"/>
      <c r="U896" s="115"/>
    </row>
    <row r="897" spans="1:21" x14ac:dyDescent="0.3">
      <c r="A897" s="115"/>
      <c r="B897" s="115"/>
      <c r="C897" s="115"/>
      <c r="D897" s="115"/>
      <c r="E897" s="115"/>
      <c r="F897" s="115"/>
      <c r="Q897" s="114"/>
      <c r="R897" s="115"/>
      <c r="S897" s="115"/>
      <c r="T897" s="115"/>
      <c r="U897" s="115"/>
    </row>
    <row r="898" spans="1:21" x14ac:dyDescent="0.3">
      <c r="A898" s="115"/>
      <c r="B898" s="115"/>
      <c r="C898" s="115"/>
      <c r="D898" s="115"/>
      <c r="E898" s="115"/>
      <c r="F898" s="115"/>
      <c r="Q898" s="114"/>
      <c r="R898" s="115"/>
      <c r="S898" s="115"/>
      <c r="T898" s="115"/>
      <c r="U898" s="115"/>
    </row>
    <row r="899" spans="1:21" x14ac:dyDescent="0.3">
      <c r="A899" s="115"/>
      <c r="B899" s="115"/>
      <c r="C899" s="115"/>
      <c r="D899" s="115"/>
      <c r="E899" s="115"/>
      <c r="F899" s="115"/>
      <c r="Q899" s="114"/>
      <c r="R899" s="115"/>
      <c r="S899" s="115"/>
      <c r="T899" s="115"/>
      <c r="U899" s="115"/>
    </row>
    <row r="900" spans="1:21" x14ac:dyDescent="0.3">
      <c r="A900" s="115"/>
      <c r="B900" s="115"/>
      <c r="C900" s="115"/>
      <c r="D900" s="115"/>
      <c r="E900" s="115"/>
      <c r="F900" s="115"/>
      <c r="Q900" s="114"/>
      <c r="R900" s="115"/>
      <c r="S900" s="115"/>
      <c r="T900" s="115"/>
      <c r="U900" s="115"/>
    </row>
    <row r="901" spans="1:21" x14ac:dyDescent="0.3">
      <c r="A901" s="115"/>
      <c r="B901" s="115"/>
      <c r="C901" s="115"/>
      <c r="D901" s="115"/>
      <c r="E901" s="115"/>
      <c r="F901" s="115"/>
      <c r="Q901" s="114"/>
      <c r="R901" s="115"/>
      <c r="S901" s="115"/>
      <c r="T901" s="115"/>
      <c r="U901" s="115"/>
    </row>
    <row r="902" spans="1:21" x14ac:dyDescent="0.3">
      <c r="A902" s="115"/>
      <c r="B902" s="115"/>
      <c r="C902" s="115"/>
      <c r="D902" s="115"/>
      <c r="E902" s="115"/>
      <c r="F902" s="115"/>
      <c r="Q902" s="114"/>
      <c r="R902" s="115"/>
      <c r="S902" s="115"/>
      <c r="T902" s="115"/>
      <c r="U902" s="115"/>
    </row>
    <row r="903" spans="1:21" x14ac:dyDescent="0.3">
      <c r="A903" s="115"/>
      <c r="B903" s="115"/>
      <c r="C903" s="115"/>
      <c r="D903" s="115"/>
      <c r="E903" s="115"/>
      <c r="F903" s="115"/>
      <c r="Q903" s="114"/>
      <c r="R903" s="115"/>
      <c r="S903" s="115"/>
      <c r="T903" s="115"/>
      <c r="U903" s="115"/>
    </row>
    <row r="904" spans="1:21" x14ac:dyDescent="0.3">
      <c r="A904" s="115"/>
      <c r="B904" s="115"/>
      <c r="C904" s="115"/>
      <c r="D904" s="115"/>
      <c r="E904" s="115"/>
      <c r="F904" s="115"/>
      <c r="Q904" s="114"/>
      <c r="R904" s="115"/>
      <c r="S904" s="115"/>
      <c r="T904" s="115"/>
      <c r="U904" s="115"/>
    </row>
    <row r="905" spans="1:21" x14ac:dyDescent="0.3">
      <c r="A905" s="115"/>
      <c r="B905" s="115"/>
      <c r="C905" s="115"/>
      <c r="D905" s="115"/>
      <c r="E905" s="115"/>
      <c r="F905" s="115"/>
      <c r="Q905" s="114"/>
      <c r="R905" s="115"/>
      <c r="S905" s="115"/>
      <c r="T905" s="115"/>
      <c r="U905" s="115"/>
    </row>
    <row r="906" spans="1:21" x14ac:dyDescent="0.3">
      <c r="A906" s="115"/>
      <c r="B906" s="115"/>
      <c r="C906" s="115"/>
      <c r="D906" s="115"/>
      <c r="E906" s="115"/>
      <c r="F906" s="115"/>
      <c r="Q906" s="114"/>
      <c r="R906" s="115"/>
      <c r="S906" s="115"/>
      <c r="T906" s="115"/>
      <c r="U906" s="115"/>
    </row>
    <row r="907" spans="1:21" x14ac:dyDescent="0.3">
      <c r="A907" s="115"/>
      <c r="B907" s="115"/>
      <c r="C907" s="115"/>
      <c r="D907" s="115"/>
      <c r="E907" s="115"/>
      <c r="F907" s="115"/>
      <c r="Q907" s="114"/>
      <c r="R907" s="115"/>
      <c r="S907" s="115"/>
      <c r="T907" s="115"/>
      <c r="U907" s="115"/>
    </row>
    <row r="908" spans="1:21" x14ac:dyDescent="0.3">
      <c r="A908" s="115"/>
      <c r="B908" s="115"/>
      <c r="C908" s="115"/>
      <c r="D908" s="115"/>
      <c r="E908" s="115"/>
      <c r="F908" s="115"/>
      <c r="Q908" s="114"/>
      <c r="R908" s="115"/>
      <c r="S908" s="115"/>
      <c r="T908" s="115"/>
      <c r="U908" s="115"/>
    </row>
    <row r="909" spans="1:21" x14ac:dyDescent="0.3">
      <c r="A909" s="115"/>
      <c r="B909" s="115"/>
      <c r="C909" s="115"/>
      <c r="D909" s="115"/>
      <c r="E909" s="115"/>
      <c r="F909" s="115"/>
      <c r="Q909" s="114"/>
      <c r="R909" s="115"/>
      <c r="S909" s="115"/>
      <c r="T909" s="115"/>
      <c r="U909" s="115"/>
    </row>
    <row r="910" spans="1:21" x14ac:dyDescent="0.3">
      <c r="A910" s="115"/>
      <c r="B910" s="115"/>
      <c r="C910" s="115"/>
      <c r="D910" s="115"/>
      <c r="E910" s="115"/>
      <c r="F910" s="115"/>
      <c r="Q910" s="114"/>
      <c r="R910" s="115"/>
      <c r="S910" s="115"/>
      <c r="T910" s="115"/>
      <c r="U910" s="115"/>
    </row>
    <row r="911" spans="1:21" x14ac:dyDescent="0.3">
      <c r="A911" s="115"/>
      <c r="B911" s="115"/>
      <c r="C911" s="115"/>
      <c r="D911" s="115"/>
      <c r="E911" s="115"/>
      <c r="F911" s="115"/>
      <c r="Q911" s="114"/>
      <c r="R911" s="115"/>
      <c r="S911" s="115"/>
      <c r="T911" s="115"/>
      <c r="U911" s="115"/>
    </row>
    <row r="912" spans="1:21" x14ac:dyDescent="0.3">
      <c r="A912" s="115"/>
      <c r="B912" s="115"/>
      <c r="C912" s="115"/>
      <c r="D912" s="115"/>
      <c r="E912" s="115"/>
      <c r="F912" s="115"/>
      <c r="Q912" s="114"/>
      <c r="R912" s="115"/>
      <c r="S912" s="115"/>
      <c r="T912" s="115"/>
      <c r="U912" s="115"/>
    </row>
    <row r="913" spans="1:21" x14ac:dyDescent="0.3">
      <c r="A913" s="115"/>
      <c r="B913" s="115"/>
      <c r="C913" s="115"/>
      <c r="D913" s="115"/>
      <c r="E913" s="115"/>
      <c r="F913" s="115"/>
      <c r="Q913" s="114"/>
      <c r="R913" s="115"/>
      <c r="S913" s="115"/>
      <c r="T913" s="115"/>
      <c r="U913" s="115"/>
    </row>
    <row r="914" spans="1:21" x14ac:dyDescent="0.3">
      <c r="A914" s="115"/>
      <c r="B914" s="115"/>
      <c r="C914" s="115"/>
      <c r="D914" s="115"/>
      <c r="E914" s="115"/>
      <c r="F914" s="115"/>
      <c r="Q914" s="114"/>
      <c r="R914" s="115"/>
      <c r="S914" s="115"/>
      <c r="T914" s="115"/>
      <c r="U914" s="115"/>
    </row>
    <row r="915" spans="1:21" x14ac:dyDescent="0.3">
      <c r="A915" s="115"/>
      <c r="B915" s="115"/>
      <c r="C915" s="115"/>
      <c r="D915" s="115"/>
      <c r="E915" s="115"/>
      <c r="F915" s="115"/>
      <c r="Q915" s="114"/>
      <c r="R915" s="115"/>
      <c r="S915" s="115"/>
      <c r="T915" s="115"/>
      <c r="U915" s="115"/>
    </row>
    <row r="916" spans="1:21" x14ac:dyDescent="0.3">
      <c r="A916" s="115"/>
      <c r="B916" s="115"/>
      <c r="C916" s="115"/>
      <c r="D916" s="115"/>
      <c r="E916" s="115"/>
      <c r="F916" s="115"/>
      <c r="Q916" s="114"/>
      <c r="R916" s="115"/>
      <c r="S916" s="115"/>
      <c r="T916" s="115"/>
      <c r="U916" s="115"/>
    </row>
    <row r="917" spans="1:21" x14ac:dyDescent="0.3">
      <c r="A917" s="115"/>
      <c r="B917" s="115"/>
      <c r="C917" s="115"/>
      <c r="D917" s="115"/>
      <c r="E917" s="115"/>
      <c r="F917" s="115"/>
      <c r="Q917" s="114"/>
      <c r="R917" s="115"/>
      <c r="S917" s="115"/>
      <c r="T917" s="115"/>
      <c r="U917" s="115"/>
    </row>
    <row r="918" spans="1:21" x14ac:dyDescent="0.3">
      <c r="A918" s="115"/>
      <c r="B918" s="115"/>
      <c r="C918" s="115"/>
      <c r="D918" s="115"/>
      <c r="E918" s="115"/>
      <c r="F918" s="115"/>
      <c r="Q918" s="114"/>
      <c r="R918" s="115"/>
      <c r="S918" s="115"/>
      <c r="T918" s="115"/>
      <c r="U918" s="115"/>
    </row>
    <row r="919" spans="1:21" x14ac:dyDescent="0.3">
      <c r="A919" s="115"/>
      <c r="B919" s="115"/>
      <c r="C919" s="115"/>
      <c r="D919" s="115"/>
      <c r="E919" s="115"/>
      <c r="F919" s="115"/>
      <c r="Q919" s="114"/>
      <c r="R919" s="115"/>
      <c r="S919" s="115"/>
      <c r="T919" s="115"/>
      <c r="U919" s="115"/>
    </row>
    <row r="920" spans="1:21" x14ac:dyDescent="0.3">
      <c r="A920" s="115"/>
      <c r="B920" s="115"/>
      <c r="C920" s="115"/>
      <c r="D920" s="115"/>
      <c r="E920" s="115"/>
      <c r="F920" s="115"/>
      <c r="Q920" s="114"/>
      <c r="R920" s="115"/>
      <c r="S920" s="115"/>
      <c r="T920" s="115"/>
      <c r="U920" s="115"/>
    </row>
    <row r="921" spans="1:21" x14ac:dyDescent="0.3">
      <c r="A921" s="115"/>
      <c r="B921" s="115"/>
      <c r="C921" s="115"/>
      <c r="D921" s="115"/>
      <c r="E921" s="115"/>
      <c r="F921" s="115"/>
      <c r="Q921" s="114"/>
      <c r="R921" s="115"/>
      <c r="S921" s="115"/>
      <c r="T921" s="115"/>
      <c r="U921" s="115"/>
    </row>
    <row r="922" spans="1:21" x14ac:dyDescent="0.3">
      <c r="A922" s="115"/>
      <c r="B922" s="115"/>
      <c r="C922" s="115"/>
      <c r="D922" s="115"/>
      <c r="E922" s="115"/>
      <c r="F922" s="115"/>
      <c r="Q922" s="114"/>
      <c r="R922" s="115"/>
      <c r="S922" s="115"/>
      <c r="T922" s="115"/>
      <c r="U922" s="115"/>
    </row>
    <row r="923" spans="1:21" x14ac:dyDescent="0.3">
      <c r="A923" s="115"/>
      <c r="B923" s="115"/>
      <c r="C923" s="115"/>
      <c r="D923" s="115"/>
      <c r="E923" s="115"/>
      <c r="F923" s="115"/>
      <c r="Q923" s="114"/>
      <c r="R923" s="115"/>
      <c r="S923" s="115"/>
      <c r="T923" s="115"/>
      <c r="U923" s="115"/>
    </row>
    <row r="924" spans="1:21" x14ac:dyDescent="0.3">
      <c r="A924" s="115"/>
      <c r="B924" s="115"/>
      <c r="C924" s="115"/>
      <c r="D924" s="115"/>
      <c r="E924" s="115"/>
      <c r="F924" s="115"/>
      <c r="Q924" s="114"/>
      <c r="R924" s="115"/>
      <c r="S924" s="115"/>
      <c r="T924" s="115"/>
      <c r="U924" s="115"/>
    </row>
    <row r="925" spans="1:21" x14ac:dyDescent="0.3">
      <c r="A925" s="115"/>
      <c r="B925" s="115"/>
      <c r="C925" s="115"/>
      <c r="D925" s="115"/>
      <c r="E925" s="115"/>
      <c r="F925" s="115"/>
      <c r="Q925" s="114"/>
      <c r="R925" s="115"/>
      <c r="S925" s="115"/>
      <c r="T925" s="115"/>
      <c r="U925" s="115"/>
    </row>
    <row r="926" spans="1:21" x14ac:dyDescent="0.3">
      <c r="A926" s="115"/>
      <c r="B926" s="115"/>
      <c r="C926" s="115"/>
      <c r="D926" s="115"/>
      <c r="E926" s="115"/>
      <c r="F926" s="115"/>
      <c r="Q926" s="114"/>
      <c r="R926" s="115"/>
      <c r="S926" s="115"/>
      <c r="T926" s="115"/>
      <c r="U926" s="115"/>
    </row>
    <row r="927" spans="1:21" x14ac:dyDescent="0.3">
      <c r="A927" s="115"/>
      <c r="B927" s="115"/>
      <c r="C927" s="115"/>
      <c r="D927" s="115"/>
      <c r="E927" s="115"/>
      <c r="F927" s="115"/>
      <c r="Q927" s="114"/>
      <c r="R927" s="115"/>
      <c r="S927" s="115"/>
      <c r="T927" s="115"/>
      <c r="U927" s="115"/>
    </row>
    <row r="928" spans="1:21" x14ac:dyDescent="0.3">
      <c r="A928" s="115"/>
      <c r="B928" s="115"/>
      <c r="C928" s="115"/>
      <c r="D928" s="115"/>
      <c r="E928" s="115"/>
      <c r="F928" s="115"/>
      <c r="Q928" s="114"/>
      <c r="R928" s="115"/>
      <c r="S928" s="115"/>
      <c r="T928" s="115"/>
      <c r="U928" s="115"/>
    </row>
    <row r="929" spans="1:21" x14ac:dyDescent="0.3">
      <c r="A929" s="115"/>
      <c r="B929" s="115"/>
      <c r="C929" s="115"/>
      <c r="D929" s="115"/>
      <c r="E929" s="115"/>
      <c r="F929" s="115"/>
      <c r="Q929" s="114"/>
      <c r="R929" s="115"/>
      <c r="S929" s="115"/>
      <c r="T929" s="115"/>
      <c r="U929" s="115"/>
    </row>
    <row r="930" spans="1:21" x14ac:dyDescent="0.3">
      <c r="A930" s="115"/>
      <c r="B930" s="115"/>
      <c r="C930" s="115"/>
      <c r="D930" s="115"/>
      <c r="E930" s="115"/>
      <c r="F930" s="115"/>
      <c r="Q930" s="114"/>
      <c r="R930" s="115"/>
      <c r="S930" s="115"/>
      <c r="T930" s="115"/>
      <c r="U930" s="115"/>
    </row>
    <row r="931" spans="1:21" x14ac:dyDescent="0.3">
      <c r="A931" s="115"/>
      <c r="B931" s="115"/>
      <c r="C931" s="115"/>
      <c r="D931" s="115"/>
      <c r="E931" s="115"/>
      <c r="F931" s="115"/>
      <c r="Q931" s="114"/>
      <c r="R931" s="115"/>
      <c r="S931" s="115"/>
      <c r="T931" s="115"/>
      <c r="U931" s="115"/>
    </row>
    <row r="932" spans="1:21" x14ac:dyDescent="0.3">
      <c r="A932" s="115"/>
      <c r="B932" s="115"/>
      <c r="C932" s="115"/>
      <c r="D932" s="115"/>
      <c r="E932" s="115"/>
      <c r="F932" s="115"/>
      <c r="Q932" s="114"/>
      <c r="R932" s="115"/>
      <c r="S932" s="115"/>
      <c r="T932" s="115"/>
      <c r="U932" s="115"/>
    </row>
    <row r="933" spans="1:21" x14ac:dyDescent="0.3">
      <c r="A933" s="115"/>
      <c r="B933" s="115"/>
      <c r="C933" s="115"/>
      <c r="D933" s="115"/>
      <c r="E933" s="115"/>
      <c r="F933" s="115"/>
      <c r="Q933" s="114"/>
      <c r="R933" s="115"/>
      <c r="S933" s="115"/>
      <c r="T933" s="115"/>
      <c r="U933" s="115"/>
    </row>
    <row r="934" spans="1:21" x14ac:dyDescent="0.3">
      <c r="A934" s="115"/>
      <c r="B934" s="115"/>
      <c r="C934" s="115"/>
      <c r="D934" s="115"/>
      <c r="E934" s="115"/>
      <c r="F934" s="115"/>
      <c r="Q934" s="114"/>
      <c r="R934" s="115"/>
      <c r="S934" s="115"/>
      <c r="T934" s="115"/>
      <c r="U934" s="115"/>
    </row>
    <row r="935" spans="1:21" x14ac:dyDescent="0.3">
      <c r="A935" s="115"/>
      <c r="B935" s="115"/>
      <c r="C935" s="115"/>
      <c r="D935" s="115"/>
      <c r="E935" s="115"/>
      <c r="F935" s="115"/>
      <c r="Q935" s="114"/>
      <c r="R935" s="115"/>
      <c r="S935" s="115"/>
      <c r="T935" s="115"/>
      <c r="U935" s="115"/>
    </row>
    <row r="936" spans="1:21" x14ac:dyDescent="0.3">
      <c r="A936" s="115"/>
      <c r="B936" s="115"/>
      <c r="C936" s="115"/>
      <c r="D936" s="115"/>
      <c r="E936" s="115"/>
      <c r="F936" s="115"/>
      <c r="Q936" s="114"/>
      <c r="R936" s="115"/>
      <c r="S936" s="115"/>
      <c r="T936" s="115"/>
      <c r="U936" s="115"/>
    </row>
    <row r="937" spans="1:21" x14ac:dyDescent="0.3">
      <c r="A937" s="115"/>
      <c r="B937" s="115"/>
      <c r="C937" s="115"/>
      <c r="D937" s="115"/>
      <c r="E937" s="115"/>
      <c r="F937" s="115"/>
      <c r="Q937" s="114"/>
      <c r="R937" s="115"/>
      <c r="S937" s="115"/>
      <c r="T937" s="115"/>
      <c r="U937" s="115"/>
    </row>
    <row r="938" spans="1:21" x14ac:dyDescent="0.3">
      <c r="A938" s="115"/>
      <c r="B938" s="115"/>
      <c r="C938" s="115"/>
      <c r="D938" s="115"/>
      <c r="E938" s="115"/>
      <c r="F938" s="115"/>
      <c r="Q938" s="114"/>
      <c r="R938" s="115"/>
      <c r="S938" s="115"/>
      <c r="T938" s="115"/>
      <c r="U938" s="115"/>
    </row>
    <row r="939" spans="1:21" x14ac:dyDescent="0.3">
      <c r="A939" s="115"/>
      <c r="B939" s="115"/>
      <c r="C939" s="115"/>
      <c r="D939" s="115"/>
      <c r="E939" s="115"/>
      <c r="F939" s="115"/>
      <c r="Q939" s="114"/>
      <c r="R939" s="115"/>
      <c r="S939" s="115"/>
      <c r="T939" s="115"/>
      <c r="U939" s="115"/>
    </row>
    <row r="940" spans="1:21" x14ac:dyDescent="0.3">
      <c r="A940" s="115"/>
      <c r="B940" s="115"/>
      <c r="C940" s="115"/>
      <c r="D940" s="115"/>
      <c r="E940" s="115"/>
      <c r="F940" s="115"/>
      <c r="Q940" s="114"/>
      <c r="R940" s="115"/>
      <c r="S940" s="115"/>
      <c r="T940" s="115"/>
      <c r="U940" s="115"/>
    </row>
    <row r="941" spans="1:21" x14ac:dyDescent="0.3">
      <c r="A941" s="115"/>
      <c r="B941" s="115"/>
      <c r="C941" s="115"/>
      <c r="D941" s="115"/>
      <c r="E941" s="115"/>
      <c r="F941" s="115"/>
      <c r="Q941" s="114"/>
      <c r="R941" s="115"/>
      <c r="S941" s="115"/>
      <c r="T941" s="115"/>
      <c r="U941" s="115"/>
    </row>
    <row r="942" spans="1:21" x14ac:dyDescent="0.3">
      <c r="A942" s="115"/>
      <c r="B942" s="115"/>
      <c r="C942" s="115"/>
      <c r="D942" s="115"/>
      <c r="E942" s="115"/>
      <c r="F942" s="115"/>
      <c r="Q942" s="114"/>
      <c r="R942" s="115"/>
      <c r="S942" s="115"/>
      <c r="T942" s="115"/>
      <c r="U942" s="115"/>
    </row>
    <row r="943" spans="1:21" x14ac:dyDescent="0.3">
      <c r="A943" s="115"/>
      <c r="B943" s="115"/>
      <c r="C943" s="115"/>
      <c r="D943" s="115"/>
      <c r="E943" s="115"/>
      <c r="F943" s="115"/>
      <c r="Q943" s="114"/>
      <c r="R943" s="115"/>
      <c r="S943" s="115"/>
      <c r="T943" s="115"/>
      <c r="U943" s="115"/>
    </row>
    <row r="944" spans="1:21" x14ac:dyDescent="0.3">
      <c r="A944" s="115"/>
      <c r="B944" s="115"/>
      <c r="C944" s="115"/>
      <c r="D944" s="115"/>
      <c r="E944" s="115"/>
      <c r="F944" s="115"/>
      <c r="Q944" s="114"/>
      <c r="R944" s="115"/>
      <c r="S944" s="115"/>
      <c r="T944" s="115"/>
      <c r="U944" s="115"/>
    </row>
    <row r="945" spans="1:21" x14ac:dyDescent="0.3">
      <c r="A945" s="115"/>
      <c r="B945" s="115"/>
      <c r="C945" s="115"/>
      <c r="D945" s="115"/>
      <c r="E945" s="115"/>
      <c r="F945" s="115"/>
      <c r="Q945" s="114"/>
      <c r="R945" s="115"/>
      <c r="S945" s="115"/>
      <c r="T945" s="115"/>
      <c r="U945" s="115"/>
    </row>
    <row r="946" spans="1:21" x14ac:dyDescent="0.3">
      <c r="A946" s="115"/>
      <c r="B946" s="115"/>
      <c r="C946" s="115"/>
      <c r="D946" s="115"/>
      <c r="E946" s="115"/>
      <c r="F946" s="115"/>
      <c r="Q946" s="114"/>
      <c r="R946" s="115"/>
      <c r="S946" s="115"/>
      <c r="T946" s="115"/>
      <c r="U946" s="115"/>
    </row>
    <row r="947" spans="1:21" x14ac:dyDescent="0.3">
      <c r="A947" s="115"/>
      <c r="B947" s="115"/>
      <c r="C947" s="115"/>
      <c r="D947" s="115"/>
      <c r="E947" s="115"/>
      <c r="F947" s="115"/>
      <c r="Q947" s="114"/>
      <c r="R947" s="115"/>
      <c r="S947" s="115"/>
      <c r="T947" s="115"/>
      <c r="U947" s="115"/>
    </row>
    <row r="948" spans="1:21" x14ac:dyDescent="0.3">
      <c r="A948" s="115"/>
      <c r="B948" s="115"/>
      <c r="C948" s="115"/>
      <c r="D948" s="115"/>
      <c r="E948" s="115"/>
      <c r="F948" s="115"/>
      <c r="Q948" s="114"/>
      <c r="R948" s="115"/>
      <c r="S948" s="115"/>
      <c r="T948" s="115"/>
      <c r="U948" s="115"/>
    </row>
    <row r="949" spans="1:21" x14ac:dyDescent="0.3">
      <c r="A949" s="115"/>
      <c r="B949" s="115"/>
      <c r="C949" s="115"/>
      <c r="D949" s="115"/>
      <c r="E949" s="115"/>
      <c r="F949" s="115"/>
      <c r="Q949" s="114"/>
      <c r="R949" s="115"/>
      <c r="S949" s="115"/>
      <c r="T949" s="115"/>
      <c r="U949" s="115"/>
    </row>
    <row r="950" spans="1:21" x14ac:dyDescent="0.3">
      <c r="A950" s="115"/>
      <c r="B950" s="115"/>
      <c r="C950" s="115"/>
      <c r="D950" s="115"/>
      <c r="E950" s="115"/>
      <c r="F950" s="115"/>
      <c r="Q950" s="114"/>
      <c r="R950" s="115"/>
      <c r="S950" s="115"/>
      <c r="T950" s="115"/>
      <c r="U950" s="115"/>
    </row>
    <row r="951" spans="1:21" x14ac:dyDescent="0.3">
      <c r="A951" s="115"/>
      <c r="B951" s="115"/>
      <c r="C951" s="115"/>
      <c r="D951" s="115"/>
      <c r="E951" s="115"/>
      <c r="F951" s="115"/>
      <c r="Q951" s="114"/>
      <c r="R951" s="115"/>
      <c r="S951" s="115"/>
      <c r="T951" s="115"/>
      <c r="U951" s="115"/>
    </row>
    <row r="952" spans="1:21" x14ac:dyDescent="0.3">
      <c r="A952" s="115"/>
      <c r="B952" s="115"/>
      <c r="C952" s="115"/>
      <c r="D952" s="115"/>
      <c r="E952" s="115"/>
      <c r="F952" s="115"/>
      <c r="Q952" s="114"/>
      <c r="R952" s="115"/>
      <c r="S952" s="115"/>
      <c r="T952" s="115"/>
      <c r="U952" s="115"/>
    </row>
    <row r="953" spans="1:21" x14ac:dyDescent="0.3">
      <c r="A953" s="115"/>
      <c r="B953" s="115"/>
      <c r="C953" s="115"/>
      <c r="D953" s="115"/>
      <c r="E953" s="115"/>
      <c r="F953" s="115"/>
      <c r="Q953" s="114"/>
      <c r="R953" s="115"/>
      <c r="S953" s="115"/>
      <c r="T953" s="115"/>
      <c r="U953" s="115"/>
    </row>
    <row r="954" spans="1:21" x14ac:dyDescent="0.3">
      <c r="A954" s="115"/>
      <c r="B954" s="115"/>
      <c r="C954" s="115"/>
      <c r="D954" s="115"/>
      <c r="E954" s="115"/>
      <c r="F954" s="115"/>
      <c r="Q954" s="114"/>
      <c r="R954" s="115"/>
      <c r="S954" s="115"/>
      <c r="T954" s="115"/>
      <c r="U954" s="115"/>
    </row>
    <row r="955" spans="1:21" x14ac:dyDescent="0.3">
      <c r="A955" s="115"/>
      <c r="B955" s="115"/>
      <c r="C955" s="115"/>
      <c r="D955" s="115"/>
      <c r="E955" s="115"/>
      <c r="F955" s="115"/>
      <c r="Q955" s="114"/>
      <c r="R955" s="115"/>
      <c r="S955" s="115"/>
      <c r="T955" s="115"/>
      <c r="U955" s="115"/>
    </row>
    <row r="956" spans="1:21" x14ac:dyDescent="0.3">
      <c r="A956" s="115"/>
      <c r="B956" s="115"/>
      <c r="C956" s="115"/>
      <c r="D956" s="115"/>
      <c r="E956" s="115"/>
      <c r="F956" s="115"/>
      <c r="Q956" s="114"/>
      <c r="R956" s="115"/>
      <c r="S956" s="115"/>
      <c r="T956" s="115"/>
      <c r="U956" s="115"/>
    </row>
    <row r="957" spans="1:21" x14ac:dyDescent="0.3">
      <c r="A957" s="115"/>
      <c r="B957" s="115"/>
      <c r="C957" s="115"/>
      <c r="D957" s="115"/>
      <c r="E957" s="115"/>
      <c r="F957" s="115"/>
      <c r="Q957" s="114"/>
      <c r="R957" s="115"/>
      <c r="S957" s="115"/>
      <c r="T957" s="115"/>
      <c r="U957" s="115"/>
    </row>
    <row r="958" spans="1:21" x14ac:dyDescent="0.3">
      <c r="A958" s="115"/>
      <c r="B958" s="115"/>
      <c r="C958" s="115"/>
      <c r="D958" s="115"/>
      <c r="E958" s="115"/>
      <c r="F958" s="115"/>
      <c r="Q958" s="114"/>
      <c r="R958" s="115"/>
      <c r="S958" s="115"/>
      <c r="T958" s="115"/>
      <c r="U958" s="115"/>
    </row>
    <row r="959" spans="1:21" x14ac:dyDescent="0.3">
      <c r="A959" s="115"/>
      <c r="B959" s="115"/>
      <c r="C959" s="115"/>
      <c r="D959" s="115"/>
      <c r="E959" s="115"/>
      <c r="F959" s="115"/>
      <c r="Q959" s="114"/>
      <c r="R959" s="115"/>
      <c r="S959" s="115"/>
      <c r="T959" s="115"/>
      <c r="U959" s="115"/>
    </row>
    <row r="960" spans="1:21" x14ac:dyDescent="0.3">
      <c r="A960" s="115"/>
      <c r="B960" s="115"/>
      <c r="C960" s="115"/>
      <c r="D960" s="115"/>
      <c r="E960" s="115"/>
      <c r="F960" s="115"/>
      <c r="Q960" s="114"/>
      <c r="R960" s="115"/>
      <c r="S960" s="115"/>
      <c r="T960" s="115"/>
      <c r="U960" s="115"/>
    </row>
    <row r="961" spans="1:21" x14ac:dyDescent="0.3">
      <c r="A961" s="115"/>
      <c r="B961" s="115"/>
      <c r="C961" s="115"/>
      <c r="D961" s="115"/>
      <c r="E961" s="115"/>
      <c r="F961" s="115"/>
      <c r="Q961" s="114"/>
      <c r="R961" s="115"/>
      <c r="S961" s="115"/>
      <c r="T961" s="115"/>
      <c r="U961" s="115"/>
    </row>
    <row r="962" spans="1:21" x14ac:dyDescent="0.3">
      <c r="A962" s="115"/>
      <c r="B962" s="115"/>
      <c r="C962" s="115"/>
      <c r="D962" s="115"/>
      <c r="E962" s="115"/>
      <c r="F962" s="115"/>
      <c r="Q962" s="114"/>
      <c r="R962" s="115"/>
      <c r="S962" s="115"/>
      <c r="T962" s="115"/>
      <c r="U962" s="115"/>
    </row>
    <row r="963" spans="1:21" x14ac:dyDescent="0.3">
      <c r="A963" s="115"/>
      <c r="B963" s="115"/>
      <c r="C963" s="115"/>
      <c r="D963" s="115"/>
      <c r="E963" s="115"/>
      <c r="F963" s="115"/>
      <c r="Q963" s="114"/>
      <c r="R963" s="115"/>
      <c r="S963" s="115"/>
      <c r="T963" s="115"/>
      <c r="U963" s="115"/>
    </row>
    <row r="964" spans="1:21" x14ac:dyDescent="0.3">
      <c r="A964" s="115"/>
      <c r="B964" s="115"/>
      <c r="C964" s="115"/>
      <c r="D964" s="115"/>
      <c r="E964" s="115"/>
      <c r="F964" s="115"/>
      <c r="Q964" s="114"/>
      <c r="R964" s="115"/>
      <c r="S964" s="115"/>
      <c r="T964" s="115"/>
      <c r="U964" s="115"/>
    </row>
    <row r="965" spans="1:21" x14ac:dyDescent="0.3">
      <c r="A965" s="115"/>
      <c r="B965" s="115"/>
      <c r="C965" s="115"/>
      <c r="D965" s="115"/>
      <c r="E965" s="115"/>
      <c r="F965" s="115"/>
      <c r="Q965" s="114"/>
      <c r="R965" s="115"/>
      <c r="S965" s="115"/>
      <c r="T965" s="115"/>
      <c r="U965" s="115"/>
    </row>
    <row r="966" spans="1:21" x14ac:dyDescent="0.3">
      <c r="A966" s="115"/>
      <c r="B966" s="115"/>
      <c r="C966" s="115"/>
      <c r="D966" s="115"/>
      <c r="E966" s="115"/>
      <c r="F966" s="115"/>
      <c r="Q966" s="114"/>
      <c r="R966" s="115"/>
      <c r="S966" s="115"/>
      <c r="T966" s="115"/>
      <c r="U966" s="115"/>
    </row>
    <row r="967" spans="1:21" x14ac:dyDescent="0.3">
      <c r="A967" s="115"/>
      <c r="B967" s="115"/>
      <c r="C967" s="115"/>
      <c r="D967" s="115"/>
      <c r="E967" s="115"/>
      <c r="F967" s="115"/>
      <c r="Q967" s="114"/>
      <c r="R967" s="115"/>
      <c r="S967" s="115"/>
      <c r="T967" s="115"/>
      <c r="U967" s="115"/>
    </row>
    <row r="968" spans="1:21" x14ac:dyDescent="0.3">
      <c r="A968" s="115"/>
      <c r="B968" s="115"/>
      <c r="C968" s="115"/>
      <c r="D968" s="115"/>
      <c r="E968" s="115"/>
      <c r="F968" s="115"/>
      <c r="Q968" s="114"/>
      <c r="R968" s="115"/>
      <c r="S968" s="115"/>
      <c r="T968" s="115"/>
      <c r="U968" s="115"/>
    </row>
    <row r="969" spans="1:21" x14ac:dyDescent="0.3">
      <c r="A969" s="115"/>
      <c r="B969" s="115"/>
      <c r="C969" s="115"/>
      <c r="D969" s="115"/>
      <c r="E969" s="115"/>
      <c r="F969" s="115"/>
      <c r="Q969" s="114"/>
      <c r="R969" s="115"/>
      <c r="S969" s="115"/>
      <c r="T969" s="115"/>
      <c r="U969" s="115"/>
    </row>
    <row r="970" spans="1:21" x14ac:dyDescent="0.3">
      <c r="A970" s="115"/>
      <c r="B970" s="115"/>
      <c r="C970" s="115"/>
      <c r="D970" s="115"/>
      <c r="E970" s="115"/>
      <c r="F970" s="115"/>
      <c r="Q970" s="114"/>
      <c r="R970" s="115"/>
      <c r="S970" s="115"/>
      <c r="T970" s="115"/>
      <c r="U970" s="115"/>
    </row>
    <row r="971" spans="1:21" x14ac:dyDescent="0.3">
      <c r="A971" s="115"/>
      <c r="B971" s="115"/>
      <c r="C971" s="115"/>
      <c r="D971" s="115"/>
      <c r="E971" s="115"/>
      <c r="F971" s="115"/>
      <c r="Q971" s="114"/>
      <c r="R971" s="115"/>
      <c r="S971" s="115"/>
      <c r="T971" s="115"/>
      <c r="U971" s="115"/>
    </row>
    <row r="972" spans="1:21" x14ac:dyDescent="0.3">
      <c r="A972" s="115"/>
      <c r="B972" s="115"/>
      <c r="C972" s="115"/>
      <c r="D972" s="115"/>
      <c r="E972" s="115"/>
      <c r="F972" s="115"/>
      <c r="Q972" s="114"/>
      <c r="R972" s="115"/>
      <c r="S972" s="115"/>
      <c r="T972" s="115"/>
      <c r="U972" s="115"/>
    </row>
    <row r="973" spans="1:21" x14ac:dyDescent="0.3">
      <c r="A973" s="115"/>
      <c r="B973" s="115"/>
      <c r="C973" s="115"/>
      <c r="D973" s="115"/>
      <c r="E973" s="115"/>
      <c r="F973" s="115"/>
      <c r="Q973" s="114"/>
      <c r="R973" s="115"/>
      <c r="S973" s="115"/>
      <c r="T973" s="115"/>
      <c r="U973" s="115"/>
    </row>
    <row r="974" spans="1:21" x14ac:dyDescent="0.3">
      <c r="A974" s="115"/>
      <c r="B974" s="115"/>
      <c r="C974" s="115"/>
      <c r="D974" s="115"/>
      <c r="E974" s="115"/>
      <c r="F974" s="115"/>
      <c r="Q974" s="114"/>
      <c r="R974" s="115"/>
      <c r="S974" s="115"/>
      <c r="T974" s="115"/>
      <c r="U974" s="115"/>
    </row>
    <row r="975" spans="1:21" x14ac:dyDescent="0.3">
      <c r="A975" s="115"/>
      <c r="B975" s="115"/>
      <c r="C975" s="115"/>
      <c r="D975" s="115"/>
      <c r="E975" s="115"/>
      <c r="F975" s="115"/>
      <c r="Q975" s="114"/>
      <c r="R975" s="115"/>
      <c r="S975" s="115"/>
      <c r="T975" s="115"/>
      <c r="U975" s="115"/>
    </row>
    <row r="976" spans="1:21" x14ac:dyDescent="0.3">
      <c r="A976" s="115"/>
      <c r="B976" s="115"/>
      <c r="C976" s="115"/>
      <c r="D976" s="115"/>
      <c r="E976" s="115"/>
      <c r="F976" s="115"/>
      <c r="Q976" s="114"/>
      <c r="R976" s="115"/>
      <c r="S976" s="115"/>
      <c r="T976" s="115"/>
      <c r="U976" s="115"/>
    </row>
    <row r="977" spans="1:21" x14ac:dyDescent="0.3">
      <c r="A977" s="115"/>
      <c r="B977" s="115"/>
      <c r="C977" s="115"/>
      <c r="D977" s="115"/>
      <c r="E977" s="115"/>
      <c r="F977" s="115"/>
      <c r="Q977" s="114"/>
      <c r="R977" s="115"/>
      <c r="S977" s="115"/>
      <c r="T977" s="115"/>
      <c r="U977" s="115"/>
    </row>
    <row r="978" spans="1:21" x14ac:dyDescent="0.3">
      <c r="A978" s="115"/>
      <c r="B978" s="115"/>
      <c r="C978" s="115"/>
      <c r="D978" s="115"/>
      <c r="E978" s="115"/>
      <c r="F978" s="115"/>
      <c r="Q978" s="114"/>
      <c r="R978" s="115"/>
      <c r="S978" s="115"/>
      <c r="T978" s="115"/>
      <c r="U978" s="115"/>
    </row>
    <row r="979" spans="1:21" x14ac:dyDescent="0.3">
      <c r="A979" s="115"/>
      <c r="B979" s="115"/>
      <c r="C979" s="115"/>
      <c r="D979" s="115"/>
      <c r="E979" s="115"/>
      <c r="F979" s="115"/>
      <c r="Q979" s="114"/>
      <c r="R979" s="115"/>
      <c r="S979" s="115"/>
      <c r="T979" s="115"/>
      <c r="U979" s="115"/>
    </row>
    <row r="980" spans="1:21" x14ac:dyDescent="0.3">
      <c r="A980" s="115"/>
      <c r="B980" s="115"/>
      <c r="C980" s="115"/>
      <c r="D980" s="115"/>
      <c r="E980" s="115"/>
      <c r="F980" s="115"/>
      <c r="Q980" s="114"/>
      <c r="R980" s="115"/>
      <c r="S980" s="115"/>
      <c r="T980" s="115"/>
      <c r="U980" s="115"/>
    </row>
    <row r="981" spans="1:21" x14ac:dyDescent="0.3">
      <c r="A981" s="115"/>
      <c r="B981" s="115"/>
      <c r="C981" s="115"/>
      <c r="D981" s="115"/>
      <c r="E981" s="115"/>
      <c r="F981" s="115"/>
      <c r="Q981" s="114"/>
      <c r="R981" s="115"/>
      <c r="S981" s="115"/>
      <c r="T981" s="115"/>
      <c r="U981" s="115"/>
    </row>
    <row r="982" spans="1:21" x14ac:dyDescent="0.3">
      <c r="A982" s="115"/>
      <c r="B982" s="115"/>
      <c r="C982" s="115"/>
      <c r="D982" s="115"/>
      <c r="E982" s="115"/>
      <c r="F982" s="115"/>
      <c r="Q982" s="114"/>
      <c r="R982" s="115"/>
      <c r="S982" s="115"/>
      <c r="T982" s="115"/>
      <c r="U982" s="115"/>
    </row>
    <row r="983" spans="1:21" x14ac:dyDescent="0.3">
      <c r="A983" s="115"/>
      <c r="B983" s="115"/>
      <c r="C983" s="115"/>
      <c r="D983" s="115"/>
      <c r="E983" s="115"/>
      <c r="F983" s="115"/>
      <c r="Q983" s="114"/>
      <c r="R983" s="115"/>
      <c r="S983" s="115"/>
      <c r="T983" s="115"/>
      <c r="U983" s="115"/>
    </row>
    <row r="984" spans="1:21" x14ac:dyDescent="0.3">
      <c r="A984" s="115"/>
      <c r="B984" s="115"/>
      <c r="C984" s="115"/>
      <c r="D984" s="115"/>
      <c r="E984" s="115"/>
      <c r="F984" s="115"/>
      <c r="Q984" s="114"/>
      <c r="R984" s="115"/>
      <c r="S984" s="115"/>
      <c r="T984" s="115"/>
      <c r="U984" s="115"/>
    </row>
    <row r="985" spans="1:21" x14ac:dyDescent="0.3">
      <c r="A985" s="115"/>
      <c r="B985" s="115"/>
      <c r="C985" s="115"/>
      <c r="D985" s="115"/>
      <c r="E985" s="115"/>
      <c r="F985" s="115"/>
      <c r="Q985" s="114"/>
      <c r="R985" s="115"/>
      <c r="S985" s="115"/>
      <c r="T985" s="115"/>
      <c r="U985" s="115"/>
    </row>
    <row r="986" spans="1:21" x14ac:dyDescent="0.3">
      <c r="A986" s="115"/>
      <c r="B986" s="115"/>
      <c r="C986" s="115"/>
      <c r="D986" s="115"/>
      <c r="E986" s="115"/>
      <c r="F986" s="115"/>
      <c r="Q986" s="114"/>
      <c r="R986" s="115"/>
      <c r="S986" s="115"/>
      <c r="T986" s="115"/>
      <c r="U986" s="115"/>
    </row>
    <row r="987" spans="1:21" x14ac:dyDescent="0.3">
      <c r="A987" s="115"/>
      <c r="B987" s="115"/>
      <c r="C987" s="115"/>
      <c r="D987" s="115"/>
      <c r="E987" s="115"/>
      <c r="F987" s="115"/>
      <c r="Q987" s="114"/>
      <c r="R987" s="115"/>
      <c r="S987" s="115"/>
      <c r="T987" s="115"/>
      <c r="U987" s="115"/>
    </row>
    <row r="988" spans="1:21" x14ac:dyDescent="0.3">
      <c r="A988" s="115"/>
      <c r="B988" s="115"/>
      <c r="C988" s="115"/>
      <c r="D988" s="115"/>
      <c r="E988" s="115"/>
      <c r="F988" s="115"/>
      <c r="Q988" s="114"/>
      <c r="R988" s="115"/>
      <c r="S988" s="115"/>
      <c r="T988" s="115"/>
      <c r="U988" s="115"/>
    </row>
    <row r="989" spans="1:21" x14ac:dyDescent="0.3">
      <c r="A989" s="115"/>
      <c r="B989" s="115"/>
      <c r="C989" s="115"/>
      <c r="D989" s="115"/>
      <c r="E989" s="115"/>
      <c r="F989" s="115"/>
      <c r="Q989" s="114"/>
      <c r="R989" s="115"/>
      <c r="S989" s="115"/>
      <c r="T989" s="115"/>
      <c r="U989" s="115"/>
    </row>
    <row r="990" spans="1:21" x14ac:dyDescent="0.3">
      <c r="A990" s="115"/>
      <c r="B990" s="115"/>
      <c r="C990" s="115"/>
      <c r="D990" s="115"/>
      <c r="E990" s="115"/>
      <c r="F990" s="115"/>
      <c r="Q990" s="114"/>
      <c r="R990" s="115"/>
      <c r="S990" s="115"/>
      <c r="T990" s="115"/>
      <c r="U990" s="115"/>
    </row>
    <row r="991" spans="1:21" x14ac:dyDescent="0.3">
      <c r="A991" s="115"/>
      <c r="B991" s="115"/>
      <c r="C991" s="115"/>
      <c r="D991" s="115"/>
      <c r="E991" s="115"/>
      <c r="F991" s="115"/>
      <c r="Q991" s="114"/>
      <c r="R991" s="115"/>
      <c r="S991" s="115"/>
      <c r="T991" s="115"/>
      <c r="U991" s="115"/>
    </row>
    <row r="992" spans="1:21" x14ac:dyDescent="0.3">
      <c r="A992" s="115"/>
      <c r="B992" s="115"/>
      <c r="C992" s="115"/>
      <c r="D992" s="115"/>
      <c r="E992" s="115"/>
      <c r="F992" s="115"/>
      <c r="Q992" s="114"/>
      <c r="R992" s="115"/>
      <c r="S992" s="115"/>
      <c r="T992" s="115"/>
      <c r="U992" s="115"/>
    </row>
    <row r="993" spans="1:21" x14ac:dyDescent="0.3">
      <c r="A993" s="115"/>
      <c r="B993" s="115"/>
      <c r="C993" s="115"/>
      <c r="D993" s="115"/>
      <c r="E993" s="115"/>
      <c r="F993" s="115"/>
      <c r="Q993" s="114"/>
      <c r="R993" s="115"/>
      <c r="S993" s="115"/>
      <c r="T993" s="115"/>
      <c r="U993" s="115"/>
    </row>
    <row r="994" spans="1:21" x14ac:dyDescent="0.3">
      <c r="A994" s="115"/>
      <c r="B994" s="115"/>
      <c r="C994" s="115"/>
      <c r="D994" s="115"/>
      <c r="E994" s="115"/>
      <c r="F994" s="115"/>
      <c r="Q994" s="114"/>
      <c r="R994" s="115"/>
      <c r="S994" s="115"/>
      <c r="T994" s="115"/>
      <c r="U994" s="115"/>
    </row>
    <row r="995" spans="1:21" x14ac:dyDescent="0.3">
      <c r="A995" s="115"/>
      <c r="B995" s="115"/>
      <c r="C995" s="115"/>
      <c r="D995" s="115"/>
      <c r="E995" s="115"/>
      <c r="F995" s="115"/>
      <c r="Q995" s="114"/>
      <c r="R995" s="115"/>
      <c r="S995" s="115"/>
      <c r="T995" s="115"/>
      <c r="U995" s="115"/>
    </row>
    <row r="996" spans="1:21" x14ac:dyDescent="0.3">
      <c r="A996" s="115"/>
      <c r="B996" s="115"/>
      <c r="C996" s="115"/>
      <c r="D996" s="115"/>
      <c r="E996" s="115"/>
      <c r="F996" s="115"/>
      <c r="Q996" s="114"/>
      <c r="R996" s="115"/>
      <c r="S996" s="115"/>
      <c r="T996" s="115"/>
      <c r="U996" s="115"/>
    </row>
    <row r="997" spans="1:21" x14ac:dyDescent="0.3">
      <c r="A997" s="115"/>
      <c r="B997" s="115"/>
      <c r="C997" s="115"/>
      <c r="D997" s="115"/>
      <c r="E997" s="115"/>
      <c r="F997" s="115"/>
      <c r="Q997" s="114"/>
      <c r="R997" s="115"/>
      <c r="S997" s="115"/>
      <c r="T997" s="115"/>
      <c r="U997" s="115"/>
    </row>
    <row r="998" spans="1:21" x14ac:dyDescent="0.3">
      <c r="A998" s="115"/>
      <c r="B998" s="115"/>
      <c r="C998" s="115"/>
      <c r="D998" s="115"/>
      <c r="E998" s="115"/>
      <c r="F998" s="115"/>
      <c r="Q998" s="114"/>
      <c r="R998" s="115"/>
      <c r="S998" s="115"/>
      <c r="T998" s="115"/>
      <c r="U998" s="115"/>
    </row>
    <row r="999" spans="1:21" x14ac:dyDescent="0.3">
      <c r="A999" s="115"/>
      <c r="B999" s="115"/>
      <c r="C999" s="115"/>
      <c r="D999" s="115"/>
      <c r="E999" s="115"/>
      <c r="F999" s="115"/>
      <c r="Q999" s="114"/>
      <c r="R999" s="115"/>
      <c r="S999" s="115"/>
      <c r="T999" s="115"/>
      <c r="U999" s="115"/>
    </row>
    <row r="1000" spans="1:21" x14ac:dyDescent="0.3">
      <c r="A1000" s="115"/>
      <c r="B1000" s="115"/>
      <c r="C1000" s="115"/>
      <c r="D1000" s="115"/>
      <c r="E1000" s="115"/>
      <c r="F1000" s="115"/>
      <c r="Q1000" s="114"/>
      <c r="R1000" s="115"/>
      <c r="S1000" s="115"/>
      <c r="T1000" s="115"/>
      <c r="U1000" s="115"/>
    </row>
    <row r="1001" spans="1:21" x14ac:dyDescent="0.3">
      <c r="A1001" s="115"/>
      <c r="B1001" s="115"/>
      <c r="C1001" s="115"/>
      <c r="D1001" s="115"/>
      <c r="E1001" s="115"/>
      <c r="F1001" s="115"/>
      <c r="Q1001" s="114"/>
      <c r="R1001" s="115"/>
      <c r="S1001" s="115"/>
      <c r="T1001" s="115"/>
      <c r="U1001" s="115"/>
    </row>
    <row r="1002" spans="1:21" x14ac:dyDescent="0.3">
      <c r="A1002" s="115"/>
      <c r="B1002" s="115"/>
      <c r="C1002" s="115"/>
      <c r="D1002" s="115"/>
      <c r="E1002" s="115"/>
      <c r="F1002" s="115"/>
      <c r="Q1002" s="114"/>
      <c r="R1002" s="115"/>
      <c r="S1002" s="115"/>
      <c r="T1002" s="115"/>
      <c r="U1002" s="115"/>
    </row>
    <row r="1003" spans="1:21" x14ac:dyDescent="0.3">
      <c r="A1003" s="115"/>
      <c r="B1003" s="115"/>
      <c r="C1003" s="115"/>
      <c r="D1003" s="115"/>
      <c r="E1003" s="115"/>
      <c r="F1003" s="115"/>
      <c r="Q1003" s="114"/>
      <c r="R1003" s="115"/>
      <c r="S1003" s="115"/>
      <c r="T1003" s="115"/>
      <c r="U1003" s="115"/>
    </row>
    <row r="1004" spans="1:21" x14ac:dyDescent="0.3">
      <c r="A1004" s="115"/>
      <c r="B1004" s="115"/>
      <c r="C1004" s="115"/>
      <c r="D1004" s="115"/>
      <c r="E1004" s="115"/>
      <c r="F1004" s="115"/>
      <c r="Q1004" s="114"/>
      <c r="R1004" s="115"/>
      <c r="S1004" s="115"/>
      <c r="T1004" s="115"/>
      <c r="U1004" s="115"/>
    </row>
    <row r="1005" spans="1:21" x14ac:dyDescent="0.3">
      <c r="A1005" s="115"/>
      <c r="B1005" s="115"/>
      <c r="C1005" s="115"/>
      <c r="D1005" s="115"/>
      <c r="E1005" s="115"/>
      <c r="F1005" s="115"/>
      <c r="Q1005" s="114"/>
      <c r="R1005" s="115"/>
      <c r="S1005" s="115"/>
      <c r="T1005" s="115"/>
      <c r="U1005" s="115"/>
    </row>
    <row r="1006" spans="1:21" x14ac:dyDescent="0.3">
      <c r="A1006" s="115"/>
      <c r="B1006" s="115"/>
      <c r="C1006" s="115"/>
      <c r="D1006" s="115"/>
      <c r="E1006" s="115"/>
      <c r="F1006" s="115"/>
      <c r="Q1006" s="114"/>
      <c r="R1006" s="115"/>
      <c r="S1006" s="115"/>
      <c r="T1006" s="115"/>
      <c r="U1006" s="115"/>
    </row>
    <row r="1007" spans="1:21" x14ac:dyDescent="0.3">
      <c r="A1007" s="115"/>
      <c r="B1007" s="115"/>
      <c r="C1007" s="115"/>
      <c r="D1007" s="115"/>
      <c r="E1007" s="115"/>
      <c r="F1007" s="115"/>
      <c r="Q1007" s="114"/>
      <c r="R1007" s="115"/>
      <c r="S1007" s="115"/>
      <c r="T1007" s="115"/>
      <c r="U1007" s="115"/>
    </row>
    <row r="1008" spans="1:21" x14ac:dyDescent="0.3">
      <c r="A1008" s="115"/>
      <c r="B1008" s="115"/>
      <c r="C1008" s="115"/>
      <c r="D1008" s="115"/>
      <c r="E1008" s="115"/>
      <c r="F1008" s="115"/>
      <c r="Q1008" s="114"/>
      <c r="R1008" s="115"/>
      <c r="S1008" s="115"/>
      <c r="T1008" s="115"/>
      <c r="U1008" s="115"/>
    </row>
    <row r="1009" spans="1:21" x14ac:dyDescent="0.3">
      <c r="A1009" s="115"/>
      <c r="B1009" s="115"/>
      <c r="C1009" s="115"/>
      <c r="D1009" s="115"/>
      <c r="E1009" s="115"/>
      <c r="F1009" s="115"/>
      <c r="Q1009" s="114"/>
      <c r="R1009" s="115"/>
      <c r="S1009" s="115"/>
      <c r="T1009" s="115"/>
      <c r="U1009" s="115"/>
    </row>
    <row r="1010" spans="1:21" x14ac:dyDescent="0.3">
      <c r="A1010" s="115"/>
      <c r="B1010" s="115"/>
      <c r="C1010" s="115"/>
      <c r="D1010" s="115"/>
      <c r="E1010" s="115"/>
      <c r="F1010" s="115"/>
      <c r="Q1010" s="114"/>
      <c r="R1010" s="115"/>
      <c r="S1010" s="115"/>
      <c r="T1010" s="115"/>
      <c r="U1010" s="115"/>
    </row>
    <row r="1011" spans="1:21" x14ac:dyDescent="0.3">
      <c r="A1011" s="115"/>
      <c r="B1011" s="115"/>
      <c r="C1011" s="115"/>
      <c r="D1011" s="115"/>
      <c r="E1011" s="115"/>
      <c r="F1011" s="115"/>
      <c r="Q1011" s="114"/>
      <c r="R1011" s="115"/>
      <c r="S1011" s="115"/>
      <c r="T1011" s="115"/>
      <c r="U1011" s="115"/>
    </row>
    <row r="1012" spans="1:21" x14ac:dyDescent="0.3">
      <c r="A1012" s="115"/>
      <c r="B1012" s="115"/>
      <c r="C1012" s="115"/>
      <c r="D1012" s="115"/>
      <c r="E1012" s="115"/>
      <c r="F1012" s="115"/>
      <c r="Q1012" s="114"/>
      <c r="R1012" s="115"/>
      <c r="S1012" s="115"/>
      <c r="T1012" s="115"/>
      <c r="U1012" s="115"/>
    </row>
    <row r="1013" spans="1:21" x14ac:dyDescent="0.3">
      <c r="A1013" s="115"/>
      <c r="B1013" s="115"/>
      <c r="C1013" s="115"/>
      <c r="D1013" s="115"/>
      <c r="E1013" s="115"/>
      <c r="F1013" s="115"/>
      <c r="Q1013" s="114"/>
      <c r="R1013" s="115"/>
      <c r="S1013" s="115"/>
      <c r="T1013" s="115"/>
      <c r="U1013" s="115"/>
    </row>
    <row r="1014" spans="1:21" x14ac:dyDescent="0.3">
      <c r="A1014" s="115"/>
      <c r="B1014" s="115"/>
      <c r="C1014" s="115"/>
      <c r="D1014" s="115"/>
      <c r="E1014" s="115"/>
      <c r="F1014" s="115"/>
      <c r="Q1014" s="114"/>
      <c r="R1014" s="115"/>
      <c r="S1014" s="115"/>
      <c r="T1014" s="115"/>
      <c r="U1014" s="115"/>
    </row>
    <row r="1015" spans="1:21" x14ac:dyDescent="0.3">
      <c r="A1015" s="115"/>
      <c r="B1015" s="115"/>
      <c r="C1015" s="115"/>
      <c r="D1015" s="115"/>
      <c r="E1015" s="115"/>
      <c r="F1015" s="115"/>
      <c r="Q1015" s="114"/>
      <c r="R1015" s="115"/>
      <c r="S1015" s="115"/>
      <c r="T1015" s="115"/>
      <c r="U1015" s="115"/>
    </row>
    <row r="1016" spans="1:21" x14ac:dyDescent="0.3">
      <c r="A1016" s="115"/>
      <c r="B1016" s="115"/>
      <c r="C1016" s="115"/>
      <c r="D1016" s="115"/>
      <c r="E1016" s="115"/>
      <c r="F1016" s="115"/>
      <c r="Q1016" s="114"/>
      <c r="R1016" s="115"/>
      <c r="S1016" s="115"/>
      <c r="T1016" s="115"/>
      <c r="U1016" s="115"/>
    </row>
    <row r="1017" spans="1:21" x14ac:dyDescent="0.3">
      <c r="A1017" s="115"/>
      <c r="B1017" s="115"/>
      <c r="C1017" s="115"/>
      <c r="D1017" s="115"/>
      <c r="E1017" s="115"/>
      <c r="F1017" s="115"/>
      <c r="Q1017" s="114"/>
      <c r="R1017" s="115"/>
      <c r="S1017" s="115"/>
      <c r="T1017" s="115"/>
      <c r="U1017" s="115"/>
    </row>
    <row r="1018" spans="1:21" x14ac:dyDescent="0.3">
      <c r="A1018" s="115"/>
      <c r="B1018" s="115"/>
      <c r="C1018" s="115"/>
      <c r="D1018" s="115"/>
      <c r="E1018" s="115"/>
      <c r="F1018" s="115"/>
      <c r="Q1018" s="114"/>
      <c r="R1018" s="115"/>
      <c r="S1018" s="115"/>
      <c r="T1018" s="115"/>
      <c r="U1018" s="115"/>
    </row>
    <row r="1019" spans="1:21" x14ac:dyDescent="0.3">
      <c r="A1019" s="115"/>
      <c r="B1019" s="115"/>
      <c r="C1019" s="115"/>
      <c r="D1019" s="115"/>
      <c r="E1019" s="115"/>
      <c r="F1019" s="115"/>
      <c r="Q1019" s="114"/>
      <c r="R1019" s="115"/>
      <c r="S1019" s="115"/>
      <c r="T1019" s="115"/>
      <c r="U1019" s="115"/>
    </row>
    <row r="1020" spans="1:21" x14ac:dyDescent="0.3">
      <c r="A1020" s="115"/>
      <c r="B1020" s="115"/>
      <c r="C1020" s="115"/>
      <c r="D1020" s="115"/>
      <c r="E1020" s="115"/>
      <c r="F1020" s="115"/>
      <c r="Q1020" s="114"/>
      <c r="R1020" s="115"/>
      <c r="S1020" s="115"/>
      <c r="T1020" s="115"/>
      <c r="U1020" s="115"/>
    </row>
    <row r="1021" spans="1:21" x14ac:dyDescent="0.3">
      <c r="A1021" s="115"/>
      <c r="B1021" s="115"/>
      <c r="C1021" s="115"/>
      <c r="D1021" s="115"/>
      <c r="E1021" s="115"/>
      <c r="F1021" s="115"/>
      <c r="Q1021" s="114"/>
      <c r="R1021" s="115"/>
      <c r="S1021" s="115"/>
      <c r="T1021" s="115"/>
      <c r="U1021" s="115"/>
    </row>
    <row r="1022" spans="1:21" x14ac:dyDescent="0.3">
      <c r="A1022" s="115"/>
      <c r="B1022" s="115"/>
      <c r="C1022" s="115"/>
      <c r="D1022" s="115"/>
      <c r="E1022" s="115"/>
      <c r="F1022" s="115"/>
      <c r="Q1022" s="114"/>
      <c r="R1022" s="115"/>
      <c r="S1022" s="115"/>
      <c r="T1022" s="115"/>
      <c r="U1022" s="115"/>
    </row>
    <row r="1023" spans="1:21" x14ac:dyDescent="0.3">
      <c r="A1023" s="115"/>
      <c r="B1023" s="115"/>
      <c r="C1023" s="115"/>
      <c r="D1023" s="115"/>
      <c r="E1023" s="115"/>
      <c r="F1023" s="115"/>
      <c r="Q1023" s="114"/>
      <c r="R1023" s="115"/>
      <c r="S1023" s="115"/>
      <c r="T1023" s="115"/>
      <c r="U1023" s="115"/>
    </row>
    <row r="1024" spans="1:21" x14ac:dyDescent="0.3">
      <c r="A1024" s="115"/>
      <c r="B1024" s="115"/>
      <c r="C1024" s="115"/>
      <c r="D1024" s="115"/>
      <c r="E1024" s="115"/>
      <c r="F1024" s="115"/>
      <c r="Q1024" s="114"/>
      <c r="R1024" s="115"/>
      <c r="S1024" s="115"/>
      <c r="T1024" s="115"/>
      <c r="U1024" s="115"/>
    </row>
    <row r="1025" spans="1:21" x14ac:dyDescent="0.3">
      <c r="A1025" s="115"/>
      <c r="B1025" s="115"/>
      <c r="C1025" s="115"/>
      <c r="D1025" s="115"/>
      <c r="E1025" s="115"/>
      <c r="F1025" s="115"/>
      <c r="Q1025" s="114"/>
      <c r="R1025" s="115"/>
      <c r="S1025" s="115"/>
      <c r="T1025" s="115"/>
      <c r="U1025" s="115"/>
    </row>
    <row r="1026" spans="1:21" x14ac:dyDescent="0.3">
      <c r="A1026" s="115"/>
      <c r="B1026" s="115"/>
      <c r="C1026" s="115"/>
      <c r="D1026" s="115"/>
      <c r="E1026" s="115"/>
      <c r="F1026" s="115"/>
      <c r="Q1026" s="114"/>
      <c r="R1026" s="115"/>
      <c r="S1026" s="115"/>
      <c r="T1026" s="115"/>
      <c r="U1026" s="115"/>
    </row>
    <row r="1027" spans="1:21" x14ac:dyDescent="0.3">
      <c r="A1027" s="115"/>
      <c r="B1027" s="115"/>
      <c r="C1027" s="115"/>
      <c r="D1027" s="115"/>
      <c r="E1027" s="115"/>
      <c r="F1027" s="115"/>
      <c r="Q1027" s="114"/>
      <c r="R1027" s="115"/>
      <c r="S1027" s="115"/>
      <c r="T1027" s="115"/>
      <c r="U1027" s="115"/>
    </row>
    <row r="1028" spans="1:21" x14ac:dyDescent="0.3">
      <c r="A1028" s="115"/>
      <c r="B1028" s="115"/>
      <c r="C1028" s="115"/>
      <c r="D1028" s="115"/>
      <c r="E1028" s="115"/>
      <c r="F1028" s="115"/>
      <c r="Q1028" s="114"/>
      <c r="R1028" s="115"/>
      <c r="S1028" s="115"/>
      <c r="T1028" s="115"/>
      <c r="U1028" s="115"/>
    </row>
    <row r="1029" spans="1:21" x14ac:dyDescent="0.3">
      <c r="A1029" s="115"/>
      <c r="B1029" s="115"/>
      <c r="C1029" s="115"/>
      <c r="D1029" s="115"/>
      <c r="E1029" s="115"/>
      <c r="F1029" s="115"/>
      <c r="Q1029" s="114"/>
      <c r="R1029" s="115"/>
      <c r="S1029" s="115"/>
      <c r="T1029" s="115"/>
      <c r="U1029" s="115"/>
    </row>
    <row r="1030" spans="1:21" x14ac:dyDescent="0.3">
      <c r="A1030" s="115"/>
      <c r="B1030" s="115"/>
      <c r="C1030" s="115"/>
      <c r="D1030" s="115"/>
      <c r="E1030" s="115"/>
      <c r="F1030" s="115"/>
      <c r="Q1030" s="114"/>
      <c r="R1030" s="115"/>
      <c r="S1030" s="115"/>
      <c r="T1030" s="115"/>
      <c r="U1030" s="115"/>
    </row>
    <row r="1031" spans="1:21" x14ac:dyDescent="0.3">
      <c r="A1031" s="115"/>
      <c r="B1031" s="115"/>
      <c r="C1031" s="115"/>
      <c r="D1031" s="115"/>
      <c r="E1031" s="115"/>
      <c r="F1031" s="115"/>
      <c r="Q1031" s="114"/>
      <c r="R1031" s="115"/>
      <c r="S1031" s="115"/>
      <c r="T1031" s="115"/>
      <c r="U1031" s="115"/>
    </row>
    <row r="1032" spans="1:21" x14ac:dyDescent="0.3">
      <c r="A1032" s="115"/>
      <c r="B1032" s="115"/>
      <c r="C1032" s="115"/>
      <c r="D1032" s="115"/>
      <c r="E1032" s="115"/>
      <c r="F1032" s="115"/>
      <c r="Q1032" s="114"/>
      <c r="R1032" s="115"/>
      <c r="S1032" s="115"/>
      <c r="T1032" s="115"/>
      <c r="U1032" s="115"/>
    </row>
    <row r="1033" spans="1:21" x14ac:dyDescent="0.3">
      <c r="A1033" s="115"/>
      <c r="B1033" s="115"/>
      <c r="C1033" s="115"/>
      <c r="D1033" s="115"/>
      <c r="E1033" s="115"/>
      <c r="F1033" s="115"/>
      <c r="Q1033" s="114"/>
      <c r="R1033" s="115"/>
      <c r="S1033" s="115"/>
      <c r="T1033" s="115"/>
      <c r="U1033" s="115"/>
    </row>
    <row r="1034" spans="1:21" x14ac:dyDescent="0.3">
      <c r="A1034" s="115"/>
      <c r="B1034" s="115"/>
      <c r="C1034" s="115"/>
      <c r="D1034" s="115"/>
      <c r="E1034" s="115"/>
      <c r="F1034" s="115"/>
      <c r="Q1034" s="114"/>
      <c r="R1034" s="115"/>
      <c r="S1034" s="115"/>
      <c r="T1034" s="115"/>
      <c r="U1034" s="115"/>
    </row>
    <row r="1035" spans="1:21" x14ac:dyDescent="0.3">
      <c r="A1035" s="115"/>
      <c r="B1035" s="115"/>
      <c r="C1035" s="115"/>
      <c r="D1035" s="115"/>
      <c r="E1035" s="115"/>
      <c r="F1035" s="115"/>
      <c r="Q1035" s="114"/>
      <c r="R1035" s="115"/>
      <c r="S1035" s="115"/>
      <c r="T1035" s="115"/>
      <c r="U1035" s="115"/>
    </row>
    <row r="1036" spans="1:21" x14ac:dyDescent="0.3">
      <c r="A1036" s="115"/>
      <c r="B1036" s="115"/>
      <c r="C1036" s="115"/>
      <c r="D1036" s="115"/>
      <c r="E1036" s="115"/>
      <c r="F1036" s="115"/>
      <c r="Q1036" s="114"/>
      <c r="R1036" s="115"/>
      <c r="S1036" s="115"/>
      <c r="T1036" s="115"/>
      <c r="U1036" s="115"/>
    </row>
    <row r="1037" spans="1:21" x14ac:dyDescent="0.3">
      <c r="A1037" s="115"/>
      <c r="B1037" s="115"/>
      <c r="C1037" s="115"/>
      <c r="D1037" s="115"/>
      <c r="E1037" s="115"/>
      <c r="F1037" s="115"/>
      <c r="Q1037" s="114"/>
      <c r="R1037" s="115"/>
      <c r="S1037" s="115"/>
      <c r="T1037" s="115"/>
      <c r="U1037" s="115"/>
    </row>
    <row r="1038" spans="1:21" x14ac:dyDescent="0.3">
      <c r="A1038" s="115"/>
      <c r="B1038" s="115"/>
      <c r="C1038" s="115"/>
      <c r="D1038" s="115"/>
      <c r="E1038" s="115"/>
      <c r="F1038" s="115"/>
      <c r="Q1038" s="114"/>
      <c r="R1038" s="115"/>
      <c r="S1038" s="115"/>
      <c r="T1038" s="115"/>
      <c r="U1038" s="115"/>
    </row>
    <row r="1039" spans="1:21" x14ac:dyDescent="0.3">
      <c r="A1039" s="115"/>
      <c r="B1039" s="115"/>
      <c r="C1039" s="115"/>
      <c r="D1039" s="115"/>
      <c r="E1039" s="115"/>
      <c r="F1039" s="115"/>
      <c r="Q1039" s="114"/>
      <c r="R1039" s="115"/>
      <c r="S1039" s="115"/>
      <c r="T1039" s="115"/>
      <c r="U1039" s="115"/>
    </row>
    <row r="1040" spans="1:21" x14ac:dyDescent="0.3">
      <c r="A1040" s="115"/>
      <c r="B1040" s="115"/>
      <c r="C1040" s="115"/>
      <c r="D1040" s="115"/>
      <c r="E1040" s="115"/>
      <c r="F1040" s="115"/>
      <c r="Q1040" s="114"/>
      <c r="R1040" s="115"/>
      <c r="S1040" s="115"/>
      <c r="T1040" s="115"/>
      <c r="U1040" s="115"/>
    </row>
    <row r="1041" spans="1:21" x14ac:dyDescent="0.3">
      <c r="A1041" s="115"/>
      <c r="B1041" s="115"/>
      <c r="C1041" s="115"/>
      <c r="D1041" s="115"/>
      <c r="E1041" s="115"/>
      <c r="F1041" s="115"/>
      <c r="Q1041" s="114"/>
      <c r="R1041" s="115"/>
      <c r="S1041" s="115"/>
      <c r="T1041" s="115"/>
      <c r="U1041" s="115"/>
    </row>
    <row r="1042" spans="1:21" x14ac:dyDescent="0.3">
      <c r="A1042" s="115"/>
      <c r="B1042" s="115"/>
      <c r="C1042" s="115"/>
      <c r="D1042" s="115"/>
      <c r="E1042" s="115"/>
      <c r="F1042" s="115"/>
      <c r="Q1042" s="114"/>
      <c r="R1042" s="115"/>
      <c r="S1042" s="115"/>
      <c r="T1042" s="115"/>
      <c r="U1042" s="115"/>
    </row>
    <row r="1043" spans="1:21" x14ac:dyDescent="0.3">
      <c r="A1043" s="115"/>
      <c r="B1043" s="115"/>
      <c r="C1043" s="115"/>
      <c r="D1043" s="115"/>
      <c r="E1043" s="115"/>
      <c r="F1043" s="115"/>
      <c r="Q1043" s="114"/>
      <c r="R1043" s="115"/>
      <c r="S1043" s="115"/>
      <c r="T1043" s="115"/>
      <c r="U1043" s="115"/>
    </row>
    <row r="1044" spans="1:21" x14ac:dyDescent="0.3">
      <c r="A1044" s="115"/>
      <c r="B1044" s="115"/>
      <c r="C1044" s="115"/>
      <c r="D1044" s="115"/>
      <c r="E1044" s="115"/>
      <c r="F1044" s="115"/>
      <c r="Q1044" s="114"/>
      <c r="R1044" s="115"/>
      <c r="S1044" s="115"/>
      <c r="T1044" s="115"/>
      <c r="U1044" s="115"/>
    </row>
    <row r="1045" spans="1:21" x14ac:dyDescent="0.3">
      <c r="A1045" s="115"/>
      <c r="B1045" s="115"/>
      <c r="C1045" s="115"/>
      <c r="D1045" s="115"/>
      <c r="E1045" s="115"/>
      <c r="F1045" s="115"/>
      <c r="Q1045" s="114"/>
      <c r="R1045" s="115"/>
      <c r="S1045" s="115"/>
      <c r="T1045" s="115"/>
      <c r="U1045" s="115"/>
    </row>
    <row r="1046" spans="1:21" x14ac:dyDescent="0.3">
      <c r="A1046" s="115"/>
      <c r="B1046" s="115"/>
      <c r="C1046" s="115"/>
      <c r="D1046" s="115"/>
      <c r="E1046" s="115"/>
      <c r="F1046" s="115"/>
      <c r="Q1046" s="114"/>
      <c r="R1046" s="115"/>
      <c r="S1046" s="115"/>
      <c r="T1046" s="115"/>
      <c r="U1046" s="115"/>
    </row>
    <row r="1047" spans="1:21" x14ac:dyDescent="0.3">
      <c r="A1047" s="115"/>
      <c r="B1047" s="115"/>
      <c r="C1047" s="115"/>
      <c r="D1047" s="115"/>
      <c r="E1047" s="115"/>
      <c r="F1047" s="115"/>
      <c r="Q1047" s="114"/>
      <c r="R1047" s="115"/>
      <c r="S1047" s="115"/>
      <c r="T1047" s="115"/>
      <c r="U1047" s="115"/>
    </row>
    <row r="1048" spans="1:21" x14ac:dyDescent="0.3">
      <c r="A1048" s="115"/>
      <c r="B1048" s="115"/>
      <c r="C1048" s="115"/>
      <c r="D1048" s="115"/>
      <c r="E1048" s="115"/>
      <c r="F1048" s="115"/>
      <c r="Q1048" s="114"/>
      <c r="R1048" s="115"/>
      <c r="S1048" s="115"/>
      <c r="T1048" s="115"/>
      <c r="U1048" s="115"/>
    </row>
    <row r="1049" spans="1:21" x14ac:dyDescent="0.3">
      <c r="A1049" s="115"/>
      <c r="B1049" s="115"/>
      <c r="C1049" s="115"/>
      <c r="D1049" s="115"/>
      <c r="E1049" s="115"/>
      <c r="F1049" s="115"/>
      <c r="Q1049" s="114"/>
      <c r="R1049" s="115"/>
      <c r="S1049" s="115"/>
      <c r="T1049" s="115"/>
      <c r="U1049" s="115"/>
    </row>
    <row r="1050" spans="1:21" x14ac:dyDescent="0.3">
      <c r="A1050" s="115"/>
      <c r="B1050" s="115"/>
      <c r="C1050" s="115"/>
      <c r="D1050" s="115"/>
      <c r="E1050" s="115"/>
      <c r="F1050" s="115"/>
      <c r="Q1050" s="114"/>
      <c r="R1050" s="115"/>
      <c r="S1050" s="115"/>
      <c r="T1050" s="115"/>
      <c r="U1050" s="115"/>
    </row>
    <row r="1051" spans="1:21" x14ac:dyDescent="0.3">
      <c r="A1051" s="115"/>
      <c r="B1051" s="115"/>
      <c r="C1051" s="115"/>
      <c r="D1051" s="115"/>
      <c r="E1051" s="115"/>
      <c r="F1051" s="115"/>
      <c r="Q1051" s="114"/>
      <c r="R1051" s="115"/>
      <c r="S1051" s="115"/>
      <c r="T1051" s="115"/>
      <c r="U1051" s="115"/>
    </row>
    <row r="1052" spans="1:21" x14ac:dyDescent="0.3">
      <c r="A1052" s="115"/>
      <c r="B1052" s="115"/>
      <c r="C1052" s="115"/>
      <c r="D1052" s="115"/>
      <c r="E1052" s="115"/>
      <c r="F1052" s="115"/>
      <c r="Q1052" s="114"/>
      <c r="R1052" s="115"/>
      <c r="S1052" s="115"/>
      <c r="T1052" s="115"/>
      <c r="U1052" s="115"/>
    </row>
    <row r="1053" spans="1:21" x14ac:dyDescent="0.3">
      <c r="A1053" s="115"/>
      <c r="B1053" s="115"/>
      <c r="C1053" s="115"/>
      <c r="D1053" s="115"/>
      <c r="E1053" s="115"/>
      <c r="F1053" s="115"/>
      <c r="Q1053" s="114"/>
      <c r="R1053" s="115"/>
      <c r="S1053" s="115"/>
      <c r="T1053" s="115"/>
      <c r="U1053" s="115"/>
    </row>
    <row r="1054" spans="1:21" x14ac:dyDescent="0.3">
      <c r="A1054" s="115"/>
      <c r="B1054" s="115"/>
      <c r="C1054" s="115"/>
      <c r="D1054" s="115"/>
      <c r="E1054" s="115"/>
      <c r="F1054" s="115"/>
      <c r="Q1054" s="114"/>
      <c r="R1054" s="115"/>
      <c r="S1054" s="115"/>
      <c r="T1054" s="115"/>
      <c r="U1054" s="115"/>
    </row>
    <row r="1055" spans="1:21" x14ac:dyDescent="0.3">
      <c r="A1055" s="115"/>
      <c r="B1055" s="115"/>
      <c r="C1055" s="115"/>
      <c r="D1055" s="115"/>
      <c r="E1055" s="115"/>
      <c r="F1055" s="115"/>
      <c r="Q1055" s="114"/>
      <c r="R1055" s="115"/>
      <c r="S1055" s="115"/>
      <c r="T1055" s="115"/>
      <c r="U1055" s="115"/>
    </row>
    <row r="1056" spans="1:21" x14ac:dyDescent="0.3">
      <c r="A1056" s="115"/>
      <c r="B1056" s="115"/>
      <c r="C1056" s="115"/>
      <c r="D1056" s="115"/>
      <c r="E1056" s="115"/>
      <c r="F1056" s="115"/>
      <c r="Q1056" s="114"/>
      <c r="R1056" s="115"/>
      <c r="S1056" s="115"/>
      <c r="T1056" s="115"/>
      <c r="U1056" s="115"/>
    </row>
    <row r="1057" spans="1:21" x14ac:dyDescent="0.3">
      <c r="A1057" s="115"/>
      <c r="B1057" s="115"/>
      <c r="C1057" s="115"/>
      <c r="D1057" s="115"/>
      <c r="E1057" s="115"/>
      <c r="F1057" s="115"/>
      <c r="Q1057" s="114"/>
      <c r="R1057" s="115"/>
      <c r="S1057" s="115"/>
      <c r="T1057" s="115"/>
      <c r="U1057" s="115"/>
    </row>
    <row r="1058" spans="1:21" x14ac:dyDescent="0.3">
      <c r="A1058" s="115"/>
      <c r="B1058" s="115"/>
      <c r="C1058" s="115"/>
      <c r="D1058" s="115"/>
      <c r="E1058" s="115"/>
      <c r="F1058" s="115"/>
      <c r="Q1058" s="114"/>
      <c r="R1058" s="115"/>
      <c r="S1058" s="115"/>
      <c r="T1058" s="115"/>
      <c r="U1058" s="115"/>
    </row>
    <row r="1059" spans="1:21" x14ac:dyDescent="0.3">
      <c r="A1059" s="115"/>
      <c r="B1059" s="115"/>
      <c r="C1059" s="115"/>
      <c r="D1059" s="115"/>
      <c r="E1059" s="115"/>
      <c r="F1059" s="115"/>
      <c r="Q1059" s="114"/>
      <c r="R1059" s="115"/>
      <c r="S1059" s="115"/>
      <c r="T1059" s="115"/>
      <c r="U1059" s="115"/>
    </row>
    <row r="1060" spans="1:21" x14ac:dyDescent="0.3">
      <c r="A1060" s="115"/>
      <c r="B1060" s="115"/>
      <c r="C1060" s="115"/>
      <c r="D1060" s="115"/>
      <c r="E1060" s="115"/>
      <c r="F1060" s="115"/>
      <c r="Q1060" s="114"/>
      <c r="R1060" s="115"/>
      <c r="S1060" s="115"/>
      <c r="T1060" s="115"/>
      <c r="U1060" s="115"/>
    </row>
    <row r="1061" spans="1:21" x14ac:dyDescent="0.3">
      <c r="A1061" s="115"/>
      <c r="B1061" s="115"/>
      <c r="C1061" s="115"/>
      <c r="D1061" s="115"/>
      <c r="E1061" s="115"/>
      <c r="F1061" s="115"/>
      <c r="Q1061" s="114"/>
      <c r="R1061" s="115"/>
      <c r="S1061" s="115"/>
      <c r="T1061" s="115"/>
      <c r="U1061" s="115"/>
    </row>
    <row r="1062" spans="1:21" x14ac:dyDescent="0.3">
      <c r="A1062" s="115"/>
      <c r="B1062" s="115"/>
      <c r="C1062" s="115"/>
      <c r="D1062" s="115"/>
      <c r="E1062" s="115"/>
      <c r="F1062" s="115"/>
      <c r="Q1062" s="114"/>
      <c r="R1062" s="115"/>
      <c r="S1062" s="115"/>
      <c r="T1062" s="115"/>
      <c r="U1062" s="115"/>
    </row>
    <row r="1063" spans="1:21" x14ac:dyDescent="0.3">
      <c r="A1063" s="115"/>
      <c r="B1063" s="115"/>
      <c r="C1063" s="115"/>
      <c r="D1063" s="115"/>
      <c r="E1063" s="115"/>
      <c r="F1063" s="115"/>
      <c r="Q1063" s="114"/>
      <c r="R1063" s="115"/>
      <c r="S1063" s="115"/>
      <c r="T1063" s="115"/>
      <c r="U1063" s="115"/>
    </row>
    <row r="1064" spans="1:21" x14ac:dyDescent="0.3">
      <c r="A1064" s="115"/>
      <c r="B1064" s="115"/>
      <c r="C1064" s="115"/>
      <c r="D1064" s="115"/>
      <c r="E1064" s="115"/>
      <c r="F1064" s="115"/>
      <c r="Q1064" s="114"/>
      <c r="R1064" s="115"/>
      <c r="S1064" s="115"/>
      <c r="T1064" s="115"/>
      <c r="U1064" s="115"/>
    </row>
    <row r="1065" spans="1:21" x14ac:dyDescent="0.3">
      <c r="A1065" s="115"/>
      <c r="B1065" s="115"/>
      <c r="C1065" s="115"/>
      <c r="D1065" s="115"/>
      <c r="E1065" s="115"/>
      <c r="F1065" s="115"/>
      <c r="Q1065" s="114"/>
      <c r="R1065" s="115"/>
      <c r="S1065" s="115"/>
      <c r="T1065" s="115"/>
      <c r="U1065" s="115"/>
    </row>
    <row r="1066" spans="1:21" x14ac:dyDescent="0.3">
      <c r="A1066" s="115"/>
      <c r="B1066" s="115"/>
      <c r="C1066" s="115"/>
      <c r="D1066" s="115"/>
      <c r="E1066" s="115"/>
      <c r="F1066" s="115"/>
      <c r="Q1066" s="114"/>
      <c r="R1066" s="115"/>
      <c r="S1066" s="115"/>
      <c r="T1066" s="115"/>
      <c r="U1066" s="115"/>
    </row>
    <row r="1067" spans="1:21" x14ac:dyDescent="0.3">
      <c r="A1067" s="115"/>
      <c r="B1067" s="115"/>
      <c r="C1067" s="115"/>
      <c r="D1067" s="115"/>
      <c r="E1067" s="115"/>
      <c r="F1067" s="115"/>
      <c r="Q1067" s="114"/>
      <c r="R1067" s="115"/>
      <c r="S1067" s="115"/>
      <c r="T1067" s="115"/>
      <c r="U1067" s="115"/>
    </row>
    <row r="1068" spans="1:21" x14ac:dyDescent="0.3">
      <c r="A1068" s="115"/>
      <c r="B1068" s="115"/>
      <c r="C1068" s="115"/>
      <c r="D1068" s="115"/>
      <c r="E1068" s="115"/>
      <c r="F1068" s="115"/>
      <c r="Q1068" s="114"/>
      <c r="R1068" s="115"/>
      <c r="S1068" s="115"/>
      <c r="T1068" s="115"/>
      <c r="U1068" s="115"/>
    </row>
    <row r="1069" spans="1:21" x14ac:dyDescent="0.3">
      <c r="A1069" s="115"/>
      <c r="B1069" s="115"/>
      <c r="C1069" s="115"/>
      <c r="D1069" s="115"/>
      <c r="E1069" s="115"/>
      <c r="F1069" s="115"/>
      <c r="Q1069" s="114"/>
      <c r="R1069" s="115"/>
      <c r="S1069" s="115"/>
      <c r="T1069" s="115"/>
      <c r="U1069" s="115"/>
    </row>
    <row r="1070" spans="1:21" x14ac:dyDescent="0.3">
      <c r="A1070" s="115"/>
      <c r="B1070" s="115"/>
      <c r="C1070" s="115"/>
      <c r="D1070" s="115"/>
      <c r="E1070" s="115"/>
      <c r="F1070" s="115"/>
      <c r="Q1070" s="114"/>
      <c r="R1070" s="115"/>
      <c r="S1070" s="115"/>
      <c r="T1070" s="115"/>
      <c r="U1070" s="115"/>
    </row>
    <row r="1071" spans="1:21" x14ac:dyDescent="0.3">
      <c r="A1071" s="115"/>
      <c r="B1071" s="115"/>
      <c r="C1071" s="115"/>
      <c r="D1071" s="115"/>
      <c r="E1071" s="115"/>
      <c r="F1071" s="115"/>
      <c r="Q1071" s="114"/>
      <c r="R1071" s="115"/>
      <c r="S1071" s="115"/>
      <c r="T1071" s="115"/>
      <c r="U1071" s="115"/>
    </row>
    <row r="1072" spans="1:21" x14ac:dyDescent="0.3">
      <c r="A1072" s="115"/>
      <c r="B1072" s="115"/>
      <c r="C1072" s="115"/>
      <c r="D1072" s="115"/>
      <c r="E1072" s="115"/>
      <c r="F1072" s="115"/>
      <c r="Q1072" s="114"/>
      <c r="R1072" s="115"/>
      <c r="S1072" s="115"/>
      <c r="T1072" s="115"/>
      <c r="U1072" s="115"/>
    </row>
    <row r="1073" spans="1:21" x14ac:dyDescent="0.3">
      <c r="A1073" s="115"/>
      <c r="B1073" s="115"/>
      <c r="C1073" s="115"/>
      <c r="D1073" s="115"/>
      <c r="E1073" s="115"/>
      <c r="F1073" s="115"/>
      <c r="Q1073" s="114"/>
      <c r="R1073" s="115"/>
      <c r="S1073" s="115"/>
      <c r="T1073" s="115"/>
      <c r="U1073" s="115"/>
    </row>
    <row r="1074" spans="1:21" x14ac:dyDescent="0.3">
      <c r="A1074" s="115"/>
      <c r="B1074" s="115"/>
      <c r="C1074" s="115"/>
      <c r="D1074" s="115"/>
      <c r="E1074" s="115"/>
      <c r="F1074" s="115"/>
      <c r="Q1074" s="114"/>
      <c r="R1074" s="115"/>
      <c r="S1074" s="115"/>
      <c r="T1074" s="115"/>
      <c r="U1074" s="115"/>
    </row>
    <row r="1075" spans="1:21" x14ac:dyDescent="0.3">
      <c r="A1075" s="115"/>
      <c r="B1075" s="115"/>
      <c r="C1075" s="115"/>
      <c r="D1075" s="115"/>
      <c r="E1075" s="115"/>
      <c r="F1075" s="115"/>
      <c r="Q1075" s="114"/>
      <c r="R1075" s="115"/>
      <c r="S1075" s="115"/>
      <c r="T1075" s="115"/>
      <c r="U1075" s="115"/>
    </row>
    <row r="1076" spans="1:21" x14ac:dyDescent="0.3">
      <c r="A1076" s="115"/>
      <c r="B1076" s="115"/>
      <c r="C1076" s="115"/>
      <c r="D1076" s="115"/>
      <c r="E1076" s="115"/>
      <c r="F1076" s="115"/>
      <c r="Q1076" s="114"/>
      <c r="R1076" s="115"/>
      <c r="S1076" s="115"/>
      <c r="T1076" s="115"/>
      <c r="U1076" s="115"/>
    </row>
    <row r="1077" spans="1:21" x14ac:dyDescent="0.3">
      <c r="A1077" s="115"/>
      <c r="B1077" s="115"/>
      <c r="C1077" s="115"/>
      <c r="D1077" s="115"/>
      <c r="E1077" s="115"/>
      <c r="F1077" s="115"/>
      <c r="Q1077" s="114"/>
      <c r="R1077" s="115"/>
      <c r="S1077" s="115"/>
      <c r="T1077" s="115"/>
      <c r="U1077" s="115"/>
    </row>
    <row r="1078" spans="1:21" x14ac:dyDescent="0.3">
      <c r="A1078" s="115"/>
      <c r="B1078" s="115"/>
      <c r="C1078" s="115"/>
      <c r="D1078" s="115"/>
      <c r="E1078" s="115"/>
      <c r="F1078" s="115"/>
      <c r="Q1078" s="114"/>
      <c r="R1078" s="115"/>
      <c r="S1078" s="115"/>
      <c r="T1078" s="115"/>
      <c r="U1078" s="115"/>
    </row>
    <row r="1079" spans="1:21" x14ac:dyDescent="0.3">
      <c r="A1079" s="115"/>
      <c r="B1079" s="115"/>
      <c r="C1079" s="115"/>
      <c r="D1079" s="115"/>
      <c r="E1079" s="115"/>
      <c r="F1079" s="115"/>
      <c r="Q1079" s="114"/>
      <c r="R1079" s="115"/>
      <c r="S1079" s="115"/>
      <c r="T1079" s="115"/>
      <c r="U1079" s="115"/>
    </row>
    <row r="1080" spans="1:21" x14ac:dyDescent="0.3">
      <c r="A1080" s="115"/>
      <c r="B1080" s="115"/>
      <c r="C1080" s="115"/>
      <c r="D1080" s="115"/>
      <c r="E1080" s="115"/>
      <c r="F1080" s="115"/>
      <c r="Q1080" s="114"/>
      <c r="R1080" s="115"/>
      <c r="S1080" s="115"/>
      <c r="T1080" s="115"/>
      <c r="U1080" s="115"/>
    </row>
    <row r="1081" spans="1:21" x14ac:dyDescent="0.3">
      <c r="A1081" s="115"/>
      <c r="B1081" s="115"/>
      <c r="C1081" s="115"/>
      <c r="D1081" s="115"/>
      <c r="E1081" s="115"/>
      <c r="F1081" s="115"/>
      <c r="Q1081" s="114"/>
      <c r="R1081" s="115"/>
      <c r="S1081" s="115"/>
      <c r="T1081" s="115"/>
      <c r="U1081" s="115"/>
    </row>
    <row r="1082" spans="1:21" x14ac:dyDescent="0.3">
      <c r="A1082" s="115"/>
      <c r="B1082" s="115"/>
      <c r="C1082" s="115"/>
      <c r="D1082" s="115"/>
      <c r="E1082" s="115"/>
      <c r="F1082" s="115"/>
      <c r="Q1082" s="114"/>
      <c r="R1082" s="115"/>
      <c r="S1082" s="115"/>
      <c r="T1082" s="115"/>
      <c r="U1082" s="115"/>
    </row>
    <row r="1083" spans="1:21" x14ac:dyDescent="0.3">
      <c r="A1083" s="115"/>
      <c r="B1083" s="115"/>
      <c r="C1083" s="115"/>
      <c r="D1083" s="115"/>
      <c r="E1083" s="115"/>
      <c r="F1083" s="115"/>
      <c r="Q1083" s="114"/>
      <c r="R1083" s="115"/>
      <c r="S1083" s="115"/>
      <c r="T1083" s="115"/>
      <c r="U1083" s="115"/>
    </row>
    <row r="1084" spans="1:21" x14ac:dyDescent="0.3">
      <c r="A1084" s="115"/>
      <c r="B1084" s="115"/>
      <c r="C1084" s="115"/>
      <c r="D1084" s="115"/>
      <c r="E1084" s="115"/>
      <c r="F1084" s="115"/>
      <c r="Q1084" s="114"/>
      <c r="R1084" s="115"/>
      <c r="S1084" s="115"/>
      <c r="T1084" s="115"/>
      <c r="U1084" s="115"/>
    </row>
    <row r="1085" spans="1:21" x14ac:dyDescent="0.3">
      <c r="A1085" s="115"/>
      <c r="B1085" s="115"/>
      <c r="C1085" s="115"/>
      <c r="D1085" s="115"/>
      <c r="E1085" s="115"/>
      <c r="F1085" s="115"/>
      <c r="Q1085" s="114"/>
      <c r="R1085" s="115"/>
      <c r="S1085" s="115"/>
      <c r="T1085" s="115"/>
      <c r="U1085" s="115"/>
    </row>
    <row r="1086" spans="1:21" x14ac:dyDescent="0.3">
      <c r="A1086" s="115"/>
      <c r="B1086" s="115"/>
      <c r="C1086" s="115"/>
      <c r="D1086" s="115"/>
      <c r="E1086" s="115"/>
      <c r="F1086" s="115"/>
      <c r="Q1086" s="114"/>
      <c r="R1086" s="115"/>
      <c r="S1086" s="115"/>
      <c r="T1086" s="115"/>
      <c r="U1086" s="115"/>
    </row>
    <row r="1087" spans="1:21" x14ac:dyDescent="0.3">
      <c r="A1087" s="115"/>
      <c r="B1087" s="115"/>
      <c r="C1087" s="115"/>
      <c r="D1087" s="115"/>
      <c r="E1087" s="115"/>
      <c r="F1087" s="115"/>
      <c r="Q1087" s="114"/>
      <c r="R1087" s="115"/>
      <c r="S1087" s="115"/>
      <c r="T1087" s="115"/>
      <c r="U1087" s="115"/>
    </row>
    <row r="1088" spans="1:21" x14ac:dyDescent="0.3">
      <c r="A1088" s="115"/>
      <c r="B1088" s="115"/>
      <c r="C1088" s="115"/>
      <c r="D1088" s="115"/>
      <c r="E1088" s="115"/>
      <c r="F1088" s="115"/>
      <c r="Q1088" s="114"/>
      <c r="R1088" s="115"/>
      <c r="S1088" s="115"/>
      <c r="T1088" s="115"/>
      <c r="U1088" s="115"/>
    </row>
    <row r="1089" spans="1:21" x14ac:dyDescent="0.3">
      <c r="A1089" s="115"/>
      <c r="B1089" s="115"/>
      <c r="C1089" s="115"/>
      <c r="D1089" s="115"/>
      <c r="E1089" s="115"/>
      <c r="F1089" s="115"/>
      <c r="Q1089" s="114"/>
      <c r="R1089" s="115"/>
      <c r="S1089" s="115"/>
      <c r="T1089" s="115"/>
      <c r="U1089" s="115"/>
    </row>
    <row r="1090" spans="1:21" x14ac:dyDescent="0.3">
      <c r="A1090" s="115"/>
      <c r="B1090" s="115"/>
      <c r="C1090" s="115"/>
      <c r="D1090" s="115"/>
      <c r="E1090" s="115"/>
      <c r="F1090" s="115"/>
      <c r="Q1090" s="114"/>
      <c r="R1090" s="115"/>
      <c r="S1090" s="115"/>
      <c r="T1090" s="115"/>
      <c r="U1090" s="115"/>
    </row>
    <row r="1091" spans="1:21" x14ac:dyDescent="0.3">
      <c r="A1091" s="115"/>
      <c r="B1091" s="115"/>
      <c r="C1091" s="115"/>
      <c r="D1091" s="115"/>
      <c r="E1091" s="115"/>
      <c r="F1091" s="115"/>
      <c r="Q1091" s="114"/>
      <c r="R1091" s="115"/>
      <c r="S1091" s="115"/>
      <c r="T1091" s="115"/>
      <c r="U1091" s="115"/>
    </row>
    <row r="1092" spans="1:21" x14ac:dyDescent="0.3">
      <c r="A1092" s="115"/>
      <c r="B1092" s="115"/>
      <c r="C1092" s="115"/>
      <c r="D1092" s="115"/>
      <c r="E1092" s="115"/>
      <c r="F1092" s="115"/>
      <c r="Q1092" s="114"/>
      <c r="R1092" s="115"/>
      <c r="S1092" s="115"/>
      <c r="T1092" s="115"/>
      <c r="U1092" s="115"/>
    </row>
    <row r="1093" spans="1:21" x14ac:dyDescent="0.3">
      <c r="A1093" s="115"/>
      <c r="B1093" s="115"/>
      <c r="C1093" s="115"/>
      <c r="D1093" s="115"/>
      <c r="E1093" s="115"/>
      <c r="F1093" s="115"/>
      <c r="Q1093" s="114"/>
      <c r="R1093" s="115"/>
      <c r="S1093" s="115"/>
      <c r="T1093" s="115"/>
      <c r="U1093" s="115"/>
    </row>
    <row r="1094" spans="1:21" x14ac:dyDescent="0.3">
      <c r="A1094" s="115"/>
      <c r="B1094" s="115"/>
      <c r="C1094" s="115"/>
      <c r="D1094" s="115"/>
      <c r="E1094" s="115"/>
      <c r="F1094" s="115"/>
      <c r="Q1094" s="114"/>
      <c r="R1094" s="115"/>
      <c r="S1094" s="115"/>
      <c r="T1094" s="115"/>
      <c r="U1094" s="115"/>
    </row>
    <row r="1095" spans="1:21" x14ac:dyDescent="0.3">
      <c r="A1095" s="115"/>
      <c r="B1095" s="115"/>
      <c r="C1095" s="115"/>
      <c r="D1095" s="115"/>
      <c r="E1095" s="115"/>
      <c r="F1095" s="115"/>
      <c r="Q1095" s="114"/>
      <c r="R1095" s="115"/>
      <c r="S1095" s="115"/>
      <c r="T1095" s="115"/>
      <c r="U1095" s="115"/>
    </row>
    <row r="1096" spans="1:21" x14ac:dyDescent="0.3">
      <c r="A1096" s="115"/>
      <c r="B1096" s="115"/>
      <c r="C1096" s="115"/>
      <c r="D1096" s="115"/>
      <c r="E1096" s="115"/>
      <c r="F1096" s="115"/>
      <c r="Q1096" s="114"/>
      <c r="R1096" s="115"/>
      <c r="S1096" s="115"/>
      <c r="T1096" s="115"/>
      <c r="U1096" s="115"/>
    </row>
    <row r="1097" spans="1:21" x14ac:dyDescent="0.3">
      <c r="A1097" s="115"/>
      <c r="B1097" s="115"/>
      <c r="C1097" s="115"/>
      <c r="D1097" s="115"/>
      <c r="E1097" s="115"/>
      <c r="F1097" s="115"/>
      <c r="Q1097" s="114"/>
      <c r="R1097" s="115"/>
      <c r="S1097" s="115"/>
      <c r="T1097" s="115"/>
      <c r="U1097" s="115"/>
    </row>
    <row r="1098" spans="1:21" x14ac:dyDescent="0.3">
      <c r="A1098" s="115"/>
      <c r="B1098" s="115"/>
      <c r="C1098" s="115"/>
      <c r="D1098" s="115"/>
      <c r="E1098" s="115"/>
      <c r="F1098" s="115"/>
      <c r="Q1098" s="114"/>
      <c r="R1098" s="115"/>
      <c r="S1098" s="115"/>
      <c r="T1098" s="115"/>
      <c r="U1098" s="115"/>
    </row>
    <row r="1099" spans="1:21" x14ac:dyDescent="0.3">
      <c r="A1099" s="115"/>
      <c r="B1099" s="115"/>
      <c r="C1099" s="115"/>
      <c r="D1099" s="115"/>
      <c r="E1099" s="115"/>
      <c r="F1099" s="115"/>
      <c r="Q1099" s="114"/>
      <c r="R1099" s="115"/>
      <c r="S1099" s="115"/>
      <c r="T1099" s="115"/>
      <c r="U1099" s="115"/>
    </row>
    <row r="1100" spans="1:21" x14ac:dyDescent="0.3">
      <c r="A1100" s="115"/>
      <c r="B1100" s="115"/>
      <c r="C1100" s="115"/>
      <c r="D1100" s="115"/>
      <c r="E1100" s="115"/>
      <c r="F1100" s="115"/>
      <c r="Q1100" s="114"/>
      <c r="R1100" s="115"/>
      <c r="S1100" s="115"/>
      <c r="T1100" s="115"/>
      <c r="U1100" s="115"/>
    </row>
    <row r="1101" spans="1:21" x14ac:dyDescent="0.3">
      <c r="A1101" s="115"/>
      <c r="B1101" s="115"/>
      <c r="C1101" s="115"/>
      <c r="D1101" s="115"/>
      <c r="E1101" s="115"/>
      <c r="F1101" s="115"/>
      <c r="Q1101" s="114"/>
      <c r="R1101" s="115"/>
      <c r="S1101" s="115"/>
      <c r="T1101" s="115"/>
      <c r="U1101" s="115"/>
    </row>
    <row r="1102" spans="1:21" x14ac:dyDescent="0.3">
      <c r="A1102" s="115"/>
      <c r="B1102" s="115"/>
      <c r="C1102" s="115"/>
      <c r="D1102" s="115"/>
      <c r="E1102" s="115"/>
      <c r="F1102" s="115"/>
      <c r="Q1102" s="114"/>
      <c r="R1102" s="115"/>
      <c r="S1102" s="115"/>
      <c r="T1102" s="115"/>
      <c r="U1102" s="115"/>
    </row>
    <row r="1103" spans="1:21" x14ac:dyDescent="0.3">
      <c r="A1103" s="115"/>
      <c r="B1103" s="115"/>
      <c r="C1103" s="115"/>
      <c r="D1103" s="115"/>
      <c r="E1103" s="115"/>
      <c r="F1103" s="115"/>
      <c r="Q1103" s="114"/>
      <c r="R1103" s="115"/>
      <c r="S1103" s="115"/>
      <c r="T1103" s="115"/>
      <c r="U1103" s="115"/>
    </row>
    <row r="1104" spans="1:21" x14ac:dyDescent="0.3">
      <c r="A1104" s="115"/>
      <c r="B1104" s="115"/>
      <c r="C1104" s="115"/>
      <c r="D1104" s="115"/>
      <c r="E1104" s="115"/>
      <c r="F1104" s="115"/>
      <c r="Q1104" s="114"/>
      <c r="R1104" s="115"/>
      <c r="S1104" s="115"/>
      <c r="T1104" s="115"/>
      <c r="U1104" s="115"/>
    </row>
    <row r="1105" spans="1:21" x14ac:dyDescent="0.3">
      <c r="A1105" s="115"/>
      <c r="B1105" s="115"/>
      <c r="C1105" s="115"/>
      <c r="D1105" s="115"/>
      <c r="E1105" s="115"/>
      <c r="F1105" s="115"/>
      <c r="Q1105" s="114"/>
      <c r="R1105" s="115"/>
      <c r="S1105" s="115"/>
      <c r="T1105" s="115"/>
      <c r="U1105" s="115"/>
    </row>
    <row r="1106" spans="1:21" x14ac:dyDescent="0.3">
      <c r="A1106" s="115"/>
      <c r="B1106" s="115"/>
      <c r="C1106" s="115"/>
      <c r="D1106" s="115"/>
      <c r="E1106" s="115"/>
      <c r="F1106" s="115"/>
      <c r="Q1106" s="114"/>
      <c r="R1106" s="115"/>
      <c r="S1106" s="115"/>
      <c r="T1106" s="115"/>
      <c r="U1106" s="115"/>
    </row>
    <row r="1107" spans="1:21" x14ac:dyDescent="0.3">
      <c r="A1107" s="115"/>
      <c r="B1107" s="115"/>
      <c r="C1107" s="115"/>
      <c r="D1107" s="115"/>
      <c r="E1107" s="115"/>
      <c r="F1107" s="115"/>
      <c r="Q1107" s="114"/>
      <c r="R1107" s="115"/>
      <c r="S1107" s="115"/>
      <c r="T1107" s="115"/>
      <c r="U1107" s="115"/>
    </row>
    <row r="1108" spans="1:21" x14ac:dyDescent="0.3">
      <c r="A1108" s="115"/>
      <c r="B1108" s="115"/>
      <c r="C1108" s="115"/>
      <c r="D1108" s="115"/>
      <c r="E1108" s="115"/>
      <c r="F1108" s="115"/>
      <c r="Q1108" s="114"/>
      <c r="R1108" s="115"/>
      <c r="S1108" s="115"/>
      <c r="T1108" s="115"/>
      <c r="U1108" s="115"/>
    </row>
    <row r="1109" spans="1:21" x14ac:dyDescent="0.3">
      <c r="A1109" s="115"/>
      <c r="B1109" s="115"/>
      <c r="C1109" s="115"/>
      <c r="D1109" s="115"/>
      <c r="E1109" s="115"/>
      <c r="F1109" s="115"/>
      <c r="Q1109" s="114"/>
      <c r="R1109" s="115"/>
      <c r="S1109" s="115"/>
      <c r="T1109" s="115"/>
      <c r="U1109" s="115"/>
    </row>
    <row r="1110" spans="1:21" x14ac:dyDescent="0.3">
      <c r="A1110" s="115"/>
      <c r="B1110" s="115"/>
      <c r="C1110" s="115"/>
      <c r="D1110" s="115"/>
      <c r="E1110" s="115"/>
      <c r="F1110" s="115"/>
      <c r="Q1110" s="114"/>
      <c r="R1110" s="115"/>
      <c r="S1110" s="115"/>
      <c r="T1110" s="115"/>
      <c r="U1110" s="115"/>
    </row>
    <row r="1111" spans="1:21" x14ac:dyDescent="0.3">
      <c r="A1111" s="115"/>
      <c r="B1111" s="115"/>
      <c r="C1111" s="115"/>
      <c r="D1111" s="115"/>
      <c r="E1111" s="115"/>
      <c r="F1111" s="115"/>
      <c r="Q1111" s="114"/>
      <c r="R1111" s="115"/>
      <c r="S1111" s="115"/>
      <c r="T1111" s="115"/>
      <c r="U1111" s="115"/>
    </row>
    <row r="1112" spans="1:21" x14ac:dyDescent="0.3">
      <c r="A1112" s="115"/>
      <c r="B1112" s="115"/>
      <c r="C1112" s="115"/>
      <c r="D1112" s="115"/>
      <c r="E1112" s="115"/>
      <c r="F1112" s="115"/>
      <c r="Q1112" s="114"/>
      <c r="R1112" s="115"/>
      <c r="S1112" s="115"/>
      <c r="T1112" s="115"/>
      <c r="U1112" s="115"/>
    </row>
    <row r="1113" spans="1:21" x14ac:dyDescent="0.3">
      <c r="A1113" s="115"/>
      <c r="B1113" s="115"/>
      <c r="C1113" s="115"/>
      <c r="D1113" s="115"/>
      <c r="E1113" s="115"/>
      <c r="F1113" s="115"/>
      <c r="Q1113" s="114"/>
      <c r="R1113" s="115"/>
      <c r="S1113" s="115"/>
      <c r="T1113" s="115"/>
      <c r="U1113" s="115"/>
    </row>
    <row r="1114" spans="1:21" x14ac:dyDescent="0.3">
      <c r="A1114" s="115"/>
      <c r="B1114" s="115"/>
      <c r="C1114" s="115"/>
      <c r="D1114" s="115"/>
      <c r="E1114" s="115"/>
      <c r="F1114" s="115"/>
      <c r="Q1114" s="114"/>
      <c r="R1114" s="115"/>
      <c r="S1114" s="115"/>
      <c r="T1114" s="115"/>
      <c r="U1114" s="115"/>
    </row>
    <row r="1115" spans="1:21" x14ac:dyDescent="0.3">
      <c r="A1115" s="115"/>
      <c r="B1115" s="115"/>
      <c r="C1115" s="115"/>
      <c r="D1115" s="115"/>
      <c r="E1115" s="115"/>
      <c r="F1115" s="115"/>
      <c r="Q1115" s="114"/>
      <c r="R1115" s="115"/>
      <c r="S1115" s="115"/>
      <c r="T1115" s="115"/>
      <c r="U1115" s="115"/>
    </row>
    <row r="1116" spans="1:21" x14ac:dyDescent="0.3">
      <c r="A1116" s="115"/>
      <c r="B1116" s="115"/>
      <c r="C1116" s="115"/>
      <c r="D1116" s="115"/>
      <c r="E1116" s="115"/>
      <c r="F1116" s="115"/>
      <c r="Q1116" s="114"/>
      <c r="R1116" s="115"/>
      <c r="S1116" s="115"/>
      <c r="T1116" s="115"/>
      <c r="U1116" s="115"/>
    </row>
    <row r="1117" spans="1:21" x14ac:dyDescent="0.3">
      <c r="A1117" s="115"/>
      <c r="B1117" s="115"/>
      <c r="C1117" s="115"/>
      <c r="D1117" s="115"/>
      <c r="E1117" s="115"/>
      <c r="F1117" s="115"/>
      <c r="Q1117" s="114"/>
      <c r="R1117" s="115"/>
      <c r="S1117" s="115"/>
      <c r="T1117" s="115"/>
      <c r="U1117" s="115"/>
    </row>
    <row r="1118" spans="1:21" x14ac:dyDescent="0.3">
      <c r="A1118" s="115"/>
      <c r="B1118" s="115"/>
      <c r="C1118" s="115"/>
      <c r="D1118" s="115"/>
      <c r="E1118" s="115"/>
      <c r="F1118" s="115"/>
      <c r="Q1118" s="114"/>
      <c r="R1118" s="115"/>
      <c r="S1118" s="115"/>
      <c r="T1118" s="115"/>
      <c r="U1118" s="115"/>
    </row>
    <row r="1119" spans="1:21" x14ac:dyDescent="0.3">
      <c r="A1119" s="115"/>
      <c r="B1119" s="115"/>
      <c r="C1119" s="115"/>
      <c r="D1119" s="115"/>
      <c r="E1119" s="115"/>
      <c r="F1119" s="115"/>
      <c r="Q1119" s="114"/>
      <c r="R1119" s="115"/>
      <c r="S1119" s="115"/>
      <c r="T1119" s="115"/>
      <c r="U1119" s="115"/>
    </row>
    <row r="1120" spans="1:21" x14ac:dyDescent="0.3">
      <c r="A1120" s="115"/>
      <c r="B1120" s="115"/>
      <c r="C1120" s="115"/>
      <c r="D1120" s="115"/>
      <c r="E1120" s="115"/>
      <c r="F1120" s="115"/>
      <c r="Q1120" s="114"/>
      <c r="R1120" s="115"/>
      <c r="S1120" s="115"/>
      <c r="T1120" s="115"/>
      <c r="U1120" s="115"/>
    </row>
    <row r="1121" spans="1:21" x14ac:dyDescent="0.3">
      <c r="A1121" s="115"/>
      <c r="B1121" s="115"/>
      <c r="C1121" s="115"/>
      <c r="D1121" s="115"/>
      <c r="E1121" s="115"/>
      <c r="F1121" s="115"/>
      <c r="Q1121" s="114"/>
      <c r="R1121" s="115"/>
      <c r="S1121" s="115"/>
      <c r="T1121" s="115"/>
      <c r="U1121" s="115"/>
    </row>
    <row r="1122" spans="1:21" x14ac:dyDescent="0.3">
      <c r="A1122" s="115"/>
      <c r="B1122" s="115"/>
      <c r="C1122" s="115"/>
      <c r="D1122" s="115"/>
      <c r="E1122" s="115"/>
      <c r="F1122" s="115"/>
      <c r="Q1122" s="114"/>
      <c r="R1122" s="115"/>
      <c r="S1122" s="115"/>
      <c r="T1122" s="115"/>
      <c r="U1122" s="115"/>
    </row>
    <row r="1123" spans="1:21" x14ac:dyDescent="0.3">
      <c r="A1123" s="115"/>
      <c r="B1123" s="115"/>
      <c r="C1123" s="115"/>
      <c r="D1123" s="115"/>
      <c r="E1123" s="115"/>
      <c r="F1123" s="115"/>
      <c r="Q1123" s="114"/>
      <c r="R1123" s="115"/>
      <c r="S1123" s="115"/>
      <c r="T1123" s="115"/>
      <c r="U1123" s="115"/>
    </row>
    <row r="1124" spans="1:21" x14ac:dyDescent="0.3">
      <c r="A1124" s="115"/>
      <c r="B1124" s="115"/>
      <c r="C1124" s="115"/>
      <c r="D1124" s="115"/>
      <c r="E1124" s="115"/>
      <c r="F1124" s="115"/>
      <c r="Q1124" s="114"/>
      <c r="R1124" s="115"/>
      <c r="S1124" s="115"/>
      <c r="T1124" s="115"/>
      <c r="U1124" s="115"/>
    </row>
    <row r="1125" spans="1:21" x14ac:dyDescent="0.3">
      <c r="A1125" s="115"/>
      <c r="B1125" s="115"/>
      <c r="C1125" s="115"/>
      <c r="D1125" s="115"/>
      <c r="E1125" s="115"/>
      <c r="F1125" s="115"/>
      <c r="Q1125" s="114"/>
      <c r="R1125" s="115"/>
      <c r="S1125" s="115"/>
      <c r="T1125" s="115"/>
      <c r="U1125" s="115"/>
    </row>
    <row r="1126" spans="1:21" x14ac:dyDescent="0.3">
      <c r="A1126" s="115"/>
      <c r="B1126" s="115"/>
      <c r="C1126" s="115"/>
      <c r="D1126" s="115"/>
      <c r="E1126" s="115"/>
      <c r="F1126" s="115"/>
      <c r="Q1126" s="114"/>
      <c r="R1126" s="115"/>
      <c r="S1126" s="115"/>
      <c r="T1126" s="115"/>
      <c r="U1126" s="115"/>
    </row>
    <row r="1127" spans="1:21" x14ac:dyDescent="0.3">
      <c r="A1127" s="115"/>
      <c r="B1127" s="115"/>
      <c r="C1127" s="115"/>
      <c r="D1127" s="115"/>
      <c r="E1127" s="115"/>
      <c r="F1127" s="115"/>
      <c r="Q1127" s="114"/>
      <c r="R1127" s="115"/>
      <c r="S1127" s="115"/>
      <c r="T1127" s="115"/>
      <c r="U1127" s="115"/>
    </row>
    <row r="1128" spans="1:21" x14ac:dyDescent="0.3">
      <c r="A1128" s="115"/>
      <c r="B1128" s="115"/>
      <c r="C1128" s="115"/>
      <c r="D1128" s="115"/>
      <c r="E1128" s="115"/>
      <c r="F1128" s="115"/>
      <c r="Q1128" s="114"/>
      <c r="R1128" s="115"/>
      <c r="S1128" s="115"/>
      <c r="T1128" s="115"/>
      <c r="U1128" s="115"/>
    </row>
    <row r="1129" spans="1:21" x14ac:dyDescent="0.3">
      <c r="A1129" s="115"/>
      <c r="B1129" s="115"/>
      <c r="C1129" s="115"/>
      <c r="D1129" s="115"/>
      <c r="E1129" s="115"/>
      <c r="F1129" s="115"/>
      <c r="Q1129" s="114"/>
      <c r="R1129" s="115"/>
      <c r="S1129" s="115"/>
      <c r="T1129" s="115"/>
      <c r="U1129" s="115"/>
    </row>
    <row r="1130" spans="1:21" x14ac:dyDescent="0.3">
      <c r="A1130" s="115"/>
      <c r="B1130" s="115"/>
      <c r="C1130" s="115"/>
      <c r="D1130" s="115"/>
      <c r="E1130" s="115"/>
      <c r="F1130" s="115"/>
      <c r="Q1130" s="114"/>
      <c r="R1130" s="115"/>
      <c r="S1130" s="115"/>
      <c r="T1130" s="115"/>
      <c r="U1130" s="115"/>
    </row>
    <row r="1131" spans="1:21" x14ac:dyDescent="0.3">
      <c r="A1131" s="115"/>
      <c r="B1131" s="115"/>
      <c r="C1131" s="115"/>
      <c r="D1131" s="115"/>
      <c r="E1131" s="115"/>
      <c r="F1131" s="115"/>
      <c r="Q1131" s="114"/>
      <c r="R1131" s="115"/>
      <c r="S1131" s="115"/>
      <c r="T1131" s="115"/>
      <c r="U1131" s="115"/>
    </row>
    <row r="1132" spans="1:21" x14ac:dyDescent="0.3">
      <c r="A1132" s="115"/>
      <c r="B1132" s="115"/>
      <c r="C1132" s="115"/>
      <c r="D1132" s="115"/>
      <c r="E1132" s="115"/>
      <c r="F1132" s="115"/>
      <c r="Q1132" s="114"/>
      <c r="R1132" s="115"/>
      <c r="S1132" s="115"/>
      <c r="T1132" s="115"/>
      <c r="U1132" s="115"/>
    </row>
    <row r="1133" spans="1:21" x14ac:dyDescent="0.3">
      <c r="A1133" s="115"/>
      <c r="B1133" s="115"/>
      <c r="C1133" s="115"/>
      <c r="D1133" s="115"/>
      <c r="E1133" s="115"/>
      <c r="F1133" s="115"/>
      <c r="Q1133" s="114"/>
      <c r="R1133" s="115"/>
      <c r="S1133" s="115"/>
      <c r="T1133" s="115"/>
      <c r="U1133" s="115"/>
    </row>
    <row r="1134" spans="1:21" x14ac:dyDescent="0.3">
      <c r="A1134" s="115"/>
      <c r="B1134" s="115"/>
      <c r="C1134" s="115"/>
      <c r="D1134" s="115"/>
      <c r="E1134" s="115"/>
      <c r="F1134" s="115"/>
      <c r="Q1134" s="114"/>
      <c r="R1134" s="115"/>
      <c r="S1134" s="115"/>
      <c r="T1134" s="115"/>
      <c r="U1134" s="115"/>
    </row>
    <row r="1135" spans="1:21" x14ac:dyDescent="0.3">
      <c r="A1135" s="115"/>
      <c r="B1135" s="115"/>
      <c r="C1135" s="115"/>
      <c r="D1135" s="115"/>
      <c r="E1135" s="115"/>
      <c r="F1135" s="115"/>
      <c r="Q1135" s="114"/>
      <c r="R1135" s="115"/>
      <c r="S1135" s="115"/>
      <c r="T1135" s="115"/>
      <c r="U1135" s="115"/>
    </row>
    <row r="1136" spans="1:21" x14ac:dyDescent="0.3">
      <c r="A1136" s="115"/>
      <c r="B1136" s="115"/>
      <c r="C1136" s="115"/>
      <c r="D1136" s="115"/>
      <c r="E1136" s="115"/>
      <c r="F1136" s="115"/>
      <c r="Q1136" s="114"/>
      <c r="R1136" s="115"/>
      <c r="S1136" s="115"/>
      <c r="T1136" s="115"/>
      <c r="U1136" s="115"/>
    </row>
    <row r="1137" spans="1:21" x14ac:dyDescent="0.3">
      <c r="A1137" s="115"/>
      <c r="B1137" s="115"/>
      <c r="C1137" s="115"/>
      <c r="D1137" s="115"/>
      <c r="E1137" s="115"/>
      <c r="F1137" s="115"/>
      <c r="Q1137" s="114"/>
      <c r="R1137" s="115"/>
      <c r="S1137" s="115"/>
      <c r="T1137" s="115"/>
      <c r="U1137" s="115"/>
    </row>
    <row r="1138" spans="1:21" x14ac:dyDescent="0.3">
      <c r="A1138" s="115"/>
      <c r="B1138" s="115"/>
      <c r="C1138" s="115"/>
      <c r="D1138" s="115"/>
      <c r="E1138" s="115"/>
      <c r="F1138" s="115"/>
      <c r="Q1138" s="114"/>
      <c r="R1138" s="115"/>
      <c r="S1138" s="115"/>
      <c r="T1138" s="115"/>
      <c r="U1138" s="115"/>
    </row>
    <row r="1139" spans="1:21" x14ac:dyDescent="0.3">
      <c r="A1139" s="115"/>
      <c r="B1139" s="115"/>
      <c r="C1139" s="115"/>
      <c r="D1139" s="115"/>
      <c r="E1139" s="115"/>
      <c r="F1139" s="115"/>
      <c r="Q1139" s="114"/>
      <c r="R1139" s="115"/>
      <c r="S1139" s="115"/>
      <c r="T1139" s="115"/>
      <c r="U1139" s="115"/>
    </row>
    <row r="1140" spans="1:21" x14ac:dyDescent="0.3">
      <c r="A1140" s="115"/>
      <c r="B1140" s="115"/>
      <c r="C1140" s="115"/>
      <c r="D1140" s="115"/>
      <c r="E1140" s="115"/>
      <c r="F1140" s="115"/>
      <c r="Q1140" s="114"/>
      <c r="R1140" s="115"/>
      <c r="S1140" s="115"/>
      <c r="T1140" s="115"/>
      <c r="U1140" s="115"/>
    </row>
    <row r="1141" spans="1:21" x14ac:dyDescent="0.3">
      <c r="A1141" s="115"/>
      <c r="B1141" s="115"/>
      <c r="C1141" s="115"/>
      <c r="D1141" s="115"/>
      <c r="E1141" s="115"/>
      <c r="F1141" s="115"/>
      <c r="Q1141" s="114"/>
      <c r="R1141" s="115"/>
      <c r="S1141" s="115"/>
      <c r="T1141" s="115"/>
      <c r="U1141" s="115"/>
    </row>
    <row r="1142" spans="1:21" x14ac:dyDescent="0.3">
      <c r="A1142" s="115"/>
      <c r="B1142" s="115"/>
      <c r="C1142" s="115"/>
      <c r="D1142" s="115"/>
      <c r="E1142" s="115"/>
      <c r="F1142" s="115"/>
      <c r="Q1142" s="114"/>
      <c r="R1142" s="115"/>
      <c r="S1142" s="115"/>
      <c r="T1142" s="115"/>
      <c r="U1142" s="115"/>
    </row>
    <row r="1143" spans="1:21" x14ac:dyDescent="0.3">
      <c r="A1143" s="115"/>
      <c r="B1143" s="115"/>
      <c r="C1143" s="115"/>
      <c r="D1143" s="115"/>
      <c r="E1143" s="115"/>
      <c r="F1143" s="115"/>
      <c r="Q1143" s="114"/>
      <c r="R1143" s="115"/>
      <c r="S1143" s="115"/>
      <c r="T1143" s="115"/>
      <c r="U1143" s="115"/>
    </row>
    <row r="1144" spans="1:21" x14ac:dyDescent="0.3">
      <c r="A1144" s="115"/>
      <c r="B1144" s="115"/>
      <c r="C1144" s="115"/>
      <c r="D1144" s="115"/>
      <c r="E1144" s="115"/>
      <c r="F1144" s="115"/>
      <c r="Q1144" s="114"/>
      <c r="R1144" s="115"/>
      <c r="S1144" s="115"/>
      <c r="T1144" s="115"/>
      <c r="U1144" s="115"/>
    </row>
    <row r="1145" spans="1:21" x14ac:dyDescent="0.3">
      <c r="A1145" s="115"/>
      <c r="B1145" s="115"/>
      <c r="C1145" s="115"/>
      <c r="D1145" s="115"/>
      <c r="E1145" s="115"/>
      <c r="F1145" s="115"/>
      <c r="Q1145" s="114"/>
      <c r="R1145" s="115"/>
      <c r="S1145" s="115"/>
      <c r="T1145" s="115"/>
      <c r="U1145" s="115"/>
    </row>
    <row r="1146" spans="1:21" x14ac:dyDescent="0.3">
      <c r="A1146" s="115"/>
      <c r="B1146" s="115"/>
      <c r="C1146" s="115"/>
      <c r="D1146" s="115"/>
      <c r="E1146" s="115"/>
      <c r="F1146" s="115"/>
      <c r="Q1146" s="114"/>
      <c r="R1146" s="115"/>
      <c r="S1146" s="115"/>
      <c r="T1146" s="115"/>
      <c r="U1146" s="115"/>
    </row>
    <row r="1147" spans="1:21" x14ac:dyDescent="0.3">
      <c r="A1147" s="115"/>
      <c r="B1147" s="115"/>
      <c r="C1147" s="115"/>
      <c r="D1147" s="115"/>
      <c r="E1147" s="115"/>
      <c r="F1147" s="115"/>
      <c r="Q1147" s="114"/>
      <c r="R1147" s="115"/>
      <c r="S1147" s="115"/>
      <c r="T1147" s="115"/>
      <c r="U1147" s="115"/>
    </row>
    <row r="1148" spans="1:21" x14ac:dyDescent="0.3">
      <c r="A1148" s="115"/>
      <c r="B1148" s="115"/>
      <c r="C1148" s="115"/>
      <c r="D1148" s="115"/>
      <c r="E1148" s="115"/>
      <c r="F1148" s="115"/>
      <c r="Q1148" s="114"/>
      <c r="R1148" s="115"/>
      <c r="S1148" s="115"/>
      <c r="T1148" s="115"/>
      <c r="U1148" s="115"/>
    </row>
    <row r="1149" spans="1:21" x14ac:dyDescent="0.3">
      <c r="A1149" s="115"/>
      <c r="B1149" s="115"/>
      <c r="C1149" s="115"/>
      <c r="D1149" s="115"/>
      <c r="E1149" s="115"/>
      <c r="F1149" s="115"/>
      <c r="Q1149" s="114"/>
      <c r="R1149" s="115"/>
      <c r="S1149" s="115"/>
      <c r="T1149" s="115"/>
      <c r="U1149" s="115"/>
    </row>
    <row r="1150" spans="1:21" x14ac:dyDescent="0.3">
      <c r="A1150" s="115"/>
      <c r="B1150" s="115"/>
      <c r="C1150" s="115"/>
      <c r="D1150" s="115"/>
      <c r="E1150" s="115"/>
      <c r="F1150" s="115"/>
      <c r="Q1150" s="114"/>
      <c r="R1150" s="115"/>
      <c r="S1150" s="115"/>
      <c r="T1150" s="115"/>
      <c r="U1150" s="115"/>
    </row>
    <row r="1151" spans="1:21" x14ac:dyDescent="0.3">
      <c r="A1151" s="115"/>
      <c r="B1151" s="115"/>
      <c r="C1151" s="115"/>
      <c r="D1151" s="115"/>
      <c r="E1151" s="115"/>
      <c r="F1151" s="115"/>
      <c r="Q1151" s="114"/>
      <c r="R1151" s="115"/>
      <c r="S1151" s="115"/>
      <c r="T1151" s="115"/>
      <c r="U1151" s="115"/>
    </row>
    <row r="1152" spans="1:21" x14ac:dyDescent="0.3">
      <c r="A1152" s="115"/>
      <c r="B1152" s="115"/>
      <c r="C1152" s="115"/>
      <c r="D1152" s="115"/>
      <c r="E1152" s="115"/>
      <c r="F1152" s="115"/>
      <c r="Q1152" s="114"/>
      <c r="R1152" s="115"/>
      <c r="S1152" s="115"/>
      <c r="T1152" s="115"/>
      <c r="U1152" s="115"/>
    </row>
    <row r="1153" spans="1:21" x14ac:dyDescent="0.3">
      <c r="A1153" s="115"/>
      <c r="B1153" s="115"/>
      <c r="C1153" s="115"/>
      <c r="D1153" s="115"/>
      <c r="E1153" s="115"/>
      <c r="F1153" s="115"/>
      <c r="Q1153" s="114"/>
      <c r="R1153" s="115"/>
      <c r="S1153" s="115"/>
      <c r="T1153" s="115"/>
      <c r="U1153" s="115"/>
    </row>
    <row r="1154" spans="1:21" x14ac:dyDescent="0.3">
      <c r="A1154" s="115"/>
      <c r="B1154" s="115"/>
      <c r="C1154" s="115"/>
      <c r="D1154" s="115"/>
      <c r="E1154" s="115"/>
      <c r="F1154" s="115"/>
      <c r="Q1154" s="114"/>
      <c r="R1154" s="115"/>
      <c r="S1154" s="115"/>
      <c r="T1154" s="115"/>
      <c r="U1154" s="115"/>
    </row>
    <row r="1155" spans="1:21" x14ac:dyDescent="0.3">
      <c r="A1155" s="115"/>
      <c r="B1155" s="115"/>
      <c r="C1155" s="115"/>
      <c r="D1155" s="115"/>
      <c r="E1155" s="115"/>
      <c r="F1155" s="115"/>
      <c r="Q1155" s="114"/>
      <c r="R1155" s="115"/>
      <c r="S1155" s="115"/>
      <c r="T1155" s="115"/>
      <c r="U1155" s="115"/>
    </row>
    <row r="1156" spans="1:21" x14ac:dyDescent="0.3">
      <c r="A1156" s="115"/>
      <c r="B1156" s="115"/>
      <c r="C1156" s="115"/>
      <c r="D1156" s="115"/>
      <c r="E1156" s="115"/>
      <c r="F1156" s="115"/>
      <c r="Q1156" s="114"/>
      <c r="R1156" s="115"/>
      <c r="S1156" s="115"/>
      <c r="T1156" s="115"/>
      <c r="U1156" s="115"/>
    </row>
    <row r="1157" spans="1:21" x14ac:dyDescent="0.3">
      <c r="A1157" s="115"/>
      <c r="B1157" s="115"/>
      <c r="C1157" s="115"/>
      <c r="D1157" s="115"/>
      <c r="E1157" s="115"/>
      <c r="F1157" s="115"/>
      <c r="Q1157" s="114"/>
      <c r="R1157" s="115"/>
      <c r="S1157" s="115"/>
      <c r="T1157" s="115"/>
      <c r="U1157" s="115"/>
    </row>
    <row r="1158" spans="1:21" x14ac:dyDescent="0.3">
      <c r="A1158" s="115"/>
      <c r="B1158" s="115"/>
      <c r="C1158" s="115"/>
      <c r="D1158" s="115"/>
      <c r="E1158" s="115"/>
      <c r="F1158" s="115"/>
      <c r="Q1158" s="114"/>
      <c r="R1158" s="115"/>
      <c r="S1158" s="115"/>
      <c r="T1158" s="115"/>
      <c r="U1158" s="115"/>
    </row>
    <row r="1159" spans="1:21" x14ac:dyDescent="0.3">
      <c r="A1159" s="115"/>
      <c r="B1159" s="115"/>
      <c r="C1159" s="115"/>
      <c r="D1159" s="115"/>
      <c r="E1159" s="115"/>
      <c r="F1159" s="115"/>
      <c r="Q1159" s="114"/>
      <c r="R1159" s="115"/>
      <c r="S1159" s="115"/>
      <c r="T1159" s="115"/>
      <c r="U1159" s="115"/>
    </row>
    <row r="1160" spans="1:21" x14ac:dyDescent="0.3">
      <c r="A1160" s="115"/>
      <c r="B1160" s="115"/>
      <c r="C1160" s="115"/>
      <c r="D1160" s="115"/>
      <c r="E1160" s="115"/>
      <c r="F1160" s="115"/>
      <c r="Q1160" s="114"/>
      <c r="R1160" s="115"/>
      <c r="S1160" s="115"/>
      <c r="T1160" s="115"/>
      <c r="U1160" s="115"/>
    </row>
    <row r="1161" spans="1:21" x14ac:dyDescent="0.3">
      <c r="A1161" s="115"/>
      <c r="B1161" s="115"/>
      <c r="C1161" s="115"/>
      <c r="D1161" s="115"/>
      <c r="E1161" s="115"/>
      <c r="F1161" s="115"/>
      <c r="Q1161" s="114"/>
      <c r="R1161" s="115"/>
      <c r="S1161" s="115"/>
      <c r="T1161" s="115"/>
      <c r="U1161" s="115"/>
    </row>
    <row r="1162" spans="1:21" x14ac:dyDescent="0.3">
      <c r="A1162" s="115"/>
      <c r="B1162" s="115"/>
      <c r="C1162" s="115"/>
      <c r="D1162" s="115"/>
      <c r="E1162" s="115"/>
      <c r="F1162" s="115"/>
      <c r="Q1162" s="114"/>
      <c r="R1162" s="115"/>
      <c r="S1162" s="115"/>
      <c r="T1162" s="115"/>
      <c r="U1162" s="115"/>
    </row>
    <row r="1163" spans="1:21" x14ac:dyDescent="0.3">
      <c r="A1163" s="115"/>
      <c r="B1163" s="115"/>
      <c r="C1163" s="115"/>
      <c r="D1163" s="115"/>
      <c r="E1163" s="115"/>
      <c r="F1163" s="115"/>
      <c r="Q1163" s="114"/>
      <c r="R1163" s="115"/>
      <c r="S1163" s="115"/>
      <c r="T1163" s="115"/>
      <c r="U1163" s="115"/>
    </row>
    <row r="1164" spans="1:21" x14ac:dyDescent="0.3">
      <c r="A1164" s="115"/>
      <c r="B1164" s="115"/>
      <c r="C1164" s="115"/>
      <c r="D1164" s="115"/>
      <c r="E1164" s="115"/>
      <c r="F1164" s="115"/>
      <c r="Q1164" s="114"/>
      <c r="R1164" s="115"/>
      <c r="S1164" s="115"/>
      <c r="T1164" s="115"/>
      <c r="U1164" s="115"/>
    </row>
    <row r="1165" spans="1:21" x14ac:dyDescent="0.3">
      <c r="A1165" s="115"/>
      <c r="B1165" s="115"/>
      <c r="C1165" s="115"/>
      <c r="D1165" s="115"/>
      <c r="E1165" s="115"/>
      <c r="F1165" s="115"/>
      <c r="Q1165" s="114"/>
      <c r="R1165" s="115"/>
      <c r="S1165" s="115"/>
      <c r="T1165" s="115"/>
      <c r="U1165" s="115"/>
    </row>
    <row r="1166" spans="1:21" x14ac:dyDescent="0.3">
      <c r="A1166" s="115"/>
      <c r="B1166" s="115"/>
      <c r="C1166" s="115"/>
      <c r="D1166" s="115"/>
      <c r="E1166" s="115"/>
      <c r="F1166" s="115"/>
      <c r="Q1166" s="114"/>
      <c r="R1166" s="115"/>
      <c r="S1166" s="115"/>
      <c r="T1166" s="115"/>
      <c r="U1166" s="115"/>
    </row>
    <row r="1167" spans="1:21" x14ac:dyDescent="0.3">
      <c r="A1167" s="115"/>
      <c r="B1167" s="115"/>
      <c r="C1167" s="115"/>
      <c r="D1167" s="115"/>
      <c r="E1167" s="115"/>
      <c r="F1167" s="115"/>
      <c r="Q1167" s="114"/>
      <c r="R1167" s="115"/>
      <c r="S1167" s="115"/>
      <c r="T1167" s="115"/>
      <c r="U1167" s="115"/>
    </row>
    <row r="1168" spans="1:21" x14ac:dyDescent="0.3">
      <c r="A1168" s="115"/>
      <c r="B1168" s="115"/>
      <c r="C1168" s="115"/>
      <c r="D1168" s="115"/>
      <c r="E1168" s="115"/>
      <c r="F1168" s="115"/>
      <c r="Q1168" s="114"/>
      <c r="R1168" s="115"/>
      <c r="S1168" s="115"/>
      <c r="T1168" s="115"/>
      <c r="U1168" s="115"/>
    </row>
    <row r="1169" spans="1:21" x14ac:dyDescent="0.3">
      <c r="A1169" s="115"/>
      <c r="B1169" s="115"/>
      <c r="C1169" s="115"/>
      <c r="D1169" s="115"/>
      <c r="E1169" s="115"/>
      <c r="F1169" s="115"/>
      <c r="Q1169" s="114"/>
      <c r="R1169" s="115"/>
      <c r="S1169" s="115"/>
      <c r="T1169" s="115"/>
      <c r="U1169" s="115"/>
    </row>
    <row r="1170" spans="1:21" x14ac:dyDescent="0.3">
      <c r="A1170" s="115"/>
      <c r="B1170" s="115"/>
      <c r="C1170" s="115"/>
      <c r="D1170" s="115"/>
      <c r="E1170" s="115"/>
      <c r="F1170" s="115"/>
      <c r="Q1170" s="114"/>
      <c r="R1170" s="115"/>
      <c r="S1170" s="115"/>
      <c r="T1170" s="115"/>
      <c r="U1170" s="115"/>
    </row>
    <row r="1171" spans="1:21" x14ac:dyDescent="0.3">
      <c r="A1171" s="115"/>
      <c r="B1171" s="115"/>
      <c r="C1171" s="115"/>
      <c r="D1171" s="115"/>
      <c r="E1171" s="115"/>
      <c r="F1171" s="115"/>
      <c r="Q1171" s="114"/>
      <c r="R1171" s="115"/>
      <c r="S1171" s="115"/>
      <c r="T1171" s="115"/>
      <c r="U1171" s="115"/>
    </row>
    <row r="1172" spans="1:21" x14ac:dyDescent="0.3">
      <c r="A1172" s="115"/>
      <c r="B1172" s="115"/>
      <c r="C1172" s="115"/>
      <c r="D1172" s="115"/>
      <c r="E1172" s="115"/>
      <c r="F1172" s="115"/>
      <c r="Q1172" s="114"/>
      <c r="R1172" s="115"/>
      <c r="S1172" s="115"/>
      <c r="T1172" s="115"/>
      <c r="U1172" s="115"/>
    </row>
    <row r="1173" spans="1:21" x14ac:dyDescent="0.3">
      <c r="A1173" s="115"/>
      <c r="B1173" s="115"/>
      <c r="C1173" s="115"/>
      <c r="D1173" s="115"/>
      <c r="E1173" s="115"/>
      <c r="F1173" s="115"/>
      <c r="Q1173" s="114"/>
      <c r="R1173" s="115"/>
      <c r="S1173" s="115"/>
      <c r="T1173" s="115"/>
      <c r="U1173" s="115"/>
    </row>
    <row r="1174" spans="1:21" x14ac:dyDescent="0.3">
      <c r="A1174" s="115"/>
      <c r="B1174" s="115"/>
      <c r="C1174" s="115"/>
      <c r="D1174" s="115"/>
      <c r="E1174" s="115"/>
      <c r="F1174" s="115"/>
      <c r="Q1174" s="114"/>
      <c r="R1174" s="115"/>
      <c r="S1174" s="115"/>
      <c r="T1174" s="115"/>
      <c r="U1174" s="115"/>
    </row>
    <row r="1175" spans="1:21" x14ac:dyDescent="0.3">
      <c r="A1175" s="115"/>
      <c r="B1175" s="115"/>
      <c r="C1175" s="115"/>
      <c r="D1175" s="115"/>
      <c r="E1175" s="115"/>
      <c r="F1175" s="115"/>
      <c r="Q1175" s="114"/>
      <c r="R1175" s="115"/>
      <c r="S1175" s="115"/>
      <c r="T1175" s="115"/>
      <c r="U1175" s="115"/>
    </row>
    <row r="1176" spans="1:21" x14ac:dyDescent="0.3">
      <c r="A1176" s="115"/>
      <c r="B1176" s="115"/>
      <c r="C1176" s="115"/>
      <c r="D1176" s="115"/>
      <c r="E1176" s="115"/>
      <c r="F1176" s="115"/>
      <c r="Q1176" s="114"/>
      <c r="R1176" s="115"/>
      <c r="S1176" s="115"/>
      <c r="T1176" s="115"/>
      <c r="U1176" s="115"/>
    </row>
    <row r="1177" spans="1:21" x14ac:dyDescent="0.3">
      <c r="A1177" s="115"/>
      <c r="B1177" s="115"/>
      <c r="C1177" s="115"/>
      <c r="D1177" s="115"/>
      <c r="E1177" s="115"/>
      <c r="F1177" s="115"/>
      <c r="Q1177" s="114"/>
      <c r="R1177" s="115"/>
      <c r="S1177" s="115"/>
      <c r="T1177" s="115"/>
      <c r="U1177" s="115"/>
    </row>
    <row r="1178" spans="1:21" x14ac:dyDescent="0.3">
      <c r="A1178" s="115"/>
      <c r="B1178" s="115"/>
      <c r="C1178" s="115"/>
      <c r="D1178" s="115"/>
      <c r="E1178" s="115"/>
      <c r="F1178" s="115"/>
      <c r="Q1178" s="114"/>
      <c r="R1178" s="115"/>
      <c r="S1178" s="115"/>
      <c r="T1178" s="115"/>
      <c r="U1178" s="115"/>
    </row>
    <row r="1179" spans="1:21" x14ac:dyDescent="0.3">
      <c r="A1179" s="115"/>
      <c r="B1179" s="115"/>
      <c r="C1179" s="115"/>
      <c r="D1179" s="115"/>
      <c r="E1179" s="115"/>
      <c r="F1179" s="115"/>
      <c r="Q1179" s="114"/>
      <c r="R1179" s="115"/>
      <c r="S1179" s="115"/>
      <c r="T1179" s="115"/>
      <c r="U1179" s="115"/>
    </row>
    <row r="1180" spans="1:21" x14ac:dyDescent="0.3">
      <c r="A1180" s="115"/>
      <c r="B1180" s="115"/>
      <c r="C1180" s="115"/>
      <c r="D1180" s="115"/>
      <c r="E1180" s="115"/>
      <c r="F1180" s="115"/>
      <c r="Q1180" s="114"/>
      <c r="R1180" s="115"/>
      <c r="S1180" s="115"/>
      <c r="T1180" s="115"/>
      <c r="U1180" s="115"/>
    </row>
    <row r="1181" spans="1:21" x14ac:dyDescent="0.3">
      <c r="A1181" s="115"/>
      <c r="B1181" s="115"/>
      <c r="C1181" s="115"/>
      <c r="D1181" s="115"/>
      <c r="E1181" s="115"/>
      <c r="F1181" s="115"/>
      <c r="Q1181" s="114"/>
      <c r="R1181" s="115"/>
      <c r="S1181" s="115"/>
      <c r="T1181" s="115"/>
      <c r="U1181" s="115"/>
    </row>
    <row r="1182" spans="1:21" x14ac:dyDescent="0.3">
      <c r="A1182" s="115"/>
      <c r="B1182" s="115"/>
      <c r="C1182" s="115"/>
      <c r="D1182" s="115"/>
      <c r="E1182" s="115"/>
      <c r="F1182" s="115"/>
      <c r="Q1182" s="114"/>
      <c r="R1182" s="115"/>
      <c r="S1182" s="115"/>
      <c r="T1182" s="115"/>
      <c r="U1182" s="115"/>
    </row>
    <row r="1183" spans="1:21" x14ac:dyDescent="0.3">
      <c r="A1183" s="115"/>
      <c r="B1183" s="115"/>
      <c r="C1183" s="115"/>
      <c r="D1183" s="115"/>
      <c r="E1183" s="115"/>
      <c r="F1183" s="115"/>
      <c r="Q1183" s="114"/>
      <c r="R1183" s="115"/>
      <c r="S1183" s="115"/>
      <c r="T1183" s="115"/>
      <c r="U1183" s="115"/>
    </row>
    <row r="1184" spans="1:21" x14ac:dyDescent="0.3">
      <c r="A1184" s="115"/>
      <c r="B1184" s="115"/>
      <c r="C1184" s="115"/>
      <c r="D1184" s="115"/>
      <c r="E1184" s="115"/>
      <c r="F1184" s="115"/>
      <c r="Q1184" s="114"/>
      <c r="R1184" s="115"/>
      <c r="S1184" s="115"/>
      <c r="T1184" s="115"/>
      <c r="U1184" s="115"/>
    </row>
    <row r="1185" spans="1:21" x14ac:dyDescent="0.3">
      <c r="A1185" s="115"/>
      <c r="B1185" s="115"/>
      <c r="C1185" s="115"/>
      <c r="D1185" s="115"/>
      <c r="E1185" s="115"/>
      <c r="F1185" s="115"/>
      <c r="Q1185" s="114"/>
      <c r="R1185" s="115"/>
      <c r="S1185" s="115"/>
      <c r="T1185" s="115"/>
      <c r="U1185" s="115"/>
    </row>
    <row r="1186" spans="1:21" x14ac:dyDescent="0.3">
      <c r="A1186" s="115"/>
      <c r="B1186" s="115"/>
      <c r="C1186" s="115"/>
      <c r="D1186" s="115"/>
      <c r="E1186" s="115"/>
      <c r="F1186" s="115"/>
      <c r="Q1186" s="114"/>
      <c r="R1186" s="115"/>
      <c r="S1186" s="115"/>
      <c r="T1186" s="115"/>
      <c r="U1186" s="115"/>
    </row>
    <row r="1187" spans="1:21" x14ac:dyDescent="0.3">
      <c r="A1187" s="115"/>
      <c r="B1187" s="115"/>
      <c r="C1187" s="115"/>
      <c r="D1187" s="115"/>
      <c r="E1187" s="115"/>
      <c r="F1187" s="115"/>
      <c r="Q1187" s="114"/>
      <c r="R1187" s="115"/>
      <c r="S1187" s="115"/>
      <c r="T1187" s="115"/>
      <c r="U1187" s="115"/>
    </row>
    <row r="1188" spans="1:21" x14ac:dyDescent="0.3">
      <c r="A1188" s="115"/>
      <c r="B1188" s="115"/>
      <c r="C1188" s="115"/>
      <c r="D1188" s="115"/>
      <c r="E1188" s="115"/>
      <c r="F1188" s="115"/>
      <c r="Q1188" s="114"/>
      <c r="R1188" s="115"/>
      <c r="S1188" s="115"/>
      <c r="T1188" s="115"/>
      <c r="U1188" s="115"/>
    </row>
    <row r="1189" spans="1:21" x14ac:dyDescent="0.3">
      <c r="A1189" s="115"/>
      <c r="B1189" s="115"/>
      <c r="C1189" s="115"/>
      <c r="D1189" s="115"/>
      <c r="E1189" s="115"/>
      <c r="F1189" s="115"/>
      <c r="Q1189" s="114"/>
      <c r="R1189" s="115"/>
      <c r="S1189" s="115"/>
      <c r="T1189" s="115"/>
      <c r="U1189" s="115"/>
    </row>
    <row r="1190" spans="1:21" x14ac:dyDescent="0.3">
      <c r="A1190" s="115"/>
      <c r="B1190" s="115"/>
      <c r="C1190" s="115"/>
      <c r="D1190" s="115"/>
      <c r="E1190" s="115"/>
      <c r="F1190" s="115"/>
      <c r="Q1190" s="114"/>
      <c r="R1190" s="115"/>
      <c r="S1190" s="115"/>
      <c r="T1190" s="115"/>
      <c r="U1190" s="115"/>
    </row>
    <row r="1191" spans="1:21" x14ac:dyDescent="0.3">
      <c r="A1191" s="115"/>
      <c r="B1191" s="115"/>
      <c r="C1191" s="115"/>
      <c r="D1191" s="115"/>
      <c r="E1191" s="115"/>
      <c r="F1191" s="115"/>
      <c r="Q1191" s="114"/>
      <c r="R1191" s="115"/>
      <c r="S1191" s="115"/>
      <c r="T1191" s="115"/>
      <c r="U1191" s="115"/>
    </row>
    <row r="1192" spans="1:21" x14ac:dyDescent="0.3">
      <c r="A1192" s="115"/>
      <c r="B1192" s="115"/>
      <c r="C1192" s="115"/>
      <c r="D1192" s="115"/>
      <c r="E1192" s="115"/>
      <c r="F1192" s="115"/>
      <c r="Q1192" s="114"/>
      <c r="R1192" s="115"/>
      <c r="S1192" s="115"/>
      <c r="T1192" s="115"/>
      <c r="U1192" s="115"/>
    </row>
    <row r="1193" spans="1:21" x14ac:dyDescent="0.3">
      <c r="A1193" s="115"/>
      <c r="B1193" s="115"/>
      <c r="C1193" s="115"/>
      <c r="D1193" s="115"/>
      <c r="E1193" s="115"/>
      <c r="F1193" s="115"/>
      <c r="Q1193" s="114"/>
      <c r="R1193" s="115"/>
      <c r="S1193" s="115"/>
      <c r="T1193" s="115"/>
      <c r="U1193" s="115"/>
    </row>
    <row r="1194" spans="1:21" x14ac:dyDescent="0.3">
      <c r="A1194" s="115"/>
      <c r="B1194" s="115"/>
      <c r="C1194" s="115"/>
      <c r="D1194" s="115"/>
      <c r="E1194" s="115"/>
      <c r="F1194" s="115"/>
      <c r="Q1194" s="114"/>
      <c r="R1194" s="115"/>
      <c r="S1194" s="115"/>
      <c r="T1194" s="115"/>
      <c r="U1194" s="115"/>
    </row>
    <row r="1195" spans="1:21" x14ac:dyDescent="0.3">
      <c r="A1195" s="115"/>
      <c r="B1195" s="115"/>
      <c r="C1195" s="115"/>
      <c r="D1195" s="115"/>
      <c r="E1195" s="115"/>
      <c r="F1195" s="115"/>
      <c r="Q1195" s="114"/>
      <c r="R1195" s="115"/>
      <c r="S1195" s="115"/>
      <c r="T1195" s="115"/>
      <c r="U1195" s="115"/>
    </row>
    <row r="1196" spans="1:21" x14ac:dyDescent="0.3">
      <c r="A1196" s="115"/>
      <c r="B1196" s="115"/>
      <c r="C1196" s="115"/>
      <c r="D1196" s="115"/>
      <c r="E1196" s="115"/>
      <c r="F1196" s="115"/>
      <c r="Q1196" s="114"/>
      <c r="R1196" s="115"/>
      <c r="S1196" s="115"/>
      <c r="T1196" s="115"/>
      <c r="U1196" s="115"/>
    </row>
    <row r="1197" spans="1:21" x14ac:dyDescent="0.3">
      <c r="A1197" s="115"/>
      <c r="B1197" s="115"/>
      <c r="C1197" s="115"/>
      <c r="D1197" s="115"/>
      <c r="E1197" s="115"/>
      <c r="F1197" s="115"/>
      <c r="Q1197" s="114"/>
      <c r="R1197" s="115"/>
      <c r="S1197" s="115"/>
      <c r="T1197" s="115"/>
      <c r="U1197" s="115"/>
    </row>
    <row r="1198" spans="1:21" x14ac:dyDescent="0.3">
      <c r="A1198" s="115"/>
      <c r="B1198" s="115"/>
      <c r="C1198" s="115"/>
      <c r="D1198" s="115"/>
      <c r="E1198" s="115"/>
      <c r="F1198" s="115"/>
      <c r="Q1198" s="114"/>
      <c r="R1198" s="115"/>
      <c r="S1198" s="115"/>
      <c r="T1198" s="115"/>
      <c r="U1198" s="115"/>
    </row>
    <row r="1199" spans="1:21" x14ac:dyDescent="0.3">
      <c r="A1199" s="115"/>
      <c r="B1199" s="115"/>
      <c r="C1199" s="115"/>
      <c r="D1199" s="115"/>
      <c r="E1199" s="115"/>
      <c r="F1199" s="115"/>
      <c r="Q1199" s="114"/>
      <c r="R1199" s="115"/>
      <c r="S1199" s="115"/>
      <c r="T1199" s="115"/>
      <c r="U1199" s="115"/>
    </row>
    <row r="1200" spans="1:21" x14ac:dyDescent="0.3">
      <c r="A1200" s="115"/>
      <c r="B1200" s="115"/>
      <c r="C1200" s="115"/>
      <c r="D1200" s="115"/>
      <c r="E1200" s="115"/>
      <c r="F1200" s="115"/>
      <c r="Q1200" s="114"/>
      <c r="R1200" s="115"/>
      <c r="S1200" s="115"/>
      <c r="T1200" s="115"/>
      <c r="U1200" s="115"/>
    </row>
    <row r="1201" spans="1:21" x14ac:dyDescent="0.3">
      <c r="A1201" s="115"/>
      <c r="B1201" s="115"/>
      <c r="C1201" s="115"/>
      <c r="D1201" s="115"/>
      <c r="E1201" s="115"/>
      <c r="F1201" s="115"/>
      <c r="Q1201" s="114"/>
      <c r="R1201" s="115"/>
      <c r="S1201" s="115"/>
      <c r="T1201" s="115"/>
      <c r="U1201" s="115"/>
    </row>
    <row r="1202" spans="1:21" x14ac:dyDescent="0.3">
      <c r="A1202" s="115"/>
      <c r="B1202" s="115"/>
      <c r="C1202" s="115"/>
      <c r="D1202" s="115"/>
      <c r="E1202" s="115"/>
      <c r="F1202" s="115"/>
      <c r="Q1202" s="114"/>
      <c r="R1202" s="115"/>
      <c r="S1202" s="115"/>
      <c r="T1202" s="115"/>
      <c r="U1202" s="115"/>
    </row>
    <row r="1203" spans="1:21" x14ac:dyDescent="0.3">
      <c r="A1203" s="115"/>
      <c r="B1203" s="115"/>
      <c r="C1203" s="115"/>
      <c r="D1203" s="115"/>
      <c r="E1203" s="115"/>
      <c r="F1203" s="115"/>
      <c r="Q1203" s="114"/>
      <c r="R1203" s="115"/>
      <c r="S1203" s="115"/>
      <c r="T1203" s="115"/>
      <c r="U1203" s="115"/>
    </row>
    <row r="1204" spans="1:21" x14ac:dyDescent="0.3">
      <c r="A1204" s="115"/>
      <c r="B1204" s="115"/>
      <c r="C1204" s="115"/>
      <c r="D1204" s="115"/>
      <c r="E1204" s="115"/>
      <c r="F1204" s="115"/>
      <c r="Q1204" s="114"/>
      <c r="R1204" s="115"/>
      <c r="S1204" s="115"/>
      <c r="T1204" s="115"/>
      <c r="U1204" s="115"/>
    </row>
    <row r="1205" spans="1:21" x14ac:dyDescent="0.3">
      <c r="A1205" s="115"/>
      <c r="B1205" s="115"/>
      <c r="C1205" s="115"/>
      <c r="D1205" s="115"/>
      <c r="E1205" s="115"/>
      <c r="F1205" s="115"/>
      <c r="Q1205" s="114"/>
      <c r="R1205" s="115"/>
      <c r="S1205" s="115"/>
      <c r="T1205" s="115"/>
      <c r="U1205" s="115"/>
    </row>
    <row r="1206" spans="1:21" x14ac:dyDescent="0.3">
      <c r="A1206" s="115"/>
      <c r="B1206" s="115"/>
      <c r="C1206" s="115"/>
      <c r="D1206" s="115"/>
      <c r="E1206" s="115"/>
      <c r="F1206" s="115"/>
      <c r="Q1206" s="114"/>
      <c r="R1206" s="115"/>
      <c r="S1206" s="115"/>
      <c r="T1206" s="115"/>
      <c r="U1206" s="115"/>
    </row>
    <row r="1207" spans="1:21" x14ac:dyDescent="0.3">
      <c r="A1207" s="115"/>
      <c r="B1207" s="115"/>
      <c r="C1207" s="115"/>
      <c r="D1207" s="115"/>
      <c r="E1207" s="115"/>
      <c r="F1207" s="115"/>
      <c r="Q1207" s="114"/>
      <c r="R1207" s="115"/>
      <c r="S1207" s="115"/>
      <c r="T1207" s="115"/>
      <c r="U1207" s="115"/>
    </row>
    <row r="1208" spans="1:21" x14ac:dyDescent="0.3">
      <c r="A1208" s="115"/>
      <c r="B1208" s="115"/>
      <c r="C1208" s="115"/>
      <c r="D1208" s="115"/>
      <c r="E1208" s="115"/>
      <c r="F1208" s="115"/>
      <c r="Q1208" s="114"/>
      <c r="R1208" s="115"/>
      <c r="S1208" s="115"/>
      <c r="T1208" s="115"/>
      <c r="U1208" s="115"/>
    </row>
    <row r="1209" spans="1:21" x14ac:dyDescent="0.3">
      <c r="A1209" s="115"/>
      <c r="B1209" s="115"/>
      <c r="C1209" s="115"/>
      <c r="D1209" s="115"/>
      <c r="E1209" s="115"/>
      <c r="F1209" s="115"/>
      <c r="Q1209" s="114"/>
      <c r="R1209" s="115"/>
      <c r="S1209" s="115"/>
      <c r="T1209" s="115"/>
      <c r="U1209" s="115"/>
    </row>
    <row r="1210" spans="1:21" x14ac:dyDescent="0.3">
      <c r="A1210" s="115"/>
      <c r="B1210" s="115"/>
      <c r="C1210" s="115"/>
      <c r="D1210" s="115"/>
      <c r="E1210" s="115"/>
      <c r="F1210" s="115"/>
      <c r="Q1210" s="114"/>
      <c r="R1210" s="115"/>
      <c r="S1210" s="115"/>
      <c r="T1210" s="115"/>
      <c r="U1210" s="115"/>
    </row>
    <row r="1211" spans="1:21" x14ac:dyDescent="0.3">
      <c r="A1211" s="115"/>
      <c r="B1211" s="115"/>
      <c r="C1211" s="115"/>
      <c r="D1211" s="115"/>
      <c r="E1211" s="115"/>
      <c r="F1211" s="115"/>
      <c r="Q1211" s="114"/>
      <c r="R1211" s="115"/>
      <c r="S1211" s="115"/>
      <c r="T1211" s="115"/>
      <c r="U1211" s="115"/>
    </row>
    <row r="1212" spans="1:21" x14ac:dyDescent="0.3">
      <c r="A1212" s="115"/>
      <c r="B1212" s="115"/>
      <c r="C1212" s="115"/>
      <c r="D1212" s="115"/>
      <c r="E1212" s="115"/>
      <c r="F1212" s="115"/>
      <c r="Q1212" s="114"/>
      <c r="R1212" s="115"/>
      <c r="S1212" s="115"/>
      <c r="T1212" s="115"/>
      <c r="U1212" s="115"/>
    </row>
    <row r="1213" spans="1:21" x14ac:dyDescent="0.3">
      <c r="A1213" s="115"/>
      <c r="B1213" s="115"/>
      <c r="C1213" s="115"/>
      <c r="D1213" s="115"/>
      <c r="E1213" s="115"/>
      <c r="F1213" s="115"/>
      <c r="Q1213" s="114"/>
      <c r="R1213" s="115"/>
      <c r="S1213" s="115"/>
      <c r="T1213" s="115"/>
      <c r="U1213" s="115"/>
    </row>
    <row r="1214" spans="1:21" x14ac:dyDescent="0.3">
      <c r="A1214" s="115"/>
      <c r="B1214" s="115"/>
      <c r="C1214" s="115"/>
      <c r="D1214" s="115"/>
      <c r="E1214" s="115"/>
      <c r="F1214" s="115"/>
      <c r="Q1214" s="114"/>
      <c r="R1214" s="115"/>
      <c r="S1214" s="115"/>
      <c r="T1214" s="115"/>
      <c r="U1214" s="115"/>
    </row>
    <row r="1215" spans="1:21" x14ac:dyDescent="0.3">
      <c r="A1215" s="115"/>
      <c r="B1215" s="115"/>
      <c r="C1215" s="115"/>
      <c r="D1215" s="115"/>
      <c r="E1215" s="115"/>
      <c r="F1215" s="115"/>
      <c r="Q1215" s="114"/>
      <c r="R1215" s="115"/>
      <c r="S1215" s="115"/>
      <c r="T1215" s="115"/>
      <c r="U1215" s="115"/>
    </row>
    <row r="1216" spans="1:21" x14ac:dyDescent="0.3">
      <c r="A1216" s="115"/>
      <c r="B1216" s="115"/>
      <c r="C1216" s="115"/>
      <c r="D1216" s="115"/>
      <c r="E1216" s="115"/>
      <c r="F1216" s="115"/>
      <c r="Q1216" s="114"/>
      <c r="R1216" s="115"/>
      <c r="S1216" s="115"/>
      <c r="T1216" s="115"/>
      <c r="U1216" s="115"/>
    </row>
    <row r="1217" spans="1:21" x14ac:dyDescent="0.3">
      <c r="A1217" s="115"/>
      <c r="B1217" s="115"/>
      <c r="C1217" s="115"/>
      <c r="D1217" s="115"/>
      <c r="E1217" s="115"/>
      <c r="F1217" s="115"/>
      <c r="Q1217" s="114"/>
      <c r="R1217" s="115"/>
      <c r="S1217" s="115"/>
      <c r="T1217" s="115"/>
      <c r="U1217" s="115"/>
    </row>
    <row r="1218" spans="1:21" x14ac:dyDescent="0.3">
      <c r="A1218" s="115"/>
      <c r="B1218" s="115"/>
      <c r="C1218" s="115"/>
      <c r="D1218" s="115"/>
      <c r="E1218" s="115"/>
      <c r="F1218" s="115"/>
      <c r="Q1218" s="114"/>
      <c r="R1218" s="115"/>
      <c r="S1218" s="115"/>
      <c r="T1218" s="115"/>
      <c r="U1218" s="115"/>
    </row>
    <row r="1219" spans="1:21" x14ac:dyDescent="0.3">
      <c r="A1219" s="115"/>
      <c r="B1219" s="115"/>
      <c r="C1219" s="115"/>
      <c r="D1219" s="115"/>
      <c r="E1219" s="115"/>
      <c r="F1219" s="115"/>
      <c r="Q1219" s="114"/>
      <c r="R1219" s="115"/>
      <c r="S1219" s="115"/>
      <c r="T1219" s="115"/>
      <c r="U1219" s="115"/>
    </row>
    <row r="1220" spans="1:21" x14ac:dyDescent="0.3">
      <c r="A1220" s="115"/>
      <c r="B1220" s="115"/>
      <c r="C1220" s="115"/>
      <c r="D1220" s="115"/>
      <c r="E1220" s="115"/>
      <c r="F1220" s="115"/>
      <c r="Q1220" s="114"/>
      <c r="R1220" s="115"/>
      <c r="S1220" s="115"/>
      <c r="T1220" s="115"/>
      <c r="U1220" s="115"/>
    </row>
    <row r="1221" spans="1:21" x14ac:dyDescent="0.3">
      <c r="A1221" s="115"/>
      <c r="B1221" s="115"/>
      <c r="C1221" s="115"/>
      <c r="D1221" s="115"/>
      <c r="E1221" s="115"/>
      <c r="F1221" s="115"/>
      <c r="Q1221" s="114"/>
      <c r="R1221" s="115"/>
      <c r="S1221" s="115"/>
      <c r="T1221" s="115"/>
      <c r="U1221" s="115"/>
    </row>
    <row r="1222" spans="1:21" x14ac:dyDescent="0.3">
      <c r="A1222" s="115"/>
      <c r="B1222" s="115"/>
      <c r="C1222" s="115"/>
      <c r="D1222" s="115"/>
      <c r="E1222" s="115"/>
      <c r="F1222" s="115"/>
      <c r="Q1222" s="114"/>
      <c r="R1222" s="115"/>
      <c r="S1222" s="115"/>
      <c r="T1222" s="115"/>
      <c r="U1222" s="115"/>
    </row>
    <row r="1223" spans="1:21" x14ac:dyDescent="0.3">
      <c r="A1223" s="115"/>
      <c r="B1223" s="115"/>
      <c r="C1223" s="115"/>
      <c r="D1223" s="115"/>
      <c r="E1223" s="115"/>
      <c r="F1223" s="115"/>
      <c r="Q1223" s="114"/>
      <c r="R1223" s="115"/>
      <c r="S1223" s="115"/>
      <c r="T1223" s="115"/>
      <c r="U1223" s="115"/>
    </row>
    <row r="1224" spans="1:21" x14ac:dyDescent="0.3">
      <c r="A1224" s="115"/>
      <c r="B1224" s="115"/>
      <c r="C1224" s="115"/>
      <c r="D1224" s="115"/>
      <c r="E1224" s="115"/>
      <c r="F1224" s="115"/>
      <c r="Q1224" s="114"/>
      <c r="R1224" s="115"/>
      <c r="S1224" s="115"/>
      <c r="T1224" s="115"/>
      <c r="U1224" s="115"/>
    </row>
    <row r="1225" spans="1:21" x14ac:dyDescent="0.3">
      <c r="A1225" s="115"/>
      <c r="B1225" s="115"/>
      <c r="C1225" s="115"/>
      <c r="D1225" s="115"/>
      <c r="E1225" s="115"/>
      <c r="F1225" s="115"/>
      <c r="Q1225" s="114"/>
      <c r="R1225" s="115"/>
      <c r="S1225" s="115"/>
      <c r="T1225" s="115"/>
      <c r="U1225" s="115"/>
    </row>
    <row r="1226" spans="1:21" x14ac:dyDescent="0.3">
      <c r="A1226" s="115"/>
      <c r="B1226" s="115"/>
      <c r="C1226" s="115"/>
      <c r="D1226" s="115"/>
      <c r="E1226" s="115"/>
      <c r="F1226" s="115"/>
      <c r="Q1226" s="114"/>
      <c r="R1226" s="115"/>
      <c r="S1226" s="115"/>
      <c r="T1226" s="115"/>
      <c r="U1226" s="115"/>
    </row>
    <row r="1227" spans="1:21" x14ac:dyDescent="0.3">
      <c r="A1227" s="115"/>
      <c r="B1227" s="115"/>
      <c r="C1227" s="115"/>
      <c r="D1227" s="115"/>
      <c r="E1227" s="115"/>
      <c r="F1227" s="115"/>
      <c r="Q1227" s="114"/>
      <c r="R1227" s="115"/>
      <c r="S1227" s="115"/>
      <c r="T1227" s="115"/>
      <c r="U1227" s="115"/>
    </row>
    <row r="1228" spans="1:21" x14ac:dyDescent="0.3">
      <c r="A1228" s="115"/>
      <c r="B1228" s="115"/>
      <c r="C1228" s="115"/>
      <c r="D1228" s="115"/>
      <c r="E1228" s="115"/>
      <c r="F1228" s="115"/>
      <c r="Q1228" s="114"/>
      <c r="R1228" s="115"/>
      <c r="S1228" s="115"/>
      <c r="T1228" s="115"/>
      <c r="U1228" s="115"/>
    </row>
    <row r="1229" spans="1:21" x14ac:dyDescent="0.3">
      <c r="A1229" s="115"/>
      <c r="B1229" s="115"/>
      <c r="C1229" s="115"/>
      <c r="D1229" s="115"/>
      <c r="E1229" s="115"/>
      <c r="F1229" s="115"/>
      <c r="Q1229" s="114"/>
      <c r="R1229" s="115"/>
      <c r="S1229" s="115"/>
      <c r="T1229" s="115"/>
      <c r="U1229" s="115"/>
    </row>
    <row r="1230" spans="1:21" x14ac:dyDescent="0.3">
      <c r="A1230" s="115"/>
      <c r="B1230" s="115"/>
      <c r="C1230" s="115"/>
      <c r="D1230" s="115"/>
      <c r="E1230" s="115"/>
      <c r="F1230" s="115"/>
      <c r="Q1230" s="114"/>
      <c r="R1230" s="115"/>
      <c r="S1230" s="115"/>
      <c r="T1230" s="115"/>
      <c r="U1230" s="115"/>
    </row>
    <row r="1231" spans="1:21" x14ac:dyDescent="0.3">
      <c r="A1231" s="115"/>
      <c r="B1231" s="115"/>
      <c r="C1231" s="115"/>
      <c r="D1231" s="115"/>
      <c r="E1231" s="115"/>
      <c r="F1231" s="115"/>
      <c r="Q1231" s="114"/>
      <c r="R1231" s="115"/>
      <c r="S1231" s="115"/>
      <c r="T1231" s="115"/>
      <c r="U1231" s="115"/>
    </row>
    <row r="1232" spans="1:21" x14ac:dyDescent="0.3">
      <c r="A1232" s="115"/>
      <c r="B1232" s="115"/>
      <c r="C1232" s="115"/>
      <c r="D1232" s="115"/>
      <c r="E1232" s="115"/>
      <c r="F1232" s="115"/>
      <c r="Q1232" s="114"/>
      <c r="R1232" s="115"/>
      <c r="S1232" s="115"/>
      <c r="T1232" s="115"/>
      <c r="U1232" s="115"/>
    </row>
    <row r="1233" spans="1:21" x14ac:dyDescent="0.3">
      <c r="A1233" s="115"/>
      <c r="B1233" s="115"/>
      <c r="C1233" s="115"/>
      <c r="D1233" s="115"/>
      <c r="E1233" s="115"/>
      <c r="F1233" s="115"/>
      <c r="Q1233" s="114"/>
      <c r="R1233" s="115"/>
      <c r="S1233" s="115"/>
      <c r="T1233" s="115"/>
      <c r="U1233" s="115"/>
    </row>
    <row r="1234" spans="1:21" x14ac:dyDescent="0.3">
      <c r="A1234" s="115"/>
      <c r="B1234" s="115"/>
      <c r="C1234" s="115"/>
      <c r="D1234" s="115"/>
      <c r="E1234" s="115"/>
      <c r="F1234" s="115"/>
      <c r="Q1234" s="114"/>
      <c r="R1234" s="115"/>
      <c r="S1234" s="115"/>
      <c r="T1234" s="115"/>
      <c r="U1234" s="115"/>
    </row>
    <row r="1235" spans="1:21" x14ac:dyDescent="0.3">
      <c r="A1235" s="115"/>
      <c r="B1235" s="115"/>
      <c r="C1235" s="115"/>
      <c r="D1235" s="115"/>
      <c r="E1235" s="115"/>
      <c r="F1235" s="115"/>
      <c r="Q1235" s="114"/>
      <c r="R1235" s="115"/>
      <c r="S1235" s="115"/>
      <c r="T1235" s="115"/>
      <c r="U1235" s="115"/>
    </row>
    <row r="1236" spans="1:21" x14ac:dyDescent="0.3">
      <c r="A1236" s="115"/>
      <c r="B1236" s="115"/>
      <c r="C1236" s="115"/>
      <c r="D1236" s="115"/>
      <c r="E1236" s="115"/>
      <c r="F1236" s="115"/>
      <c r="Q1236" s="114"/>
      <c r="R1236" s="115"/>
      <c r="S1236" s="115"/>
      <c r="T1236" s="115"/>
      <c r="U1236" s="115"/>
    </row>
    <row r="1237" spans="1:21" x14ac:dyDescent="0.3">
      <c r="A1237" s="115"/>
      <c r="B1237" s="115"/>
      <c r="C1237" s="115"/>
      <c r="D1237" s="115"/>
      <c r="E1237" s="115"/>
      <c r="F1237" s="115"/>
      <c r="Q1237" s="114"/>
      <c r="R1237" s="115"/>
      <c r="S1237" s="115"/>
      <c r="T1237" s="115"/>
      <c r="U1237" s="115"/>
    </row>
    <row r="1238" spans="1:21" x14ac:dyDescent="0.3">
      <c r="A1238" s="115"/>
      <c r="B1238" s="115"/>
      <c r="C1238" s="115"/>
      <c r="D1238" s="115"/>
      <c r="E1238" s="115"/>
      <c r="F1238" s="115"/>
      <c r="Q1238" s="114"/>
      <c r="R1238" s="115"/>
      <c r="S1238" s="115"/>
      <c r="T1238" s="115"/>
      <c r="U1238" s="115"/>
    </row>
    <row r="1239" spans="1:21" x14ac:dyDescent="0.3">
      <c r="A1239" s="115"/>
      <c r="B1239" s="115"/>
      <c r="C1239" s="115"/>
      <c r="D1239" s="115"/>
      <c r="E1239" s="115"/>
      <c r="F1239" s="115"/>
      <c r="Q1239" s="114"/>
      <c r="R1239" s="115"/>
      <c r="S1239" s="115"/>
      <c r="T1239" s="115"/>
      <c r="U1239" s="115"/>
    </row>
    <row r="1240" spans="1:21" x14ac:dyDescent="0.3">
      <c r="A1240" s="115"/>
      <c r="B1240" s="115"/>
      <c r="C1240" s="115"/>
      <c r="D1240" s="115"/>
      <c r="E1240" s="115"/>
      <c r="F1240" s="115"/>
      <c r="Q1240" s="114"/>
      <c r="R1240" s="115"/>
      <c r="S1240" s="115"/>
      <c r="T1240" s="115"/>
      <c r="U1240" s="115"/>
    </row>
    <row r="1241" spans="1:21" x14ac:dyDescent="0.3">
      <c r="A1241" s="115"/>
      <c r="B1241" s="115"/>
      <c r="C1241" s="115"/>
      <c r="D1241" s="115"/>
      <c r="E1241" s="115"/>
      <c r="F1241" s="115"/>
      <c r="Q1241" s="114"/>
      <c r="R1241" s="115"/>
      <c r="S1241" s="115"/>
      <c r="T1241" s="115"/>
      <c r="U1241" s="115"/>
    </row>
    <row r="1242" spans="1:21" x14ac:dyDescent="0.3">
      <c r="A1242" s="115"/>
      <c r="B1242" s="115"/>
      <c r="C1242" s="115"/>
      <c r="D1242" s="115"/>
      <c r="E1242" s="115"/>
      <c r="F1242" s="115"/>
      <c r="Q1242" s="114"/>
      <c r="R1242" s="115"/>
      <c r="S1242" s="115"/>
      <c r="T1242" s="115"/>
      <c r="U1242" s="115"/>
    </row>
    <row r="1243" spans="1:21" x14ac:dyDescent="0.3">
      <c r="A1243" s="115"/>
      <c r="B1243" s="115"/>
      <c r="C1243" s="115"/>
      <c r="D1243" s="115"/>
      <c r="E1243" s="115"/>
      <c r="F1243" s="115"/>
      <c r="Q1243" s="114"/>
      <c r="R1243" s="115"/>
      <c r="S1243" s="115"/>
      <c r="T1243" s="115"/>
      <c r="U1243" s="115"/>
    </row>
    <row r="1244" spans="1:21" x14ac:dyDescent="0.3">
      <c r="A1244" s="115"/>
      <c r="B1244" s="115"/>
      <c r="C1244" s="115"/>
      <c r="D1244" s="115"/>
      <c r="E1244" s="115"/>
      <c r="F1244" s="115"/>
      <c r="Q1244" s="114"/>
      <c r="R1244" s="115"/>
      <c r="S1244" s="115"/>
      <c r="T1244" s="115"/>
      <c r="U1244" s="115"/>
    </row>
    <row r="1245" spans="1:21" x14ac:dyDescent="0.3">
      <c r="A1245" s="115"/>
      <c r="B1245" s="115"/>
      <c r="C1245" s="115"/>
      <c r="D1245" s="115"/>
      <c r="E1245" s="115"/>
      <c r="F1245" s="115"/>
      <c r="Q1245" s="114"/>
      <c r="R1245" s="115"/>
      <c r="S1245" s="115"/>
      <c r="T1245" s="115"/>
      <c r="U1245" s="115"/>
    </row>
    <row r="1246" spans="1:21" x14ac:dyDescent="0.3">
      <c r="A1246" s="115"/>
      <c r="B1246" s="115"/>
      <c r="C1246" s="115"/>
      <c r="D1246" s="115"/>
      <c r="E1246" s="115"/>
      <c r="F1246" s="115"/>
      <c r="Q1246" s="114"/>
      <c r="R1246" s="115"/>
      <c r="S1246" s="115"/>
      <c r="T1246" s="115"/>
      <c r="U1246" s="115"/>
    </row>
    <row r="1247" spans="1:21" x14ac:dyDescent="0.3">
      <c r="A1247" s="115"/>
      <c r="B1247" s="115"/>
      <c r="C1247" s="115"/>
      <c r="D1247" s="115"/>
      <c r="E1247" s="115"/>
      <c r="F1247" s="115"/>
      <c r="Q1247" s="114"/>
      <c r="R1247" s="115"/>
      <c r="S1247" s="115"/>
      <c r="T1247" s="115"/>
      <c r="U1247" s="115"/>
    </row>
    <row r="1248" spans="1:21" x14ac:dyDescent="0.3">
      <c r="A1248" s="115"/>
      <c r="B1248" s="115"/>
      <c r="C1248" s="115"/>
      <c r="D1248" s="115"/>
      <c r="E1248" s="115"/>
      <c r="F1248" s="115"/>
      <c r="Q1248" s="114"/>
      <c r="R1248" s="115"/>
      <c r="S1248" s="115"/>
      <c r="T1248" s="115"/>
      <c r="U1248" s="115"/>
    </row>
    <row r="1249" spans="1:21" x14ac:dyDescent="0.3">
      <c r="A1249" s="115"/>
      <c r="B1249" s="115"/>
      <c r="C1249" s="115"/>
      <c r="D1249" s="115"/>
      <c r="E1249" s="115"/>
      <c r="F1249" s="115"/>
      <c r="Q1249" s="114"/>
      <c r="R1249" s="115"/>
      <c r="S1249" s="115"/>
      <c r="T1249" s="115"/>
      <c r="U1249" s="115"/>
    </row>
    <row r="1250" spans="1:21" x14ac:dyDescent="0.3">
      <c r="A1250" s="115"/>
      <c r="B1250" s="115"/>
      <c r="C1250" s="115"/>
      <c r="D1250" s="115"/>
      <c r="E1250" s="115"/>
      <c r="F1250" s="115"/>
      <c r="Q1250" s="114"/>
      <c r="R1250" s="115"/>
      <c r="S1250" s="115"/>
      <c r="T1250" s="115"/>
      <c r="U1250" s="115"/>
    </row>
    <row r="1251" spans="1:21" x14ac:dyDescent="0.3">
      <c r="A1251" s="115"/>
      <c r="B1251" s="115"/>
      <c r="C1251" s="115"/>
      <c r="D1251" s="115"/>
      <c r="E1251" s="115"/>
      <c r="F1251" s="115"/>
      <c r="Q1251" s="114"/>
      <c r="R1251" s="115"/>
      <c r="S1251" s="115"/>
      <c r="T1251" s="115"/>
      <c r="U1251" s="115"/>
    </row>
    <row r="1252" spans="1:21" x14ac:dyDescent="0.3">
      <c r="A1252" s="115"/>
      <c r="B1252" s="115"/>
      <c r="C1252" s="115"/>
      <c r="D1252" s="115"/>
      <c r="E1252" s="115"/>
      <c r="F1252" s="115"/>
      <c r="Q1252" s="114"/>
      <c r="R1252" s="115"/>
      <c r="S1252" s="115"/>
      <c r="T1252" s="115"/>
      <c r="U1252" s="115"/>
    </row>
    <row r="1253" spans="1:21" x14ac:dyDescent="0.3">
      <c r="A1253" s="115"/>
      <c r="B1253" s="115"/>
      <c r="C1253" s="115"/>
      <c r="D1253" s="115"/>
      <c r="E1253" s="115"/>
      <c r="F1253" s="115"/>
      <c r="Q1253" s="114"/>
      <c r="R1253" s="115"/>
      <c r="S1253" s="115"/>
      <c r="T1253" s="115"/>
      <c r="U1253" s="115"/>
    </row>
    <row r="1254" spans="1:21" x14ac:dyDescent="0.3">
      <c r="A1254" s="115"/>
      <c r="B1254" s="115"/>
      <c r="C1254" s="115"/>
      <c r="D1254" s="115"/>
      <c r="E1254" s="115"/>
      <c r="F1254" s="115"/>
      <c r="Q1254" s="114"/>
      <c r="R1254" s="115"/>
      <c r="S1254" s="115"/>
      <c r="T1254" s="115"/>
      <c r="U1254" s="115"/>
    </row>
    <row r="1255" spans="1:21" x14ac:dyDescent="0.3">
      <c r="A1255" s="115"/>
      <c r="B1255" s="115"/>
      <c r="C1255" s="115"/>
      <c r="D1255" s="115"/>
      <c r="E1255" s="115"/>
      <c r="F1255" s="115"/>
      <c r="Q1255" s="114"/>
      <c r="R1255" s="115"/>
      <c r="S1255" s="115"/>
      <c r="T1255" s="115"/>
      <c r="U1255" s="115"/>
    </row>
    <row r="1256" spans="1:21" x14ac:dyDescent="0.3">
      <c r="A1256" s="115"/>
      <c r="B1256" s="115"/>
      <c r="C1256" s="115"/>
      <c r="D1256" s="115"/>
      <c r="E1256" s="115"/>
      <c r="F1256" s="115"/>
      <c r="Q1256" s="114"/>
      <c r="R1256" s="115"/>
      <c r="S1256" s="115"/>
      <c r="T1256" s="115"/>
      <c r="U1256" s="115"/>
    </row>
    <row r="1257" spans="1:21" x14ac:dyDescent="0.3">
      <c r="A1257" s="115"/>
      <c r="B1257" s="115"/>
      <c r="C1257" s="115"/>
      <c r="D1257" s="115"/>
      <c r="E1257" s="115"/>
      <c r="F1257" s="115"/>
      <c r="Q1257" s="114"/>
      <c r="R1257" s="115"/>
      <c r="S1257" s="115"/>
      <c r="T1257" s="115"/>
      <c r="U1257" s="115"/>
    </row>
    <row r="1258" spans="1:21" x14ac:dyDescent="0.3">
      <c r="A1258" s="115"/>
      <c r="B1258" s="115"/>
      <c r="C1258" s="115"/>
      <c r="D1258" s="115"/>
      <c r="E1258" s="115"/>
      <c r="F1258" s="115"/>
      <c r="Q1258" s="114"/>
      <c r="R1258" s="115"/>
      <c r="S1258" s="115"/>
      <c r="T1258" s="115"/>
      <c r="U1258" s="115"/>
    </row>
    <row r="1259" spans="1:21" x14ac:dyDescent="0.3">
      <c r="A1259" s="115"/>
      <c r="B1259" s="115"/>
      <c r="C1259" s="115"/>
      <c r="D1259" s="115"/>
      <c r="E1259" s="115"/>
      <c r="F1259" s="115"/>
      <c r="Q1259" s="114"/>
      <c r="R1259" s="115"/>
      <c r="S1259" s="115"/>
      <c r="T1259" s="115"/>
      <c r="U1259" s="115"/>
    </row>
    <row r="1260" spans="1:21" x14ac:dyDescent="0.3">
      <c r="A1260" s="115"/>
      <c r="B1260" s="115"/>
      <c r="C1260" s="115"/>
      <c r="D1260" s="115"/>
      <c r="E1260" s="115"/>
      <c r="F1260" s="115"/>
      <c r="Q1260" s="114"/>
      <c r="R1260" s="115"/>
      <c r="S1260" s="115"/>
      <c r="T1260" s="115"/>
      <c r="U1260" s="115"/>
    </row>
    <row r="1261" spans="1:21" x14ac:dyDescent="0.3">
      <c r="A1261" s="115"/>
      <c r="B1261" s="115"/>
      <c r="C1261" s="115"/>
      <c r="D1261" s="115"/>
      <c r="E1261" s="115"/>
      <c r="F1261" s="115"/>
      <c r="Q1261" s="114"/>
      <c r="R1261" s="115"/>
      <c r="S1261" s="115"/>
      <c r="T1261" s="115"/>
      <c r="U1261" s="115"/>
    </row>
    <row r="1262" spans="1:21" x14ac:dyDescent="0.3">
      <c r="A1262" s="115"/>
      <c r="B1262" s="115"/>
      <c r="C1262" s="115"/>
      <c r="D1262" s="115"/>
      <c r="E1262" s="115"/>
      <c r="F1262" s="115"/>
      <c r="Q1262" s="114"/>
      <c r="R1262" s="115"/>
      <c r="S1262" s="115"/>
      <c r="T1262" s="115"/>
      <c r="U1262" s="115"/>
    </row>
    <row r="1263" spans="1:21" x14ac:dyDescent="0.3">
      <c r="A1263" s="115"/>
      <c r="B1263" s="115"/>
      <c r="C1263" s="115"/>
      <c r="D1263" s="115"/>
      <c r="E1263" s="115"/>
      <c r="F1263" s="115"/>
      <c r="Q1263" s="114"/>
      <c r="R1263" s="115"/>
      <c r="S1263" s="115"/>
      <c r="T1263" s="115"/>
      <c r="U1263" s="115"/>
    </row>
    <row r="1264" spans="1:21" x14ac:dyDescent="0.3">
      <c r="A1264" s="115"/>
      <c r="B1264" s="115"/>
      <c r="C1264" s="115"/>
      <c r="D1264" s="115"/>
      <c r="E1264" s="115"/>
      <c r="F1264" s="115"/>
      <c r="Q1264" s="114"/>
      <c r="R1264" s="115"/>
      <c r="S1264" s="115"/>
      <c r="T1264" s="115"/>
      <c r="U1264" s="115"/>
    </row>
    <row r="1265" spans="1:21" x14ac:dyDescent="0.3">
      <c r="A1265" s="115"/>
      <c r="B1265" s="115"/>
      <c r="C1265" s="115"/>
      <c r="D1265" s="115"/>
      <c r="E1265" s="115"/>
      <c r="F1265" s="115"/>
      <c r="Q1265" s="114"/>
      <c r="R1265" s="115"/>
      <c r="S1265" s="115"/>
      <c r="T1265" s="115"/>
      <c r="U1265" s="115"/>
    </row>
    <row r="1266" spans="1:21" x14ac:dyDescent="0.3">
      <c r="A1266" s="115"/>
      <c r="B1266" s="115"/>
      <c r="C1266" s="115"/>
      <c r="D1266" s="115"/>
      <c r="E1266" s="115"/>
      <c r="F1266" s="115"/>
      <c r="Q1266" s="114"/>
      <c r="R1266" s="115"/>
      <c r="S1266" s="115"/>
      <c r="T1266" s="115"/>
      <c r="U1266" s="115"/>
    </row>
    <row r="1267" spans="1:21" x14ac:dyDescent="0.3">
      <c r="A1267" s="115"/>
      <c r="B1267" s="115"/>
      <c r="C1267" s="115"/>
      <c r="D1267" s="115"/>
      <c r="E1267" s="115"/>
      <c r="F1267" s="115"/>
      <c r="Q1267" s="114"/>
      <c r="R1267" s="115"/>
      <c r="S1267" s="115"/>
      <c r="T1267" s="115"/>
      <c r="U1267" s="115"/>
    </row>
    <row r="1268" spans="1:21" x14ac:dyDescent="0.3">
      <c r="A1268" s="115"/>
      <c r="B1268" s="115"/>
      <c r="C1268" s="115"/>
      <c r="D1268" s="115"/>
      <c r="E1268" s="115"/>
      <c r="F1268" s="115"/>
      <c r="Q1268" s="114"/>
      <c r="R1268" s="115"/>
      <c r="S1268" s="115"/>
      <c r="T1268" s="115"/>
      <c r="U1268" s="115"/>
    </row>
    <row r="1269" spans="1:21" x14ac:dyDescent="0.3">
      <c r="A1269" s="115"/>
      <c r="B1269" s="115"/>
      <c r="C1269" s="115"/>
      <c r="D1269" s="115"/>
      <c r="E1269" s="115"/>
      <c r="F1269" s="115"/>
      <c r="Q1269" s="114"/>
      <c r="R1269" s="115"/>
      <c r="S1269" s="115"/>
      <c r="T1269" s="115"/>
      <c r="U1269" s="115"/>
    </row>
    <row r="1270" spans="1:21" x14ac:dyDescent="0.3">
      <c r="A1270" s="115"/>
      <c r="B1270" s="115"/>
      <c r="C1270" s="115"/>
      <c r="D1270" s="115"/>
      <c r="E1270" s="115"/>
      <c r="F1270" s="115"/>
      <c r="Q1270" s="114"/>
      <c r="R1270" s="115"/>
      <c r="S1270" s="115"/>
      <c r="T1270" s="115"/>
      <c r="U1270" s="115"/>
    </row>
    <row r="1271" spans="1:21" x14ac:dyDescent="0.3">
      <c r="A1271" s="115"/>
      <c r="B1271" s="115"/>
      <c r="C1271" s="115"/>
      <c r="D1271" s="115"/>
      <c r="E1271" s="115"/>
      <c r="F1271" s="115"/>
      <c r="Q1271" s="114"/>
      <c r="R1271" s="115"/>
      <c r="S1271" s="115"/>
      <c r="T1271" s="115"/>
      <c r="U1271" s="115"/>
    </row>
    <row r="1272" spans="1:21" x14ac:dyDescent="0.3">
      <c r="A1272" s="115"/>
      <c r="B1272" s="115"/>
      <c r="C1272" s="115"/>
      <c r="D1272" s="115"/>
      <c r="E1272" s="115"/>
      <c r="F1272" s="115"/>
      <c r="Q1272" s="114"/>
      <c r="R1272" s="115"/>
      <c r="S1272" s="115"/>
      <c r="T1272" s="115"/>
      <c r="U1272" s="115"/>
    </row>
    <row r="1273" spans="1:21" x14ac:dyDescent="0.3">
      <c r="A1273" s="115"/>
      <c r="B1273" s="115"/>
      <c r="C1273" s="115"/>
      <c r="D1273" s="115"/>
      <c r="E1273" s="115"/>
      <c r="F1273" s="115"/>
      <c r="Q1273" s="114"/>
      <c r="R1273" s="115"/>
      <c r="S1273" s="115"/>
      <c r="T1273" s="115"/>
      <c r="U1273" s="115"/>
    </row>
    <row r="1274" spans="1:21" x14ac:dyDescent="0.3">
      <c r="A1274" s="115"/>
      <c r="B1274" s="115"/>
      <c r="C1274" s="115"/>
      <c r="D1274" s="115"/>
      <c r="E1274" s="115"/>
      <c r="F1274" s="115"/>
      <c r="Q1274" s="114"/>
      <c r="R1274" s="115"/>
      <c r="S1274" s="115"/>
      <c r="T1274" s="115"/>
      <c r="U1274" s="115"/>
    </row>
    <row r="1275" spans="1:21" x14ac:dyDescent="0.3">
      <c r="A1275" s="115"/>
      <c r="B1275" s="115"/>
      <c r="C1275" s="115"/>
      <c r="D1275" s="115"/>
      <c r="E1275" s="115"/>
      <c r="F1275" s="115"/>
      <c r="Q1275" s="114"/>
      <c r="R1275" s="115"/>
      <c r="S1275" s="115"/>
      <c r="T1275" s="115"/>
      <c r="U1275" s="115"/>
    </row>
    <row r="1276" spans="1:21" x14ac:dyDescent="0.3">
      <c r="A1276" s="115"/>
      <c r="B1276" s="115"/>
      <c r="C1276" s="115"/>
      <c r="D1276" s="115"/>
      <c r="E1276" s="115"/>
      <c r="F1276" s="115"/>
      <c r="Q1276" s="114"/>
      <c r="R1276" s="115"/>
      <c r="S1276" s="115"/>
      <c r="T1276" s="115"/>
      <c r="U1276" s="115"/>
    </row>
    <row r="1277" spans="1:21" x14ac:dyDescent="0.3">
      <c r="A1277" s="115"/>
      <c r="B1277" s="115"/>
      <c r="C1277" s="115"/>
      <c r="D1277" s="115"/>
      <c r="E1277" s="115"/>
      <c r="F1277" s="115"/>
      <c r="Q1277" s="114"/>
      <c r="R1277" s="115"/>
      <c r="S1277" s="115"/>
      <c r="T1277" s="115"/>
      <c r="U1277" s="115"/>
    </row>
    <row r="1278" spans="1:21" x14ac:dyDescent="0.3">
      <c r="A1278" s="115"/>
      <c r="B1278" s="115"/>
      <c r="C1278" s="115"/>
      <c r="D1278" s="115"/>
      <c r="E1278" s="115"/>
      <c r="F1278" s="115"/>
      <c r="Q1278" s="114"/>
      <c r="R1278" s="115"/>
      <c r="S1278" s="115"/>
      <c r="T1278" s="115"/>
      <c r="U1278" s="115"/>
    </row>
    <row r="1279" spans="1:21" x14ac:dyDescent="0.3">
      <c r="A1279" s="115"/>
      <c r="B1279" s="115"/>
      <c r="C1279" s="115"/>
      <c r="D1279" s="115"/>
      <c r="E1279" s="115"/>
      <c r="F1279" s="115"/>
      <c r="Q1279" s="114"/>
      <c r="R1279" s="115"/>
      <c r="S1279" s="115"/>
      <c r="T1279" s="115"/>
      <c r="U1279" s="115"/>
    </row>
    <row r="1280" spans="1:21" x14ac:dyDescent="0.3">
      <c r="A1280" s="115"/>
      <c r="B1280" s="115"/>
      <c r="C1280" s="115"/>
      <c r="D1280" s="115"/>
      <c r="E1280" s="115"/>
      <c r="F1280" s="115"/>
      <c r="Q1280" s="114"/>
      <c r="R1280" s="115"/>
      <c r="S1280" s="115"/>
      <c r="T1280" s="115"/>
      <c r="U1280" s="115"/>
    </row>
    <row r="1281" spans="1:21" x14ac:dyDescent="0.3">
      <c r="A1281" s="115"/>
      <c r="B1281" s="115"/>
      <c r="C1281" s="115"/>
      <c r="D1281" s="115"/>
      <c r="E1281" s="115"/>
      <c r="F1281" s="115"/>
      <c r="Q1281" s="114"/>
      <c r="R1281" s="115"/>
      <c r="S1281" s="115"/>
      <c r="T1281" s="115"/>
      <c r="U1281" s="115"/>
    </row>
    <row r="1282" spans="1:21" x14ac:dyDescent="0.3">
      <c r="A1282" s="115"/>
      <c r="B1282" s="115"/>
      <c r="C1282" s="115"/>
      <c r="D1282" s="115"/>
      <c r="E1282" s="115"/>
      <c r="F1282" s="115"/>
      <c r="Q1282" s="114"/>
      <c r="R1282" s="115"/>
      <c r="S1282" s="115"/>
      <c r="T1282" s="115"/>
      <c r="U1282" s="115"/>
    </row>
    <row r="1283" spans="1:21" x14ac:dyDescent="0.3">
      <c r="A1283" s="115"/>
      <c r="B1283" s="115"/>
      <c r="C1283" s="115"/>
      <c r="D1283" s="115"/>
      <c r="E1283" s="115"/>
      <c r="F1283" s="115"/>
      <c r="Q1283" s="114"/>
      <c r="R1283" s="115"/>
      <c r="S1283" s="115"/>
      <c r="T1283" s="115"/>
      <c r="U1283" s="115"/>
    </row>
    <row r="1284" spans="1:21" x14ac:dyDescent="0.3">
      <c r="A1284" s="115"/>
      <c r="B1284" s="115"/>
      <c r="C1284" s="115"/>
      <c r="D1284" s="115"/>
      <c r="E1284" s="115"/>
      <c r="F1284" s="115"/>
      <c r="Q1284" s="114"/>
      <c r="R1284" s="115"/>
      <c r="S1284" s="115"/>
      <c r="T1284" s="115"/>
      <c r="U1284" s="115"/>
    </row>
    <row r="1285" spans="1:21" x14ac:dyDescent="0.3">
      <c r="A1285" s="115"/>
      <c r="B1285" s="115"/>
      <c r="C1285" s="115"/>
      <c r="D1285" s="115"/>
      <c r="E1285" s="115"/>
      <c r="F1285" s="115"/>
      <c r="Q1285" s="114"/>
      <c r="R1285" s="115"/>
      <c r="S1285" s="115"/>
      <c r="T1285" s="115"/>
      <c r="U1285" s="115"/>
    </row>
    <row r="1286" spans="1:21" x14ac:dyDescent="0.3">
      <c r="A1286" s="115"/>
      <c r="B1286" s="115"/>
      <c r="C1286" s="115"/>
      <c r="D1286" s="115"/>
      <c r="E1286" s="115"/>
      <c r="F1286" s="115"/>
      <c r="Q1286" s="114"/>
      <c r="R1286" s="115"/>
      <c r="S1286" s="115"/>
      <c r="T1286" s="115"/>
      <c r="U1286" s="115"/>
    </row>
    <row r="1287" spans="1:21" x14ac:dyDescent="0.3">
      <c r="A1287" s="115"/>
      <c r="B1287" s="115"/>
      <c r="C1287" s="115"/>
      <c r="D1287" s="115"/>
      <c r="E1287" s="115"/>
      <c r="F1287" s="115"/>
      <c r="Q1287" s="114"/>
      <c r="R1287" s="115"/>
      <c r="S1287" s="115"/>
      <c r="T1287" s="115"/>
      <c r="U1287" s="115"/>
    </row>
    <row r="1288" spans="1:21" x14ac:dyDescent="0.3">
      <c r="A1288" s="115"/>
      <c r="B1288" s="115"/>
      <c r="C1288" s="115"/>
      <c r="D1288" s="115"/>
      <c r="E1288" s="115"/>
      <c r="F1288" s="115"/>
      <c r="Q1288" s="114"/>
      <c r="R1288" s="115"/>
      <c r="S1288" s="115"/>
      <c r="T1288" s="115"/>
      <c r="U1288" s="115"/>
    </row>
    <row r="1289" spans="1:21" x14ac:dyDescent="0.3">
      <c r="A1289" s="115"/>
      <c r="B1289" s="115"/>
      <c r="C1289" s="115"/>
      <c r="D1289" s="115"/>
      <c r="E1289" s="115"/>
      <c r="F1289" s="115"/>
      <c r="Q1289" s="114"/>
      <c r="R1289" s="115"/>
      <c r="S1289" s="115"/>
      <c r="T1289" s="115"/>
      <c r="U1289" s="115"/>
    </row>
    <row r="1290" spans="1:21" x14ac:dyDescent="0.3">
      <c r="A1290" s="115"/>
      <c r="B1290" s="115"/>
      <c r="C1290" s="115"/>
      <c r="D1290" s="115"/>
      <c r="E1290" s="115"/>
      <c r="F1290" s="115"/>
      <c r="Q1290" s="114"/>
      <c r="R1290" s="115"/>
      <c r="S1290" s="115"/>
      <c r="T1290" s="115"/>
      <c r="U1290" s="115"/>
    </row>
    <row r="1291" spans="1:21" x14ac:dyDescent="0.3">
      <c r="A1291" s="115"/>
      <c r="B1291" s="115"/>
      <c r="C1291" s="115"/>
      <c r="D1291" s="115"/>
      <c r="E1291" s="115"/>
      <c r="F1291" s="115"/>
      <c r="Q1291" s="114"/>
      <c r="R1291" s="115"/>
      <c r="S1291" s="115"/>
      <c r="T1291" s="115"/>
      <c r="U1291" s="115"/>
    </row>
    <row r="1292" spans="1:21" x14ac:dyDescent="0.3">
      <c r="A1292" s="115"/>
      <c r="B1292" s="115"/>
      <c r="C1292" s="115"/>
      <c r="D1292" s="115"/>
      <c r="E1292" s="115"/>
      <c r="F1292" s="115"/>
      <c r="Q1292" s="114"/>
      <c r="R1292" s="115"/>
      <c r="S1292" s="115"/>
      <c r="T1292" s="115"/>
      <c r="U1292" s="115"/>
    </row>
    <row r="1293" spans="1:21" x14ac:dyDescent="0.3">
      <c r="A1293" s="115"/>
      <c r="B1293" s="115"/>
      <c r="C1293" s="115"/>
      <c r="D1293" s="115"/>
      <c r="E1293" s="115"/>
      <c r="F1293" s="115"/>
      <c r="Q1293" s="114"/>
      <c r="R1293" s="115"/>
      <c r="S1293" s="115"/>
      <c r="T1293" s="115"/>
      <c r="U1293" s="115"/>
    </row>
    <row r="1294" spans="1:21" x14ac:dyDescent="0.3">
      <c r="A1294" s="115"/>
      <c r="B1294" s="115"/>
      <c r="C1294" s="115"/>
      <c r="D1294" s="115"/>
      <c r="E1294" s="115"/>
      <c r="F1294" s="115"/>
      <c r="Q1294" s="114"/>
      <c r="R1294" s="115"/>
      <c r="S1294" s="115"/>
      <c r="T1294" s="115"/>
      <c r="U1294" s="115"/>
    </row>
    <row r="1295" spans="1:21" x14ac:dyDescent="0.3">
      <c r="A1295" s="115"/>
      <c r="B1295" s="115"/>
      <c r="C1295" s="115"/>
      <c r="D1295" s="115"/>
      <c r="E1295" s="115"/>
      <c r="F1295" s="115"/>
      <c r="Q1295" s="114"/>
      <c r="R1295" s="115"/>
      <c r="S1295" s="115"/>
      <c r="T1295" s="115"/>
      <c r="U1295" s="115"/>
    </row>
    <row r="1296" spans="1:21" x14ac:dyDescent="0.3">
      <c r="A1296" s="115"/>
      <c r="B1296" s="115"/>
      <c r="C1296" s="115"/>
      <c r="D1296" s="115"/>
      <c r="E1296" s="115"/>
      <c r="F1296" s="115"/>
      <c r="Q1296" s="114"/>
      <c r="R1296" s="115"/>
      <c r="S1296" s="115"/>
      <c r="T1296" s="115"/>
      <c r="U1296" s="115"/>
    </row>
    <row r="1297" spans="1:21" x14ac:dyDescent="0.3">
      <c r="A1297" s="115"/>
      <c r="B1297" s="115"/>
      <c r="C1297" s="115"/>
      <c r="D1297" s="115"/>
      <c r="E1297" s="115"/>
      <c r="F1297" s="115"/>
      <c r="Q1297" s="114"/>
      <c r="R1297" s="115"/>
      <c r="S1297" s="115"/>
      <c r="T1297" s="115"/>
      <c r="U1297" s="115"/>
    </row>
    <row r="1298" spans="1:21" x14ac:dyDescent="0.3">
      <c r="A1298" s="115"/>
      <c r="B1298" s="115"/>
      <c r="C1298" s="115"/>
      <c r="D1298" s="115"/>
      <c r="E1298" s="115"/>
      <c r="F1298" s="115"/>
      <c r="Q1298" s="114"/>
      <c r="R1298" s="115"/>
      <c r="S1298" s="115"/>
      <c r="T1298" s="115"/>
      <c r="U1298" s="115"/>
    </row>
    <row r="1299" spans="1:21" x14ac:dyDescent="0.3">
      <c r="A1299" s="115"/>
      <c r="B1299" s="115"/>
      <c r="C1299" s="115"/>
      <c r="D1299" s="115"/>
      <c r="E1299" s="115"/>
      <c r="F1299" s="115"/>
      <c r="Q1299" s="114"/>
      <c r="R1299" s="115"/>
      <c r="S1299" s="115"/>
      <c r="T1299" s="115"/>
      <c r="U1299" s="115"/>
    </row>
    <row r="1300" spans="1:21" x14ac:dyDescent="0.3">
      <c r="A1300" s="115"/>
      <c r="B1300" s="115"/>
      <c r="C1300" s="115"/>
      <c r="D1300" s="115"/>
      <c r="E1300" s="115"/>
      <c r="F1300" s="115"/>
      <c r="Q1300" s="114"/>
      <c r="R1300" s="115"/>
      <c r="S1300" s="115"/>
      <c r="T1300" s="115"/>
      <c r="U1300" s="115"/>
    </row>
    <row r="1301" spans="1:21" x14ac:dyDescent="0.3">
      <c r="A1301" s="115"/>
      <c r="B1301" s="115"/>
      <c r="C1301" s="115"/>
      <c r="D1301" s="115"/>
      <c r="E1301" s="115"/>
      <c r="F1301" s="115"/>
      <c r="Q1301" s="114"/>
      <c r="R1301" s="115"/>
      <c r="S1301" s="115"/>
      <c r="T1301" s="115"/>
      <c r="U1301" s="115"/>
    </row>
    <row r="1302" spans="1:21" x14ac:dyDescent="0.3">
      <c r="A1302" s="115"/>
      <c r="B1302" s="115"/>
      <c r="C1302" s="115"/>
      <c r="D1302" s="115"/>
      <c r="E1302" s="115"/>
      <c r="F1302" s="115"/>
      <c r="Q1302" s="114"/>
      <c r="R1302" s="115"/>
      <c r="S1302" s="115"/>
      <c r="T1302" s="115"/>
      <c r="U1302" s="115"/>
    </row>
    <row r="1303" spans="1:21" x14ac:dyDescent="0.3">
      <c r="A1303" s="115"/>
      <c r="B1303" s="115"/>
      <c r="C1303" s="115"/>
      <c r="D1303" s="115"/>
      <c r="E1303" s="115"/>
      <c r="F1303" s="115"/>
      <c r="Q1303" s="114"/>
      <c r="R1303" s="115"/>
      <c r="S1303" s="115"/>
      <c r="T1303" s="115"/>
      <c r="U1303" s="115"/>
    </row>
    <row r="1304" spans="1:21" x14ac:dyDescent="0.3">
      <c r="A1304" s="115"/>
      <c r="B1304" s="115"/>
      <c r="C1304" s="115"/>
      <c r="D1304" s="115"/>
      <c r="E1304" s="115"/>
      <c r="F1304" s="115"/>
      <c r="Q1304" s="114"/>
      <c r="R1304" s="115"/>
      <c r="S1304" s="115"/>
      <c r="T1304" s="115"/>
      <c r="U1304" s="115"/>
    </row>
    <row r="1305" spans="1:21" x14ac:dyDescent="0.3">
      <c r="A1305" s="115"/>
      <c r="B1305" s="115"/>
      <c r="C1305" s="115"/>
      <c r="D1305" s="115"/>
      <c r="E1305" s="115"/>
      <c r="F1305" s="115"/>
      <c r="Q1305" s="114"/>
      <c r="R1305" s="115"/>
      <c r="S1305" s="115"/>
      <c r="T1305" s="115"/>
      <c r="U1305" s="115"/>
    </row>
    <row r="1306" spans="1:21" x14ac:dyDescent="0.3">
      <c r="A1306" s="115"/>
      <c r="B1306" s="115"/>
      <c r="C1306" s="115"/>
      <c r="D1306" s="115"/>
      <c r="E1306" s="115"/>
      <c r="F1306" s="115"/>
      <c r="Q1306" s="114"/>
      <c r="R1306" s="115"/>
      <c r="S1306" s="115"/>
      <c r="T1306" s="115"/>
      <c r="U1306" s="115"/>
    </row>
    <row r="1307" spans="1:21" x14ac:dyDescent="0.3">
      <c r="A1307" s="115"/>
      <c r="B1307" s="115"/>
      <c r="C1307" s="115"/>
      <c r="D1307" s="115"/>
      <c r="E1307" s="115"/>
      <c r="F1307" s="115"/>
      <c r="Q1307" s="114"/>
      <c r="R1307" s="115"/>
      <c r="S1307" s="115"/>
      <c r="T1307" s="115"/>
      <c r="U1307" s="115"/>
    </row>
    <row r="1308" spans="1:21" x14ac:dyDescent="0.3">
      <c r="A1308" s="115"/>
      <c r="B1308" s="115"/>
      <c r="C1308" s="115"/>
      <c r="D1308" s="115"/>
      <c r="E1308" s="115"/>
      <c r="F1308" s="115"/>
      <c r="Q1308" s="114"/>
      <c r="R1308" s="115"/>
      <c r="S1308" s="115"/>
      <c r="T1308" s="115"/>
      <c r="U1308" s="115"/>
    </row>
    <row r="1309" spans="1:21" x14ac:dyDescent="0.3">
      <c r="A1309" s="115"/>
      <c r="B1309" s="115"/>
      <c r="C1309" s="115"/>
      <c r="D1309" s="115"/>
      <c r="E1309" s="115"/>
      <c r="F1309" s="115"/>
      <c r="Q1309" s="114"/>
      <c r="R1309" s="115"/>
      <c r="S1309" s="115"/>
      <c r="T1309" s="115"/>
      <c r="U1309" s="115"/>
    </row>
    <row r="1310" spans="1:21" x14ac:dyDescent="0.3">
      <c r="A1310" s="115"/>
      <c r="B1310" s="115"/>
      <c r="C1310" s="115"/>
      <c r="D1310" s="115"/>
      <c r="E1310" s="115"/>
      <c r="F1310" s="115"/>
      <c r="Q1310" s="114"/>
      <c r="R1310" s="115"/>
      <c r="S1310" s="115"/>
      <c r="T1310" s="115"/>
      <c r="U1310" s="115"/>
    </row>
    <row r="1311" spans="1:21" x14ac:dyDescent="0.3">
      <c r="A1311" s="115"/>
      <c r="B1311" s="115"/>
      <c r="C1311" s="115"/>
      <c r="D1311" s="115"/>
      <c r="E1311" s="115"/>
      <c r="F1311" s="115"/>
      <c r="Q1311" s="114"/>
      <c r="R1311" s="115"/>
      <c r="S1311" s="115"/>
      <c r="T1311" s="115"/>
      <c r="U1311" s="115"/>
    </row>
    <row r="1312" spans="1:21" x14ac:dyDescent="0.3">
      <c r="A1312" s="115"/>
      <c r="B1312" s="115"/>
      <c r="C1312" s="115"/>
      <c r="D1312" s="115"/>
      <c r="E1312" s="115"/>
      <c r="F1312" s="115"/>
      <c r="Q1312" s="114"/>
      <c r="R1312" s="115"/>
      <c r="S1312" s="115"/>
      <c r="T1312" s="115"/>
      <c r="U1312" s="115"/>
    </row>
    <row r="1313" spans="1:21" x14ac:dyDescent="0.3">
      <c r="A1313" s="115"/>
      <c r="B1313" s="115"/>
      <c r="C1313" s="115"/>
      <c r="D1313" s="115"/>
      <c r="E1313" s="115"/>
      <c r="F1313" s="115"/>
      <c r="Q1313" s="114"/>
      <c r="R1313" s="115"/>
      <c r="S1313" s="115"/>
      <c r="T1313" s="115"/>
      <c r="U1313" s="115"/>
    </row>
    <row r="1314" spans="1:21" x14ac:dyDescent="0.3">
      <c r="A1314" s="115"/>
      <c r="B1314" s="115"/>
      <c r="C1314" s="115"/>
      <c r="D1314" s="115"/>
      <c r="E1314" s="115"/>
      <c r="F1314" s="115"/>
      <c r="Q1314" s="114"/>
      <c r="R1314" s="115"/>
      <c r="S1314" s="115"/>
      <c r="T1314" s="115"/>
      <c r="U1314" s="115"/>
    </row>
    <row r="1315" spans="1:21" x14ac:dyDescent="0.3">
      <c r="A1315" s="115"/>
      <c r="B1315" s="115"/>
      <c r="C1315" s="115"/>
      <c r="D1315" s="115"/>
      <c r="E1315" s="115"/>
      <c r="F1315" s="115"/>
      <c r="Q1315" s="114"/>
      <c r="R1315" s="115"/>
      <c r="S1315" s="115"/>
      <c r="T1315" s="115"/>
      <c r="U1315" s="115"/>
    </row>
    <row r="1316" spans="1:21" x14ac:dyDescent="0.3">
      <c r="A1316" s="115"/>
      <c r="B1316" s="115"/>
      <c r="C1316" s="115"/>
      <c r="D1316" s="115"/>
      <c r="E1316" s="115"/>
      <c r="F1316" s="115"/>
      <c r="Q1316" s="114"/>
      <c r="R1316" s="115"/>
      <c r="S1316" s="115"/>
      <c r="T1316" s="115"/>
      <c r="U1316" s="115"/>
    </row>
    <row r="1317" spans="1:21" x14ac:dyDescent="0.3">
      <c r="A1317" s="115"/>
      <c r="B1317" s="115"/>
      <c r="C1317" s="115"/>
      <c r="D1317" s="115"/>
      <c r="E1317" s="115"/>
      <c r="F1317" s="115"/>
      <c r="Q1317" s="114"/>
      <c r="R1317" s="115"/>
      <c r="S1317" s="115"/>
      <c r="T1317" s="115"/>
      <c r="U1317" s="115"/>
    </row>
    <row r="1318" spans="1:21" x14ac:dyDescent="0.3">
      <c r="A1318" s="115"/>
      <c r="B1318" s="115"/>
      <c r="C1318" s="115"/>
      <c r="D1318" s="115"/>
      <c r="E1318" s="115"/>
      <c r="F1318" s="115"/>
      <c r="Q1318" s="114"/>
      <c r="R1318" s="115"/>
      <c r="S1318" s="115"/>
      <c r="T1318" s="115"/>
      <c r="U1318" s="115"/>
    </row>
    <row r="1319" spans="1:21" x14ac:dyDescent="0.3">
      <c r="A1319" s="115"/>
      <c r="B1319" s="115"/>
      <c r="C1319" s="115"/>
      <c r="D1319" s="115"/>
      <c r="E1319" s="115"/>
      <c r="F1319" s="115"/>
      <c r="Q1319" s="114"/>
      <c r="R1319" s="115"/>
      <c r="S1319" s="115"/>
      <c r="T1319" s="115"/>
      <c r="U1319" s="115"/>
    </row>
    <row r="1320" spans="1:21" x14ac:dyDescent="0.3">
      <c r="A1320" s="115"/>
      <c r="B1320" s="115"/>
      <c r="C1320" s="115"/>
      <c r="D1320" s="115"/>
      <c r="E1320" s="115"/>
      <c r="F1320" s="115"/>
      <c r="Q1320" s="114"/>
      <c r="R1320" s="115"/>
      <c r="S1320" s="115"/>
      <c r="T1320" s="115"/>
      <c r="U1320" s="115"/>
    </row>
    <row r="1321" spans="1:21" x14ac:dyDescent="0.3">
      <c r="A1321" s="115"/>
      <c r="B1321" s="115"/>
      <c r="C1321" s="115"/>
      <c r="D1321" s="115"/>
      <c r="E1321" s="115"/>
      <c r="F1321" s="115"/>
      <c r="Q1321" s="114"/>
      <c r="R1321" s="115"/>
      <c r="S1321" s="115"/>
      <c r="T1321" s="115"/>
      <c r="U1321" s="115"/>
    </row>
    <row r="1322" spans="1:21" x14ac:dyDescent="0.3">
      <c r="A1322" s="115"/>
      <c r="B1322" s="115"/>
      <c r="C1322" s="115"/>
      <c r="D1322" s="115"/>
      <c r="E1322" s="115"/>
      <c r="F1322" s="115"/>
      <c r="Q1322" s="114"/>
      <c r="R1322" s="115"/>
      <c r="S1322" s="115"/>
      <c r="T1322" s="115"/>
      <c r="U1322" s="115"/>
    </row>
    <row r="1323" spans="1:21" x14ac:dyDescent="0.3">
      <c r="A1323" s="115"/>
      <c r="B1323" s="115"/>
      <c r="C1323" s="115"/>
      <c r="D1323" s="115"/>
      <c r="E1323" s="115"/>
      <c r="F1323" s="115"/>
      <c r="Q1323" s="114"/>
      <c r="R1323" s="115"/>
      <c r="S1323" s="115"/>
      <c r="T1323" s="115"/>
      <c r="U1323" s="115"/>
    </row>
    <row r="1324" spans="1:21" x14ac:dyDescent="0.3">
      <c r="A1324" s="115"/>
      <c r="B1324" s="115"/>
      <c r="C1324" s="115"/>
      <c r="D1324" s="115"/>
      <c r="E1324" s="115"/>
      <c r="F1324" s="115"/>
      <c r="Q1324" s="114"/>
      <c r="R1324" s="115"/>
      <c r="S1324" s="115"/>
      <c r="T1324" s="115"/>
      <c r="U1324" s="115"/>
    </row>
    <row r="1325" spans="1:21" x14ac:dyDescent="0.3">
      <c r="A1325" s="115"/>
      <c r="B1325" s="115"/>
      <c r="C1325" s="115"/>
      <c r="D1325" s="115"/>
      <c r="E1325" s="115"/>
      <c r="F1325" s="115"/>
      <c r="Q1325" s="114"/>
      <c r="R1325" s="115"/>
      <c r="S1325" s="115"/>
      <c r="T1325" s="115"/>
      <c r="U1325" s="115"/>
    </row>
    <row r="1326" spans="1:21" x14ac:dyDescent="0.3">
      <c r="A1326" s="115"/>
      <c r="B1326" s="115"/>
      <c r="C1326" s="115"/>
      <c r="D1326" s="115"/>
      <c r="E1326" s="115"/>
      <c r="F1326" s="115"/>
      <c r="Q1326" s="114"/>
      <c r="R1326" s="115"/>
      <c r="S1326" s="115"/>
      <c r="T1326" s="115"/>
      <c r="U1326" s="115"/>
    </row>
    <row r="1327" spans="1:21" x14ac:dyDescent="0.3">
      <c r="A1327" s="115"/>
      <c r="B1327" s="115"/>
      <c r="C1327" s="115"/>
      <c r="D1327" s="115"/>
      <c r="E1327" s="115"/>
      <c r="F1327" s="115"/>
      <c r="Q1327" s="114"/>
      <c r="R1327" s="115"/>
      <c r="S1327" s="115"/>
      <c r="T1327" s="115"/>
      <c r="U1327" s="115"/>
    </row>
    <row r="1328" spans="1:21" x14ac:dyDescent="0.3">
      <c r="A1328" s="115"/>
      <c r="B1328" s="115"/>
      <c r="C1328" s="115"/>
      <c r="D1328" s="115"/>
      <c r="E1328" s="115"/>
      <c r="F1328" s="115"/>
      <c r="Q1328" s="114"/>
      <c r="R1328" s="115"/>
      <c r="S1328" s="115"/>
      <c r="T1328" s="115"/>
      <c r="U1328" s="115"/>
    </row>
    <row r="1329" spans="1:22" x14ac:dyDescent="0.3">
      <c r="A1329" s="115"/>
      <c r="B1329" s="115"/>
      <c r="C1329" s="115"/>
      <c r="D1329" s="115"/>
      <c r="E1329" s="115"/>
      <c r="F1329" s="115"/>
      <c r="Q1329" s="114"/>
      <c r="R1329" s="115"/>
      <c r="S1329" s="115"/>
      <c r="T1329" s="115"/>
      <c r="U1329" s="115"/>
    </row>
    <row r="1330" spans="1:22" x14ac:dyDescent="0.3">
      <c r="A1330" s="115"/>
      <c r="B1330" s="115"/>
      <c r="C1330" s="115"/>
      <c r="D1330" s="115"/>
      <c r="E1330" s="115"/>
      <c r="F1330" s="115"/>
      <c r="Q1330" s="114"/>
      <c r="R1330" s="115"/>
      <c r="S1330" s="115"/>
      <c r="T1330" s="115"/>
      <c r="U1330" s="115"/>
    </row>
    <row r="1331" spans="1:22" x14ac:dyDescent="0.3">
      <c r="A1331" s="115"/>
      <c r="B1331" s="115"/>
      <c r="C1331" s="115"/>
      <c r="D1331" s="115"/>
      <c r="E1331" s="115"/>
      <c r="F1331" s="115"/>
      <c r="Q1331" s="114"/>
      <c r="R1331" s="115"/>
      <c r="S1331" s="115"/>
      <c r="T1331" s="115"/>
      <c r="U1331" s="115"/>
    </row>
    <row r="1332" spans="1:22" x14ac:dyDescent="0.3">
      <c r="A1332" s="115"/>
      <c r="B1332" s="115"/>
      <c r="C1332" s="115"/>
      <c r="D1332" s="115"/>
      <c r="E1332" s="115"/>
      <c r="F1332" s="115"/>
      <c r="Q1332" s="114"/>
      <c r="R1332" s="115"/>
      <c r="S1332" s="115"/>
      <c r="T1332" s="115"/>
      <c r="U1332" s="115"/>
    </row>
    <row r="1333" spans="1:22" x14ac:dyDescent="0.3">
      <c r="A1333" s="115"/>
      <c r="B1333" s="115"/>
      <c r="C1333" s="115"/>
      <c r="D1333" s="115"/>
      <c r="E1333" s="115"/>
      <c r="F1333" s="115"/>
      <c r="Q1333" s="114"/>
      <c r="R1333" s="115"/>
      <c r="S1333" s="115"/>
      <c r="T1333" s="115"/>
      <c r="U1333" s="115"/>
    </row>
    <row r="1334" spans="1:22" x14ac:dyDescent="0.3">
      <c r="A1334" s="115"/>
      <c r="B1334" s="115"/>
      <c r="C1334" s="115"/>
      <c r="D1334" s="115"/>
      <c r="E1334" s="115"/>
      <c r="F1334" s="115"/>
      <c r="Q1334" s="114"/>
      <c r="R1334" s="115"/>
      <c r="S1334" s="115"/>
      <c r="T1334" s="115"/>
      <c r="U1334" s="115"/>
    </row>
    <row r="1335" spans="1:22" x14ac:dyDescent="0.3">
      <c r="A1335" s="115"/>
      <c r="B1335" s="115"/>
      <c r="C1335" s="115"/>
      <c r="D1335" s="115"/>
      <c r="E1335" s="115"/>
      <c r="F1335" s="115"/>
      <c r="Q1335" s="114"/>
      <c r="R1335" s="115"/>
      <c r="S1335" s="115"/>
      <c r="T1335" s="115"/>
      <c r="U1335" s="115"/>
    </row>
    <row r="1336" spans="1:22" x14ac:dyDescent="0.3">
      <c r="A1336" s="115"/>
      <c r="B1336" s="115"/>
      <c r="C1336" s="115"/>
      <c r="D1336" s="115"/>
      <c r="E1336" s="115"/>
      <c r="F1336" s="115"/>
      <c r="Q1336" s="114"/>
      <c r="R1336" s="115"/>
      <c r="S1336" s="115"/>
      <c r="T1336" s="115"/>
      <c r="U1336" s="115"/>
    </row>
    <row r="1337" spans="1:22" x14ac:dyDescent="0.3">
      <c r="A1337" s="115"/>
      <c r="B1337" s="115"/>
      <c r="C1337" s="115"/>
      <c r="D1337" s="115"/>
      <c r="E1337" s="115"/>
      <c r="F1337" s="115"/>
      <c r="Q1337" s="114"/>
      <c r="R1337" s="115"/>
      <c r="S1337" s="115"/>
      <c r="T1337" s="115"/>
      <c r="U1337" s="115"/>
    </row>
    <row r="1338" spans="1:22" x14ac:dyDescent="0.3">
      <c r="A1338" s="115"/>
      <c r="B1338" s="115"/>
      <c r="C1338" s="115"/>
      <c r="D1338" s="115"/>
      <c r="E1338" s="115"/>
      <c r="F1338" s="115"/>
      <c r="Q1338" s="114"/>
      <c r="R1338" s="115"/>
      <c r="S1338" s="115"/>
      <c r="T1338" s="115"/>
      <c r="U1338" s="115"/>
    </row>
    <row r="1339" spans="1:22" x14ac:dyDescent="0.3">
      <c r="A1339" s="115"/>
      <c r="B1339" s="115"/>
      <c r="C1339" s="115"/>
      <c r="D1339" s="115"/>
      <c r="E1339" s="115"/>
      <c r="F1339" s="115"/>
      <c r="Q1339" s="114"/>
      <c r="R1339" s="115"/>
      <c r="S1339" s="115"/>
      <c r="T1339" s="115"/>
      <c r="U1339" s="115"/>
    </row>
    <row r="1340" spans="1:22" x14ac:dyDescent="0.3">
      <c r="A1340" s="115"/>
      <c r="B1340" s="115"/>
      <c r="C1340" s="115"/>
      <c r="D1340" s="115"/>
      <c r="E1340" s="115"/>
      <c r="F1340" s="115"/>
      <c r="Q1340" s="114"/>
      <c r="R1340" s="115"/>
      <c r="S1340" s="115"/>
      <c r="T1340" s="115"/>
      <c r="U1340" s="115"/>
      <c r="V1340" s="115"/>
    </row>
    <row r="1341" spans="1:22" x14ac:dyDescent="0.3">
      <c r="A1341" s="115"/>
      <c r="B1341" s="115"/>
      <c r="C1341" s="115"/>
      <c r="D1341" s="115"/>
      <c r="E1341" s="115"/>
      <c r="F1341" s="115"/>
      <c r="Q1341" s="114"/>
      <c r="R1341" s="115"/>
      <c r="S1341" s="115"/>
      <c r="T1341" s="115"/>
      <c r="U1341" s="115"/>
      <c r="V1341" s="115"/>
    </row>
    <row r="1342" spans="1:22" x14ac:dyDescent="0.3">
      <c r="A1342" s="115"/>
      <c r="B1342" s="115"/>
      <c r="C1342" s="115"/>
      <c r="D1342" s="115"/>
      <c r="E1342" s="115"/>
      <c r="F1342" s="115"/>
      <c r="Q1342" s="114"/>
      <c r="R1342" s="115"/>
      <c r="S1342" s="115"/>
      <c r="T1342" s="115"/>
      <c r="U1342" s="115"/>
      <c r="V1342" s="115"/>
    </row>
    <row r="1343" spans="1:22" x14ac:dyDescent="0.3">
      <c r="A1343" s="115"/>
      <c r="B1343" s="115"/>
      <c r="C1343" s="115"/>
      <c r="D1343" s="115"/>
      <c r="E1343" s="115"/>
      <c r="F1343" s="115"/>
      <c r="Q1343" s="114"/>
      <c r="R1343" s="115"/>
      <c r="S1343" s="115"/>
      <c r="T1343" s="115"/>
      <c r="U1343" s="115"/>
      <c r="V1343" s="115"/>
    </row>
    <row r="1344" spans="1:22" x14ac:dyDescent="0.3">
      <c r="A1344" s="115"/>
      <c r="B1344" s="115"/>
      <c r="C1344" s="115"/>
      <c r="D1344" s="115"/>
      <c r="E1344" s="115"/>
      <c r="F1344" s="115"/>
      <c r="Q1344" s="114"/>
      <c r="R1344" s="115"/>
      <c r="S1344" s="115"/>
      <c r="T1344" s="115"/>
      <c r="U1344" s="115"/>
      <c r="V1344" s="115"/>
    </row>
    <row r="1345" spans="1:22" x14ac:dyDescent="0.3">
      <c r="A1345" s="115"/>
      <c r="B1345" s="115"/>
      <c r="C1345" s="115"/>
      <c r="D1345" s="115"/>
      <c r="E1345" s="115"/>
      <c r="F1345" s="115"/>
      <c r="Q1345" s="114"/>
      <c r="R1345" s="115"/>
      <c r="S1345" s="115"/>
      <c r="T1345" s="115"/>
      <c r="U1345" s="115"/>
      <c r="V1345" s="115"/>
    </row>
    <row r="1346" spans="1:22" x14ac:dyDescent="0.3">
      <c r="A1346" s="115"/>
      <c r="B1346" s="115"/>
      <c r="C1346" s="115"/>
      <c r="D1346" s="115"/>
      <c r="E1346" s="115"/>
      <c r="F1346" s="115"/>
      <c r="Q1346" s="114"/>
      <c r="R1346" s="115"/>
      <c r="S1346" s="115"/>
      <c r="T1346" s="115"/>
      <c r="U1346" s="115"/>
      <c r="V1346" s="115"/>
    </row>
    <row r="1347" spans="1:22" x14ac:dyDescent="0.3">
      <c r="A1347" s="115"/>
      <c r="B1347" s="115"/>
      <c r="C1347" s="115"/>
      <c r="D1347" s="115"/>
      <c r="E1347" s="115"/>
      <c r="F1347" s="115"/>
      <c r="Q1347" s="114"/>
      <c r="R1347" s="115"/>
      <c r="S1347" s="115"/>
      <c r="T1347" s="115"/>
      <c r="U1347" s="115"/>
      <c r="V1347" s="115"/>
    </row>
    <row r="1348" spans="1:22" x14ac:dyDescent="0.3">
      <c r="A1348" s="115"/>
      <c r="B1348" s="115"/>
      <c r="C1348" s="115"/>
      <c r="D1348" s="115"/>
      <c r="E1348" s="115"/>
      <c r="F1348" s="115"/>
      <c r="Q1348" s="114"/>
      <c r="R1348" s="115"/>
      <c r="S1348" s="115"/>
      <c r="T1348" s="115"/>
      <c r="U1348" s="115"/>
      <c r="V1348" s="115"/>
    </row>
    <row r="1349" spans="1:22" x14ac:dyDescent="0.3">
      <c r="A1349" s="115"/>
      <c r="B1349" s="115"/>
      <c r="C1349" s="115"/>
      <c r="D1349" s="115"/>
      <c r="E1349" s="115"/>
      <c r="F1349" s="115"/>
      <c r="Q1349" s="114"/>
      <c r="R1349" s="115"/>
      <c r="S1349" s="115"/>
      <c r="T1349" s="115"/>
      <c r="U1349" s="115"/>
      <c r="V1349" s="115"/>
    </row>
    <row r="1350" spans="1:22" x14ac:dyDescent="0.3">
      <c r="A1350" s="115"/>
      <c r="B1350" s="115"/>
      <c r="C1350" s="115"/>
      <c r="D1350" s="115"/>
      <c r="E1350" s="115"/>
      <c r="F1350" s="115"/>
      <c r="Q1350" s="114"/>
      <c r="R1350" s="115"/>
      <c r="S1350" s="115"/>
      <c r="T1350" s="115"/>
      <c r="U1350" s="115"/>
      <c r="V1350" s="115"/>
    </row>
    <row r="1351" spans="1:22" x14ac:dyDescent="0.3">
      <c r="A1351" s="115"/>
      <c r="B1351" s="115"/>
      <c r="C1351" s="115"/>
      <c r="D1351" s="115"/>
      <c r="E1351" s="115"/>
      <c r="F1351" s="115"/>
      <c r="Q1351" s="114"/>
      <c r="R1351" s="115"/>
      <c r="S1351" s="115"/>
      <c r="T1351" s="115"/>
      <c r="U1351" s="115"/>
      <c r="V1351" s="115"/>
    </row>
    <row r="1352" spans="1:22" x14ac:dyDescent="0.3">
      <c r="A1352" s="115"/>
      <c r="B1352" s="115"/>
      <c r="C1352" s="115"/>
      <c r="D1352" s="115"/>
      <c r="E1352" s="115"/>
      <c r="F1352" s="115"/>
      <c r="Q1352" s="114"/>
      <c r="R1352" s="115"/>
      <c r="S1352" s="115"/>
      <c r="T1352" s="115"/>
      <c r="U1352" s="115"/>
      <c r="V1352" s="115"/>
    </row>
    <row r="1353" spans="1:22" x14ac:dyDescent="0.3">
      <c r="A1353" s="115"/>
      <c r="B1353" s="115"/>
      <c r="C1353" s="115"/>
      <c r="D1353" s="115"/>
      <c r="E1353" s="115"/>
      <c r="F1353" s="115"/>
      <c r="Q1353" s="114"/>
      <c r="R1353" s="115"/>
      <c r="S1353" s="115"/>
      <c r="T1353" s="115"/>
      <c r="U1353" s="115"/>
      <c r="V1353" s="115"/>
    </row>
    <row r="1354" spans="1:22" x14ac:dyDescent="0.3">
      <c r="A1354" s="115"/>
      <c r="B1354" s="115"/>
      <c r="C1354" s="115"/>
      <c r="D1354" s="115"/>
      <c r="E1354" s="115"/>
      <c r="F1354" s="115"/>
      <c r="Q1354" s="114"/>
      <c r="R1354" s="115"/>
      <c r="S1354" s="115"/>
      <c r="T1354" s="115"/>
      <c r="U1354" s="115"/>
      <c r="V1354" s="115"/>
    </row>
    <row r="1355" spans="1:22" x14ac:dyDescent="0.3">
      <c r="A1355" s="115"/>
      <c r="B1355" s="115"/>
      <c r="C1355" s="115"/>
      <c r="D1355" s="115"/>
      <c r="E1355" s="115"/>
      <c r="F1355" s="115"/>
      <c r="Q1355" s="114"/>
      <c r="R1355" s="115"/>
      <c r="S1355" s="115"/>
      <c r="T1355" s="115"/>
      <c r="U1355" s="115"/>
      <c r="V1355" s="115"/>
    </row>
    <row r="1356" spans="1:22" x14ac:dyDescent="0.3">
      <c r="A1356" s="115"/>
      <c r="B1356" s="115"/>
      <c r="C1356" s="115"/>
      <c r="D1356" s="115"/>
      <c r="E1356" s="115"/>
      <c r="F1356" s="115"/>
      <c r="Q1356" s="114"/>
      <c r="R1356" s="115"/>
      <c r="S1356" s="115"/>
      <c r="T1356" s="115"/>
      <c r="U1356" s="115"/>
      <c r="V1356" s="115"/>
    </row>
    <row r="1357" spans="1:22" x14ac:dyDescent="0.3">
      <c r="A1357" s="115"/>
      <c r="B1357" s="115"/>
      <c r="C1357" s="115"/>
      <c r="D1357" s="115"/>
      <c r="E1357" s="115"/>
      <c r="F1357" s="115"/>
      <c r="Q1357" s="114"/>
      <c r="R1357" s="115"/>
      <c r="S1357" s="115"/>
      <c r="T1357" s="115"/>
      <c r="U1357" s="115"/>
      <c r="V1357" s="115"/>
    </row>
    <row r="1358" spans="1:22" x14ac:dyDescent="0.3">
      <c r="A1358" s="115"/>
      <c r="B1358" s="115"/>
      <c r="C1358" s="115"/>
      <c r="D1358" s="115"/>
      <c r="E1358" s="115"/>
      <c r="F1358" s="115"/>
      <c r="Q1358" s="114"/>
      <c r="R1358" s="115"/>
      <c r="S1358" s="115"/>
      <c r="T1358" s="115"/>
      <c r="U1358" s="115"/>
      <c r="V1358" s="115"/>
    </row>
    <row r="1359" spans="1:22" x14ac:dyDescent="0.3">
      <c r="A1359" s="115"/>
      <c r="B1359" s="115"/>
      <c r="C1359" s="115"/>
      <c r="D1359" s="115"/>
      <c r="E1359" s="115"/>
      <c r="F1359" s="115"/>
      <c r="Q1359" s="114"/>
      <c r="R1359" s="115"/>
      <c r="S1359" s="115"/>
      <c r="T1359" s="115"/>
      <c r="U1359" s="115"/>
      <c r="V1359" s="115"/>
    </row>
    <row r="1360" spans="1:22" x14ac:dyDescent="0.3">
      <c r="A1360" s="115"/>
      <c r="B1360" s="115"/>
      <c r="C1360" s="115"/>
      <c r="D1360" s="115"/>
      <c r="E1360" s="115"/>
      <c r="F1360" s="115"/>
      <c r="Q1360" s="114"/>
      <c r="R1360" s="115"/>
      <c r="S1360" s="115"/>
      <c r="T1360" s="115"/>
      <c r="U1360" s="115"/>
      <c r="V1360" s="115"/>
    </row>
    <row r="1361" spans="1:22" x14ac:dyDescent="0.3">
      <c r="A1361" s="115"/>
      <c r="B1361" s="115"/>
      <c r="C1361" s="115"/>
      <c r="D1361" s="115"/>
      <c r="E1361" s="115"/>
      <c r="F1361" s="115"/>
      <c r="Q1361" s="114"/>
      <c r="R1361" s="115"/>
      <c r="S1361" s="115"/>
      <c r="T1361" s="115"/>
      <c r="U1361" s="115"/>
      <c r="V1361" s="115"/>
    </row>
    <row r="1362" spans="1:22" x14ac:dyDescent="0.3">
      <c r="A1362" s="115"/>
      <c r="B1362" s="115"/>
      <c r="C1362" s="115"/>
      <c r="D1362" s="115"/>
      <c r="E1362" s="115"/>
      <c r="F1362" s="115"/>
      <c r="Q1362" s="114"/>
      <c r="R1362" s="115"/>
      <c r="S1362" s="115"/>
      <c r="T1362" s="115"/>
      <c r="U1362" s="115"/>
      <c r="V1362" s="115"/>
    </row>
    <row r="1363" spans="1:22" x14ac:dyDescent="0.3">
      <c r="A1363" s="115"/>
      <c r="B1363" s="115"/>
      <c r="C1363" s="115"/>
      <c r="D1363" s="115"/>
      <c r="E1363" s="115"/>
      <c r="F1363" s="115"/>
      <c r="Q1363" s="114"/>
      <c r="R1363" s="115"/>
      <c r="S1363" s="115"/>
      <c r="T1363" s="115"/>
      <c r="U1363" s="115"/>
      <c r="V1363" s="115"/>
    </row>
    <row r="1364" spans="1:22" x14ac:dyDescent="0.3">
      <c r="A1364" s="115"/>
      <c r="B1364" s="115"/>
      <c r="C1364" s="115"/>
      <c r="D1364" s="115"/>
      <c r="E1364" s="115"/>
      <c r="F1364" s="115"/>
      <c r="Q1364" s="114"/>
      <c r="R1364" s="115"/>
      <c r="S1364" s="115"/>
      <c r="T1364" s="115"/>
      <c r="U1364" s="115"/>
      <c r="V1364" s="115"/>
    </row>
    <row r="1365" spans="1:22" x14ac:dyDescent="0.3">
      <c r="A1365" s="115"/>
      <c r="B1365" s="115"/>
      <c r="C1365" s="115"/>
      <c r="D1365" s="115"/>
      <c r="E1365" s="115"/>
      <c r="F1365" s="115"/>
      <c r="Q1365" s="114"/>
      <c r="R1365" s="115"/>
      <c r="S1365" s="115"/>
      <c r="T1365" s="115"/>
      <c r="U1365" s="115"/>
      <c r="V1365" s="115"/>
    </row>
    <row r="1366" spans="1:22" x14ac:dyDescent="0.3">
      <c r="A1366" s="115"/>
      <c r="B1366" s="115"/>
      <c r="C1366" s="115"/>
      <c r="D1366" s="115"/>
      <c r="E1366" s="115"/>
      <c r="F1366" s="115"/>
      <c r="Q1366" s="114"/>
      <c r="R1366" s="115"/>
      <c r="S1366" s="115"/>
      <c r="T1366" s="115"/>
      <c r="U1366" s="115"/>
      <c r="V1366" s="115"/>
    </row>
    <row r="1367" spans="1:22" x14ac:dyDescent="0.3">
      <c r="A1367" s="115"/>
      <c r="B1367" s="115"/>
      <c r="C1367" s="115"/>
      <c r="D1367" s="115"/>
      <c r="E1367" s="115"/>
      <c r="F1367" s="115"/>
      <c r="Q1367" s="114"/>
      <c r="R1367" s="115"/>
      <c r="S1367" s="115"/>
      <c r="T1367" s="115"/>
      <c r="U1367" s="115"/>
      <c r="V1367" s="115"/>
    </row>
    <row r="1368" spans="1:22" x14ac:dyDescent="0.3">
      <c r="A1368" s="115"/>
      <c r="B1368" s="115"/>
      <c r="C1368" s="115"/>
      <c r="D1368" s="115"/>
      <c r="E1368" s="115"/>
      <c r="F1368" s="115"/>
      <c r="Q1368" s="114"/>
      <c r="R1368" s="115"/>
      <c r="S1368" s="115"/>
      <c r="T1368" s="115"/>
      <c r="U1368" s="115"/>
      <c r="V1368" s="115"/>
    </row>
    <row r="1369" spans="1:22" x14ac:dyDescent="0.3">
      <c r="A1369" s="115"/>
      <c r="B1369" s="115"/>
      <c r="C1369" s="115"/>
      <c r="D1369" s="115"/>
      <c r="E1369" s="115"/>
      <c r="F1369" s="115"/>
      <c r="Q1369" s="114"/>
      <c r="R1369" s="115"/>
      <c r="S1369" s="115"/>
      <c r="T1369" s="115"/>
      <c r="U1369" s="115"/>
      <c r="V1369" s="115"/>
    </row>
    <row r="1370" spans="1:22" x14ac:dyDescent="0.3">
      <c r="A1370" s="115"/>
      <c r="B1370" s="115"/>
      <c r="C1370" s="115"/>
      <c r="D1370" s="115"/>
      <c r="E1370" s="115"/>
      <c r="F1370" s="115"/>
      <c r="Q1370" s="114"/>
      <c r="R1370" s="115"/>
      <c r="S1370" s="115"/>
      <c r="T1370" s="115"/>
      <c r="U1370" s="115"/>
      <c r="V1370" s="115"/>
    </row>
    <row r="1371" spans="1:22" x14ac:dyDescent="0.3">
      <c r="A1371" s="115"/>
      <c r="B1371" s="115"/>
      <c r="C1371" s="115"/>
      <c r="D1371" s="115"/>
      <c r="E1371" s="115"/>
      <c r="F1371" s="115"/>
      <c r="Q1371" s="114"/>
      <c r="R1371" s="115"/>
      <c r="S1371" s="115"/>
      <c r="T1371" s="115"/>
      <c r="U1371" s="115"/>
      <c r="V1371" s="115"/>
    </row>
    <row r="1372" spans="1:22" x14ac:dyDescent="0.3">
      <c r="A1372" s="115"/>
      <c r="B1372" s="115"/>
      <c r="C1372" s="115"/>
      <c r="D1372" s="115"/>
      <c r="E1372" s="115"/>
      <c r="F1372" s="115"/>
      <c r="Q1372" s="114"/>
      <c r="R1372" s="115"/>
      <c r="S1372" s="115"/>
      <c r="T1372" s="115"/>
      <c r="U1372" s="115"/>
      <c r="V1372" s="115"/>
    </row>
    <row r="1373" spans="1:22" x14ac:dyDescent="0.3">
      <c r="A1373" s="115"/>
      <c r="B1373" s="115"/>
      <c r="C1373" s="115"/>
      <c r="D1373" s="115"/>
      <c r="E1373" s="115"/>
      <c r="F1373" s="115"/>
      <c r="Q1373" s="114"/>
      <c r="R1373" s="115"/>
      <c r="S1373" s="115"/>
      <c r="T1373" s="115"/>
      <c r="U1373" s="115"/>
      <c r="V1373" s="115"/>
    </row>
    <row r="1374" spans="1:22" x14ac:dyDescent="0.3">
      <c r="A1374" s="115"/>
      <c r="B1374" s="115"/>
      <c r="C1374" s="115"/>
      <c r="D1374" s="115"/>
      <c r="E1374" s="115"/>
      <c r="F1374" s="115"/>
      <c r="Q1374" s="114"/>
      <c r="R1374" s="115"/>
      <c r="S1374" s="115"/>
      <c r="T1374" s="115"/>
      <c r="U1374" s="115"/>
      <c r="V1374" s="115"/>
    </row>
    <row r="1375" spans="1:22" x14ac:dyDescent="0.3">
      <c r="A1375" s="115"/>
      <c r="B1375" s="115"/>
      <c r="C1375" s="115"/>
      <c r="D1375" s="115"/>
      <c r="E1375" s="115"/>
      <c r="F1375" s="115"/>
      <c r="Q1375" s="114"/>
      <c r="R1375" s="115"/>
      <c r="S1375" s="115"/>
      <c r="T1375" s="115"/>
      <c r="U1375" s="115"/>
      <c r="V1375" s="115"/>
    </row>
    <row r="1376" spans="1:22" x14ac:dyDescent="0.3">
      <c r="A1376" s="115"/>
      <c r="B1376" s="115"/>
      <c r="C1376" s="115"/>
      <c r="D1376" s="115"/>
      <c r="E1376" s="115"/>
      <c r="F1376" s="115"/>
      <c r="Q1376" s="114"/>
      <c r="R1376" s="115"/>
      <c r="S1376" s="115"/>
      <c r="T1376" s="115"/>
      <c r="U1376" s="115"/>
      <c r="V1376" s="115"/>
    </row>
    <row r="1377" spans="1:22" x14ac:dyDescent="0.3">
      <c r="A1377" s="115"/>
      <c r="B1377" s="115"/>
      <c r="C1377" s="115"/>
      <c r="D1377" s="115"/>
      <c r="E1377" s="115"/>
      <c r="F1377" s="115"/>
      <c r="Q1377" s="114"/>
      <c r="R1377" s="115"/>
      <c r="S1377" s="115"/>
      <c r="T1377" s="115"/>
      <c r="U1377" s="115"/>
      <c r="V1377" s="115"/>
    </row>
    <row r="1378" spans="1:22" x14ac:dyDescent="0.3">
      <c r="A1378" s="115"/>
      <c r="B1378" s="115"/>
      <c r="C1378" s="115"/>
      <c r="D1378" s="115"/>
      <c r="E1378" s="115"/>
      <c r="F1378" s="115"/>
      <c r="Q1378" s="114"/>
      <c r="R1378" s="115"/>
      <c r="S1378" s="115"/>
      <c r="T1378" s="115"/>
      <c r="U1378" s="115"/>
      <c r="V1378" s="115"/>
    </row>
    <row r="1379" spans="1:22" x14ac:dyDescent="0.3">
      <c r="A1379" s="115"/>
      <c r="B1379" s="115"/>
      <c r="C1379" s="115"/>
      <c r="D1379" s="115"/>
      <c r="E1379" s="115"/>
      <c r="F1379" s="115"/>
      <c r="Q1379" s="114"/>
      <c r="R1379" s="115"/>
      <c r="S1379" s="115"/>
      <c r="T1379" s="115"/>
      <c r="U1379" s="115"/>
      <c r="V1379" s="115"/>
    </row>
    <row r="1380" spans="1:22" x14ac:dyDescent="0.3">
      <c r="A1380" s="115"/>
      <c r="B1380" s="115"/>
      <c r="C1380" s="115"/>
      <c r="D1380" s="115"/>
      <c r="E1380" s="115"/>
      <c r="F1380" s="115"/>
      <c r="Q1380" s="114"/>
      <c r="R1380" s="115"/>
      <c r="S1380" s="115"/>
      <c r="T1380" s="115"/>
      <c r="U1380" s="115"/>
      <c r="V1380" s="115"/>
    </row>
    <row r="1381" spans="1:22" x14ac:dyDescent="0.3">
      <c r="A1381" s="115"/>
      <c r="B1381" s="115"/>
      <c r="C1381" s="115"/>
      <c r="D1381" s="115"/>
      <c r="E1381" s="115"/>
      <c r="F1381" s="115"/>
      <c r="Q1381" s="114"/>
      <c r="R1381" s="115"/>
      <c r="S1381" s="115"/>
      <c r="T1381" s="115"/>
      <c r="U1381" s="115"/>
      <c r="V1381" s="115"/>
    </row>
    <row r="1382" spans="1:22" x14ac:dyDescent="0.3">
      <c r="A1382" s="115"/>
      <c r="B1382" s="115"/>
      <c r="C1382" s="115"/>
      <c r="D1382" s="115"/>
      <c r="E1382" s="115"/>
      <c r="F1382" s="115"/>
      <c r="Q1382" s="114"/>
      <c r="R1382" s="115"/>
      <c r="S1382" s="115"/>
      <c r="T1382" s="115"/>
      <c r="U1382" s="115"/>
      <c r="V1382" s="115"/>
    </row>
    <row r="1383" spans="1:22" x14ac:dyDescent="0.3">
      <c r="A1383" s="115"/>
      <c r="B1383" s="115"/>
      <c r="C1383" s="115"/>
      <c r="D1383" s="115"/>
      <c r="E1383" s="115"/>
      <c r="F1383" s="115"/>
      <c r="Q1383" s="114"/>
      <c r="R1383" s="115"/>
      <c r="S1383" s="115"/>
      <c r="T1383" s="115"/>
      <c r="U1383" s="115"/>
      <c r="V1383" s="115"/>
    </row>
    <row r="1384" spans="1:22" x14ac:dyDescent="0.3">
      <c r="A1384" s="115"/>
      <c r="B1384" s="115"/>
      <c r="C1384" s="115"/>
      <c r="D1384" s="115"/>
      <c r="E1384" s="115"/>
      <c r="F1384" s="115"/>
      <c r="Q1384" s="114"/>
      <c r="R1384" s="115"/>
      <c r="S1384" s="115"/>
      <c r="T1384" s="115"/>
      <c r="U1384" s="115"/>
      <c r="V1384" s="115"/>
    </row>
    <row r="1385" spans="1:22" x14ac:dyDescent="0.3">
      <c r="A1385" s="115"/>
      <c r="B1385" s="115"/>
      <c r="C1385" s="115"/>
      <c r="D1385" s="115"/>
      <c r="E1385" s="115"/>
      <c r="F1385" s="115"/>
      <c r="Q1385" s="114"/>
      <c r="R1385" s="115"/>
      <c r="S1385" s="115"/>
      <c r="T1385" s="115"/>
      <c r="U1385" s="115"/>
      <c r="V1385" s="115"/>
    </row>
    <row r="1386" spans="1:22" x14ac:dyDescent="0.3">
      <c r="A1386" s="115"/>
      <c r="B1386" s="115"/>
      <c r="C1386" s="115"/>
      <c r="D1386" s="115"/>
      <c r="E1386" s="115"/>
      <c r="F1386" s="115"/>
      <c r="Q1386" s="114"/>
      <c r="R1386" s="115"/>
      <c r="S1386" s="115"/>
      <c r="T1386" s="115"/>
      <c r="U1386" s="115"/>
      <c r="V1386" s="115"/>
    </row>
    <row r="1387" spans="1:22" x14ac:dyDescent="0.3">
      <c r="A1387" s="115"/>
      <c r="B1387" s="115"/>
      <c r="C1387" s="115"/>
      <c r="D1387" s="115"/>
      <c r="E1387" s="115"/>
      <c r="F1387" s="115"/>
      <c r="Q1387" s="114"/>
      <c r="R1387" s="115"/>
      <c r="S1387" s="115"/>
      <c r="T1387" s="115"/>
      <c r="U1387" s="115"/>
      <c r="V1387" s="115"/>
    </row>
    <row r="1388" spans="1:22" x14ac:dyDescent="0.3">
      <c r="A1388" s="115"/>
      <c r="B1388" s="115"/>
      <c r="C1388" s="115"/>
      <c r="D1388" s="115"/>
      <c r="E1388" s="115"/>
      <c r="F1388" s="115"/>
      <c r="Q1388" s="114"/>
      <c r="R1388" s="115"/>
      <c r="S1388" s="115"/>
      <c r="T1388" s="115"/>
      <c r="U1388" s="115"/>
      <c r="V1388" s="115"/>
    </row>
    <row r="1389" spans="1:22" x14ac:dyDescent="0.3">
      <c r="A1389" s="115"/>
      <c r="B1389" s="115"/>
      <c r="C1389" s="115"/>
      <c r="D1389" s="115"/>
      <c r="E1389" s="115"/>
      <c r="F1389" s="115"/>
      <c r="Q1389" s="114"/>
      <c r="R1389" s="115"/>
      <c r="S1389" s="115"/>
      <c r="T1389" s="115"/>
      <c r="U1389" s="115"/>
      <c r="V1389" s="115"/>
    </row>
    <row r="1390" spans="1:22" x14ac:dyDescent="0.3">
      <c r="A1390" s="115"/>
      <c r="B1390" s="115"/>
      <c r="C1390" s="115"/>
      <c r="D1390" s="115"/>
      <c r="E1390" s="115"/>
      <c r="F1390" s="115"/>
      <c r="Q1390" s="114"/>
      <c r="R1390" s="115"/>
      <c r="S1390" s="115"/>
      <c r="T1390" s="115"/>
      <c r="U1390" s="115"/>
      <c r="V1390" s="115"/>
    </row>
    <row r="1391" spans="1:22" x14ac:dyDescent="0.3">
      <c r="A1391" s="115"/>
      <c r="B1391" s="115"/>
      <c r="C1391" s="115"/>
      <c r="D1391" s="115"/>
      <c r="E1391" s="115"/>
      <c r="F1391" s="115"/>
      <c r="Q1391" s="114"/>
      <c r="R1391" s="115"/>
      <c r="S1391" s="115"/>
      <c r="T1391" s="115"/>
      <c r="U1391" s="115"/>
      <c r="V1391" s="115"/>
    </row>
    <row r="1392" spans="1:22" x14ac:dyDescent="0.3">
      <c r="A1392" s="115"/>
      <c r="B1392" s="115"/>
      <c r="C1392" s="115"/>
      <c r="D1392" s="115"/>
      <c r="E1392" s="115"/>
      <c r="F1392" s="115"/>
      <c r="Q1392" s="114"/>
      <c r="R1392" s="115"/>
      <c r="S1392" s="115"/>
      <c r="T1392" s="115"/>
      <c r="U1392" s="115"/>
      <c r="V1392" s="115"/>
    </row>
    <row r="1393" spans="1:22" x14ac:dyDescent="0.3">
      <c r="A1393" s="115"/>
      <c r="B1393" s="115"/>
      <c r="C1393" s="115"/>
      <c r="D1393" s="115"/>
      <c r="E1393" s="115"/>
      <c r="F1393" s="115"/>
      <c r="Q1393" s="114"/>
      <c r="R1393" s="115"/>
      <c r="S1393" s="115"/>
      <c r="T1393" s="115"/>
      <c r="U1393" s="115"/>
      <c r="V1393" s="115"/>
    </row>
    <row r="1394" spans="1:22" x14ac:dyDescent="0.3">
      <c r="A1394" s="115"/>
      <c r="B1394" s="115"/>
      <c r="C1394" s="115"/>
      <c r="D1394" s="115"/>
      <c r="E1394" s="115"/>
      <c r="F1394" s="115"/>
      <c r="Q1394" s="114"/>
      <c r="R1394" s="115"/>
      <c r="S1394" s="115"/>
      <c r="T1394" s="115"/>
      <c r="U1394" s="115"/>
      <c r="V1394" s="115"/>
    </row>
    <row r="1395" spans="1:22" x14ac:dyDescent="0.3">
      <c r="A1395" s="115"/>
      <c r="B1395" s="115"/>
      <c r="C1395" s="115"/>
      <c r="D1395" s="115"/>
      <c r="E1395" s="115"/>
      <c r="F1395" s="115"/>
      <c r="Q1395" s="114"/>
      <c r="R1395" s="115"/>
      <c r="S1395" s="115"/>
      <c r="T1395" s="115"/>
      <c r="U1395" s="115"/>
      <c r="V1395" s="115"/>
    </row>
    <row r="1396" spans="1:22" x14ac:dyDescent="0.3">
      <c r="A1396" s="115"/>
      <c r="B1396" s="115"/>
      <c r="C1396" s="115"/>
      <c r="D1396" s="115"/>
      <c r="E1396" s="115"/>
      <c r="F1396" s="115"/>
      <c r="Q1396" s="114"/>
      <c r="R1396" s="115"/>
      <c r="S1396" s="115"/>
      <c r="T1396" s="115"/>
      <c r="U1396" s="115"/>
      <c r="V1396" s="115"/>
    </row>
    <row r="1397" spans="1:22" x14ac:dyDescent="0.3">
      <c r="A1397" s="115"/>
      <c r="B1397" s="115"/>
      <c r="C1397" s="115"/>
      <c r="D1397" s="115"/>
      <c r="E1397" s="115"/>
      <c r="F1397" s="115"/>
      <c r="Q1397" s="114"/>
      <c r="R1397" s="115"/>
      <c r="S1397" s="115"/>
      <c r="T1397" s="115"/>
      <c r="U1397" s="115"/>
      <c r="V1397" s="115"/>
    </row>
    <row r="1398" spans="1:22" x14ac:dyDescent="0.3">
      <c r="A1398" s="115"/>
      <c r="B1398" s="115"/>
      <c r="C1398" s="115"/>
      <c r="D1398" s="115"/>
      <c r="E1398" s="115"/>
      <c r="F1398" s="115"/>
      <c r="Q1398" s="114"/>
      <c r="R1398" s="115"/>
      <c r="S1398" s="115"/>
      <c r="T1398" s="115"/>
      <c r="U1398" s="115"/>
      <c r="V1398" s="115"/>
    </row>
    <row r="1399" spans="1:22" x14ac:dyDescent="0.3">
      <c r="A1399" s="115"/>
      <c r="B1399" s="115"/>
      <c r="C1399" s="115"/>
      <c r="D1399" s="115"/>
      <c r="E1399" s="115"/>
      <c r="F1399" s="115"/>
      <c r="Q1399" s="114"/>
      <c r="R1399" s="115"/>
      <c r="S1399" s="115"/>
      <c r="T1399" s="115"/>
      <c r="U1399" s="115"/>
      <c r="V1399" s="115"/>
    </row>
    <row r="1400" spans="1:22" x14ac:dyDescent="0.3">
      <c r="A1400" s="115"/>
      <c r="B1400" s="115"/>
      <c r="C1400" s="115"/>
      <c r="D1400" s="115"/>
      <c r="E1400" s="115"/>
      <c r="F1400" s="115"/>
      <c r="Q1400" s="114"/>
      <c r="R1400" s="115"/>
      <c r="S1400" s="115"/>
      <c r="T1400" s="115"/>
      <c r="U1400" s="115"/>
      <c r="V1400" s="115"/>
    </row>
    <row r="1401" spans="1:22" x14ac:dyDescent="0.3">
      <c r="A1401" s="115"/>
      <c r="B1401" s="115"/>
      <c r="C1401" s="115"/>
      <c r="D1401" s="115"/>
      <c r="E1401" s="115"/>
      <c r="F1401" s="115"/>
      <c r="Q1401" s="114"/>
      <c r="R1401" s="115"/>
      <c r="S1401" s="115"/>
      <c r="T1401" s="115"/>
      <c r="U1401" s="115"/>
      <c r="V1401" s="115"/>
    </row>
    <row r="1402" spans="1:22" x14ac:dyDescent="0.3">
      <c r="A1402" s="115"/>
      <c r="B1402" s="115"/>
      <c r="C1402" s="115"/>
      <c r="D1402" s="115"/>
      <c r="E1402" s="115"/>
      <c r="F1402" s="115"/>
      <c r="Q1402" s="114"/>
      <c r="R1402" s="115"/>
      <c r="S1402" s="115"/>
      <c r="T1402" s="115"/>
      <c r="U1402" s="115"/>
      <c r="V1402" s="115"/>
    </row>
    <row r="1403" spans="1:22" x14ac:dyDescent="0.3">
      <c r="A1403" s="115"/>
      <c r="B1403" s="115"/>
      <c r="C1403" s="115"/>
      <c r="D1403" s="115"/>
      <c r="E1403" s="115"/>
      <c r="F1403" s="115"/>
      <c r="Q1403" s="114"/>
      <c r="R1403" s="115"/>
      <c r="S1403" s="115"/>
      <c r="T1403" s="115"/>
      <c r="U1403" s="115"/>
      <c r="V1403" s="115"/>
    </row>
    <row r="1404" spans="1:22" x14ac:dyDescent="0.3">
      <c r="A1404" s="115"/>
      <c r="B1404" s="115"/>
      <c r="C1404" s="115"/>
      <c r="D1404" s="115"/>
      <c r="E1404" s="115"/>
      <c r="F1404" s="115"/>
      <c r="Q1404" s="114"/>
      <c r="R1404" s="115"/>
      <c r="S1404" s="115"/>
      <c r="T1404" s="115"/>
      <c r="U1404" s="115"/>
      <c r="V1404" s="115"/>
    </row>
    <row r="1405" spans="1:22" x14ac:dyDescent="0.3">
      <c r="A1405" s="115"/>
      <c r="B1405" s="115"/>
      <c r="C1405" s="115"/>
      <c r="D1405" s="115"/>
      <c r="E1405" s="115"/>
      <c r="F1405" s="115"/>
      <c r="Q1405" s="114"/>
      <c r="R1405" s="115"/>
      <c r="S1405" s="115"/>
      <c r="T1405" s="115"/>
      <c r="U1405" s="115"/>
      <c r="V1405" s="115"/>
    </row>
    <row r="1406" spans="1:22" x14ac:dyDescent="0.3">
      <c r="A1406" s="115"/>
      <c r="B1406" s="115"/>
      <c r="C1406" s="115"/>
      <c r="D1406" s="115"/>
      <c r="E1406" s="115"/>
      <c r="F1406" s="115"/>
      <c r="Q1406" s="114"/>
      <c r="R1406" s="115"/>
      <c r="S1406" s="115"/>
      <c r="T1406" s="115"/>
      <c r="U1406" s="115"/>
      <c r="V1406" s="115"/>
    </row>
    <row r="1407" spans="1:22" x14ac:dyDescent="0.3">
      <c r="A1407" s="115"/>
      <c r="B1407" s="115"/>
      <c r="C1407" s="115"/>
      <c r="D1407" s="115"/>
      <c r="E1407" s="115"/>
      <c r="F1407" s="115"/>
      <c r="Q1407" s="114"/>
      <c r="R1407" s="115"/>
      <c r="S1407" s="115"/>
      <c r="T1407" s="115"/>
      <c r="U1407" s="115"/>
      <c r="V1407" s="115"/>
    </row>
    <row r="1408" spans="1:22" x14ac:dyDescent="0.3">
      <c r="A1408" s="115"/>
      <c r="B1408" s="115"/>
      <c r="C1408" s="115"/>
      <c r="D1408" s="115"/>
      <c r="E1408" s="115"/>
      <c r="F1408" s="115"/>
      <c r="Q1408" s="114"/>
      <c r="R1408" s="115"/>
      <c r="S1408" s="115"/>
      <c r="T1408" s="115"/>
      <c r="U1408" s="115"/>
      <c r="V1408" s="115"/>
    </row>
    <row r="1409" spans="1:22" x14ac:dyDescent="0.3">
      <c r="A1409" s="115"/>
      <c r="B1409" s="115"/>
      <c r="C1409" s="115"/>
      <c r="D1409" s="115"/>
      <c r="E1409" s="115"/>
      <c r="F1409" s="115"/>
      <c r="Q1409" s="114"/>
      <c r="R1409" s="115"/>
      <c r="S1409" s="115"/>
      <c r="T1409" s="115"/>
      <c r="U1409" s="115"/>
      <c r="V1409" s="115"/>
    </row>
    <row r="1410" spans="1:22" x14ac:dyDescent="0.3">
      <c r="A1410" s="115"/>
      <c r="B1410" s="115"/>
      <c r="C1410" s="115"/>
      <c r="D1410" s="115"/>
      <c r="E1410" s="115"/>
      <c r="F1410" s="115"/>
      <c r="Q1410" s="114"/>
      <c r="R1410" s="115"/>
      <c r="S1410" s="115"/>
      <c r="T1410" s="115"/>
      <c r="U1410" s="115"/>
      <c r="V1410" s="115"/>
    </row>
    <row r="1411" spans="1:22" x14ac:dyDescent="0.3">
      <c r="A1411" s="115"/>
      <c r="B1411" s="115"/>
      <c r="C1411" s="115"/>
      <c r="D1411" s="115"/>
      <c r="E1411" s="115"/>
      <c r="F1411" s="115"/>
      <c r="Q1411" s="114"/>
      <c r="R1411" s="115"/>
      <c r="S1411" s="115"/>
      <c r="T1411" s="115"/>
      <c r="U1411" s="115"/>
      <c r="V1411" s="115"/>
    </row>
    <row r="1412" spans="1:22" x14ac:dyDescent="0.3">
      <c r="A1412" s="115"/>
      <c r="B1412" s="115"/>
      <c r="C1412" s="115"/>
      <c r="D1412" s="115"/>
      <c r="E1412" s="115"/>
      <c r="F1412" s="115"/>
      <c r="Q1412" s="114"/>
      <c r="R1412" s="115"/>
      <c r="S1412" s="115"/>
      <c r="T1412" s="115"/>
      <c r="U1412" s="115"/>
      <c r="V1412" s="115"/>
    </row>
    <row r="1413" spans="1:22" x14ac:dyDescent="0.3">
      <c r="A1413" s="115"/>
      <c r="B1413" s="115"/>
      <c r="C1413" s="115"/>
      <c r="D1413" s="115"/>
      <c r="E1413" s="115"/>
      <c r="F1413" s="115"/>
      <c r="Q1413" s="114"/>
      <c r="R1413" s="115"/>
      <c r="S1413" s="115"/>
      <c r="T1413" s="115"/>
      <c r="U1413" s="115"/>
      <c r="V1413" s="115"/>
    </row>
    <row r="1414" spans="1:22" x14ac:dyDescent="0.3">
      <c r="A1414" s="115"/>
      <c r="B1414" s="115"/>
      <c r="C1414" s="115"/>
      <c r="D1414" s="115"/>
      <c r="E1414" s="115"/>
      <c r="F1414" s="115"/>
      <c r="Q1414" s="114"/>
      <c r="R1414" s="115"/>
      <c r="S1414" s="115"/>
      <c r="T1414" s="115"/>
      <c r="U1414" s="115"/>
      <c r="V1414" s="115"/>
    </row>
    <row r="1415" spans="1:22" x14ac:dyDescent="0.3">
      <c r="A1415" s="115"/>
      <c r="B1415" s="115"/>
      <c r="C1415" s="115"/>
      <c r="D1415" s="115"/>
      <c r="E1415" s="115"/>
      <c r="F1415" s="115"/>
      <c r="Q1415" s="114"/>
      <c r="R1415" s="115"/>
      <c r="S1415" s="115"/>
      <c r="T1415" s="115"/>
      <c r="U1415" s="115"/>
      <c r="V1415" s="115"/>
    </row>
    <row r="1416" spans="1:22" x14ac:dyDescent="0.3">
      <c r="A1416" s="115"/>
      <c r="B1416" s="115"/>
      <c r="C1416" s="115"/>
      <c r="D1416" s="115"/>
      <c r="E1416" s="115"/>
      <c r="F1416" s="115"/>
      <c r="Q1416" s="114"/>
      <c r="R1416" s="115"/>
      <c r="S1416" s="115"/>
      <c r="T1416" s="115"/>
      <c r="U1416" s="115"/>
      <c r="V1416" s="115"/>
    </row>
    <row r="1417" spans="1:22" x14ac:dyDescent="0.3">
      <c r="A1417" s="115"/>
      <c r="B1417" s="115"/>
      <c r="C1417" s="115"/>
      <c r="D1417" s="115"/>
      <c r="E1417" s="115"/>
      <c r="F1417" s="115"/>
      <c r="Q1417" s="114"/>
      <c r="R1417" s="115"/>
      <c r="S1417" s="115"/>
      <c r="T1417" s="115"/>
      <c r="U1417" s="115"/>
      <c r="V1417" s="115"/>
    </row>
    <row r="1418" spans="1:22" x14ac:dyDescent="0.3">
      <c r="A1418" s="115"/>
      <c r="B1418" s="115"/>
      <c r="C1418" s="115"/>
      <c r="D1418" s="115"/>
      <c r="E1418" s="115"/>
      <c r="F1418" s="115"/>
      <c r="Q1418" s="114"/>
      <c r="R1418" s="115"/>
      <c r="S1418" s="115"/>
      <c r="T1418" s="115"/>
      <c r="U1418" s="115"/>
      <c r="V1418" s="115"/>
    </row>
    <row r="1419" spans="1:22" x14ac:dyDescent="0.3">
      <c r="A1419" s="115"/>
      <c r="B1419" s="115"/>
      <c r="C1419" s="115"/>
      <c r="D1419" s="115"/>
      <c r="E1419" s="115"/>
      <c r="F1419" s="115"/>
      <c r="Q1419" s="114"/>
      <c r="R1419" s="115"/>
      <c r="S1419" s="115"/>
      <c r="T1419" s="115"/>
      <c r="U1419" s="115"/>
      <c r="V1419" s="115"/>
    </row>
    <row r="1420" spans="1:22" x14ac:dyDescent="0.3">
      <c r="A1420" s="115"/>
      <c r="B1420" s="115"/>
      <c r="C1420" s="115"/>
      <c r="D1420" s="115"/>
      <c r="E1420" s="115"/>
      <c r="F1420" s="115"/>
      <c r="Q1420" s="114"/>
      <c r="R1420" s="115"/>
      <c r="S1420" s="115"/>
      <c r="T1420" s="115"/>
      <c r="U1420" s="115"/>
      <c r="V1420" s="115"/>
    </row>
    <row r="1421" spans="1:22" x14ac:dyDescent="0.3">
      <c r="A1421" s="115"/>
      <c r="B1421" s="115"/>
      <c r="C1421" s="115"/>
      <c r="D1421" s="115"/>
      <c r="E1421" s="115"/>
      <c r="F1421" s="115"/>
      <c r="Q1421" s="114"/>
      <c r="R1421" s="115"/>
      <c r="S1421" s="115"/>
      <c r="T1421" s="115"/>
      <c r="U1421" s="115"/>
      <c r="V1421" s="115"/>
    </row>
    <row r="1422" spans="1:22" x14ac:dyDescent="0.3">
      <c r="A1422" s="115"/>
      <c r="B1422" s="115"/>
      <c r="C1422" s="115"/>
      <c r="D1422" s="115"/>
      <c r="E1422" s="115"/>
      <c r="F1422" s="115"/>
      <c r="Q1422" s="114"/>
      <c r="R1422" s="115"/>
      <c r="S1422" s="115"/>
      <c r="T1422" s="115"/>
      <c r="U1422" s="115"/>
      <c r="V1422" s="115"/>
    </row>
    <row r="1423" spans="1:22" x14ac:dyDescent="0.3">
      <c r="A1423" s="115"/>
      <c r="B1423" s="115"/>
      <c r="C1423" s="115"/>
      <c r="D1423" s="115"/>
      <c r="E1423" s="115"/>
      <c r="F1423" s="115"/>
      <c r="Q1423" s="114"/>
      <c r="R1423" s="115"/>
      <c r="S1423" s="115"/>
      <c r="T1423" s="115"/>
      <c r="U1423" s="115"/>
      <c r="V1423" s="115"/>
    </row>
    <row r="1424" spans="1:22" x14ac:dyDescent="0.3">
      <c r="A1424" s="115"/>
      <c r="B1424" s="115"/>
      <c r="C1424" s="115"/>
      <c r="D1424" s="115"/>
      <c r="E1424" s="115"/>
      <c r="F1424" s="115"/>
      <c r="Q1424" s="114"/>
      <c r="R1424" s="115"/>
      <c r="S1424" s="115"/>
      <c r="T1424" s="115"/>
      <c r="U1424" s="115"/>
      <c r="V1424" s="115"/>
    </row>
    <row r="1425" spans="1:22" x14ac:dyDescent="0.3">
      <c r="A1425" s="115"/>
      <c r="B1425" s="115"/>
      <c r="C1425" s="115"/>
      <c r="D1425" s="115"/>
      <c r="E1425" s="115"/>
      <c r="F1425" s="115"/>
      <c r="Q1425" s="114"/>
      <c r="R1425" s="115"/>
      <c r="S1425" s="115"/>
      <c r="T1425" s="115"/>
      <c r="U1425" s="115"/>
      <c r="V1425" s="115"/>
    </row>
    <row r="1426" spans="1:22" x14ac:dyDescent="0.3">
      <c r="A1426" s="115"/>
      <c r="B1426" s="115"/>
      <c r="C1426" s="115"/>
      <c r="D1426" s="115"/>
      <c r="E1426" s="115"/>
      <c r="F1426" s="115"/>
      <c r="Q1426" s="114"/>
      <c r="R1426" s="115"/>
      <c r="S1426" s="115"/>
      <c r="T1426" s="115"/>
      <c r="U1426" s="115"/>
      <c r="V1426" s="115"/>
    </row>
    <row r="1427" spans="1:22" x14ac:dyDescent="0.3">
      <c r="A1427" s="115"/>
      <c r="B1427" s="115"/>
      <c r="C1427" s="115"/>
      <c r="D1427" s="115"/>
      <c r="E1427" s="115"/>
      <c r="F1427" s="115"/>
      <c r="Q1427" s="114"/>
      <c r="R1427" s="115"/>
      <c r="S1427" s="115"/>
      <c r="T1427" s="115"/>
      <c r="U1427" s="115"/>
      <c r="V1427" s="115"/>
    </row>
    <row r="1428" spans="1:22" x14ac:dyDescent="0.3">
      <c r="A1428" s="115"/>
      <c r="B1428" s="115"/>
      <c r="C1428" s="115"/>
      <c r="D1428" s="115"/>
      <c r="E1428" s="115"/>
      <c r="F1428" s="115"/>
      <c r="Q1428" s="114"/>
      <c r="R1428" s="115"/>
      <c r="S1428" s="115"/>
      <c r="T1428" s="115"/>
      <c r="U1428" s="115"/>
      <c r="V1428" s="115"/>
    </row>
    <row r="1429" spans="1:22" x14ac:dyDescent="0.3">
      <c r="A1429" s="115"/>
      <c r="B1429" s="115"/>
      <c r="C1429" s="115"/>
      <c r="D1429" s="115"/>
      <c r="E1429" s="115"/>
      <c r="F1429" s="115"/>
      <c r="Q1429" s="114"/>
      <c r="R1429" s="115"/>
      <c r="S1429" s="115"/>
      <c r="T1429" s="115"/>
      <c r="U1429" s="115"/>
      <c r="V1429" s="115"/>
    </row>
    <row r="1430" spans="1:22" x14ac:dyDescent="0.3">
      <c r="A1430" s="115"/>
      <c r="B1430" s="115"/>
      <c r="C1430" s="115"/>
      <c r="D1430" s="115"/>
      <c r="E1430" s="115"/>
      <c r="F1430" s="115"/>
      <c r="Q1430" s="114"/>
      <c r="R1430" s="115"/>
      <c r="S1430" s="115"/>
      <c r="T1430" s="115"/>
      <c r="U1430" s="115"/>
      <c r="V1430" s="115"/>
    </row>
    <row r="1431" spans="1:22" x14ac:dyDescent="0.3">
      <c r="A1431" s="115"/>
      <c r="B1431" s="115"/>
      <c r="C1431" s="115"/>
      <c r="D1431" s="115"/>
      <c r="E1431" s="115"/>
      <c r="F1431" s="115"/>
      <c r="Q1431" s="114"/>
      <c r="R1431" s="115"/>
      <c r="S1431" s="115"/>
      <c r="T1431" s="115"/>
      <c r="U1431" s="115"/>
      <c r="V1431" s="115"/>
    </row>
    <row r="1432" spans="1:22" x14ac:dyDescent="0.3">
      <c r="A1432" s="115"/>
      <c r="B1432" s="115"/>
      <c r="C1432" s="115"/>
      <c r="D1432" s="115"/>
      <c r="E1432" s="115"/>
      <c r="F1432" s="115"/>
      <c r="Q1432" s="114"/>
      <c r="R1432" s="115"/>
      <c r="S1432" s="115"/>
      <c r="T1432" s="115"/>
      <c r="U1432" s="115"/>
      <c r="V1432" s="115"/>
    </row>
    <row r="1433" spans="1:22" x14ac:dyDescent="0.3">
      <c r="A1433" s="115"/>
      <c r="B1433" s="115"/>
      <c r="C1433" s="115"/>
      <c r="D1433" s="115"/>
      <c r="E1433" s="115"/>
      <c r="F1433" s="115"/>
      <c r="Q1433" s="114"/>
      <c r="R1433" s="115"/>
      <c r="S1433" s="115"/>
      <c r="T1433" s="115"/>
      <c r="U1433" s="115"/>
      <c r="V1433" s="115"/>
    </row>
    <row r="1434" spans="1:22" x14ac:dyDescent="0.3">
      <c r="A1434" s="115"/>
      <c r="B1434" s="115"/>
      <c r="C1434" s="115"/>
      <c r="D1434" s="115"/>
      <c r="E1434" s="115"/>
      <c r="F1434" s="115"/>
      <c r="Q1434" s="114"/>
      <c r="R1434" s="115"/>
      <c r="S1434" s="115"/>
      <c r="T1434" s="115"/>
      <c r="U1434" s="115"/>
      <c r="V1434" s="115"/>
    </row>
    <row r="1435" spans="1:22" x14ac:dyDescent="0.3">
      <c r="A1435" s="115"/>
      <c r="B1435" s="115"/>
      <c r="C1435" s="115"/>
      <c r="D1435" s="115"/>
      <c r="E1435" s="115"/>
      <c r="F1435" s="115"/>
      <c r="Q1435" s="114"/>
      <c r="R1435" s="115"/>
      <c r="S1435" s="115"/>
      <c r="T1435" s="115"/>
      <c r="U1435" s="115"/>
      <c r="V1435" s="115"/>
    </row>
    <row r="1436" spans="1:22" x14ac:dyDescent="0.3">
      <c r="A1436" s="115"/>
      <c r="B1436" s="115"/>
      <c r="C1436" s="115"/>
      <c r="D1436" s="115"/>
      <c r="E1436" s="115"/>
      <c r="F1436" s="115"/>
      <c r="Q1436" s="114"/>
      <c r="R1436" s="115"/>
      <c r="S1436" s="115"/>
      <c r="T1436" s="115"/>
      <c r="U1436" s="115"/>
      <c r="V1436" s="115"/>
    </row>
    <row r="1437" spans="1:22" x14ac:dyDescent="0.3">
      <c r="A1437" s="115"/>
      <c r="B1437" s="115"/>
      <c r="C1437" s="115"/>
      <c r="D1437" s="115"/>
      <c r="E1437" s="115"/>
      <c r="F1437" s="115"/>
      <c r="Q1437" s="114"/>
      <c r="R1437" s="115"/>
      <c r="S1437" s="115"/>
      <c r="T1437" s="115"/>
      <c r="U1437" s="115"/>
      <c r="V1437" s="115"/>
    </row>
    <row r="1438" spans="1:22" x14ac:dyDescent="0.3">
      <c r="A1438" s="115"/>
      <c r="B1438" s="115"/>
      <c r="C1438" s="115"/>
      <c r="D1438" s="115"/>
      <c r="E1438" s="115"/>
      <c r="F1438" s="115"/>
      <c r="Q1438" s="114"/>
      <c r="R1438" s="115"/>
      <c r="S1438" s="115"/>
      <c r="T1438" s="115"/>
      <c r="U1438" s="115"/>
      <c r="V1438" s="115"/>
    </row>
    <row r="1439" spans="1:22" x14ac:dyDescent="0.3">
      <c r="A1439" s="115"/>
      <c r="B1439" s="115"/>
      <c r="C1439" s="115"/>
      <c r="D1439" s="115"/>
      <c r="E1439" s="115"/>
      <c r="F1439" s="115"/>
      <c r="Q1439" s="114"/>
      <c r="R1439" s="115"/>
      <c r="S1439" s="115"/>
      <c r="T1439" s="115"/>
      <c r="U1439" s="115"/>
      <c r="V1439" s="115"/>
    </row>
    <row r="1440" spans="1:22" x14ac:dyDescent="0.3">
      <c r="A1440" s="115"/>
      <c r="B1440" s="115"/>
      <c r="C1440" s="115"/>
      <c r="D1440" s="115"/>
      <c r="E1440" s="115"/>
      <c r="F1440" s="115"/>
      <c r="Q1440" s="114"/>
      <c r="R1440" s="115"/>
      <c r="S1440" s="115"/>
      <c r="T1440" s="115"/>
      <c r="U1440" s="115"/>
      <c r="V1440" s="115"/>
    </row>
    <row r="1441" spans="1:22" x14ac:dyDescent="0.3">
      <c r="A1441" s="115"/>
      <c r="B1441" s="115"/>
      <c r="C1441" s="115"/>
      <c r="D1441" s="115"/>
      <c r="E1441" s="115"/>
      <c r="F1441" s="115"/>
      <c r="Q1441" s="114"/>
      <c r="R1441" s="115"/>
      <c r="S1441" s="115"/>
      <c r="T1441" s="115"/>
      <c r="U1441" s="115"/>
      <c r="V1441" s="115"/>
    </row>
    <row r="1442" spans="1:22" x14ac:dyDescent="0.3">
      <c r="A1442" s="115"/>
      <c r="B1442" s="115"/>
      <c r="C1442" s="115"/>
      <c r="D1442" s="115"/>
      <c r="E1442" s="115"/>
      <c r="F1442" s="115"/>
      <c r="Q1442" s="114"/>
      <c r="R1442" s="115"/>
      <c r="S1442" s="115"/>
      <c r="T1442" s="115"/>
      <c r="U1442" s="115"/>
      <c r="V1442" s="115"/>
    </row>
    <row r="1443" spans="1:22" x14ac:dyDescent="0.3">
      <c r="A1443" s="115"/>
      <c r="B1443" s="115"/>
      <c r="C1443" s="115"/>
      <c r="D1443" s="115"/>
      <c r="E1443" s="115"/>
      <c r="F1443" s="115"/>
      <c r="Q1443" s="114"/>
      <c r="R1443" s="115"/>
      <c r="S1443" s="115"/>
      <c r="T1443" s="115"/>
      <c r="U1443" s="115"/>
      <c r="V1443" s="115"/>
    </row>
    <row r="1444" spans="1:22" x14ac:dyDescent="0.3">
      <c r="A1444" s="115"/>
      <c r="B1444" s="115"/>
      <c r="C1444" s="115"/>
      <c r="D1444" s="115"/>
      <c r="E1444" s="115"/>
      <c r="F1444" s="115"/>
      <c r="Q1444" s="114"/>
      <c r="R1444" s="115"/>
      <c r="S1444" s="115"/>
      <c r="T1444" s="115"/>
      <c r="U1444" s="115"/>
      <c r="V1444" s="115"/>
    </row>
    <row r="1445" spans="1:22" x14ac:dyDescent="0.3">
      <c r="A1445" s="115"/>
      <c r="B1445" s="115"/>
      <c r="C1445" s="115"/>
      <c r="D1445" s="115"/>
      <c r="E1445" s="115"/>
      <c r="F1445" s="115"/>
      <c r="Q1445" s="114"/>
      <c r="R1445" s="115"/>
      <c r="S1445" s="115"/>
      <c r="T1445" s="115"/>
      <c r="U1445" s="115"/>
      <c r="V1445" s="115"/>
    </row>
    <row r="1446" spans="1:22" x14ac:dyDescent="0.3">
      <c r="A1446" s="115"/>
      <c r="B1446" s="115"/>
      <c r="C1446" s="115"/>
      <c r="D1446" s="115"/>
      <c r="E1446" s="115"/>
      <c r="F1446" s="115"/>
      <c r="Q1446" s="114"/>
      <c r="R1446" s="115"/>
      <c r="S1446" s="115"/>
      <c r="T1446" s="115"/>
      <c r="U1446" s="115"/>
      <c r="V1446" s="115"/>
    </row>
    <row r="1447" spans="1:22" x14ac:dyDescent="0.3">
      <c r="A1447" s="115"/>
      <c r="B1447" s="115"/>
      <c r="C1447" s="115"/>
      <c r="D1447" s="115"/>
      <c r="E1447" s="115"/>
      <c r="F1447" s="115"/>
      <c r="Q1447" s="114"/>
      <c r="R1447" s="115"/>
      <c r="S1447" s="115"/>
      <c r="T1447" s="115"/>
      <c r="U1447" s="115"/>
      <c r="V1447" s="115"/>
    </row>
    <row r="1448" spans="1:22" x14ac:dyDescent="0.3">
      <c r="A1448" s="115"/>
      <c r="B1448" s="115"/>
      <c r="C1448" s="115"/>
      <c r="D1448" s="115"/>
      <c r="E1448" s="115"/>
      <c r="F1448" s="115"/>
      <c r="Q1448" s="114"/>
      <c r="R1448" s="115"/>
      <c r="S1448" s="115"/>
      <c r="T1448" s="115"/>
      <c r="U1448" s="115"/>
      <c r="V1448" s="115"/>
    </row>
    <row r="1449" spans="1:22" x14ac:dyDescent="0.3">
      <c r="A1449" s="115"/>
      <c r="B1449" s="115"/>
      <c r="C1449" s="115"/>
      <c r="D1449" s="115"/>
      <c r="E1449" s="115"/>
      <c r="F1449" s="115"/>
      <c r="Q1449" s="114"/>
      <c r="R1449" s="115"/>
      <c r="S1449" s="115"/>
      <c r="T1449" s="115"/>
      <c r="U1449" s="115"/>
      <c r="V1449" s="115"/>
    </row>
    <row r="1450" spans="1:22" x14ac:dyDescent="0.3">
      <c r="A1450" s="115"/>
      <c r="B1450" s="115"/>
      <c r="C1450" s="115"/>
      <c r="D1450" s="115"/>
      <c r="E1450" s="115"/>
      <c r="F1450" s="115"/>
      <c r="Q1450" s="114"/>
      <c r="R1450" s="115"/>
      <c r="S1450" s="115"/>
      <c r="T1450" s="115"/>
      <c r="U1450" s="115"/>
      <c r="V1450" s="115"/>
    </row>
    <row r="1451" spans="1:22" x14ac:dyDescent="0.3">
      <c r="A1451" s="115"/>
      <c r="B1451" s="115"/>
      <c r="C1451" s="115"/>
      <c r="D1451" s="115"/>
      <c r="E1451" s="115"/>
      <c r="F1451" s="115"/>
      <c r="Q1451" s="114"/>
      <c r="R1451" s="115"/>
      <c r="S1451" s="115"/>
      <c r="T1451" s="115"/>
      <c r="U1451" s="115"/>
      <c r="V1451" s="115"/>
    </row>
    <row r="1452" spans="1:22" x14ac:dyDescent="0.3">
      <c r="A1452" s="115"/>
      <c r="B1452" s="115"/>
      <c r="C1452" s="115"/>
      <c r="D1452" s="115"/>
      <c r="E1452" s="115"/>
      <c r="F1452" s="115"/>
      <c r="Q1452" s="114"/>
      <c r="R1452" s="115"/>
      <c r="S1452" s="115"/>
      <c r="T1452" s="115"/>
      <c r="U1452" s="115"/>
      <c r="V1452" s="115"/>
    </row>
    <row r="1453" spans="1:22" x14ac:dyDescent="0.3">
      <c r="A1453" s="115"/>
      <c r="B1453" s="115"/>
      <c r="C1453" s="115"/>
      <c r="D1453" s="115"/>
      <c r="E1453" s="115"/>
      <c r="F1453" s="115"/>
      <c r="Q1453" s="114"/>
      <c r="R1453" s="115"/>
      <c r="S1453" s="115"/>
      <c r="T1453" s="115"/>
      <c r="U1453" s="115"/>
      <c r="V1453" s="115"/>
    </row>
    <row r="1454" spans="1:22" x14ac:dyDescent="0.3">
      <c r="A1454" s="115"/>
      <c r="B1454" s="115"/>
      <c r="C1454" s="115"/>
      <c r="D1454" s="115"/>
      <c r="E1454" s="115"/>
      <c r="F1454" s="115"/>
      <c r="Q1454" s="114"/>
      <c r="R1454" s="115"/>
      <c r="S1454" s="115"/>
      <c r="T1454" s="115"/>
      <c r="U1454" s="115"/>
      <c r="V1454" s="115"/>
    </row>
    <row r="1455" spans="1:22" x14ac:dyDescent="0.3">
      <c r="A1455" s="115"/>
      <c r="B1455" s="115"/>
      <c r="C1455" s="115"/>
      <c r="D1455" s="115"/>
      <c r="E1455" s="115"/>
      <c r="F1455" s="115"/>
      <c r="Q1455" s="114"/>
      <c r="R1455" s="115"/>
      <c r="S1455" s="115"/>
      <c r="T1455" s="115"/>
      <c r="U1455" s="115"/>
      <c r="V1455" s="115"/>
    </row>
    <row r="1456" spans="1:22" x14ac:dyDescent="0.3">
      <c r="A1456" s="115"/>
      <c r="B1456" s="115"/>
      <c r="C1456" s="115"/>
      <c r="D1456" s="115"/>
      <c r="E1456" s="115"/>
      <c r="F1456" s="115"/>
      <c r="Q1456" s="114"/>
      <c r="R1456" s="115"/>
      <c r="S1456" s="115"/>
      <c r="T1456" s="115"/>
      <c r="U1456" s="115"/>
      <c r="V1456" s="115"/>
    </row>
    <row r="1457" spans="1:22" x14ac:dyDescent="0.3">
      <c r="A1457" s="115"/>
      <c r="B1457" s="115"/>
      <c r="C1457" s="115"/>
      <c r="D1457" s="115"/>
      <c r="E1457" s="115"/>
      <c r="F1457" s="115"/>
      <c r="Q1457" s="114"/>
      <c r="R1457" s="115"/>
      <c r="S1457" s="115"/>
      <c r="T1457" s="115"/>
      <c r="U1457" s="115"/>
      <c r="V1457" s="115"/>
    </row>
    <row r="1458" spans="1:22" x14ac:dyDescent="0.3">
      <c r="A1458" s="115"/>
      <c r="B1458" s="115"/>
      <c r="C1458" s="115"/>
      <c r="D1458" s="115"/>
      <c r="E1458" s="115"/>
      <c r="F1458" s="115"/>
      <c r="Q1458" s="114"/>
      <c r="R1458" s="115"/>
      <c r="S1458" s="115"/>
      <c r="T1458" s="115"/>
      <c r="U1458" s="115"/>
      <c r="V1458" s="115"/>
    </row>
    <row r="1459" spans="1:22" x14ac:dyDescent="0.3">
      <c r="A1459" s="115"/>
      <c r="B1459" s="115"/>
      <c r="C1459" s="115"/>
      <c r="D1459" s="115"/>
      <c r="E1459" s="115"/>
      <c r="F1459" s="115"/>
      <c r="Q1459" s="114"/>
      <c r="R1459" s="115"/>
      <c r="S1459" s="115"/>
      <c r="T1459" s="115"/>
      <c r="U1459" s="115"/>
      <c r="V1459" s="115"/>
    </row>
    <row r="1460" spans="1:22" x14ac:dyDescent="0.3">
      <c r="A1460" s="115"/>
      <c r="B1460" s="115"/>
      <c r="C1460" s="115"/>
      <c r="D1460" s="115"/>
      <c r="E1460" s="115"/>
      <c r="F1460" s="115"/>
      <c r="Q1460" s="114"/>
      <c r="R1460" s="115"/>
      <c r="S1460" s="115"/>
      <c r="T1460" s="115"/>
      <c r="U1460" s="115"/>
      <c r="V1460" s="115"/>
    </row>
    <row r="1461" spans="1:22" x14ac:dyDescent="0.3">
      <c r="A1461" s="115"/>
      <c r="B1461" s="115"/>
      <c r="C1461" s="115"/>
      <c r="D1461" s="115"/>
      <c r="E1461" s="115"/>
      <c r="F1461" s="115"/>
      <c r="Q1461" s="114"/>
      <c r="R1461" s="115"/>
      <c r="S1461" s="115"/>
      <c r="T1461" s="115"/>
      <c r="U1461" s="115"/>
      <c r="V1461" s="115"/>
    </row>
    <row r="1462" spans="1:22" x14ac:dyDescent="0.3">
      <c r="A1462" s="115"/>
      <c r="B1462" s="115"/>
      <c r="C1462" s="115"/>
      <c r="D1462" s="115"/>
      <c r="E1462" s="115"/>
      <c r="F1462" s="115"/>
      <c r="Q1462" s="114"/>
      <c r="R1462" s="115"/>
      <c r="S1462" s="115"/>
      <c r="T1462" s="115"/>
      <c r="U1462" s="115"/>
      <c r="V1462" s="115"/>
    </row>
    <row r="1463" spans="1:22" x14ac:dyDescent="0.3">
      <c r="A1463" s="115"/>
      <c r="B1463" s="115"/>
      <c r="C1463" s="115"/>
      <c r="D1463" s="115"/>
      <c r="E1463" s="115"/>
      <c r="F1463" s="115"/>
      <c r="Q1463" s="114"/>
      <c r="R1463" s="115"/>
      <c r="S1463" s="115"/>
      <c r="T1463" s="115"/>
      <c r="U1463" s="115"/>
      <c r="V1463" s="115"/>
    </row>
    <row r="1464" spans="1:22" x14ac:dyDescent="0.3">
      <c r="A1464" s="115"/>
      <c r="B1464" s="115"/>
      <c r="C1464" s="115"/>
      <c r="D1464" s="115"/>
      <c r="E1464" s="115"/>
      <c r="F1464" s="115"/>
      <c r="Q1464" s="114"/>
      <c r="R1464" s="115"/>
      <c r="S1464" s="115"/>
      <c r="T1464" s="115"/>
      <c r="U1464" s="115"/>
      <c r="V1464" s="115"/>
    </row>
    <row r="1465" spans="1:22" x14ac:dyDescent="0.3">
      <c r="A1465" s="115"/>
      <c r="B1465" s="115"/>
      <c r="C1465" s="115"/>
      <c r="D1465" s="115"/>
      <c r="E1465" s="115"/>
      <c r="F1465" s="115"/>
      <c r="Q1465" s="114"/>
      <c r="R1465" s="115"/>
      <c r="S1465" s="115"/>
      <c r="T1465" s="115"/>
      <c r="U1465" s="115"/>
      <c r="V1465" s="115"/>
    </row>
    <row r="1466" spans="1:22" x14ac:dyDescent="0.3">
      <c r="A1466" s="115"/>
      <c r="B1466" s="115"/>
      <c r="C1466" s="115"/>
      <c r="D1466" s="115"/>
      <c r="E1466" s="115"/>
      <c r="F1466" s="115"/>
      <c r="Q1466" s="114"/>
      <c r="R1466" s="115"/>
      <c r="S1466" s="115"/>
      <c r="T1466" s="115"/>
      <c r="U1466" s="115"/>
      <c r="V1466" s="115"/>
    </row>
    <row r="1467" spans="1:22" x14ac:dyDescent="0.3">
      <c r="A1467" s="115"/>
      <c r="B1467" s="115"/>
      <c r="C1467" s="115"/>
      <c r="D1467" s="115"/>
      <c r="E1467" s="115"/>
      <c r="F1467" s="115"/>
      <c r="Q1467" s="114"/>
      <c r="R1467" s="115"/>
      <c r="S1467" s="115"/>
      <c r="T1467" s="115"/>
      <c r="U1467" s="115"/>
      <c r="V1467" s="115"/>
    </row>
    <row r="1468" spans="1:22" x14ac:dyDescent="0.3">
      <c r="A1468" s="115"/>
      <c r="B1468" s="115"/>
      <c r="C1468" s="115"/>
      <c r="D1468" s="115"/>
      <c r="E1468" s="115"/>
      <c r="F1468" s="115"/>
      <c r="Q1468" s="114"/>
      <c r="R1468" s="115"/>
      <c r="S1468" s="115"/>
      <c r="T1468" s="115"/>
      <c r="U1468" s="115"/>
      <c r="V1468" s="115"/>
    </row>
    <row r="1469" spans="1:22" x14ac:dyDescent="0.3">
      <c r="A1469" s="115"/>
      <c r="B1469" s="115"/>
      <c r="C1469" s="115"/>
      <c r="D1469" s="115"/>
      <c r="E1469" s="115"/>
      <c r="F1469" s="115"/>
      <c r="Q1469" s="114"/>
      <c r="R1469" s="115"/>
      <c r="S1469" s="115"/>
      <c r="T1469" s="115"/>
      <c r="U1469" s="115"/>
      <c r="V1469" s="115"/>
    </row>
    <row r="1470" spans="1:22" x14ac:dyDescent="0.3">
      <c r="A1470" s="115"/>
      <c r="B1470" s="115"/>
      <c r="C1470" s="115"/>
      <c r="D1470" s="115"/>
      <c r="E1470" s="115"/>
      <c r="F1470" s="115"/>
      <c r="Q1470" s="114"/>
      <c r="R1470" s="115"/>
      <c r="S1470" s="115"/>
      <c r="T1470" s="115"/>
      <c r="U1470" s="115"/>
      <c r="V1470" s="115"/>
    </row>
    <row r="1471" spans="1:22" x14ac:dyDescent="0.3">
      <c r="A1471" s="115"/>
      <c r="B1471" s="115"/>
      <c r="C1471" s="115"/>
      <c r="D1471" s="115"/>
      <c r="E1471" s="115"/>
      <c r="F1471" s="115"/>
      <c r="Q1471" s="114"/>
      <c r="R1471" s="115"/>
      <c r="S1471" s="115"/>
      <c r="T1471" s="115"/>
      <c r="U1471" s="115"/>
      <c r="V1471" s="115"/>
    </row>
    <row r="1472" spans="1:22" x14ac:dyDescent="0.3">
      <c r="A1472" s="115"/>
      <c r="B1472" s="115"/>
      <c r="C1472" s="115"/>
      <c r="D1472" s="115"/>
      <c r="E1472" s="115"/>
      <c r="F1472" s="115"/>
      <c r="Q1472" s="114"/>
      <c r="R1472" s="115"/>
      <c r="S1472" s="115"/>
      <c r="T1472" s="115"/>
      <c r="U1472" s="115"/>
      <c r="V1472" s="115"/>
    </row>
    <row r="1473" spans="1:22" x14ac:dyDescent="0.3">
      <c r="A1473" s="115"/>
      <c r="B1473" s="115"/>
      <c r="C1473" s="115"/>
      <c r="D1473" s="115"/>
      <c r="E1473" s="115"/>
      <c r="F1473" s="115"/>
      <c r="Q1473" s="114"/>
      <c r="R1473" s="115"/>
      <c r="S1473" s="115"/>
      <c r="T1473" s="115"/>
      <c r="U1473" s="115"/>
      <c r="V1473" s="115"/>
    </row>
    <row r="1474" spans="1:22" x14ac:dyDescent="0.3">
      <c r="A1474" s="115"/>
      <c r="B1474" s="115"/>
      <c r="C1474" s="115"/>
      <c r="D1474" s="115"/>
      <c r="E1474" s="115"/>
      <c r="F1474" s="115"/>
      <c r="Q1474" s="114"/>
      <c r="R1474" s="115"/>
      <c r="S1474" s="115"/>
      <c r="T1474" s="115"/>
      <c r="U1474" s="115"/>
      <c r="V1474" s="115"/>
    </row>
    <row r="1475" spans="1:22" x14ac:dyDescent="0.3">
      <c r="A1475" s="115"/>
      <c r="B1475" s="115"/>
      <c r="C1475" s="115"/>
      <c r="D1475" s="115"/>
      <c r="E1475" s="115"/>
      <c r="F1475" s="115"/>
      <c r="Q1475" s="114"/>
      <c r="R1475" s="115"/>
      <c r="S1475" s="115"/>
      <c r="T1475" s="115"/>
      <c r="U1475" s="115"/>
      <c r="V1475" s="115"/>
    </row>
    <row r="1476" spans="1:22" x14ac:dyDescent="0.3">
      <c r="A1476" s="115"/>
      <c r="B1476" s="115"/>
      <c r="C1476" s="115"/>
      <c r="D1476" s="115"/>
      <c r="E1476" s="115"/>
      <c r="F1476" s="115"/>
      <c r="Q1476" s="114"/>
      <c r="R1476" s="115"/>
      <c r="S1476" s="115"/>
      <c r="T1476" s="115"/>
      <c r="U1476" s="115"/>
      <c r="V1476" s="115"/>
    </row>
    <row r="1477" spans="1:22" x14ac:dyDescent="0.3">
      <c r="A1477" s="115"/>
      <c r="B1477" s="115"/>
      <c r="C1477" s="115"/>
      <c r="D1477" s="115"/>
      <c r="E1477" s="115"/>
      <c r="F1477" s="115"/>
      <c r="Q1477" s="114"/>
      <c r="R1477" s="115"/>
      <c r="S1477" s="115"/>
      <c r="T1477" s="115"/>
      <c r="U1477" s="115"/>
      <c r="V1477" s="115"/>
    </row>
    <row r="1478" spans="1:22" x14ac:dyDescent="0.3">
      <c r="A1478" s="115"/>
      <c r="B1478" s="115"/>
      <c r="C1478" s="115"/>
      <c r="D1478" s="115"/>
      <c r="E1478" s="115"/>
      <c r="F1478" s="115"/>
      <c r="Q1478" s="114"/>
      <c r="R1478" s="115"/>
      <c r="S1478" s="115"/>
      <c r="T1478" s="115"/>
      <c r="U1478" s="115"/>
      <c r="V1478" s="115"/>
    </row>
    <row r="1479" spans="1:22" x14ac:dyDescent="0.3">
      <c r="A1479" s="115"/>
      <c r="B1479" s="115"/>
      <c r="C1479" s="115"/>
      <c r="D1479" s="115"/>
      <c r="E1479" s="115"/>
      <c r="F1479" s="115"/>
      <c r="Q1479" s="114"/>
      <c r="R1479" s="115"/>
      <c r="S1479" s="115"/>
      <c r="T1479" s="115"/>
      <c r="U1479" s="115"/>
      <c r="V1479" s="115"/>
    </row>
    <row r="1480" spans="1:22" x14ac:dyDescent="0.3">
      <c r="A1480" s="115"/>
      <c r="B1480" s="115"/>
      <c r="C1480" s="115"/>
      <c r="D1480" s="115"/>
      <c r="E1480" s="115"/>
      <c r="F1480" s="115"/>
      <c r="Q1480" s="114"/>
      <c r="R1480" s="115"/>
      <c r="S1480" s="115"/>
      <c r="T1480" s="115"/>
      <c r="U1480" s="115"/>
      <c r="V1480" s="115"/>
    </row>
    <row r="1481" spans="1:22" x14ac:dyDescent="0.3">
      <c r="A1481" s="115"/>
      <c r="B1481" s="115"/>
      <c r="C1481" s="115"/>
      <c r="D1481" s="115"/>
      <c r="E1481" s="115"/>
      <c r="F1481" s="115"/>
      <c r="Q1481" s="114"/>
      <c r="R1481" s="115"/>
      <c r="S1481" s="115"/>
      <c r="T1481" s="115"/>
      <c r="U1481" s="115"/>
      <c r="V1481" s="115"/>
    </row>
    <row r="1482" spans="1:22" x14ac:dyDescent="0.3">
      <c r="A1482" s="115"/>
      <c r="B1482" s="115"/>
      <c r="C1482" s="115"/>
      <c r="D1482" s="115"/>
      <c r="E1482" s="115"/>
      <c r="F1482" s="115"/>
      <c r="Q1482" s="114"/>
      <c r="R1482" s="115"/>
      <c r="S1482" s="115"/>
      <c r="T1482" s="115"/>
      <c r="U1482" s="115"/>
      <c r="V1482" s="115"/>
    </row>
    <row r="1483" spans="1:22" x14ac:dyDescent="0.3">
      <c r="A1483" s="115"/>
      <c r="B1483" s="115"/>
      <c r="C1483" s="115"/>
      <c r="D1483" s="115"/>
      <c r="E1483" s="115"/>
      <c r="F1483" s="115"/>
      <c r="Q1483" s="114"/>
      <c r="R1483" s="115"/>
      <c r="S1483" s="115"/>
      <c r="T1483" s="115"/>
      <c r="U1483" s="115"/>
      <c r="V1483" s="115"/>
    </row>
    <row r="1484" spans="1:22" x14ac:dyDescent="0.3">
      <c r="A1484" s="115"/>
      <c r="B1484" s="115"/>
      <c r="C1484" s="115"/>
      <c r="D1484" s="115"/>
      <c r="E1484" s="115"/>
      <c r="F1484" s="115"/>
      <c r="Q1484" s="114"/>
      <c r="R1484" s="115"/>
      <c r="S1484" s="115"/>
      <c r="T1484" s="115"/>
      <c r="U1484" s="115"/>
      <c r="V1484" s="115"/>
    </row>
    <row r="1485" spans="1:22" x14ac:dyDescent="0.3">
      <c r="A1485" s="115"/>
      <c r="B1485" s="115"/>
      <c r="C1485" s="115"/>
      <c r="D1485" s="115"/>
      <c r="E1485" s="115"/>
      <c r="F1485" s="115"/>
      <c r="Q1485" s="114"/>
      <c r="R1485" s="115"/>
      <c r="S1485" s="115"/>
      <c r="T1485" s="115"/>
      <c r="U1485" s="115"/>
      <c r="V1485" s="115"/>
    </row>
    <row r="1486" spans="1:22" x14ac:dyDescent="0.3">
      <c r="A1486" s="115"/>
      <c r="B1486" s="115"/>
      <c r="C1486" s="115"/>
      <c r="D1486" s="115"/>
      <c r="E1486" s="115"/>
      <c r="F1486" s="115"/>
      <c r="Q1486" s="114"/>
      <c r="R1486" s="115"/>
      <c r="S1486" s="115"/>
      <c r="T1486" s="115"/>
      <c r="U1486" s="115"/>
      <c r="V1486" s="115"/>
    </row>
    <row r="1487" spans="1:22" x14ac:dyDescent="0.3">
      <c r="A1487" s="115"/>
      <c r="B1487" s="115"/>
      <c r="C1487" s="115"/>
      <c r="D1487" s="115"/>
      <c r="E1487" s="115"/>
      <c r="F1487" s="115"/>
      <c r="Q1487" s="114"/>
      <c r="R1487" s="115"/>
      <c r="S1487" s="115"/>
      <c r="T1487" s="115"/>
      <c r="U1487" s="115"/>
      <c r="V1487" s="115"/>
    </row>
    <row r="1488" spans="1:22" x14ac:dyDescent="0.3">
      <c r="A1488" s="115"/>
      <c r="B1488" s="115"/>
      <c r="C1488" s="115"/>
      <c r="D1488" s="115"/>
      <c r="E1488" s="115"/>
      <c r="F1488" s="115"/>
      <c r="Q1488" s="114"/>
      <c r="R1488" s="115"/>
      <c r="S1488" s="115"/>
      <c r="T1488" s="115"/>
      <c r="U1488" s="115"/>
      <c r="V1488" s="115"/>
    </row>
    <row r="1489" spans="1:22" x14ac:dyDescent="0.3">
      <c r="A1489" s="115"/>
      <c r="B1489" s="115"/>
      <c r="C1489" s="115"/>
      <c r="D1489" s="115"/>
      <c r="E1489" s="115"/>
      <c r="F1489" s="115"/>
      <c r="Q1489" s="114"/>
      <c r="R1489" s="115"/>
      <c r="S1489" s="115"/>
      <c r="T1489" s="115"/>
      <c r="U1489" s="115"/>
      <c r="V1489" s="115"/>
    </row>
    <row r="1490" spans="1:22" x14ac:dyDescent="0.3">
      <c r="A1490" s="115"/>
      <c r="B1490" s="115"/>
      <c r="C1490" s="115"/>
      <c r="D1490" s="115"/>
      <c r="E1490" s="115"/>
      <c r="F1490" s="115"/>
      <c r="Q1490" s="114"/>
      <c r="R1490" s="115"/>
      <c r="S1490" s="115"/>
      <c r="T1490" s="115"/>
      <c r="U1490" s="115"/>
      <c r="V1490" s="115"/>
    </row>
    <row r="1491" spans="1:22" x14ac:dyDescent="0.3">
      <c r="A1491" s="115"/>
      <c r="B1491" s="115"/>
      <c r="C1491" s="115"/>
      <c r="D1491" s="115"/>
      <c r="E1491" s="115"/>
      <c r="F1491" s="115"/>
      <c r="Q1491" s="114"/>
      <c r="R1491" s="115"/>
      <c r="S1491" s="115"/>
      <c r="T1491" s="115"/>
      <c r="U1491" s="115"/>
      <c r="V1491" s="115"/>
    </row>
    <row r="1492" spans="1:22" x14ac:dyDescent="0.3">
      <c r="A1492" s="115"/>
      <c r="B1492" s="115"/>
      <c r="C1492" s="115"/>
      <c r="D1492" s="115"/>
      <c r="E1492" s="115"/>
      <c r="F1492" s="115"/>
      <c r="Q1492" s="114"/>
      <c r="R1492" s="115"/>
      <c r="S1492" s="115"/>
      <c r="T1492" s="115"/>
      <c r="U1492" s="115"/>
      <c r="V1492" s="115"/>
    </row>
    <row r="1493" spans="1:22" x14ac:dyDescent="0.3">
      <c r="A1493" s="115"/>
      <c r="B1493" s="115"/>
      <c r="C1493" s="115"/>
      <c r="D1493" s="115"/>
      <c r="E1493" s="115"/>
      <c r="F1493" s="115"/>
      <c r="Q1493" s="114"/>
      <c r="R1493" s="115"/>
      <c r="S1493" s="115"/>
      <c r="T1493" s="115"/>
      <c r="U1493" s="115"/>
      <c r="V1493" s="115"/>
    </row>
    <row r="1494" spans="1:22" x14ac:dyDescent="0.3">
      <c r="A1494" s="115"/>
      <c r="B1494" s="115"/>
      <c r="C1494" s="115"/>
      <c r="D1494" s="115"/>
      <c r="E1494" s="115"/>
      <c r="F1494" s="115"/>
      <c r="Q1494" s="114"/>
      <c r="R1494" s="115"/>
      <c r="S1494" s="115"/>
      <c r="T1494" s="115"/>
      <c r="U1494" s="115"/>
      <c r="V1494" s="115"/>
    </row>
    <row r="1495" spans="1:22" x14ac:dyDescent="0.3">
      <c r="A1495" s="115"/>
      <c r="B1495" s="115"/>
      <c r="C1495" s="115"/>
      <c r="D1495" s="115"/>
      <c r="E1495" s="115"/>
      <c r="F1495" s="115"/>
      <c r="Q1495" s="114"/>
      <c r="R1495" s="115"/>
      <c r="S1495" s="115"/>
      <c r="T1495" s="115"/>
      <c r="U1495" s="115"/>
      <c r="V1495" s="115"/>
    </row>
    <row r="1496" spans="1:22" x14ac:dyDescent="0.3">
      <c r="A1496" s="115"/>
      <c r="B1496" s="115"/>
      <c r="C1496" s="115"/>
      <c r="D1496" s="115"/>
      <c r="E1496" s="115"/>
      <c r="F1496" s="115"/>
      <c r="Q1496" s="114"/>
      <c r="R1496" s="115"/>
      <c r="S1496" s="115"/>
      <c r="T1496" s="115"/>
      <c r="U1496" s="115"/>
      <c r="V1496" s="115"/>
    </row>
    <row r="1497" spans="1:22" x14ac:dyDescent="0.3">
      <c r="A1497" s="115"/>
      <c r="B1497" s="115"/>
      <c r="C1497" s="115"/>
      <c r="D1497" s="115"/>
      <c r="E1497" s="115"/>
      <c r="F1497" s="115"/>
      <c r="Q1497" s="114"/>
      <c r="R1497" s="115"/>
      <c r="S1497" s="115"/>
      <c r="T1497" s="115"/>
      <c r="U1497" s="115"/>
      <c r="V1497" s="115"/>
    </row>
    <row r="1498" spans="1:22" x14ac:dyDescent="0.3">
      <c r="A1498" s="115"/>
      <c r="B1498" s="115"/>
      <c r="C1498" s="115"/>
      <c r="D1498" s="115"/>
      <c r="E1498" s="115"/>
      <c r="F1498" s="115"/>
      <c r="Q1498" s="114"/>
      <c r="R1498" s="115"/>
      <c r="S1498" s="115"/>
      <c r="T1498" s="115"/>
      <c r="U1498" s="115"/>
      <c r="V1498" s="115"/>
    </row>
    <row r="1499" spans="1:22" x14ac:dyDescent="0.3">
      <c r="A1499" s="115"/>
      <c r="B1499" s="115"/>
      <c r="C1499" s="115"/>
      <c r="D1499" s="115"/>
      <c r="E1499" s="115"/>
      <c r="F1499" s="115"/>
      <c r="Q1499" s="114"/>
      <c r="R1499" s="115"/>
      <c r="S1499" s="115"/>
      <c r="T1499" s="115"/>
      <c r="U1499" s="115"/>
      <c r="V1499" s="115"/>
    </row>
    <row r="1500" spans="1:22" x14ac:dyDescent="0.3">
      <c r="A1500" s="115"/>
      <c r="B1500" s="115"/>
      <c r="C1500" s="115"/>
      <c r="D1500" s="115"/>
      <c r="E1500" s="115"/>
      <c r="F1500" s="115"/>
      <c r="Q1500" s="114"/>
      <c r="R1500" s="115"/>
      <c r="S1500" s="115"/>
      <c r="T1500" s="115"/>
      <c r="U1500" s="115"/>
      <c r="V1500" s="115"/>
    </row>
    <row r="1501" spans="1:22" x14ac:dyDescent="0.3">
      <c r="A1501" s="115"/>
      <c r="B1501" s="115"/>
      <c r="C1501" s="115"/>
      <c r="D1501" s="115"/>
      <c r="E1501" s="115"/>
      <c r="F1501" s="115"/>
      <c r="Q1501" s="114"/>
      <c r="R1501" s="115"/>
      <c r="S1501" s="115"/>
      <c r="T1501" s="115"/>
      <c r="U1501" s="115"/>
      <c r="V1501" s="115"/>
    </row>
    <row r="1502" spans="1:22" x14ac:dyDescent="0.3">
      <c r="A1502" s="115"/>
      <c r="B1502" s="115"/>
      <c r="C1502" s="115"/>
      <c r="D1502" s="115"/>
      <c r="E1502" s="115"/>
      <c r="F1502" s="115"/>
      <c r="Q1502" s="114"/>
      <c r="R1502" s="115"/>
      <c r="S1502" s="115"/>
      <c r="T1502" s="115"/>
      <c r="U1502" s="115"/>
      <c r="V1502" s="115"/>
    </row>
    <row r="1503" spans="1:22" x14ac:dyDescent="0.3">
      <c r="A1503" s="115"/>
      <c r="B1503" s="115"/>
      <c r="C1503" s="115"/>
      <c r="D1503" s="115"/>
      <c r="E1503" s="115"/>
      <c r="F1503" s="115"/>
      <c r="Q1503" s="114"/>
      <c r="R1503" s="115"/>
      <c r="S1503" s="115"/>
      <c r="T1503" s="115"/>
      <c r="U1503" s="115"/>
      <c r="V1503" s="115"/>
    </row>
    <row r="1504" spans="1:22" x14ac:dyDescent="0.3">
      <c r="A1504" s="115"/>
      <c r="B1504" s="115"/>
      <c r="C1504" s="115"/>
      <c r="D1504" s="115"/>
      <c r="E1504" s="115"/>
      <c r="F1504" s="115"/>
      <c r="Q1504" s="114"/>
      <c r="R1504" s="115"/>
      <c r="S1504" s="115"/>
      <c r="T1504" s="115"/>
      <c r="U1504" s="115"/>
      <c r="V1504" s="115"/>
    </row>
    <row r="1505" spans="1:22" x14ac:dyDescent="0.3">
      <c r="A1505" s="115"/>
      <c r="B1505" s="115"/>
      <c r="C1505" s="115"/>
      <c r="D1505" s="115"/>
      <c r="E1505" s="115"/>
      <c r="F1505" s="115"/>
      <c r="Q1505" s="114"/>
      <c r="R1505" s="115"/>
      <c r="S1505" s="115"/>
      <c r="T1505" s="115"/>
      <c r="U1505" s="115"/>
      <c r="V1505" s="115"/>
    </row>
    <row r="1506" spans="1:22" x14ac:dyDescent="0.3">
      <c r="A1506" s="115"/>
      <c r="B1506" s="115"/>
      <c r="C1506" s="115"/>
      <c r="D1506" s="115"/>
      <c r="E1506" s="115"/>
      <c r="F1506" s="115"/>
      <c r="Q1506" s="114"/>
      <c r="R1506" s="115"/>
      <c r="S1506" s="115"/>
      <c r="T1506" s="115"/>
      <c r="U1506" s="115"/>
      <c r="V1506" s="115"/>
    </row>
    <row r="1507" spans="1:22" x14ac:dyDescent="0.3">
      <c r="A1507" s="115"/>
      <c r="B1507" s="115"/>
      <c r="C1507" s="115"/>
      <c r="D1507" s="115"/>
      <c r="E1507" s="115"/>
      <c r="F1507" s="115"/>
      <c r="Q1507" s="114"/>
      <c r="R1507" s="115"/>
      <c r="S1507" s="115"/>
      <c r="T1507" s="115"/>
      <c r="U1507" s="115"/>
      <c r="V1507" s="115"/>
    </row>
    <row r="1508" spans="1:22" x14ac:dyDescent="0.3">
      <c r="A1508" s="115"/>
      <c r="B1508" s="115"/>
      <c r="C1508" s="115"/>
      <c r="D1508" s="115"/>
      <c r="E1508" s="115"/>
      <c r="F1508" s="115"/>
      <c r="Q1508" s="114"/>
      <c r="R1508" s="115"/>
      <c r="S1508" s="115"/>
      <c r="T1508" s="115"/>
      <c r="U1508" s="115"/>
      <c r="V1508" s="115"/>
    </row>
    <row r="1509" spans="1:22" x14ac:dyDescent="0.3">
      <c r="A1509" s="115"/>
      <c r="B1509" s="115"/>
      <c r="C1509" s="115"/>
      <c r="D1509" s="115"/>
      <c r="E1509" s="115"/>
      <c r="F1509" s="115"/>
      <c r="Q1509" s="114"/>
      <c r="R1509" s="115"/>
      <c r="S1509" s="115"/>
      <c r="T1509" s="115"/>
      <c r="U1509" s="115"/>
      <c r="V1509" s="115"/>
    </row>
    <row r="1510" spans="1:22" x14ac:dyDescent="0.3">
      <c r="A1510" s="115"/>
      <c r="B1510" s="115"/>
      <c r="C1510" s="115"/>
      <c r="D1510" s="115"/>
      <c r="E1510" s="115"/>
      <c r="F1510" s="115"/>
      <c r="Q1510" s="114"/>
      <c r="R1510" s="115"/>
      <c r="S1510" s="115"/>
      <c r="T1510" s="115"/>
      <c r="U1510" s="115"/>
      <c r="V1510" s="115"/>
    </row>
    <row r="1511" spans="1:22" x14ac:dyDescent="0.3">
      <c r="A1511" s="115"/>
      <c r="B1511" s="115"/>
      <c r="C1511" s="115"/>
      <c r="D1511" s="115"/>
      <c r="E1511" s="115"/>
      <c r="F1511" s="115"/>
      <c r="Q1511" s="114"/>
      <c r="R1511" s="115"/>
      <c r="S1511" s="115"/>
      <c r="T1511" s="115"/>
      <c r="U1511" s="115"/>
      <c r="V1511" s="115"/>
    </row>
    <row r="1512" spans="1:22" x14ac:dyDescent="0.3">
      <c r="A1512" s="115"/>
      <c r="B1512" s="115"/>
      <c r="C1512" s="115"/>
      <c r="D1512" s="115"/>
      <c r="E1512" s="115"/>
      <c r="F1512" s="115"/>
      <c r="Q1512" s="114"/>
      <c r="R1512" s="115"/>
      <c r="S1512" s="115"/>
      <c r="T1512" s="115"/>
      <c r="U1512" s="115"/>
      <c r="V1512" s="115"/>
    </row>
    <row r="1513" spans="1:22" x14ac:dyDescent="0.3">
      <c r="A1513" s="115"/>
      <c r="B1513" s="115"/>
      <c r="C1513" s="115"/>
      <c r="D1513" s="115"/>
      <c r="E1513" s="115"/>
      <c r="F1513" s="115"/>
      <c r="Q1513" s="114"/>
      <c r="R1513" s="115"/>
      <c r="S1513" s="115"/>
      <c r="T1513" s="115"/>
      <c r="U1513" s="115"/>
      <c r="V1513" s="115"/>
    </row>
    <row r="1514" spans="1:22" x14ac:dyDescent="0.3">
      <c r="A1514" s="115"/>
      <c r="B1514" s="115"/>
      <c r="C1514" s="115"/>
      <c r="D1514" s="115"/>
      <c r="E1514" s="115"/>
      <c r="F1514" s="115"/>
      <c r="Q1514" s="114"/>
      <c r="R1514" s="115"/>
      <c r="S1514" s="115"/>
      <c r="T1514" s="115"/>
      <c r="U1514" s="115"/>
      <c r="V1514" s="115"/>
    </row>
    <row r="1515" spans="1:22" x14ac:dyDescent="0.3">
      <c r="A1515" s="115"/>
      <c r="B1515" s="115"/>
      <c r="C1515" s="115"/>
      <c r="D1515" s="115"/>
      <c r="E1515" s="115"/>
      <c r="F1515" s="115"/>
      <c r="Q1515" s="114"/>
      <c r="R1515" s="115"/>
      <c r="S1515" s="115"/>
      <c r="T1515" s="115"/>
      <c r="U1515" s="115"/>
      <c r="V1515" s="115"/>
    </row>
    <row r="1516" spans="1:22" x14ac:dyDescent="0.3">
      <c r="A1516" s="115"/>
      <c r="B1516" s="115"/>
      <c r="C1516" s="115"/>
      <c r="D1516" s="115"/>
      <c r="E1516" s="115"/>
      <c r="F1516" s="115"/>
      <c r="Q1516" s="114"/>
      <c r="R1516" s="115"/>
      <c r="S1516" s="115"/>
      <c r="T1516" s="115"/>
      <c r="U1516" s="115"/>
      <c r="V1516" s="115"/>
    </row>
    <row r="1517" spans="1:22" x14ac:dyDescent="0.3">
      <c r="A1517" s="115"/>
      <c r="B1517" s="115"/>
      <c r="C1517" s="115"/>
      <c r="D1517" s="115"/>
      <c r="E1517" s="115"/>
      <c r="F1517" s="115"/>
      <c r="Q1517" s="114"/>
      <c r="R1517" s="115"/>
      <c r="S1517" s="115"/>
      <c r="T1517" s="115"/>
      <c r="U1517" s="115"/>
      <c r="V1517" s="115"/>
    </row>
    <row r="1518" spans="1:22" x14ac:dyDescent="0.3">
      <c r="A1518" s="115"/>
      <c r="B1518" s="115"/>
      <c r="C1518" s="115"/>
      <c r="D1518" s="115"/>
      <c r="E1518" s="115"/>
      <c r="F1518" s="115"/>
      <c r="Q1518" s="114"/>
      <c r="R1518" s="115"/>
      <c r="S1518" s="115"/>
      <c r="T1518" s="115"/>
      <c r="U1518" s="115"/>
      <c r="V1518" s="115"/>
    </row>
    <row r="1519" spans="1:22" x14ac:dyDescent="0.3">
      <c r="A1519" s="115"/>
      <c r="B1519" s="115"/>
      <c r="C1519" s="115"/>
      <c r="D1519" s="115"/>
      <c r="E1519" s="115"/>
      <c r="F1519" s="115"/>
      <c r="Q1519" s="114"/>
      <c r="R1519" s="115"/>
      <c r="S1519" s="115"/>
      <c r="T1519" s="115"/>
      <c r="U1519" s="115"/>
      <c r="V1519" s="115"/>
    </row>
    <row r="1520" spans="1:22" x14ac:dyDescent="0.3">
      <c r="A1520" s="115"/>
      <c r="B1520" s="115"/>
      <c r="C1520" s="115"/>
      <c r="D1520" s="115"/>
      <c r="E1520" s="115"/>
      <c r="F1520" s="115"/>
      <c r="Q1520" s="114"/>
      <c r="R1520" s="115"/>
      <c r="S1520" s="115"/>
      <c r="T1520" s="115"/>
      <c r="U1520" s="115"/>
      <c r="V1520" s="115"/>
    </row>
    <row r="1521" spans="1:22" x14ac:dyDescent="0.3">
      <c r="A1521" s="115"/>
      <c r="B1521" s="115"/>
      <c r="C1521" s="115"/>
      <c r="D1521" s="115"/>
      <c r="E1521" s="115"/>
      <c r="F1521" s="115"/>
      <c r="Q1521" s="114"/>
      <c r="R1521" s="115"/>
      <c r="S1521" s="115"/>
      <c r="T1521" s="115"/>
      <c r="U1521" s="115"/>
      <c r="V1521" s="115"/>
    </row>
    <row r="1522" spans="1:22" x14ac:dyDescent="0.3">
      <c r="A1522" s="115"/>
      <c r="B1522" s="115"/>
      <c r="C1522" s="115"/>
      <c r="D1522" s="115"/>
      <c r="E1522" s="115"/>
      <c r="F1522" s="115"/>
      <c r="Q1522" s="114"/>
      <c r="R1522" s="115"/>
      <c r="S1522" s="115"/>
      <c r="T1522" s="115"/>
      <c r="U1522" s="115"/>
      <c r="V1522" s="115"/>
    </row>
    <row r="1523" spans="1:22" x14ac:dyDescent="0.3">
      <c r="A1523" s="115"/>
      <c r="B1523" s="115"/>
      <c r="C1523" s="115"/>
      <c r="D1523" s="115"/>
      <c r="E1523" s="115"/>
      <c r="F1523" s="115"/>
      <c r="Q1523" s="114"/>
      <c r="R1523" s="115"/>
      <c r="S1523" s="115"/>
      <c r="T1523" s="115"/>
      <c r="U1523" s="115"/>
      <c r="V1523" s="115"/>
    </row>
    <row r="1524" spans="1:22" x14ac:dyDescent="0.3">
      <c r="A1524" s="115"/>
      <c r="B1524" s="115"/>
      <c r="C1524" s="115"/>
      <c r="D1524" s="115"/>
      <c r="E1524" s="115"/>
      <c r="F1524" s="115"/>
      <c r="Q1524" s="114"/>
      <c r="R1524" s="115"/>
      <c r="S1524" s="115"/>
      <c r="T1524" s="115"/>
      <c r="U1524" s="115"/>
      <c r="V1524" s="115"/>
    </row>
    <row r="1525" spans="1:22" x14ac:dyDescent="0.3">
      <c r="A1525" s="115"/>
      <c r="B1525" s="115"/>
      <c r="C1525" s="115"/>
      <c r="D1525" s="115"/>
      <c r="E1525" s="115"/>
      <c r="F1525" s="115"/>
      <c r="Q1525" s="114"/>
      <c r="R1525" s="115"/>
      <c r="S1525" s="115"/>
      <c r="T1525" s="115"/>
      <c r="U1525" s="115"/>
      <c r="V1525" s="115"/>
    </row>
    <row r="1526" spans="1:22" x14ac:dyDescent="0.3">
      <c r="A1526" s="115"/>
      <c r="B1526" s="115"/>
      <c r="C1526" s="115"/>
      <c r="D1526" s="115"/>
      <c r="E1526" s="115"/>
      <c r="F1526" s="115"/>
      <c r="Q1526" s="114"/>
      <c r="R1526" s="115"/>
      <c r="S1526" s="115"/>
      <c r="T1526" s="115"/>
      <c r="U1526" s="115"/>
      <c r="V1526" s="115"/>
    </row>
    <row r="1527" spans="1:22" x14ac:dyDescent="0.3">
      <c r="A1527" s="115"/>
      <c r="B1527" s="115"/>
      <c r="C1527" s="115"/>
      <c r="D1527" s="115"/>
      <c r="E1527" s="115"/>
      <c r="F1527" s="115"/>
      <c r="Q1527" s="114"/>
      <c r="R1527" s="115"/>
      <c r="S1527" s="115"/>
      <c r="T1527" s="115"/>
      <c r="U1527" s="115"/>
      <c r="V1527" s="115"/>
    </row>
    <row r="1528" spans="1:22" x14ac:dyDescent="0.3">
      <c r="A1528" s="115"/>
      <c r="B1528" s="115"/>
      <c r="C1528" s="115"/>
      <c r="D1528" s="115"/>
      <c r="E1528" s="115"/>
      <c r="F1528" s="115"/>
      <c r="Q1528" s="114"/>
      <c r="R1528" s="115"/>
      <c r="S1528" s="115"/>
      <c r="T1528" s="115"/>
      <c r="U1528" s="115"/>
      <c r="V1528" s="115"/>
    </row>
    <row r="1529" spans="1:22" x14ac:dyDescent="0.3">
      <c r="A1529" s="115"/>
      <c r="B1529" s="115"/>
      <c r="C1529" s="115"/>
      <c r="D1529" s="115"/>
      <c r="E1529" s="115"/>
      <c r="F1529" s="115"/>
      <c r="Q1529" s="114"/>
      <c r="R1529" s="115"/>
      <c r="S1529" s="115"/>
      <c r="T1529" s="115"/>
      <c r="U1529" s="115"/>
      <c r="V1529" s="115"/>
    </row>
    <row r="1530" spans="1:22" x14ac:dyDescent="0.3">
      <c r="A1530" s="115"/>
      <c r="B1530" s="115"/>
      <c r="C1530" s="115"/>
      <c r="D1530" s="115"/>
      <c r="E1530" s="115"/>
      <c r="F1530" s="115"/>
      <c r="Q1530" s="114"/>
      <c r="R1530" s="115"/>
      <c r="S1530" s="115"/>
      <c r="T1530" s="115"/>
      <c r="U1530" s="115"/>
      <c r="V1530" s="115"/>
    </row>
    <row r="1531" spans="1:22" x14ac:dyDescent="0.3">
      <c r="A1531" s="115"/>
      <c r="B1531" s="115"/>
      <c r="C1531" s="115"/>
      <c r="D1531" s="115"/>
      <c r="E1531" s="115"/>
      <c r="F1531" s="115"/>
      <c r="Q1531" s="114"/>
      <c r="R1531" s="115"/>
      <c r="S1531" s="115"/>
      <c r="T1531" s="115"/>
      <c r="U1531" s="115"/>
      <c r="V1531" s="115"/>
    </row>
    <row r="1532" spans="1:22" x14ac:dyDescent="0.3">
      <c r="A1532" s="115"/>
      <c r="B1532" s="115"/>
      <c r="C1532" s="115"/>
      <c r="D1532" s="115"/>
      <c r="E1532" s="115"/>
      <c r="F1532" s="115"/>
      <c r="Q1532" s="114"/>
      <c r="R1532" s="115"/>
      <c r="S1532" s="115"/>
      <c r="T1532" s="115"/>
      <c r="U1532" s="115"/>
      <c r="V1532" s="115"/>
    </row>
    <row r="1533" spans="1:22" x14ac:dyDescent="0.3">
      <c r="A1533" s="115"/>
      <c r="B1533" s="115"/>
      <c r="C1533" s="115"/>
      <c r="D1533" s="115"/>
      <c r="E1533" s="115"/>
      <c r="F1533" s="115"/>
      <c r="Q1533" s="114"/>
      <c r="R1533" s="115"/>
      <c r="S1533" s="115"/>
      <c r="T1533" s="115"/>
      <c r="U1533" s="115"/>
      <c r="V1533" s="115"/>
    </row>
    <row r="1534" spans="1:22" x14ac:dyDescent="0.3">
      <c r="A1534" s="115"/>
      <c r="B1534" s="115"/>
      <c r="C1534" s="115"/>
      <c r="D1534" s="115"/>
      <c r="E1534" s="115"/>
      <c r="F1534" s="115"/>
      <c r="Q1534" s="114"/>
      <c r="R1534" s="115"/>
      <c r="S1534" s="115"/>
      <c r="T1534" s="115"/>
      <c r="U1534" s="115"/>
      <c r="V1534" s="115"/>
    </row>
    <row r="1535" spans="1:22" x14ac:dyDescent="0.3">
      <c r="A1535" s="115"/>
      <c r="B1535" s="115"/>
      <c r="C1535" s="115"/>
      <c r="D1535" s="115"/>
      <c r="E1535" s="115"/>
      <c r="F1535" s="115"/>
      <c r="Q1535" s="114"/>
      <c r="R1535" s="115"/>
      <c r="S1535" s="115"/>
      <c r="T1535" s="115"/>
      <c r="U1535" s="115"/>
      <c r="V1535" s="115"/>
    </row>
    <row r="1536" spans="1:22" x14ac:dyDescent="0.3">
      <c r="A1536" s="115"/>
      <c r="B1536" s="115"/>
      <c r="C1536" s="115"/>
      <c r="D1536" s="115"/>
      <c r="E1536" s="115"/>
      <c r="F1536" s="115"/>
      <c r="Q1536" s="114"/>
      <c r="R1536" s="115"/>
      <c r="S1536" s="115"/>
      <c r="T1536" s="115"/>
      <c r="U1536" s="115"/>
      <c r="V1536" s="115"/>
    </row>
    <row r="1537" spans="1:22" x14ac:dyDescent="0.3">
      <c r="A1537" s="115"/>
      <c r="B1537" s="115"/>
      <c r="C1537" s="115"/>
      <c r="D1537" s="115"/>
      <c r="E1537" s="115"/>
      <c r="F1537" s="115"/>
      <c r="Q1537" s="114"/>
      <c r="R1537" s="115"/>
      <c r="S1537" s="115"/>
      <c r="T1537" s="115"/>
      <c r="U1537" s="115"/>
      <c r="V1537" s="115"/>
    </row>
    <row r="1538" spans="1:22" x14ac:dyDescent="0.3">
      <c r="A1538" s="115"/>
      <c r="B1538" s="115"/>
      <c r="C1538" s="115"/>
      <c r="D1538" s="115"/>
      <c r="E1538" s="115"/>
      <c r="F1538" s="115"/>
      <c r="Q1538" s="114"/>
      <c r="R1538" s="115"/>
      <c r="S1538" s="115"/>
      <c r="T1538" s="115"/>
      <c r="U1538" s="115"/>
      <c r="V1538" s="115"/>
    </row>
    <row r="1539" spans="1:22" x14ac:dyDescent="0.3">
      <c r="A1539" s="115"/>
      <c r="B1539" s="115"/>
      <c r="C1539" s="115"/>
      <c r="D1539" s="115"/>
      <c r="E1539" s="115"/>
      <c r="F1539" s="115"/>
      <c r="Q1539" s="114"/>
      <c r="R1539" s="115"/>
      <c r="S1539" s="115"/>
      <c r="T1539" s="115"/>
      <c r="U1539" s="115"/>
      <c r="V1539" s="115"/>
    </row>
    <row r="1540" spans="1:22" x14ac:dyDescent="0.3">
      <c r="A1540" s="115"/>
      <c r="B1540" s="115"/>
      <c r="C1540" s="115"/>
      <c r="D1540" s="115"/>
      <c r="E1540" s="115"/>
      <c r="F1540" s="115"/>
      <c r="Q1540" s="114"/>
      <c r="R1540" s="115"/>
      <c r="S1540" s="115"/>
      <c r="T1540" s="115"/>
      <c r="U1540" s="115"/>
      <c r="V1540" s="115"/>
    </row>
    <row r="1541" spans="1:22" x14ac:dyDescent="0.3">
      <c r="A1541" s="115"/>
      <c r="B1541" s="115"/>
      <c r="C1541" s="115"/>
      <c r="D1541" s="115"/>
      <c r="E1541" s="115"/>
      <c r="F1541" s="115"/>
      <c r="Q1541" s="114"/>
      <c r="R1541" s="115"/>
      <c r="S1541" s="115"/>
      <c r="T1541" s="115"/>
      <c r="U1541" s="115"/>
      <c r="V1541" s="115"/>
    </row>
    <row r="1542" spans="1:22" x14ac:dyDescent="0.3">
      <c r="A1542" s="115"/>
      <c r="B1542" s="115"/>
      <c r="C1542" s="115"/>
      <c r="D1542" s="115"/>
      <c r="E1542" s="115"/>
      <c r="F1542" s="115"/>
      <c r="Q1542" s="114"/>
      <c r="R1542" s="115"/>
      <c r="S1542" s="115"/>
      <c r="T1542" s="115"/>
      <c r="U1542" s="115"/>
      <c r="V1542" s="115"/>
    </row>
    <row r="1543" spans="1:22" x14ac:dyDescent="0.3">
      <c r="A1543" s="115"/>
      <c r="B1543" s="115"/>
      <c r="C1543" s="115"/>
      <c r="D1543" s="115"/>
      <c r="E1543" s="115"/>
      <c r="F1543" s="115"/>
      <c r="Q1543" s="114"/>
      <c r="R1543" s="115"/>
      <c r="S1543" s="115"/>
      <c r="T1543" s="115"/>
      <c r="U1543" s="115"/>
      <c r="V1543" s="115"/>
    </row>
    <row r="1544" spans="1:22" x14ac:dyDescent="0.3">
      <c r="A1544" s="115"/>
      <c r="B1544" s="115"/>
      <c r="C1544" s="115"/>
      <c r="D1544" s="115"/>
      <c r="E1544" s="115"/>
      <c r="F1544" s="115"/>
      <c r="Q1544" s="114"/>
      <c r="R1544" s="115"/>
      <c r="S1544" s="115"/>
      <c r="T1544" s="115"/>
      <c r="U1544" s="115"/>
      <c r="V1544" s="115"/>
    </row>
    <row r="1545" spans="1:22" x14ac:dyDescent="0.3">
      <c r="A1545" s="115"/>
      <c r="B1545" s="115"/>
      <c r="C1545" s="115"/>
      <c r="D1545" s="115"/>
      <c r="E1545" s="115"/>
      <c r="F1545" s="115"/>
      <c r="Q1545" s="114"/>
      <c r="R1545" s="115"/>
      <c r="S1545" s="115"/>
      <c r="T1545" s="115"/>
      <c r="U1545" s="115"/>
      <c r="V1545" s="115"/>
    </row>
    <row r="1546" spans="1:22" x14ac:dyDescent="0.3">
      <c r="A1546" s="115"/>
      <c r="B1546" s="115"/>
      <c r="C1546" s="115"/>
      <c r="D1546" s="115"/>
      <c r="E1546" s="115"/>
      <c r="F1546" s="115"/>
      <c r="Q1546" s="114"/>
      <c r="R1546" s="115"/>
      <c r="S1546" s="115"/>
      <c r="T1546" s="115"/>
      <c r="U1546" s="115"/>
      <c r="V1546" s="115"/>
    </row>
    <row r="1547" spans="1:22" x14ac:dyDescent="0.3">
      <c r="A1547" s="115"/>
      <c r="B1547" s="115"/>
      <c r="C1547" s="115"/>
      <c r="D1547" s="115"/>
      <c r="E1547" s="115"/>
      <c r="F1547" s="115"/>
      <c r="Q1547" s="114"/>
      <c r="R1547" s="115"/>
      <c r="S1547" s="115"/>
      <c r="T1547" s="115"/>
      <c r="U1547" s="115"/>
      <c r="V1547" s="115"/>
    </row>
    <row r="1548" spans="1:22" x14ac:dyDescent="0.3">
      <c r="A1548" s="115"/>
      <c r="B1548" s="115"/>
      <c r="C1548" s="115"/>
      <c r="D1548" s="115"/>
      <c r="E1548" s="115"/>
      <c r="F1548" s="115"/>
      <c r="Q1548" s="114"/>
      <c r="R1548" s="115"/>
      <c r="S1548" s="115"/>
      <c r="T1548" s="115"/>
      <c r="U1548" s="115"/>
      <c r="V1548" s="115"/>
    </row>
    <row r="1549" spans="1:22" x14ac:dyDescent="0.3">
      <c r="A1549" s="115"/>
      <c r="B1549" s="115"/>
      <c r="C1549" s="115"/>
      <c r="D1549" s="115"/>
      <c r="E1549" s="115"/>
      <c r="F1549" s="115"/>
      <c r="Q1549" s="114"/>
      <c r="R1549" s="115"/>
      <c r="S1549" s="115"/>
      <c r="T1549" s="115"/>
      <c r="U1549" s="115"/>
      <c r="V1549" s="115"/>
    </row>
    <row r="1550" spans="1:22" x14ac:dyDescent="0.3">
      <c r="A1550" s="115"/>
      <c r="B1550" s="115"/>
      <c r="C1550" s="115"/>
      <c r="D1550" s="115"/>
      <c r="E1550" s="115"/>
      <c r="F1550" s="115"/>
      <c r="Q1550" s="114"/>
      <c r="R1550" s="115"/>
      <c r="S1550" s="115"/>
      <c r="T1550" s="115"/>
      <c r="U1550" s="115"/>
      <c r="V1550" s="115"/>
    </row>
    <row r="1551" spans="1:22" x14ac:dyDescent="0.3">
      <c r="A1551" s="115"/>
      <c r="B1551" s="115"/>
      <c r="C1551" s="115"/>
      <c r="D1551" s="115"/>
      <c r="E1551" s="115"/>
      <c r="F1551" s="115"/>
      <c r="Q1551" s="114"/>
      <c r="R1551" s="115"/>
      <c r="S1551" s="115"/>
      <c r="T1551" s="115"/>
      <c r="U1551" s="115"/>
      <c r="V1551" s="115"/>
    </row>
    <row r="1552" spans="1:22" x14ac:dyDescent="0.3">
      <c r="A1552" s="115"/>
      <c r="B1552" s="115"/>
      <c r="C1552" s="115"/>
      <c r="D1552" s="115"/>
      <c r="E1552" s="115"/>
      <c r="F1552" s="115"/>
      <c r="Q1552" s="114"/>
      <c r="R1552" s="115"/>
      <c r="S1552" s="115"/>
      <c r="T1552" s="115"/>
      <c r="U1552" s="115"/>
      <c r="V1552" s="115"/>
    </row>
    <row r="1553" spans="1:22" x14ac:dyDescent="0.3">
      <c r="A1553" s="115"/>
      <c r="B1553" s="115"/>
      <c r="C1553" s="115"/>
      <c r="D1553" s="115"/>
      <c r="E1553" s="115"/>
      <c r="F1553" s="115"/>
      <c r="Q1553" s="114"/>
      <c r="R1553" s="115"/>
      <c r="S1553" s="115"/>
      <c r="T1553" s="115"/>
      <c r="U1553" s="115"/>
      <c r="V1553" s="115"/>
    </row>
    <row r="1554" spans="1:22" x14ac:dyDescent="0.3">
      <c r="A1554" s="115"/>
      <c r="B1554" s="115"/>
      <c r="C1554" s="115"/>
      <c r="D1554" s="115"/>
      <c r="E1554" s="115"/>
      <c r="F1554" s="115"/>
      <c r="Q1554" s="114"/>
      <c r="R1554" s="115"/>
      <c r="S1554" s="115"/>
      <c r="T1554" s="115"/>
      <c r="U1554" s="115"/>
      <c r="V1554" s="115"/>
    </row>
    <row r="1555" spans="1:22" x14ac:dyDescent="0.3">
      <c r="A1555" s="115"/>
      <c r="B1555" s="115"/>
      <c r="C1555" s="115"/>
      <c r="D1555" s="115"/>
      <c r="E1555" s="115"/>
      <c r="F1555" s="115"/>
      <c r="Q1555" s="114"/>
      <c r="R1555" s="115"/>
      <c r="S1555" s="115"/>
      <c r="T1555" s="115"/>
      <c r="U1555" s="115"/>
      <c r="V1555" s="115"/>
    </row>
    <row r="1556" spans="1:22" x14ac:dyDescent="0.3">
      <c r="A1556" s="115"/>
      <c r="B1556" s="115"/>
      <c r="C1556" s="115"/>
      <c r="D1556" s="115"/>
      <c r="E1556" s="115"/>
      <c r="F1556" s="115"/>
      <c r="Q1556" s="114"/>
      <c r="R1556" s="115"/>
      <c r="S1556" s="115"/>
      <c r="T1556" s="115"/>
      <c r="U1556" s="115"/>
      <c r="V1556" s="115"/>
    </row>
    <row r="1557" spans="1:22" x14ac:dyDescent="0.3">
      <c r="A1557" s="115"/>
      <c r="B1557" s="115"/>
      <c r="C1557" s="115"/>
      <c r="D1557" s="115"/>
      <c r="E1557" s="115"/>
      <c r="F1557" s="115"/>
      <c r="Q1557" s="114"/>
      <c r="R1557" s="115"/>
      <c r="S1557" s="115"/>
      <c r="T1557" s="115"/>
      <c r="U1557" s="115"/>
      <c r="V1557" s="115"/>
    </row>
    <row r="1558" spans="1:22" x14ac:dyDescent="0.3">
      <c r="A1558" s="115"/>
      <c r="B1558" s="115"/>
      <c r="C1558" s="115"/>
      <c r="D1558" s="115"/>
      <c r="E1558" s="115"/>
      <c r="F1558" s="115"/>
      <c r="Q1558" s="114"/>
      <c r="R1558" s="115"/>
      <c r="S1558" s="115"/>
      <c r="T1558" s="115"/>
      <c r="U1558" s="115"/>
      <c r="V1558" s="115"/>
    </row>
    <row r="1559" spans="1:22" x14ac:dyDescent="0.3">
      <c r="A1559" s="115"/>
      <c r="B1559" s="115"/>
      <c r="C1559" s="115"/>
      <c r="D1559" s="115"/>
      <c r="E1559" s="115"/>
      <c r="F1559" s="115"/>
      <c r="Q1559" s="114"/>
      <c r="R1559" s="115"/>
      <c r="S1559" s="115"/>
      <c r="T1559" s="115"/>
      <c r="U1559" s="115"/>
      <c r="V1559" s="115"/>
    </row>
    <row r="1560" spans="1:22" x14ac:dyDescent="0.3">
      <c r="A1560" s="115"/>
      <c r="B1560" s="115"/>
      <c r="C1560" s="115"/>
      <c r="D1560" s="115"/>
      <c r="E1560" s="115"/>
      <c r="F1560" s="115"/>
      <c r="Q1560" s="114"/>
      <c r="R1560" s="115"/>
      <c r="S1560" s="115"/>
      <c r="T1560" s="115"/>
      <c r="U1560" s="115"/>
      <c r="V1560" s="115"/>
    </row>
    <row r="1561" spans="1:22" x14ac:dyDescent="0.3">
      <c r="A1561" s="115"/>
      <c r="B1561" s="115"/>
      <c r="C1561" s="115"/>
      <c r="D1561" s="115"/>
      <c r="E1561" s="115"/>
      <c r="F1561" s="115"/>
      <c r="Q1561" s="114"/>
      <c r="R1561" s="115"/>
      <c r="S1561" s="115"/>
      <c r="T1561" s="115"/>
      <c r="U1561" s="115"/>
      <c r="V1561" s="115"/>
    </row>
    <row r="1562" spans="1:22" x14ac:dyDescent="0.3">
      <c r="A1562" s="115"/>
      <c r="B1562" s="115"/>
      <c r="C1562" s="115"/>
      <c r="D1562" s="115"/>
      <c r="E1562" s="115"/>
      <c r="F1562" s="115"/>
      <c r="Q1562" s="114"/>
      <c r="R1562" s="115"/>
      <c r="S1562" s="115"/>
      <c r="T1562" s="115"/>
      <c r="U1562" s="115"/>
      <c r="V1562" s="115"/>
    </row>
    <row r="1563" spans="1:22" x14ac:dyDescent="0.3">
      <c r="A1563" s="115"/>
      <c r="B1563" s="115"/>
      <c r="C1563" s="115"/>
      <c r="D1563" s="115"/>
      <c r="E1563" s="115"/>
      <c r="F1563" s="115"/>
      <c r="Q1563" s="114"/>
      <c r="R1563" s="115"/>
      <c r="S1563" s="115"/>
      <c r="T1563" s="115"/>
      <c r="U1563" s="115"/>
      <c r="V1563" s="115"/>
    </row>
    <row r="1564" spans="1:22" x14ac:dyDescent="0.3">
      <c r="A1564" s="115"/>
      <c r="B1564" s="115"/>
      <c r="C1564" s="115"/>
      <c r="D1564" s="115"/>
      <c r="E1564" s="115"/>
      <c r="F1564" s="115"/>
      <c r="Q1564" s="114"/>
      <c r="R1564" s="115"/>
      <c r="S1564" s="115"/>
      <c r="T1564" s="115"/>
      <c r="U1564" s="115"/>
      <c r="V1564" s="115"/>
    </row>
    <row r="1565" spans="1:22" x14ac:dyDescent="0.3">
      <c r="A1565" s="115"/>
      <c r="B1565" s="115"/>
      <c r="C1565" s="115"/>
      <c r="D1565" s="115"/>
      <c r="E1565" s="115"/>
      <c r="F1565" s="115"/>
      <c r="Q1565" s="114"/>
      <c r="R1565" s="115"/>
      <c r="S1565" s="115"/>
      <c r="T1565" s="115"/>
      <c r="U1565" s="115"/>
      <c r="V1565" s="115"/>
    </row>
    <row r="1566" spans="1:22" x14ac:dyDescent="0.3">
      <c r="A1566" s="115"/>
      <c r="B1566" s="115"/>
      <c r="C1566" s="115"/>
      <c r="D1566" s="115"/>
      <c r="E1566" s="115"/>
      <c r="F1566" s="115"/>
      <c r="Q1566" s="114"/>
      <c r="R1566" s="115"/>
      <c r="S1566" s="115"/>
      <c r="T1566" s="115"/>
      <c r="U1566" s="115"/>
      <c r="V1566" s="115"/>
    </row>
    <row r="1567" spans="1:22" x14ac:dyDescent="0.3">
      <c r="A1567" s="115"/>
      <c r="B1567" s="115"/>
      <c r="C1567" s="115"/>
      <c r="D1567" s="115"/>
      <c r="E1567" s="115"/>
      <c r="F1567" s="115"/>
      <c r="Q1567" s="114"/>
      <c r="R1567" s="115"/>
      <c r="S1567" s="115"/>
      <c r="T1567" s="115"/>
      <c r="U1567" s="115"/>
      <c r="V1567" s="115"/>
    </row>
    <row r="1568" spans="1:22" x14ac:dyDescent="0.3">
      <c r="A1568" s="115"/>
      <c r="B1568" s="115"/>
      <c r="C1568" s="115"/>
      <c r="D1568" s="115"/>
      <c r="E1568" s="115"/>
      <c r="F1568" s="115"/>
      <c r="Q1568" s="114"/>
      <c r="R1568" s="115"/>
      <c r="S1568" s="115"/>
      <c r="T1568" s="115"/>
      <c r="U1568" s="115"/>
      <c r="V1568" s="115"/>
    </row>
    <row r="1569" spans="1:22" x14ac:dyDescent="0.3">
      <c r="A1569" s="115"/>
      <c r="B1569" s="115"/>
      <c r="C1569" s="115"/>
      <c r="D1569" s="115"/>
      <c r="E1569" s="115"/>
      <c r="F1569" s="115"/>
      <c r="Q1569" s="114"/>
      <c r="R1569" s="115"/>
      <c r="S1569" s="115"/>
      <c r="T1569" s="115"/>
      <c r="U1569" s="115"/>
      <c r="V1569" s="115"/>
    </row>
    <row r="1570" spans="1:22" x14ac:dyDescent="0.3">
      <c r="A1570" s="115"/>
      <c r="B1570" s="115"/>
      <c r="C1570" s="115"/>
      <c r="D1570" s="115"/>
      <c r="E1570" s="115"/>
      <c r="F1570" s="115"/>
      <c r="Q1570" s="114"/>
      <c r="R1570" s="115"/>
      <c r="S1570" s="115"/>
      <c r="T1570" s="115"/>
      <c r="U1570" s="115"/>
      <c r="V1570" s="115"/>
    </row>
    <row r="1571" spans="1:22" x14ac:dyDescent="0.3">
      <c r="A1571" s="115"/>
      <c r="B1571" s="115"/>
      <c r="C1571" s="115"/>
      <c r="D1571" s="115"/>
      <c r="E1571" s="115"/>
      <c r="F1571" s="115"/>
      <c r="Q1571" s="114"/>
      <c r="R1571" s="115"/>
      <c r="S1571" s="115"/>
      <c r="T1571" s="115"/>
      <c r="U1571" s="115"/>
      <c r="V1571" s="115"/>
    </row>
    <row r="1572" spans="1:22" x14ac:dyDescent="0.3">
      <c r="A1572" s="115"/>
      <c r="B1572" s="115"/>
      <c r="C1572" s="115"/>
      <c r="D1572" s="115"/>
      <c r="E1572" s="115"/>
      <c r="F1572" s="115"/>
      <c r="Q1572" s="114"/>
      <c r="R1572" s="115"/>
      <c r="S1572" s="115"/>
      <c r="T1572" s="115"/>
      <c r="U1572" s="115"/>
      <c r="V1572" s="115"/>
    </row>
    <row r="1573" spans="1:22" x14ac:dyDescent="0.3">
      <c r="A1573" s="115"/>
      <c r="B1573" s="115"/>
      <c r="C1573" s="115"/>
      <c r="D1573" s="115"/>
      <c r="E1573" s="115"/>
      <c r="F1573" s="115"/>
      <c r="Q1573" s="114"/>
      <c r="R1573" s="115"/>
      <c r="S1573" s="115"/>
      <c r="T1573" s="115"/>
      <c r="U1573" s="115"/>
      <c r="V1573" s="115"/>
    </row>
    <row r="1574" spans="1:22" x14ac:dyDescent="0.3">
      <c r="A1574" s="115"/>
      <c r="B1574" s="115"/>
      <c r="C1574" s="115"/>
      <c r="D1574" s="115"/>
      <c r="E1574" s="115"/>
      <c r="F1574" s="115"/>
      <c r="Q1574" s="114"/>
      <c r="R1574" s="115"/>
      <c r="S1574" s="115"/>
      <c r="T1574" s="115"/>
      <c r="U1574" s="115"/>
      <c r="V1574" s="115"/>
    </row>
    <row r="1575" spans="1:22" x14ac:dyDescent="0.3">
      <c r="A1575" s="115"/>
      <c r="B1575" s="115"/>
      <c r="C1575" s="115"/>
      <c r="D1575" s="115"/>
      <c r="E1575" s="115"/>
      <c r="F1575" s="115"/>
      <c r="Q1575" s="114"/>
      <c r="R1575" s="115"/>
      <c r="S1575" s="115"/>
      <c r="T1575" s="115"/>
      <c r="U1575" s="115"/>
      <c r="V1575" s="115"/>
    </row>
    <row r="1576" spans="1:22" x14ac:dyDescent="0.3">
      <c r="A1576" s="115"/>
      <c r="B1576" s="115"/>
      <c r="C1576" s="115"/>
      <c r="D1576" s="115"/>
      <c r="E1576" s="115"/>
      <c r="F1576" s="115"/>
      <c r="Q1576" s="114"/>
      <c r="R1576" s="115"/>
      <c r="S1576" s="115"/>
      <c r="T1576" s="115"/>
      <c r="U1576" s="115"/>
      <c r="V1576" s="115"/>
    </row>
    <row r="1577" spans="1:22" x14ac:dyDescent="0.3">
      <c r="A1577" s="115"/>
      <c r="B1577" s="115"/>
      <c r="C1577" s="115"/>
      <c r="D1577" s="115"/>
      <c r="E1577" s="115"/>
      <c r="F1577" s="115"/>
      <c r="Q1577" s="114"/>
      <c r="R1577" s="115"/>
      <c r="S1577" s="115"/>
      <c r="T1577" s="115"/>
      <c r="U1577" s="115"/>
      <c r="V1577" s="115"/>
    </row>
    <row r="1578" spans="1:22" x14ac:dyDescent="0.3">
      <c r="A1578" s="115"/>
      <c r="B1578" s="115"/>
      <c r="C1578" s="115"/>
      <c r="D1578" s="115"/>
      <c r="E1578" s="115"/>
      <c r="F1578" s="115"/>
      <c r="Q1578" s="114"/>
      <c r="R1578" s="115"/>
      <c r="S1578" s="115"/>
      <c r="T1578" s="115"/>
      <c r="U1578" s="115"/>
      <c r="V1578" s="115"/>
    </row>
    <row r="1579" spans="1:22" x14ac:dyDescent="0.3">
      <c r="A1579" s="115"/>
      <c r="B1579" s="115"/>
      <c r="C1579" s="115"/>
      <c r="D1579" s="115"/>
      <c r="E1579" s="115"/>
      <c r="F1579" s="115"/>
      <c r="Q1579" s="114"/>
      <c r="R1579" s="115"/>
      <c r="S1579" s="115"/>
      <c r="T1579" s="115"/>
      <c r="U1579" s="115"/>
      <c r="V1579" s="115"/>
    </row>
    <row r="1580" spans="1:22" x14ac:dyDescent="0.3">
      <c r="A1580" s="115"/>
      <c r="B1580" s="115"/>
      <c r="C1580" s="115"/>
      <c r="D1580" s="115"/>
      <c r="E1580" s="115"/>
      <c r="F1580" s="115"/>
      <c r="Q1580" s="114"/>
      <c r="R1580" s="115"/>
      <c r="S1580" s="115"/>
      <c r="T1580" s="115"/>
      <c r="U1580" s="115"/>
      <c r="V1580" s="115"/>
    </row>
    <row r="1581" spans="1:22" x14ac:dyDescent="0.3">
      <c r="A1581" s="115"/>
      <c r="B1581" s="115"/>
      <c r="C1581" s="115"/>
      <c r="D1581" s="115"/>
      <c r="E1581" s="115"/>
      <c r="F1581" s="115"/>
      <c r="Q1581" s="114"/>
      <c r="R1581" s="115"/>
      <c r="S1581" s="115"/>
      <c r="T1581" s="115"/>
      <c r="U1581" s="115"/>
      <c r="V1581" s="115"/>
    </row>
    <row r="1582" spans="1:22" x14ac:dyDescent="0.3">
      <c r="A1582" s="115"/>
      <c r="B1582" s="115"/>
      <c r="C1582" s="115"/>
      <c r="D1582" s="115"/>
      <c r="E1582" s="115"/>
      <c r="F1582" s="115"/>
      <c r="Q1582" s="114"/>
      <c r="R1582" s="115"/>
      <c r="S1582" s="115"/>
      <c r="T1582" s="115"/>
      <c r="U1582" s="115"/>
      <c r="V1582" s="115"/>
    </row>
    <row r="1583" spans="1:22" x14ac:dyDescent="0.3">
      <c r="A1583" s="115"/>
      <c r="B1583" s="115"/>
      <c r="C1583" s="115"/>
      <c r="D1583" s="115"/>
      <c r="E1583" s="115"/>
      <c r="F1583" s="115"/>
      <c r="Q1583" s="114"/>
      <c r="R1583" s="115"/>
      <c r="S1583" s="115"/>
      <c r="T1583" s="115"/>
      <c r="U1583" s="115"/>
      <c r="V1583" s="115"/>
    </row>
    <row r="1584" spans="1:22" x14ac:dyDescent="0.3">
      <c r="A1584" s="115"/>
      <c r="B1584" s="115"/>
      <c r="C1584" s="115"/>
      <c r="D1584" s="115"/>
      <c r="E1584" s="115"/>
      <c r="F1584" s="115"/>
      <c r="Q1584" s="114"/>
      <c r="R1584" s="115"/>
      <c r="S1584" s="115"/>
      <c r="T1584" s="115"/>
      <c r="U1584" s="115"/>
      <c r="V1584" s="115"/>
    </row>
    <row r="1585" spans="1:22" x14ac:dyDescent="0.3">
      <c r="A1585" s="115"/>
      <c r="B1585" s="115"/>
      <c r="C1585" s="115"/>
      <c r="D1585" s="115"/>
      <c r="E1585" s="115"/>
      <c r="F1585" s="115"/>
      <c r="Q1585" s="114"/>
      <c r="R1585" s="115"/>
      <c r="S1585" s="115"/>
      <c r="T1585" s="115"/>
      <c r="U1585" s="115"/>
      <c r="V1585" s="115"/>
    </row>
    <row r="1586" spans="1:22" x14ac:dyDescent="0.3">
      <c r="A1586" s="115"/>
      <c r="B1586" s="115"/>
      <c r="C1586" s="115"/>
      <c r="D1586" s="115"/>
      <c r="E1586" s="115"/>
      <c r="F1586" s="115"/>
      <c r="Q1586" s="114"/>
      <c r="R1586" s="115"/>
      <c r="S1586" s="115"/>
      <c r="T1586" s="115"/>
      <c r="U1586" s="115"/>
      <c r="V1586" s="115"/>
    </row>
    <row r="1587" spans="1:22" x14ac:dyDescent="0.3">
      <c r="A1587" s="115"/>
      <c r="B1587" s="115"/>
      <c r="C1587" s="115"/>
      <c r="D1587" s="115"/>
      <c r="E1587" s="115"/>
      <c r="F1587" s="115"/>
      <c r="Q1587" s="114"/>
      <c r="R1587" s="115"/>
      <c r="S1587" s="115"/>
      <c r="T1587" s="115"/>
      <c r="U1587" s="115"/>
      <c r="V1587" s="115"/>
    </row>
    <row r="1588" spans="1:22" x14ac:dyDescent="0.3">
      <c r="A1588" s="115"/>
      <c r="B1588" s="115"/>
      <c r="C1588" s="115"/>
      <c r="D1588" s="115"/>
      <c r="E1588" s="115"/>
      <c r="F1588" s="115"/>
      <c r="Q1588" s="114"/>
      <c r="R1588" s="115"/>
      <c r="S1588" s="115"/>
      <c r="T1588" s="115"/>
      <c r="U1588" s="115"/>
      <c r="V1588" s="115"/>
    </row>
    <row r="1589" spans="1:22" x14ac:dyDescent="0.3">
      <c r="A1589" s="115"/>
      <c r="B1589" s="115"/>
      <c r="C1589" s="115"/>
      <c r="D1589" s="115"/>
      <c r="E1589" s="115"/>
      <c r="F1589" s="115"/>
      <c r="Q1589" s="114"/>
      <c r="R1589" s="115"/>
      <c r="S1589" s="115"/>
      <c r="T1589" s="115"/>
      <c r="U1589" s="115"/>
      <c r="V1589" s="115"/>
    </row>
    <row r="1590" spans="1:22" x14ac:dyDescent="0.3">
      <c r="A1590" s="115"/>
      <c r="B1590" s="115"/>
      <c r="C1590" s="115"/>
      <c r="D1590" s="115"/>
      <c r="E1590" s="115"/>
      <c r="F1590" s="115"/>
      <c r="Q1590" s="114"/>
      <c r="R1590" s="115"/>
      <c r="S1590" s="115"/>
      <c r="T1590" s="115"/>
      <c r="U1590" s="115"/>
      <c r="V1590" s="115"/>
    </row>
    <row r="1591" spans="1:22" x14ac:dyDescent="0.3">
      <c r="A1591" s="115"/>
      <c r="B1591" s="115"/>
      <c r="C1591" s="115"/>
      <c r="D1591" s="115"/>
      <c r="E1591" s="115"/>
      <c r="F1591" s="115"/>
      <c r="Q1591" s="114"/>
      <c r="R1591" s="115"/>
      <c r="S1591" s="115"/>
      <c r="T1591" s="115"/>
      <c r="U1591" s="115"/>
      <c r="V1591" s="115"/>
    </row>
    <row r="1592" spans="1:22" x14ac:dyDescent="0.3">
      <c r="A1592" s="115"/>
      <c r="B1592" s="115"/>
      <c r="C1592" s="115"/>
      <c r="D1592" s="115"/>
      <c r="E1592" s="115"/>
      <c r="F1592" s="115"/>
      <c r="Q1592" s="114"/>
      <c r="R1592" s="115"/>
      <c r="S1592" s="115"/>
      <c r="T1592" s="115"/>
      <c r="U1592" s="115"/>
      <c r="V1592" s="115"/>
    </row>
    <row r="1593" spans="1:22" x14ac:dyDescent="0.3">
      <c r="A1593" s="115"/>
      <c r="B1593" s="115"/>
      <c r="C1593" s="115"/>
      <c r="D1593" s="115"/>
      <c r="E1593" s="115"/>
      <c r="F1593" s="115"/>
      <c r="Q1593" s="114"/>
      <c r="R1593" s="115"/>
      <c r="S1593" s="115"/>
      <c r="T1593" s="115"/>
      <c r="U1593" s="115"/>
      <c r="V1593" s="115"/>
    </row>
    <row r="1594" spans="1:22" x14ac:dyDescent="0.3">
      <c r="A1594" s="115"/>
      <c r="B1594" s="115"/>
      <c r="C1594" s="115"/>
      <c r="D1594" s="115"/>
      <c r="E1594" s="115"/>
      <c r="F1594" s="115"/>
      <c r="Q1594" s="114"/>
      <c r="R1594" s="115"/>
      <c r="S1594" s="115"/>
      <c r="T1594" s="115"/>
      <c r="U1594" s="115"/>
      <c r="V1594" s="115"/>
    </row>
    <row r="1595" spans="1:22" x14ac:dyDescent="0.3">
      <c r="A1595" s="115"/>
      <c r="B1595" s="115"/>
      <c r="C1595" s="115"/>
      <c r="D1595" s="115"/>
      <c r="E1595" s="115"/>
      <c r="F1595" s="115"/>
      <c r="Q1595" s="114"/>
      <c r="R1595" s="115"/>
      <c r="S1595" s="115"/>
      <c r="T1595" s="115"/>
      <c r="U1595" s="115"/>
      <c r="V1595" s="115"/>
    </row>
    <row r="1596" spans="1:22" x14ac:dyDescent="0.3">
      <c r="A1596" s="115"/>
      <c r="B1596" s="115"/>
      <c r="C1596" s="115"/>
      <c r="D1596" s="115"/>
      <c r="E1596" s="115"/>
      <c r="F1596" s="115"/>
      <c r="Q1596" s="114"/>
      <c r="R1596" s="115"/>
      <c r="S1596" s="115"/>
      <c r="T1596" s="115"/>
      <c r="U1596" s="115"/>
      <c r="V1596" s="115"/>
    </row>
    <row r="1597" spans="1:22" x14ac:dyDescent="0.3">
      <c r="A1597" s="115"/>
      <c r="B1597" s="115"/>
      <c r="C1597" s="115"/>
      <c r="D1597" s="115"/>
      <c r="E1597" s="115"/>
      <c r="F1597" s="115"/>
      <c r="Q1597" s="114"/>
      <c r="R1597" s="115"/>
      <c r="S1597" s="115"/>
      <c r="T1597" s="115"/>
      <c r="U1597" s="115"/>
      <c r="V1597" s="115"/>
    </row>
    <row r="1598" spans="1:22" x14ac:dyDescent="0.3">
      <c r="A1598" s="115"/>
      <c r="B1598" s="115"/>
      <c r="C1598" s="115"/>
      <c r="D1598" s="115"/>
      <c r="E1598" s="115"/>
      <c r="F1598" s="115"/>
      <c r="Q1598" s="114"/>
      <c r="R1598" s="115"/>
      <c r="S1598" s="115"/>
      <c r="T1598" s="115"/>
      <c r="U1598" s="115"/>
      <c r="V1598" s="115"/>
    </row>
    <row r="1599" spans="1:22" x14ac:dyDescent="0.3">
      <c r="A1599" s="115"/>
      <c r="B1599" s="115"/>
      <c r="C1599" s="115"/>
      <c r="D1599" s="115"/>
      <c r="E1599" s="115"/>
      <c r="F1599" s="115"/>
      <c r="Q1599" s="114"/>
      <c r="R1599" s="115"/>
      <c r="S1599" s="115"/>
      <c r="T1599" s="115"/>
      <c r="U1599" s="115"/>
      <c r="V1599" s="115"/>
    </row>
    <row r="1600" spans="1:22" x14ac:dyDescent="0.3">
      <c r="A1600" s="115"/>
      <c r="B1600" s="115"/>
      <c r="C1600" s="115"/>
      <c r="D1600" s="115"/>
      <c r="E1600" s="115"/>
      <c r="F1600" s="115"/>
      <c r="Q1600" s="114"/>
      <c r="R1600" s="115"/>
      <c r="S1600" s="115"/>
      <c r="T1600" s="115"/>
      <c r="U1600" s="115"/>
      <c r="V1600" s="115"/>
    </row>
    <row r="1601" spans="1:22" x14ac:dyDescent="0.3">
      <c r="A1601" s="115"/>
      <c r="B1601" s="115"/>
      <c r="C1601" s="115"/>
      <c r="D1601" s="115"/>
      <c r="E1601" s="115"/>
      <c r="F1601" s="115"/>
      <c r="Q1601" s="114"/>
      <c r="R1601" s="115"/>
      <c r="S1601" s="115"/>
      <c r="T1601" s="115"/>
      <c r="U1601" s="115"/>
      <c r="V1601" s="115"/>
    </row>
    <row r="1602" spans="1:22" x14ac:dyDescent="0.3">
      <c r="A1602" s="115"/>
      <c r="B1602" s="115"/>
      <c r="C1602" s="115"/>
      <c r="D1602" s="115"/>
      <c r="E1602" s="115"/>
      <c r="F1602" s="115"/>
      <c r="Q1602" s="114"/>
      <c r="R1602" s="115"/>
      <c r="S1602" s="115"/>
      <c r="T1602" s="115"/>
      <c r="U1602" s="115"/>
      <c r="V1602" s="115"/>
    </row>
    <row r="1603" spans="1:22" x14ac:dyDescent="0.3">
      <c r="A1603" s="115"/>
      <c r="B1603" s="115"/>
      <c r="C1603" s="115"/>
      <c r="D1603" s="115"/>
      <c r="E1603" s="115"/>
      <c r="F1603" s="115"/>
      <c r="Q1603" s="114"/>
      <c r="R1603" s="115"/>
      <c r="S1603" s="115"/>
      <c r="T1603" s="115"/>
      <c r="U1603" s="115"/>
      <c r="V1603" s="115"/>
    </row>
    <row r="1604" spans="1:22" x14ac:dyDescent="0.3">
      <c r="A1604" s="115"/>
      <c r="B1604" s="115"/>
      <c r="C1604" s="115"/>
      <c r="D1604" s="115"/>
      <c r="E1604" s="115"/>
      <c r="F1604" s="115"/>
      <c r="Q1604" s="114"/>
      <c r="R1604" s="115"/>
      <c r="S1604" s="115"/>
      <c r="T1604" s="115"/>
      <c r="U1604" s="115"/>
      <c r="V1604" s="115"/>
    </row>
    <row r="1605" spans="1:22" x14ac:dyDescent="0.3">
      <c r="A1605" s="115"/>
      <c r="B1605" s="115"/>
      <c r="C1605" s="115"/>
      <c r="D1605" s="115"/>
      <c r="E1605" s="115"/>
      <c r="F1605" s="115"/>
      <c r="Q1605" s="114"/>
      <c r="R1605" s="115"/>
      <c r="S1605" s="115"/>
      <c r="T1605" s="115"/>
      <c r="U1605" s="115"/>
      <c r="V1605" s="115"/>
    </row>
    <row r="1606" spans="1:22" x14ac:dyDescent="0.3">
      <c r="A1606" s="115"/>
      <c r="B1606" s="115"/>
      <c r="C1606" s="115"/>
      <c r="D1606" s="115"/>
      <c r="E1606" s="115"/>
      <c r="F1606" s="115"/>
      <c r="Q1606" s="114"/>
      <c r="R1606" s="115"/>
      <c r="S1606" s="115"/>
      <c r="T1606" s="115"/>
      <c r="U1606" s="115"/>
      <c r="V1606" s="115"/>
    </row>
    <row r="1607" spans="1:22" x14ac:dyDescent="0.3">
      <c r="A1607" s="115"/>
      <c r="B1607" s="115"/>
      <c r="C1607" s="115"/>
      <c r="D1607" s="115"/>
      <c r="E1607" s="115"/>
      <c r="F1607" s="115"/>
      <c r="Q1607" s="114"/>
      <c r="R1607" s="115"/>
      <c r="S1607" s="115"/>
      <c r="T1607" s="115"/>
      <c r="U1607" s="115"/>
      <c r="V1607" s="115"/>
    </row>
    <row r="1608" spans="1:22" x14ac:dyDescent="0.3">
      <c r="A1608" s="115"/>
      <c r="B1608" s="115"/>
      <c r="C1608" s="115"/>
      <c r="D1608" s="115"/>
      <c r="E1608" s="115"/>
      <c r="F1608" s="115"/>
      <c r="Q1608" s="114"/>
      <c r="R1608" s="115"/>
      <c r="S1608" s="115"/>
      <c r="T1608" s="115"/>
      <c r="U1608" s="115"/>
      <c r="V1608" s="115"/>
    </row>
    <row r="1609" spans="1:22" x14ac:dyDescent="0.3">
      <c r="A1609" s="115"/>
      <c r="B1609" s="115"/>
      <c r="C1609" s="115"/>
      <c r="D1609" s="115"/>
      <c r="E1609" s="115"/>
      <c r="F1609" s="115"/>
      <c r="Q1609" s="114"/>
      <c r="R1609" s="115"/>
      <c r="S1609" s="115"/>
      <c r="T1609" s="115"/>
      <c r="U1609" s="115"/>
      <c r="V1609" s="115"/>
    </row>
    <row r="1610" spans="1:22" x14ac:dyDescent="0.3">
      <c r="A1610" s="115"/>
      <c r="B1610" s="115"/>
      <c r="C1610" s="115"/>
      <c r="D1610" s="115"/>
      <c r="E1610" s="115"/>
      <c r="F1610" s="115"/>
      <c r="Q1610" s="114"/>
      <c r="R1610" s="115"/>
      <c r="S1610" s="115"/>
      <c r="T1610" s="115"/>
      <c r="U1610" s="115"/>
      <c r="V1610" s="115"/>
    </row>
    <row r="1611" spans="1:22" x14ac:dyDescent="0.3">
      <c r="A1611" s="115"/>
      <c r="B1611" s="115"/>
      <c r="C1611" s="115"/>
      <c r="D1611" s="115"/>
      <c r="E1611" s="115"/>
      <c r="F1611" s="115"/>
      <c r="Q1611" s="114"/>
      <c r="R1611" s="115"/>
      <c r="S1611" s="115"/>
      <c r="T1611" s="115"/>
      <c r="U1611" s="115"/>
      <c r="V1611" s="115"/>
    </row>
    <row r="1612" spans="1:22" x14ac:dyDescent="0.3">
      <c r="A1612" s="115"/>
      <c r="B1612" s="115"/>
      <c r="C1612" s="115"/>
      <c r="D1612" s="115"/>
      <c r="E1612" s="115"/>
      <c r="F1612" s="115"/>
      <c r="Q1612" s="114"/>
      <c r="R1612" s="115"/>
      <c r="S1612" s="115"/>
      <c r="T1612" s="115"/>
      <c r="U1612" s="115"/>
      <c r="V1612" s="115"/>
    </row>
    <row r="1613" spans="1:22" x14ac:dyDescent="0.3">
      <c r="A1613" s="115"/>
      <c r="B1613" s="115"/>
      <c r="C1613" s="115"/>
      <c r="D1613" s="115"/>
      <c r="E1613" s="115"/>
      <c r="F1613" s="115"/>
      <c r="Q1613" s="114"/>
      <c r="R1613" s="115"/>
      <c r="S1613" s="115"/>
      <c r="T1613" s="115"/>
      <c r="U1613" s="115"/>
      <c r="V1613" s="115"/>
    </row>
    <row r="1614" spans="1:22" x14ac:dyDescent="0.3">
      <c r="A1614" s="115"/>
      <c r="B1614" s="115"/>
      <c r="C1614" s="115"/>
      <c r="D1614" s="115"/>
      <c r="E1614" s="115"/>
      <c r="F1614" s="115"/>
      <c r="Q1614" s="114"/>
      <c r="R1614" s="115"/>
      <c r="S1614" s="115"/>
      <c r="T1614" s="115"/>
      <c r="U1614" s="115"/>
      <c r="V1614" s="115"/>
    </row>
    <row r="1615" spans="1:22" x14ac:dyDescent="0.3">
      <c r="A1615" s="115"/>
      <c r="B1615" s="115"/>
      <c r="C1615" s="115"/>
      <c r="D1615" s="115"/>
      <c r="E1615" s="115"/>
      <c r="F1615" s="115"/>
      <c r="Q1615" s="114"/>
      <c r="R1615" s="115"/>
      <c r="S1615" s="115"/>
      <c r="T1615" s="115"/>
      <c r="U1615" s="115"/>
      <c r="V1615" s="115"/>
    </row>
    <row r="1616" spans="1:22" x14ac:dyDescent="0.3">
      <c r="A1616" s="115"/>
      <c r="B1616" s="115"/>
      <c r="C1616" s="115"/>
      <c r="D1616" s="115"/>
      <c r="E1616" s="115"/>
      <c r="F1616" s="115"/>
      <c r="Q1616" s="114"/>
      <c r="R1616" s="115"/>
      <c r="S1616" s="115"/>
      <c r="T1616" s="115"/>
      <c r="U1616" s="115"/>
      <c r="V1616" s="115"/>
    </row>
    <row r="1617" spans="1:22" x14ac:dyDescent="0.3">
      <c r="A1617" s="115"/>
      <c r="B1617" s="115"/>
      <c r="C1617" s="115"/>
      <c r="D1617" s="115"/>
      <c r="E1617" s="115"/>
      <c r="F1617" s="115"/>
      <c r="Q1617" s="114"/>
      <c r="R1617" s="115"/>
      <c r="S1617" s="115"/>
      <c r="T1617" s="115"/>
      <c r="U1617" s="115"/>
      <c r="V1617" s="115"/>
    </row>
    <row r="1618" spans="1:22" x14ac:dyDescent="0.3">
      <c r="A1618" s="115"/>
      <c r="B1618" s="115"/>
      <c r="C1618" s="115"/>
      <c r="D1618" s="115"/>
      <c r="E1618" s="115"/>
      <c r="F1618" s="115"/>
      <c r="Q1618" s="114"/>
      <c r="R1618" s="115"/>
      <c r="S1618" s="115"/>
      <c r="T1618" s="115"/>
      <c r="U1618" s="115"/>
      <c r="V1618" s="115"/>
    </row>
    <row r="1619" spans="1:22" x14ac:dyDescent="0.3">
      <c r="A1619" s="115"/>
      <c r="B1619" s="115"/>
      <c r="C1619" s="115"/>
      <c r="D1619" s="115"/>
      <c r="E1619" s="115"/>
      <c r="F1619" s="115"/>
      <c r="Q1619" s="114"/>
      <c r="R1619" s="115"/>
      <c r="S1619" s="115"/>
      <c r="T1619" s="115"/>
      <c r="U1619" s="115"/>
      <c r="V1619" s="115"/>
    </row>
    <row r="1620" spans="1:22" x14ac:dyDescent="0.3">
      <c r="A1620" s="115"/>
      <c r="B1620" s="115"/>
      <c r="C1620" s="115"/>
      <c r="D1620" s="115"/>
      <c r="E1620" s="115"/>
      <c r="F1620" s="115"/>
      <c r="Q1620" s="114"/>
      <c r="R1620" s="115"/>
      <c r="S1620" s="115"/>
      <c r="T1620" s="115"/>
      <c r="U1620" s="115"/>
      <c r="V1620" s="115"/>
    </row>
    <row r="1621" spans="1:22" x14ac:dyDescent="0.3">
      <c r="A1621" s="115"/>
      <c r="B1621" s="115"/>
      <c r="C1621" s="115"/>
      <c r="D1621" s="115"/>
      <c r="E1621" s="115"/>
      <c r="F1621" s="115"/>
      <c r="Q1621" s="114"/>
      <c r="R1621" s="115"/>
      <c r="S1621" s="115"/>
      <c r="T1621" s="115"/>
      <c r="U1621" s="115"/>
      <c r="V1621" s="115"/>
    </row>
    <row r="1622" spans="1:22" x14ac:dyDescent="0.3">
      <c r="A1622" s="115"/>
      <c r="B1622" s="115"/>
      <c r="C1622" s="115"/>
      <c r="D1622" s="115"/>
      <c r="E1622" s="115"/>
      <c r="F1622" s="115"/>
      <c r="Q1622" s="114"/>
      <c r="R1622" s="115"/>
      <c r="S1622" s="115"/>
      <c r="T1622" s="115"/>
      <c r="U1622" s="115"/>
      <c r="V1622" s="115"/>
    </row>
    <row r="1623" spans="1:22" x14ac:dyDescent="0.3">
      <c r="A1623" s="115"/>
      <c r="B1623" s="115"/>
      <c r="C1623" s="115"/>
      <c r="D1623" s="115"/>
      <c r="E1623" s="115"/>
      <c r="F1623" s="115"/>
      <c r="Q1623" s="114"/>
      <c r="R1623" s="115"/>
      <c r="S1623" s="115"/>
      <c r="T1623" s="115"/>
      <c r="U1623" s="115"/>
      <c r="V1623" s="115"/>
    </row>
    <row r="1624" spans="1:22" x14ac:dyDescent="0.3">
      <c r="A1624" s="115"/>
      <c r="B1624" s="115"/>
      <c r="C1624" s="115"/>
      <c r="D1624" s="115"/>
      <c r="E1624" s="115"/>
      <c r="F1624" s="115"/>
      <c r="Q1624" s="114"/>
      <c r="R1624" s="115"/>
      <c r="S1624" s="115"/>
      <c r="T1624" s="115"/>
      <c r="U1624" s="115"/>
      <c r="V1624" s="115"/>
    </row>
    <row r="1625" spans="1:22" x14ac:dyDescent="0.3">
      <c r="A1625" s="115"/>
      <c r="B1625" s="115"/>
      <c r="C1625" s="115"/>
      <c r="D1625" s="115"/>
      <c r="E1625" s="115"/>
      <c r="F1625" s="115"/>
      <c r="Q1625" s="114"/>
      <c r="R1625" s="115"/>
      <c r="S1625" s="115"/>
      <c r="T1625" s="115"/>
      <c r="U1625" s="115"/>
      <c r="V1625" s="115"/>
    </row>
    <row r="1626" spans="1:22" x14ac:dyDescent="0.3">
      <c r="A1626" s="115"/>
      <c r="B1626" s="115"/>
      <c r="C1626" s="115"/>
      <c r="D1626" s="115"/>
      <c r="E1626" s="115"/>
      <c r="F1626" s="115"/>
      <c r="Q1626" s="114"/>
      <c r="R1626" s="115"/>
      <c r="S1626" s="115"/>
      <c r="T1626" s="115"/>
      <c r="U1626" s="115"/>
      <c r="V1626" s="115"/>
    </row>
    <row r="1627" spans="1:22" x14ac:dyDescent="0.3">
      <c r="A1627" s="115"/>
      <c r="B1627" s="115"/>
      <c r="C1627" s="115"/>
      <c r="D1627" s="115"/>
      <c r="E1627" s="115"/>
      <c r="F1627" s="115"/>
      <c r="Q1627" s="114"/>
      <c r="R1627" s="115"/>
      <c r="S1627" s="115"/>
      <c r="T1627" s="115"/>
      <c r="U1627" s="115"/>
      <c r="V1627" s="115"/>
    </row>
    <row r="1628" spans="1:22" x14ac:dyDescent="0.3">
      <c r="A1628" s="115"/>
      <c r="B1628" s="115"/>
      <c r="C1628" s="115"/>
      <c r="D1628" s="115"/>
      <c r="E1628" s="115"/>
      <c r="F1628" s="115"/>
      <c r="Q1628" s="114"/>
      <c r="R1628" s="115"/>
      <c r="S1628" s="115"/>
      <c r="T1628" s="115"/>
      <c r="U1628" s="115"/>
      <c r="V1628" s="115"/>
    </row>
    <row r="1629" spans="1:22" x14ac:dyDescent="0.3">
      <c r="A1629" s="115"/>
      <c r="B1629" s="115"/>
      <c r="C1629" s="115"/>
      <c r="D1629" s="115"/>
      <c r="E1629" s="115"/>
      <c r="F1629" s="115"/>
      <c r="Q1629" s="114"/>
      <c r="R1629" s="115"/>
      <c r="S1629" s="115"/>
      <c r="T1629" s="115"/>
      <c r="U1629" s="115"/>
      <c r="V1629" s="115"/>
    </row>
    <row r="1630" spans="1:22" x14ac:dyDescent="0.3">
      <c r="A1630" s="115"/>
      <c r="B1630" s="115"/>
      <c r="C1630" s="115"/>
      <c r="D1630" s="115"/>
      <c r="E1630" s="115"/>
      <c r="F1630" s="115"/>
      <c r="Q1630" s="114"/>
      <c r="R1630" s="115"/>
      <c r="S1630" s="115"/>
      <c r="T1630" s="115"/>
      <c r="U1630" s="115"/>
      <c r="V1630" s="115"/>
    </row>
    <row r="1631" spans="1:22" x14ac:dyDescent="0.3">
      <c r="A1631" s="115"/>
      <c r="B1631" s="115"/>
      <c r="C1631" s="115"/>
      <c r="D1631" s="115"/>
      <c r="E1631" s="115"/>
      <c r="F1631" s="115"/>
      <c r="Q1631" s="114"/>
      <c r="R1631" s="115"/>
      <c r="S1631" s="115"/>
      <c r="T1631" s="115"/>
      <c r="U1631" s="115"/>
      <c r="V1631" s="115"/>
    </row>
    <row r="1632" spans="1:22" x14ac:dyDescent="0.3">
      <c r="A1632" s="115"/>
      <c r="B1632" s="115"/>
      <c r="C1632" s="115"/>
      <c r="D1632" s="115"/>
      <c r="E1632" s="115"/>
      <c r="F1632" s="115"/>
      <c r="Q1632" s="114"/>
      <c r="R1632" s="115"/>
      <c r="S1632" s="115"/>
      <c r="T1632" s="115"/>
      <c r="U1632" s="115"/>
      <c r="V1632" s="115"/>
    </row>
    <row r="1633" spans="1:22" x14ac:dyDescent="0.3">
      <c r="A1633" s="115"/>
      <c r="B1633" s="115"/>
      <c r="C1633" s="115"/>
      <c r="D1633" s="115"/>
      <c r="E1633" s="115"/>
      <c r="F1633" s="115"/>
      <c r="Q1633" s="114"/>
      <c r="R1633" s="115"/>
      <c r="S1633" s="115"/>
      <c r="T1633" s="115"/>
      <c r="U1633" s="115"/>
      <c r="V1633" s="115"/>
    </row>
    <row r="1634" spans="1:22" x14ac:dyDescent="0.3">
      <c r="A1634" s="115"/>
      <c r="B1634" s="115"/>
      <c r="C1634" s="115"/>
      <c r="D1634" s="115"/>
      <c r="E1634" s="115"/>
      <c r="F1634" s="115"/>
      <c r="Q1634" s="114"/>
      <c r="R1634" s="115"/>
      <c r="S1634" s="115"/>
      <c r="T1634" s="115"/>
      <c r="U1634" s="115"/>
      <c r="V1634" s="115"/>
    </row>
    <row r="1635" spans="1:22" x14ac:dyDescent="0.3">
      <c r="A1635" s="115"/>
      <c r="B1635" s="115"/>
      <c r="C1635" s="115"/>
      <c r="D1635" s="115"/>
      <c r="E1635" s="115"/>
      <c r="F1635" s="115"/>
      <c r="Q1635" s="114"/>
      <c r="R1635" s="115"/>
      <c r="S1635" s="115"/>
      <c r="T1635" s="115"/>
      <c r="U1635" s="115"/>
      <c r="V1635" s="115"/>
    </row>
    <row r="1636" spans="1:22" x14ac:dyDescent="0.3">
      <c r="A1636" s="115"/>
      <c r="B1636" s="115"/>
      <c r="C1636" s="115"/>
      <c r="D1636" s="115"/>
      <c r="E1636" s="115"/>
      <c r="F1636" s="115"/>
      <c r="Q1636" s="114"/>
      <c r="R1636" s="115"/>
      <c r="S1636" s="115"/>
      <c r="T1636" s="115"/>
      <c r="U1636" s="115"/>
      <c r="V1636" s="115"/>
    </row>
    <row r="1637" spans="1:22" x14ac:dyDescent="0.3">
      <c r="A1637" s="115"/>
      <c r="B1637" s="115"/>
      <c r="C1637" s="115"/>
      <c r="D1637" s="115"/>
      <c r="E1637" s="115"/>
      <c r="F1637" s="115"/>
      <c r="Q1637" s="114"/>
      <c r="R1637" s="115"/>
      <c r="S1637" s="115"/>
      <c r="T1637" s="115"/>
      <c r="U1637" s="115"/>
      <c r="V1637" s="115"/>
    </row>
    <row r="1638" spans="1:22" x14ac:dyDescent="0.3">
      <c r="A1638" s="115"/>
      <c r="B1638" s="115"/>
      <c r="C1638" s="115"/>
      <c r="D1638" s="115"/>
      <c r="E1638" s="115"/>
      <c r="F1638" s="115"/>
      <c r="Q1638" s="114"/>
      <c r="R1638" s="115"/>
      <c r="S1638" s="115"/>
      <c r="T1638" s="115"/>
      <c r="U1638" s="115"/>
      <c r="V1638" s="115"/>
    </row>
    <row r="1639" spans="1:22" x14ac:dyDescent="0.3">
      <c r="A1639" s="115"/>
      <c r="B1639" s="115"/>
      <c r="C1639" s="115"/>
      <c r="D1639" s="115"/>
      <c r="E1639" s="115"/>
      <c r="F1639" s="115"/>
      <c r="Q1639" s="114"/>
      <c r="R1639" s="115"/>
      <c r="S1639" s="115"/>
      <c r="T1639" s="115"/>
      <c r="U1639" s="115"/>
      <c r="V1639" s="115"/>
    </row>
    <row r="1640" spans="1:22" x14ac:dyDescent="0.3">
      <c r="A1640" s="115"/>
      <c r="B1640" s="115"/>
      <c r="C1640" s="115"/>
      <c r="D1640" s="115"/>
      <c r="E1640" s="115"/>
      <c r="F1640" s="115"/>
      <c r="Q1640" s="114"/>
      <c r="R1640" s="115"/>
      <c r="S1640" s="115"/>
      <c r="T1640" s="115"/>
      <c r="U1640" s="115"/>
      <c r="V1640" s="115"/>
    </row>
    <row r="1641" spans="1:22" x14ac:dyDescent="0.3">
      <c r="A1641" s="115"/>
      <c r="B1641" s="115"/>
      <c r="C1641" s="115"/>
      <c r="D1641" s="115"/>
      <c r="E1641" s="115"/>
      <c r="F1641" s="115"/>
      <c r="Q1641" s="114"/>
      <c r="R1641" s="115"/>
      <c r="S1641" s="115"/>
      <c r="T1641" s="115"/>
      <c r="U1641" s="115"/>
      <c r="V1641" s="115"/>
    </row>
    <row r="1642" spans="1:22" x14ac:dyDescent="0.3">
      <c r="A1642" s="115"/>
      <c r="B1642" s="115"/>
      <c r="C1642" s="115"/>
      <c r="D1642" s="115"/>
      <c r="E1642" s="115"/>
      <c r="F1642" s="115"/>
      <c r="Q1642" s="114"/>
      <c r="R1642" s="115"/>
      <c r="S1642" s="115"/>
      <c r="T1642" s="115"/>
      <c r="U1642" s="115"/>
      <c r="V1642" s="115"/>
    </row>
    <row r="1643" spans="1:22" x14ac:dyDescent="0.3">
      <c r="A1643" s="115"/>
      <c r="B1643" s="115"/>
      <c r="C1643" s="115"/>
      <c r="D1643" s="115"/>
      <c r="E1643" s="115"/>
      <c r="F1643" s="115"/>
      <c r="Q1643" s="114"/>
      <c r="R1643" s="115"/>
      <c r="S1643" s="115"/>
      <c r="T1643" s="115"/>
      <c r="U1643" s="115"/>
      <c r="V1643" s="115"/>
    </row>
    <row r="1644" spans="1:22" x14ac:dyDescent="0.3">
      <c r="A1644" s="115"/>
      <c r="B1644" s="115"/>
      <c r="C1644" s="115"/>
      <c r="D1644" s="115"/>
      <c r="E1644" s="115"/>
      <c r="F1644" s="115"/>
      <c r="Q1644" s="114"/>
      <c r="R1644" s="115"/>
      <c r="S1644" s="115"/>
      <c r="T1644" s="115"/>
      <c r="U1644" s="115"/>
      <c r="V1644" s="115"/>
    </row>
    <row r="1645" spans="1:22" x14ac:dyDescent="0.3">
      <c r="A1645" s="115"/>
      <c r="B1645" s="115"/>
      <c r="C1645" s="115"/>
      <c r="D1645" s="115"/>
      <c r="E1645" s="115"/>
      <c r="F1645" s="115"/>
      <c r="Q1645" s="114"/>
      <c r="R1645" s="115"/>
      <c r="S1645" s="115"/>
      <c r="T1645" s="115"/>
      <c r="U1645" s="115"/>
      <c r="V1645" s="115"/>
    </row>
    <row r="1646" spans="1:22" x14ac:dyDescent="0.3">
      <c r="A1646" s="115"/>
      <c r="B1646" s="115"/>
      <c r="C1646" s="115"/>
      <c r="D1646" s="115"/>
      <c r="E1646" s="115"/>
      <c r="F1646" s="115"/>
      <c r="Q1646" s="114"/>
      <c r="R1646" s="115"/>
      <c r="S1646" s="115"/>
      <c r="T1646" s="115"/>
      <c r="U1646" s="115"/>
      <c r="V1646" s="115"/>
    </row>
    <row r="1647" spans="1:22" x14ac:dyDescent="0.3">
      <c r="A1647" s="115"/>
      <c r="B1647" s="115"/>
      <c r="C1647" s="115"/>
      <c r="D1647" s="115"/>
      <c r="E1647" s="115"/>
      <c r="F1647" s="115"/>
      <c r="Q1647" s="114"/>
      <c r="R1647" s="115"/>
      <c r="S1647" s="115"/>
      <c r="T1647" s="115"/>
      <c r="U1647" s="115"/>
      <c r="V1647" s="115"/>
    </row>
    <row r="1648" spans="1:22" x14ac:dyDescent="0.3">
      <c r="A1648" s="115"/>
      <c r="B1648" s="115"/>
      <c r="C1648" s="115"/>
      <c r="D1648" s="115"/>
      <c r="E1648" s="115"/>
      <c r="F1648" s="115"/>
      <c r="Q1648" s="114"/>
      <c r="R1648" s="115"/>
      <c r="S1648" s="115"/>
      <c r="T1648" s="115"/>
      <c r="U1648" s="115"/>
      <c r="V1648" s="115"/>
    </row>
    <row r="1649" spans="1:22" x14ac:dyDescent="0.3">
      <c r="A1649" s="115"/>
      <c r="B1649" s="115"/>
      <c r="C1649" s="115"/>
      <c r="D1649" s="115"/>
      <c r="E1649" s="115"/>
      <c r="F1649" s="115"/>
      <c r="Q1649" s="114"/>
      <c r="R1649" s="115"/>
      <c r="S1649" s="115"/>
      <c r="T1649" s="115"/>
      <c r="U1649" s="115"/>
      <c r="V1649" s="115"/>
    </row>
    <row r="1650" spans="1:22" x14ac:dyDescent="0.3">
      <c r="A1650" s="115"/>
      <c r="B1650" s="115"/>
      <c r="C1650" s="115"/>
      <c r="D1650" s="115"/>
      <c r="E1650" s="115"/>
      <c r="F1650" s="115"/>
      <c r="Q1650" s="114"/>
      <c r="R1650" s="115"/>
      <c r="S1650" s="115"/>
      <c r="T1650" s="115"/>
      <c r="U1650" s="115"/>
      <c r="V1650" s="115"/>
    </row>
    <row r="1651" spans="1:22" x14ac:dyDescent="0.3">
      <c r="A1651" s="115"/>
      <c r="B1651" s="115"/>
      <c r="C1651" s="115"/>
      <c r="D1651" s="115"/>
      <c r="E1651" s="115"/>
      <c r="F1651" s="115"/>
      <c r="Q1651" s="114"/>
      <c r="R1651" s="115"/>
      <c r="S1651" s="115"/>
      <c r="T1651" s="115"/>
      <c r="U1651" s="115"/>
      <c r="V1651" s="115"/>
    </row>
    <row r="1652" spans="1:22" x14ac:dyDescent="0.3">
      <c r="A1652" s="115"/>
      <c r="B1652" s="115"/>
      <c r="C1652" s="115"/>
      <c r="D1652" s="115"/>
      <c r="E1652" s="115"/>
      <c r="F1652" s="115"/>
      <c r="Q1652" s="114"/>
      <c r="R1652" s="115"/>
      <c r="S1652" s="115"/>
      <c r="T1652" s="115"/>
      <c r="U1652" s="115"/>
      <c r="V1652" s="115"/>
    </row>
    <row r="1653" spans="1:22" x14ac:dyDescent="0.3">
      <c r="A1653" s="115"/>
      <c r="B1653" s="115"/>
      <c r="C1653" s="115"/>
      <c r="D1653" s="115"/>
      <c r="E1653" s="115"/>
      <c r="F1653" s="115"/>
      <c r="Q1653" s="114"/>
      <c r="R1653" s="115"/>
      <c r="S1653" s="115"/>
      <c r="T1653" s="115"/>
      <c r="U1653" s="115"/>
      <c r="V1653" s="115"/>
    </row>
    <row r="1654" spans="1:22" x14ac:dyDescent="0.3">
      <c r="A1654" s="115"/>
      <c r="B1654" s="115"/>
      <c r="C1654" s="115"/>
      <c r="D1654" s="115"/>
      <c r="E1654" s="115"/>
      <c r="F1654" s="115"/>
      <c r="Q1654" s="114"/>
      <c r="R1654" s="115"/>
      <c r="S1654" s="115"/>
      <c r="T1654" s="115"/>
      <c r="U1654" s="115"/>
      <c r="V1654" s="115"/>
    </row>
    <row r="1655" spans="1:22" x14ac:dyDescent="0.3">
      <c r="A1655" s="115"/>
      <c r="B1655" s="115"/>
      <c r="C1655" s="115"/>
      <c r="D1655" s="115"/>
      <c r="E1655" s="115"/>
      <c r="F1655" s="115"/>
      <c r="Q1655" s="114"/>
      <c r="R1655" s="115"/>
      <c r="S1655" s="115"/>
      <c r="T1655" s="115"/>
      <c r="U1655" s="115"/>
      <c r="V1655" s="115"/>
    </row>
    <row r="1656" spans="1:22" x14ac:dyDescent="0.3">
      <c r="A1656" s="115"/>
      <c r="B1656" s="115"/>
      <c r="C1656" s="115"/>
      <c r="D1656" s="115"/>
      <c r="E1656" s="115"/>
      <c r="F1656" s="115"/>
      <c r="Q1656" s="114"/>
      <c r="R1656" s="115"/>
      <c r="S1656" s="115"/>
      <c r="T1656" s="115"/>
      <c r="U1656" s="115"/>
      <c r="V1656" s="115"/>
    </row>
    <row r="1657" spans="1:22" x14ac:dyDescent="0.3">
      <c r="A1657" s="115"/>
      <c r="B1657" s="115"/>
      <c r="C1657" s="115"/>
      <c r="D1657" s="115"/>
      <c r="E1657" s="115"/>
      <c r="F1657" s="115"/>
      <c r="Q1657" s="114"/>
      <c r="R1657" s="115"/>
      <c r="S1657" s="115"/>
      <c r="T1657" s="115"/>
      <c r="U1657" s="115"/>
      <c r="V1657" s="115"/>
    </row>
    <row r="1658" spans="1:22" x14ac:dyDescent="0.3">
      <c r="A1658" s="115"/>
      <c r="B1658" s="115"/>
      <c r="C1658" s="115"/>
      <c r="D1658" s="115"/>
      <c r="E1658" s="115"/>
      <c r="F1658" s="115"/>
      <c r="Q1658" s="114"/>
      <c r="R1658" s="115"/>
      <c r="S1658" s="115"/>
      <c r="T1658" s="115"/>
      <c r="U1658" s="115"/>
      <c r="V1658" s="115"/>
    </row>
    <row r="1659" spans="1:22" x14ac:dyDescent="0.3">
      <c r="A1659" s="115"/>
      <c r="B1659" s="115"/>
      <c r="C1659" s="115"/>
      <c r="D1659" s="115"/>
      <c r="E1659" s="115"/>
      <c r="F1659" s="115"/>
      <c r="Q1659" s="114"/>
      <c r="R1659" s="115"/>
      <c r="S1659" s="115"/>
      <c r="T1659" s="115"/>
      <c r="U1659" s="115"/>
      <c r="V1659" s="115"/>
    </row>
    <row r="1660" spans="1:22" x14ac:dyDescent="0.3">
      <c r="A1660" s="115"/>
      <c r="B1660" s="115"/>
      <c r="C1660" s="115"/>
      <c r="D1660" s="115"/>
      <c r="E1660" s="115"/>
      <c r="F1660" s="115"/>
      <c r="Q1660" s="114"/>
      <c r="R1660" s="115"/>
      <c r="S1660" s="115"/>
      <c r="T1660" s="115"/>
      <c r="U1660" s="115"/>
      <c r="V1660" s="115"/>
    </row>
    <row r="1661" spans="1:22" x14ac:dyDescent="0.3">
      <c r="A1661" s="115"/>
      <c r="B1661" s="115"/>
      <c r="C1661" s="115"/>
      <c r="D1661" s="115"/>
      <c r="E1661" s="115"/>
      <c r="F1661" s="115"/>
      <c r="Q1661" s="114"/>
      <c r="R1661" s="115"/>
      <c r="S1661" s="115"/>
      <c r="T1661" s="115"/>
      <c r="U1661" s="115"/>
      <c r="V1661" s="115"/>
    </row>
    <row r="1662" spans="1:22" x14ac:dyDescent="0.3">
      <c r="A1662" s="115"/>
      <c r="B1662" s="115"/>
      <c r="C1662" s="115"/>
      <c r="D1662" s="115"/>
      <c r="E1662" s="115"/>
      <c r="F1662" s="115"/>
      <c r="Q1662" s="114"/>
      <c r="R1662" s="115"/>
      <c r="S1662" s="115"/>
      <c r="T1662" s="115"/>
      <c r="U1662" s="115"/>
      <c r="V1662" s="115"/>
    </row>
    <row r="1663" spans="1:22" x14ac:dyDescent="0.3">
      <c r="A1663" s="115"/>
      <c r="B1663" s="115"/>
      <c r="C1663" s="115"/>
      <c r="D1663" s="115"/>
      <c r="E1663" s="115"/>
      <c r="F1663" s="115"/>
      <c r="Q1663" s="114"/>
      <c r="R1663" s="115"/>
      <c r="S1663" s="115"/>
      <c r="T1663" s="115"/>
      <c r="U1663" s="115"/>
      <c r="V1663" s="115"/>
    </row>
    <row r="1664" spans="1:22" x14ac:dyDescent="0.3">
      <c r="A1664" s="115"/>
      <c r="B1664" s="115"/>
      <c r="C1664" s="115"/>
      <c r="D1664" s="115"/>
      <c r="E1664" s="115"/>
      <c r="F1664" s="115"/>
      <c r="Q1664" s="114"/>
      <c r="R1664" s="115"/>
      <c r="S1664" s="115"/>
      <c r="T1664" s="115"/>
      <c r="U1664" s="115"/>
      <c r="V1664" s="115"/>
    </row>
    <row r="1665" spans="1:22" x14ac:dyDescent="0.3">
      <c r="A1665" s="115"/>
      <c r="B1665" s="115"/>
      <c r="C1665" s="115"/>
      <c r="D1665" s="115"/>
      <c r="E1665" s="115"/>
      <c r="F1665" s="115"/>
      <c r="Q1665" s="114"/>
      <c r="R1665" s="115"/>
      <c r="S1665" s="115"/>
      <c r="T1665" s="115"/>
      <c r="U1665" s="115"/>
      <c r="V1665" s="115"/>
    </row>
    <row r="1666" spans="1:22" x14ac:dyDescent="0.3">
      <c r="A1666" s="115"/>
      <c r="B1666" s="115"/>
      <c r="C1666" s="115"/>
      <c r="D1666" s="115"/>
      <c r="E1666" s="115"/>
      <c r="F1666" s="115"/>
      <c r="Q1666" s="114"/>
      <c r="R1666" s="115"/>
      <c r="S1666" s="115"/>
      <c r="T1666" s="115"/>
      <c r="U1666" s="115"/>
      <c r="V1666" s="115"/>
    </row>
    <row r="1667" spans="1:22" x14ac:dyDescent="0.3">
      <c r="A1667" s="115"/>
      <c r="B1667" s="115"/>
      <c r="C1667" s="115"/>
      <c r="D1667" s="115"/>
      <c r="E1667" s="115"/>
      <c r="F1667" s="115"/>
      <c r="Q1667" s="114"/>
      <c r="R1667" s="115"/>
      <c r="S1667" s="115"/>
      <c r="T1667" s="115"/>
      <c r="U1667" s="115"/>
      <c r="V1667" s="115"/>
    </row>
    <row r="1668" spans="1:22" x14ac:dyDescent="0.3">
      <c r="A1668" s="115"/>
      <c r="B1668" s="115"/>
      <c r="C1668" s="115"/>
      <c r="D1668" s="115"/>
      <c r="E1668" s="115"/>
      <c r="F1668" s="115"/>
      <c r="Q1668" s="114"/>
      <c r="R1668" s="115"/>
      <c r="S1668" s="115"/>
      <c r="T1668" s="115"/>
      <c r="U1668" s="115"/>
      <c r="V1668" s="115"/>
    </row>
    <row r="1669" spans="1:22" x14ac:dyDescent="0.3">
      <c r="A1669" s="115"/>
      <c r="B1669" s="115"/>
      <c r="C1669" s="115"/>
      <c r="D1669" s="115"/>
      <c r="E1669" s="115"/>
      <c r="F1669" s="115"/>
      <c r="Q1669" s="114"/>
      <c r="R1669" s="115"/>
      <c r="S1669" s="115"/>
      <c r="T1669" s="115"/>
      <c r="U1669" s="115"/>
      <c r="V1669" s="115"/>
    </row>
    <row r="1670" spans="1:22" x14ac:dyDescent="0.3">
      <c r="A1670" s="115"/>
      <c r="B1670" s="115"/>
      <c r="C1670" s="115"/>
      <c r="D1670" s="115"/>
      <c r="E1670" s="115"/>
      <c r="F1670" s="115"/>
      <c r="Q1670" s="114"/>
      <c r="R1670" s="115"/>
      <c r="S1670" s="115"/>
      <c r="T1670" s="115"/>
      <c r="U1670" s="115"/>
      <c r="V1670" s="115"/>
    </row>
    <row r="1671" spans="1:22" x14ac:dyDescent="0.3">
      <c r="A1671" s="115"/>
      <c r="B1671" s="115"/>
      <c r="C1671" s="115"/>
      <c r="D1671" s="115"/>
      <c r="E1671" s="115"/>
      <c r="F1671" s="115"/>
      <c r="Q1671" s="114"/>
      <c r="R1671" s="115"/>
      <c r="S1671" s="115"/>
      <c r="T1671" s="115"/>
      <c r="U1671" s="115"/>
      <c r="V1671" s="115"/>
    </row>
    <row r="1672" spans="1:22" x14ac:dyDescent="0.3">
      <c r="A1672" s="115"/>
      <c r="B1672" s="115"/>
      <c r="C1672" s="115"/>
      <c r="D1672" s="115"/>
      <c r="E1672" s="115"/>
      <c r="F1672" s="115"/>
      <c r="Q1672" s="114"/>
      <c r="R1672" s="115"/>
      <c r="S1672" s="115"/>
      <c r="T1672" s="115"/>
      <c r="U1672" s="115"/>
      <c r="V1672" s="115"/>
    </row>
    <row r="1673" spans="1:22" x14ac:dyDescent="0.3">
      <c r="A1673" s="115"/>
      <c r="B1673" s="115"/>
      <c r="C1673" s="115"/>
      <c r="D1673" s="115"/>
      <c r="E1673" s="115"/>
      <c r="F1673" s="115"/>
      <c r="Q1673" s="114"/>
      <c r="R1673" s="115"/>
      <c r="S1673" s="115"/>
      <c r="T1673" s="115"/>
      <c r="U1673" s="115"/>
      <c r="V1673" s="115"/>
    </row>
    <row r="1674" spans="1:22" x14ac:dyDescent="0.3">
      <c r="A1674" s="115"/>
      <c r="B1674" s="115"/>
      <c r="C1674" s="115"/>
      <c r="D1674" s="115"/>
      <c r="E1674" s="115"/>
      <c r="F1674" s="115"/>
      <c r="Q1674" s="114"/>
      <c r="R1674" s="115"/>
      <c r="S1674" s="115"/>
      <c r="T1674" s="115"/>
      <c r="U1674" s="115"/>
      <c r="V1674" s="115"/>
    </row>
    <row r="1675" spans="1:22" x14ac:dyDescent="0.3">
      <c r="A1675" s="115"/>
      <c r="B1675" s="115"/>
      <c r="C1675" s="115"/>
      <c r="D1675" s="115"/>
      <c r="E1675" s="115"/>
      <c r="F1675" s="115"/>
      <c r="Q1675" s="114"/>
      <c r="R1675" s="115"/>
      <c r="S1675" s="115"/>
      <c r="T1675" s="115"/>
      <c r="U1675" s="115"/>
      <c r="V1675" s="115"/>
    </row>
    <row r="1676" spans="1:22" x14ac:dyDescent="0.3">
      <c r="A1676" s="115"/>
      <c r="B1676" s="115"/>
      <c r="C1676" s="115"/>
      <c r="D1676" s="115"/>
      <c r="E1676" s="115"/>
      <c r="F1676" s="115"/>
      <c r="Q1676" s="114"/>
      <c r="R1676" s="115"/>
      <c r="S1676" s="115"/>
      <c r="T1676" s="115"/>
      <c r="U1676" s="115"/>
      <c r="V1676" s="115"/>
    </row>
    <row r="1677" spans="1:22" x14ac:dyDescent="0.3">
      <c r="A1677" s="115"/>
      <c r="B1677" s="115"/>
      <c r="C1677" s="115"/>
      <c r="D1677" s="115"/>
      <c r="E1677" s="115"/>
      <c r="F1677" s="115"/>
      <c r="Q1677" s="114"/>
      <c r="R1677" s="115"/>
      <c r="S1677" s="115"/>
      <c r="T1677" s="115"/>
      <c r="U1677" s="115"/>
      <c r="V1677" s="115"/>
    </row>
    <row r="1678" spans="1:22" x14ac:dyDescent="0.3">
      <c r="A1678" s="115"/>
      <c r="B1678" s="115"/>
      <c r="C1678" s="115"/>
      <c r="D1678" s="115"/>
      <c r="E1678" s="115"/>
      <c r="F1678" s="115"/>
      <c r="Q1678" s="114"/>
      <c r="R1678" s="115"/>
      <c r="S1678" s="115"/>
      <c r="T1678" s="115"/>
      <c r="U1678" s="115"/>
      <c r="V1678" s="115"/>
    </row>
    <row r="1679" spans="1:22" x14ac:dyDescent="0.3">
      <c r="A1679" s="115"/>
      <c r="B1679" s="115"/>
      <c r="C1679" s="115"/>
      <c r="D1679" s="115"/>
      <c r="E1679" s="115"/>
      <c r="F1679" s="115"/>
      <c r="Q1679" s="114"/>
      <c r="R1679" s="115"/>
      <c r="S1679" s="115"/>
      <c r="T1679" s="115"/>
      <c r="U1679" s="115"/>
      <c r="V1679" s="115"/>
    </row>
    <row r="1680" spans="1:22" x14ac:dyDescent="0.3">
      <c r="A1680" s="115"/>
      <c r="B1680" s="115"/>
      <c r="C1680" s="115"/>
      <c r="D1680" s="115"/>
      <c r="E1680" s="115"/>
      <c r="F1680" s="115"/>
      <c r="Q1680" s="114"/>
      <c r="R1680" s="115"/>
      <c r="S1680" s="115"/>
      <c r="T1680" s="115"/>
      <c r="U1680" s="115"/>
      <c r="V1680" s="115"/>
    </row>
    <row r="1681" spans="1:22" x14ac:dyDescent="0.3">
      <c r="A1681" s="115"/>
      <c r="B1681" s="115"/>
      <c r="C1681" s="115"/>
      <c r="D1681" s="115"/>
      <c r="E1681" s="115"/>
      <c r="F1681" s="115"/>
      <c r="Q1681" s="114"/>
      <c r="R1681" s="115"/>
      <c r="S1681" s="115"/>
      <c r="T1681" s="115"/>
      <c r="U1681" s="115"/>
      <c r="V1681" s="115"/>
    </row>
    <row r="1682" spans="1:22" x14ac:dyDescent="0.3">
      <c r="A1682" s="115"/>
      <c r="B1682" s="115"/>
      <c r="C1682" s="115"/>
      <c r="D1682" s="115"/>
      <c r="E1682" s="115"/>
      <c r="F1682" s="115"/>
      <c r="Q1682" s="114"/>
      <c r="R1682" s="115"/>
      <c r="S1682" s="115"/>
      <c r="T1682" s="115"/>
      <c r="U1682" s="115"/>
      <c r="V1682" s="115"/>
    </row>
    <row r="1683" spans="1:22" x14ac:dyDescent="0.3">
      <c r="A1683" s="115"/>
      <c r="B1683" s="115"/>
      <c r="C1683" s="115"/>
      <c r="D1683" s="115"/>
      <c r="E1683" s="115"/>
      <c r="F1683" s="115"/>
      <c r="Q1683" s="114"/>
      <c r="R1683" s="115"/>
      <c r="S1683" s="115"/>
      <c r="T1683" s="115"/>
      <c r="U1683" s="115"/>
      <c r="V1683" s="115"/>
    </row>
    <row r="1684" spans="1:22" x14ac:dyDescent="0.3">
      <c r="A1684" s="115"/>
      <c r="B1684" s="115"/>
      <c r="C1684" s="115"/>
      <c r="D1684" s="115"/>
      <c r="E1684" s="115"/>
      <c r="F1684" s="115"/>
      <c r="Q1684" s="114"/>
      <c r="R1684" s="115"/>
      <c r="S1684" s="115"/>
      <c r="T1684" s="115"/>
      <c r="U1684" s="115"/>
      <c r="V1684" s="115"/>
    </row>
    <row r="1685" spans="1:22" x14ac:dyDescent="0.3">
      <c r="A1685" s="115"/>
      <c r="B1685" s="115"/>
      <c r="C1685" s="115"/>
      <c r="D1685" s="115"/>
      <c r="E1685" s="115"/>
      <c r="F1685" s="115"/>
      <c r="Q1685" s="114"/>
      <c r="R1685" s="115"/>
      <c r="S1685" s="115"/>
      <c r="T1685" s="115"/>
      <c r="U1685" s="115"/>
      <c r="V1685" s="115"/>
    </row>
    <row r="1686" spans="1:22" x14ac:dyDescent="0.3">
      <c r="A1686" s="115"/>
      <c r="B1686" s="115"/>
      <c r="C1686" s="115"/>
      <c r="D1686" s="115"/>
      <c r="E1686" s="115"/>
      <c r="F1686" s="115"/>
      <c r="Q1686" s="114"/>
      <c r="R1686" s="115"/>
      <c r="S1686" s="115"/>
      <c r="T1686" s="115"/>
      <c r="U1686" s="115"/>
      <c r="V1686" s="115"/>
    </row>
    <row r="1687" spans="1:22" x14ac:dyDescent="0.3">
      <c r="A1687" s="115"/>
      <c r="B1687" s="115"/>
      <c r="C1687" s="115"/>
      <c r="D1687" s="115"/>
      <c r="E1687" s="115"/>
      <c r="F1687" s="115"/>
      <c r="Q1687" s="114"/>
      <c r="R1687" s="115"/>
      <c r="S1687" s="115"/>
      <c r="T1687" s="115"/>
      <c r="U1687" s="115"/>
      <c r="V1687" s="115"/>
    </row>
    <row r="1688" spans="1:22" x14ac:dyDescent="0.3">
      <c r="A1688" s="115"/>
      <c r="B1688" s="115"/>
      <c r="C1688" s="115"/>
      <c r="D1688" s="115"/>
      <c r="E1688" s="115"/>
      <c r="F1688" s="115"/>
      <c r="Q1688" s="114"/>
      <c r="R1688" s="115"/>
      <c r="S1688" s="115"/>
      <c r="T1688" s="115"/>
      <c r="U1688" s="115"/>
      <c r="V1688" s="115"/>
    </row>
    <row r="1689" spans="1:22" x14ac:dyDescent="0.3">
      <c r="A1689" s="115"/>
      <c r="B1689" s="115"/>
      <c r="C1689" s="115"/>
      <c r="D1689" s="115"/>
      <c r="E1689" s="115"/>
      <c r="F1689" s="115"/>
      <c r="Q1689" s="114"/>
      <c r="R1689" s="115"/>
      <c r="S1689" s="115"/>
      <c r="T1689" s="115"/>
      <c r="U1689" s="115"/>
      <c r="V1689" s="115"/>
    </row>
    <row r="1690" spans="1:22" x14ac:dyDescent="0.3">
      <c r="A1690" s="115"/>
      <c r="B1690" s="115"/>
      <c r="C1690" s="115"/>
      <c r="D1690" s="115"/>
      <c r="E1690" s="115"/>
      <c r="F1690" s="115"/>
      <c r="Q1690" s="114"/>
      <c r="R1690" s="115"/>
      <c r="S1690" s="115"/>
      <c r="T1690" s="115"/>
      <c r="U1690" s="115"/>
      <c r="V1690" s="115"/>
    </row>
    <row r="1691" spans="1:22" x14ac:dyDescent="0.3">
      <c r="A1691" s="115"/>
      <c r="B1691" s="115"/>
      <c r="C1691" s="115"/>
      <c r="D1691" s="115"/>
      <c r="E1691" s="115"/>
      <c r="F1691" s="115"/>
      <c r="Q1691" s="114"/>
      <c r="R1691" s="115"/>
      <c r="S1691" s="115"/>
      <c r="T1691" s="115"/>
      <c r="U1691" s="115"/>
      <c r="V1691" s="115"/>
    </row>
    <row r="1692" spans="1:22" x14ac:dyDescent="0.3">
      <c r="A1692" s="115"/>
      <c r="B1692" s="115"/>
      <c r="C1692" s="115"/>
      <c r="D1692" s="115"/>
      <c r="E1692" s="115"/>
      <c r="F1692" s="115"/>
      <c r="Q1692" s="114"/>
      <c r="R1692" s="115"/>
      <c r="S1692" s="115"/>
      <c r="T1692" s="115"/>
      <c r="U1692" s="115"/>
      <c r="V1692" s="115"/>
    </row>
    <row r="1693" spans="1:22" x14ac:dyDescent="0.3">
      <c r="A1693" s="115"/>
      <c r="B1693" s="115"/>
      <c r="C1693" s="115"/>
      <c r="D1693" s="115"/>
      <c r="E1693" s="115"/>
      <c r="F1693" s="115"/>
      <c r="Q1693" s="114"/>
      <c r="R1693" s="115"/>
      <c r="S1693" s="115"/>
      <c r="T1693" s="115"/>
      <c r="U1693" s="115"/>
      <c r="V1693" s="115"/>
    </row>
    <row r="1694" spans="1:22" x14ac:dyDescent="0.3">
      <c r="A1694" s="115"/>
      <c r="B1694" s="115"/>
      <c r="C1694" s="115"/>
      <c r="D1694" s="115"/>
      <c r="E1694" s="115"/>
      <c r="F1694" s="115"/>
      <c r="Q1694" s="114"/>
      <c r="R1694" s="115"/>
      <c r="S1694" s="115"/>
      <c r="T1694" s="115"/>
      <c r="U1694" s="115"/>
      <c r="V1694" s="115"/>
    </row>
    <row r="1695" spans="1:22" x14ac:dyDescent="0.3">
      <c r="A1695" s="115"/>
      <c r="B1695" s="115"/>
      <c r="C1695" s="115"/>
      <c r="D1695" s="115"/>
      <c r="E1695" s="115"/>
      <c r="F1695" s="115"/>
      <c r="Q1695" s="114"/>
      <c r="R1695" s="115"/>
      <c r="S1695" s="115"/>
      <c r="T1695" s="115"/>
      <c r="U1695" s="115"/>
      <c r="V1695" s="115"/>
    </row>
    <row r="1696" spans="1:22" x14ac:dyDescent="0.3">
      <c r="A1696" s="115"/>
      <c r="B1696" s="115"/>
      <c r="C1696" s="115"/>
      <c r="D1696" s="115"/>
      <c r="E1696" s="115"/>
      <c r="F1696" s="115"/>
      <c r="Q1696" s="114"/>
      <c r="R1696" s="115"/>
      <c r="S1696" s="115"/>
      <c r="T1696" s="115"/>
      <c r="U1696" s="115"/>
      <c r="V1696" s="115"/>
    </row>
    <row r="1697" spans="1:22" x14ac:dyDescent="0.3">
      <c r="A1697" s="115"/>
      <c r="B1697" s="115"/>
      <c r="C1697" s="115"/>
      <c r="D1697" s="115"/>
      <c r="E1697" s="115"/>
      <c r="F1697" s="115"/>
      <c r="Q1697" s="114"/>
      <c r="R1697" s="115"/>
      <c r="S1697" s="115"/>
      <c r="T1697" s="115"/>
      <c r="U1697" s="115"/>
      <c r="V1697" s="115"/>
    </row>
    <row r="1698" spans="1:22" x14ac:dyDescent="0.3">
      <c r="A1698" s="115"/>
      <c r="B1698" s="115"/>
      <c r="C1698" s="115"/>
      <c r="D1698" s="115"/>
      <c r="E1698" s="115"/>
      <c r="F1698" s="115"/>
      <c r="Q1698" s="114"/>
      <c r="R1698" s="115"/>
      <c r="S1698" s="115"/>
      <c r="T1698" s="115"/>
      <c r="U1698" s="115"/>
      <c r="V1698" s="115"/>
    </row>
    <row r="1699" spans="1:22" x14ac:dyDescent="0.3">
      <c r="A1699" s="115"/>
      <c r="B1699" s="115"/>
      <c r="C1699" s="115"/>
      <c r="D1699" s="115"/>
      <c r="E1699" s="115"/>
      <c r="F1699" s="115"/>
      <c r="Q1699" s="114"/>
      <c r="R1699" s="115"/>
      <c r="S1699" s="115"/>
      <c r="T1699" s="115"/>
      <c r="U1699" s="115"/>
      <c r="V1699" s="115"/>
    </row>
    <row r="1700" spans="1:22" x14ac:dyDescent="0.3">
      <c r="A1700" s="115"/>
      <c r="B1700" s="115"/>
      <c r="C1700" s="115"/>
      <c r="D1700" s="115"/>
      <c r="E1700" s="115"/>
      <c r="F1700" s="115"/>
      <c r="Q1700" s="114"/>
      <c r="R1700" s="115"/>
      <c r="S1700" s="115"/>
      <c r="T1700" s="115"/>
      <c r="U1700" s="115"/>
      <c r="V1700" s="115"/>
    </row>
    <row r="1701" spans="1:22" x14ac:dyDescent="0.3">
      <c r="A1701" s="115"/>
      <c r="B1701" s="115"/>
      <c r="C1701" s="115"/>
      <c r="D1701" s="115"/>
      <c r="E1701" s="115"/>
      <c r="F1701" s="115"/>
      <c r="Q1701" s="114"/>
      <c r="R1701" s="115"/>
      <c r="S1701" s="115"/>
      <c r="T1701" s="115"/>
      <c r="U1701" s="115"/>
      <c r="V1701" s="115"/>
    </row>
    <row r="1702" spans="1:22" x14ac:dyDescent="0.3">
      <c r="A1702" s="115"/>
      <c r="B1702" s="115"/>
      <c r="C1702" s="115"/>
      <c r="D1702" s="115"/>
      <c r="E1702" s="115"/>
      <c r="F1702" s="115"/>
      <c r="Q1702" s="114"/>
      <c r="R1702" s="115"/>
      <c r="S1702" s="115"/>
      <c r="T1702" s="115"/>
      <c r="U1702" s="115"/>
      <c r="V1702" s="115"/>
    </row>
    <row r="1703" spans="1:22" x14ac:dyDescent="0.3">
      <c r="A1703" s="115"/>
      <c r="B1703" s="115"/>
      <c r="C1703" s="115"/>
      <c r="D1703" s="115"/>
      <c r="E1703" s="115"/>
      <c r="F1703" s="115"/>
      <c r="Q1703" s="114"/>
      <c r="R1703" s="115"/>
      <c r="S1703" s="115"/>
      <c r="T1703" s="115"/>
      <c r="U1703" s="115"/>
      <c r="V1703" s="115"/>
    </row>
    <row r="1704" spans="1:22" x14ac:dyDescent="0.3">
      <c r="A1704" s="115"/>
      <c r="B1704" s="115"/>
      <c r="C1704" s="115"/>
      <c r="D1704" s="115"/>
      <c r="E1704" s="115"/>
      <c r="F1704" s="115"/>
      <c r="Q1704" s="114"/>
      <c r="R1704" s="115"/>
      <c r="S1704" s="115"/>
      <c r="T1704" s="115"/>
      <c r="U1704" s="115"/>
      <c r="V1704" s="115"/>
    </row>
    <row r="1705" spans="1:22" x14ac:dyDescent="0.3">
      <c r="A1705" s="115"/>
      <c r="B1705" s="115"/>
      <c r="C1705" s="115"/>
      <c r="D1705" s="115"/>
      <c r="E1705" s="115"/>
      <c r="F1705" s="115"/>
      <c r="Q1705" s="114"/>
      <c r="R1705" s="115"/>
      <c r="S1705" s="115"/>
      <c r="T1705" s="115"/>
      <c r="U1705" s="115"/>
      <c r="V1705" s="115"/>
    </row>
    <row r="1706" spans="1:22" x14ac:dyDescent="0.3">
      <c r="A1706" s="115"/>
      <c r="B1706" s="115"/>
      <c r="C1706" s="115"/>
      <c r="D1706" s="115"/>
      <c r="E1706" s="115"/>
      <c r="F1706" s="115"/>
      <c r="Q1706" s="114"/>
      <c r="R1706" s="115"/>
      <c r="S1706" s="115"/>
      <c r="T1706" s="115"/>
      <c r="U1706" s="115"/>
      <c r="V1706" s="115"/>
    </row>
    <row r="1707" spans="1:22" x14ac:dyDescent="0.3">
      <c r="A1707" s="115"/>
      <c r="B1707" s="115"/>
      <c r="C1707" s="115"/>
      <c r="D1707" s="115"/>
      <c r="E1707" s="115"/>
      <c r="F1707" s="115"/>
      <c r="Q1707" s="114"/>
      <c r="R1707" s="115"/>
      <c r="S1707" s="115"/>
      <c r="T1707" s="115"/>
      <c r="U1707" s="115"/>
      <c r="V1707" s="115"/>
    </row>
    <row r="1708" spans="1:22" x14ac:dyDescent="0.3">
      <c r="A1708" s="115"/>
      <c r="B1708" s="115"/>
      <c r="C1708" s="115"/>
      <c r="D1708" s="115"/>
      <c r="E1708" s="115"/>
      <c r="F1708" s="115"/>
      <c r="Q1708" s="114"/>
      <c r="R1708" s="115"/>
      <c r="S1708" s="115"/>
      <c r="T1708" s="115"/>
      <c r="U1708" s="115"/>
      <c r="V1708" s="115"/>
    </row>
    <row r="1709" spans="1:22" x14ac:dyDescent="0.3">
      <c r="A1709" s="115"/>
      <c r="B1709" s="115"/>
      <c r="C1709" s="115"/>
      <c r="D1709" s="115"/>
      <c r="E1709" s="115"/>
      <c r="F1709" s="115"/>
      <c r="Q1709" s="114"/>
      <c r="R1709" s="115"/>
      <c r="S1709" s="115"/>
      <c r="T1709" s="115"/>
      <c r="U1709" s="115"/>
      <c r="V1709" s="115"/>
    </row>
    <row r="1710" spans="1:22" x14ac:dyDescent="0.3">
      <c r="A1710" s="115"/>
      <c r="B1710" s="115"/>
      <c r="C1710" s="115"/>
      <c r="D1710" s="115"/>
      <c r="E1710" s="115"/>
      <c r="F1710" s="115"/>
      <c r="Q1710" s="114"/>
      <c r="R1710" s="115"/>
      <c r="S1710" s="115"/>
      <c r="T1710" s="115"/>
      <c r="U1710" s="115"/>
      <c r="V1710" s="115"/>
    </row>
    <row r="1711" spans="1:22" x14ac:dyDescent="0.3">
      <c r="A1711" s="115"/>
      <c r="B1711" s="115"/>
      <c r="C1711" s="115"/>
      <c r="D1711" s="115"/>
      <c r="E1711" s="115"/>
      <c r="F1711" s="115"/>
      <c r="Q1711" s="114"/>
      <c r="R1711" s="115"/>
      <c r="S1711" s="115"/>
      <c r="T1711" s="115"/>
      <c r="U1711" s="115"/>
      <c r="V1711" s="115"/>
    </row>
    <row r="1712" spans="1:22" x14ac:dyDescent="0.3">
      <c r="A1712" s="115"/>
      <c r="B1712" s="115"/>
      <c r="C1712" s="115"/>
      <c r="D1712" s="115"/>
      <c r="E1712" s="115"/>
      <c r="F1712" s="115"/>
      <c r="Q1712" s="114"/>
      <c r="R1712" s="115"/>
      <c r="S1712" s="115"/>
      <c r="T1712" s="115"/>
      <c r="U1712" s="115"/>
      <c r="V1712" s="115"/>
    </row>
    <row r="1713" spans="1:22" x14ac:dyDescent="0.3">
      <c r="A1713" s="115"/>
      <c r="B1713" s="115"/>
      <c r="C1713" s="115"/>
      <c r="D1713" s="115"/>
      <c r="E1713" s="115"/>
      <c r="F1713" s="115"/>
      <c r="Q1713" s="114"/>
      <c r="R1713" s="115"/>
      <c r="S1713" s="115"/>
      <c r="T1713" s="115"/>
      <c r="U1713" s="115"/>
      <c r="V1713" s="115"/>
    </row>
    <row r="1714" spans="1:22" x14ac:dyDescent="0.3">
      <c r="A1714" s="115"/>
      <c r="B1714" s="115"/>
      <c r="C1714" s="115"/>
      <c r="D1714" s="115"/>
      <c r="E1714" s="115"/>
      <c r="F1714" s="115"/>
      <c r="Q1714" s="114"/>
      <c r="R1714" s="115"/>
      <c r="S1714" s="115"/>
      <c r="T1714" s="115"/>
      <c r="U1714" s="115"/>
      <c r="V1714" s="115"/>
    </row>
    <row r="1715" spans="1:22" x14ac:dyDescent="0.3">
      <c r="A1715" s="115"/>
      <c r="B1715" s="115"/>
      <c r="C1715" s="115"/>
      <c r="D1715" s="115"/>
      <c r="E1715" s="115"/>
      <c r="F1715" s="115"/>
      <c r="Q1715" s="114"/>
      <c r="R1715" s="115"/>
      <c r="S1715" s="115"/>
      <c r="T1715" s="115"/>
      <c r="U1715" s="115"/>
      <c r="V1715" s="115"/>
    </row>
    <row r="1716" spans="1:22" x14ac:dyDescent="0.3">
      <c r="A1716" s="115"/>
      <c r="B1716" s="115"/>
      <c r="C1716" s="115"/>
      <c r="D1716" s="115"/>
      <c r="E1716" s="115"/>
      <c r="F1716" s="115"/>
      <c r="Q1716" s="114"/>
      <c r="R1716" s="115"/>
      <c r="S1716" s="115"/>
      <c r="T1716" s="115"/>
      <c r="U1716" s="115"/>
      <c r="V1716" s="115"/>
    </row>
    <row r="1717" spans="1:22" x14ac:dyDescent="0.3">
      <c r="A1717" s="115"/>
      <c r="B1717" s="115"/>
      <c r="C1717" s="115"/>
      <c r="D1717" s="115"/>
      <c r="E1717" s="115"/>
      <c r="F1717" s="115"/>
      <c r="Q1717" s="114"/>
      <c r="R1717" s="115"/>
      <c r="S1717" s="115"/>
      <c r="T1717" s="115"/>
      <c r="U1717" s="115"/>
      <c r="V1717" s="115"/>
    </row>
    <row r="1718" spans="1:22" x14ac:dyDescent="0.3">
      <c r="A1718" s="115"/>
      <c r="B1718" s="115"/>
      <c r="C1718" s="115"/>
      <c r="D1718" s="115"/>
      <c r="E1718" s="115"/>
      <c r="F1718" s="115"/>
      <c r="Q1718" s="114"/>
      <c r="R1718" s="115"/>
      <c r="S1718" s="115"/>
      <c r="T1718" s="115"/>
      <c r="U1718" s="115"/>
      <c r="V1718" s="115"/>
    </row>
    <row r="1719" spans="1:22" x14ac:dyDescent="0.3">
      <c r="A1719" s="115"/>
      <c r="B1719" s="115"/>
      <c r="C1719" s="115"/>
      <c r="D1719" s="115"/>
      <c r="E1719" s="115"/>
      <c r="F1719" s="115"/>
      <c r="Q1719" s="114"/>
      <c r="R1719" s="115"/>
      <c r="S1719" s="115"/>
      <c r="T1719" s="115"/>
      <c r="U1719" s="115"/>
      <c r="V1719" s="115"/>
    </row>
    <row r="1720" spans="1:22" x14ac:dyDescent="0.3">
      <c r="A1720" s="115"/>
      <c r="B1720" s="115"/>
      <c r="C1720" s="115"/>
      <c r="D1720" s="115"/>
      <c r="E1720" s="115"/>
      <c r="F1720" s="115"/>
      <c r="Q1720" s="114"/>
      <c r="R1720" s="115"/>
      <c r="S1720" s="115"/>
      <c r="T1720" s="115"/>
      <c r="U1720" s="115"/>
      <c r="V1720" s="115"/>
    </row>
    <row r="1721" spans="1:22" x14ac:dyDescent="0.3">
      <c r="A1721" s="115"/>
      <c r="B1721" s="115"/>
      <c r="C1721" s="115"/>
      <c r="D1721" s="115"/>
      <c r="E1721" s="115"/>
      <c r="F1721" s="115"/>
      <c r="Q1721" s="114"/>
      <c r="R1721" s="115"/>
      <c r="S1721" s="115"/>
      <c r="T1721" s="115"/>
      <c r="U1721" s="115"/>
      <c r="V1721" s="115"/>
    </row>
    <row r="1722" spans="1:22" x14ac:dyDescent="0.3">
      <c r="A1722" s="115"/>
      <c r="B1722" s="115"/>
      <c r="C1722" s="115"/>
      <c r="D1722" s="115"/>
      <c r="E1722" s="115"/>
      <c r="F1722" s="115"/>
      <c r="Q1722" s="114"/>
      <c r="R1722" s="115"/>
      <c r="S1722" s="115"/>
      <c r="T1722" s="115"/>
      <c r="U1722" s="115"/>
      <c r="V1722" s="115"/>
    </row>
    <row r="1723" spans="1:22" x14ac:dyDescent="0.3">
      <c r="A1723" s="115"/>
      <c r="B1723" s="115"/>
      <c r="C1723" s="115"/>
      <c r="D1723" s="115"/>
      <c r="E1723" s="115"/>
      <c r="F1723" s="115"/>
      <c r="Q1723" s="114"/>
      <c r="R1723" s="115"/>
      <c r="S1723" s="115"/>
      <c r="T1723" s="115"/>
      <c r="U1723" s="115"/>
      <c r="V1723" s="115"/>
    </row>
    <row r="1724" spans="1:22" x14ac:dyDescent="0.3">
      <c r="A1724" s="115"/>
      <c r="B1724" s="115"/>
      <c r="C1724" s="115"/>
      <c r="D1724" s="115"/>
      <c r="E1724" s="115"/>
      <c r="F1724" s="115"/>
      <c r="Q1724" s="114"/>
      <c r="R1724" s="115"/>
      <c r="S1724" s="115"/>
      <c r="T1724" s="115"/>
      <c r="U1724" s="115"/>
      <c r="V1724" s="115"/>
    </row>
    <row r="1725" spans="1:22" x14ac:dyDescent="0.3">
      <c r="A1725" s="115"/>
      <c r="B1725" s="115"/>
      <c r="C1725" s="115"/>
      <c r="D1725" s="115"/>
      <c r="E1725" s="115"/>
      <c r="F1725" s="115"/>
      <c r="Q1725" s="114"/>
      <c r="R1725" s="115"/>
      <c r="S1725" s="115"/>
      <c r="T1725" s="115"/>
      <c r="U1725" s="115"/>
      <c r="V1725" s="115"/>
    </row>
    <row r="1726" spans="1:22" x14ac:dyDescent="0.3">
      <c r="A1726" s="115"/>
      <c r="B1726" s="115"/>
      <c r="C1726" s="115"/>
      <c r="D1726" s="115"/>
      <c r="E1726" s="115"/>
      <c r="F1726" s="115"/>
      <c r="Q1726" s="114"/>
      <c r="R1726" s="115"/>
      <c r="S1726" s="115"/>
      <c r="T1726" s="115"/>
      <c r="U1726" s="115"/>
      <c r="V1726" s="115"/>
    </row>
    <row r="1727" spans="1:22" x14ac:dyDescent="0.3">
      <c r="A1727" s="115"/>
      <c r="B1727" s="115"/>
      <c r="C1727" s="115"/>
      <c r="D1727" s="115"/>
      <c r="E1727" s="115"/>
      <c r="F1727" s="115"/>
      <c r="Q1727" s="114"/>
      <c r="R1727" s="115"/>
      <c r="S1727" s="115"/>
      <c r="T1727" s="115"/>
      <c r="U1727" s="115"/>
      <c r="V1727" s="115"/>
    </row>
    <row r="1728" spans="1:22" x14ac:dyDescent="0.3">
      <c r="A1728" s="115"/>
      <c r="B1728" s="115"/>
      <c r="C1728" s="115"/>
      <c r="D1728" s="115"/>
      <c r="E1728" s="115"/>
      <c r="F1728" s="115"/>
      <c r="Q1728" s="114"/>
      <c r="R1728" s="115"/>
      <c r="S1728" s="115"/>
      <c r="T1728" s="115"/>
      <c r="U1728" s="115"/>
      <c r="V1728" s="115"/>
    </row>
    <row r="1729" spans="1:22" x14ac:dyDescent="0.3">
      <c r="A1729" s="115"/>
      <c r="B1729" s="115"/>
      <c r="C1729" s="115"/>
      <c r="D1729" s="115"/>
      <c r="E1729" s="115"/>
      <c r="F1729" s="115"/>
      <c r="Q1729" s="114"/>
      <c r="R1729" s="115"/>
      <c r="S1729" s="115"/>
      <c r="T1729" s="115"/>
      <c r="U1729" s="115"/>
      <c r="V1729" s="115"/>
    </row>
    <row r="1730" spans="1:22" x14ac:dyDescent="0.3">
      <c r="A1730" s="115"/>
      <c r="B1730" s="115"/>
      <c r="C1730" s="115"/>
      <c r="D1730" s="115"/>
      <c r="E1730" s="115"/>
      <c r="F1730" s="115"/>
      <c r="Q1730" s="114"/>
      <c r="R1730" s="115"/>
      <c r="S1730" s="115"/>
      <c r="T1730" s="115"/>
      <c r="U1730" s="115"/>
      <c r="V1730" s="115"/>
    </row>
    <row r="1731" spans="1:22" x14ac:dyDescent="0.3">
      <c r="A1731" s="115"/>
      <c r="B1731" s="115"/>
      <c r="C1731" s="115"/>
      <c r="D1731" s="115"/>
      <c r="E1731" s="115"/>
      <c r="F1731" s="115"/>
      <c r="Q1731" s="114"/>
      <c r="R1731" s="115"/>
      <c r="S1731" s="115"/>
      <c r="T1731" s="115"/>
      <c r="U1731" s="115"/>
      <c r="V1731" s="115"/>
    </row>
    <row r="1732" spans="1:22" x14ac:dyDescent="0.3">
      <c r="A1732" s="115"/>
      <c r="B1732" s="115"/>
      <c r="C1732" s="115"/>
      <c r="D1732" s="115"/>
      <c r="E1732" s="115"/>
      <c r="F1732" s="115"/>
      <c r="Q1732" s="114"/>
      <c r="R1732" s="115"/>
      <c r="S1732" s="115"/>
      <c r="T1732" s="115"/>
      <c r="U1732" s="115"/>
      <c r="V1732" s="115"/>
    </row>
    <row r="1733" spans="1:22" x14ac:dyDescent="0.3">
      <c r="A1733" s="115"/>
      <c r="B1733" s="115"/>
      <c r="C1733" s="115"/>
      <c r="D1733" s="115"/>
      <c r="E1733" s="115"/>
      <c r="F1733" s="115"/>
      <c r="Q1733" s="114"/>
      <c r="R1733" s="115"/>
      <c r="S1733" s="115"/>
      <c r="T1733" s="115"/>
      <c r="U1733" s="115"/>
      <c r="V1733" s="115"/>
    </row>
    <row r="1734" spans="1:22" x14ac:dyDescent="0.3">
      <c r="A1734" s="115"/>
      <c r="B1734" s="115"/>
      <c r="C1734" s="115"/>
      <c r="D1734" s="115"/>
      <c r="E1734" s="115"/>
      <c r="F1734" s="115"/>
      <c r="Q1734" s="114"/>
      <c r="R1734" s="115"/>
      <c r="S1734" s="115"/>
      <c r="T1734" s="115"/>
      <c r="U1734" s="115"/>
      <c r="V1734" s="115"/>
    </row>
    <row r="1735" spans="1:22" x14ac:dyDescent="0.3">
      <c r="A1735" s="115"/>
      <c r="B1735" s="115"/>
      <c r="C1735" s="115"/>
      <c r="D1735" s="115"/>
      <c r="E1735" s="115"/>
      <c r="F1735" s="115"/>
      <c r="Q1735" s="114"/>
      <c r="R1735" s="115"/>
      <c r="S1735" s="115"/>
      <c r="T1735" s="115"/>
      <c r="U1735" s="115"/>
      <c r="V1735" s="115"/>
    </row>
    <row r="1736" spans="1:22" x14ac:dyDescent="0.3">
      <c r="A1736" s="115"/>
      <c r="B1736" s="115"/>
      <c r="C1736" s="115"/>
      <c r="D1736" s="115"/>
      <c r="E1736" s="115"/>
      <c r="F1736" s="115"/>
      <c r="Q1736" s="114"/>
      <c r="R1736" s="115"/>
      <c r="S1736" s="115"/>
      <c r="T1736" s="115"/>
      <c r="U1736" s="115"/>
      <c r="V1736" s="115"/>
    </row>
    <row r="1737" spans="1:22" x14ac:dyDescent="0.3">
      <c r="A1737" s="115"/>
      <c r="B1737" s="115"/>
      <c r="C1737" s="115"/>
      <c r="D1737" s="115"/>
      <c r="E1737" s="115"/>
      <c r="F1737" s="115"/>
      <c r="Q1737" s="114"/>
      <c r="R1737" s="115"/>
      <c r="S1737" s="115"/>
      <c r="T1737" s="115"/>
      <c r="U1737" s="115"/>
      <c r="V1737" s="115"/>
    </row>
    <row r="1738" spans="1:22" x14ac:dyDescent="0.3">
      <c r="A1738" s="115"/>
      <c r="B1738" s="115"/>
      <c r="C1738" s="115"/>
      <c r="D1738" s="115"/>
      <c r="E1738" s="115"/>
      <c r="F1738" s="115"/>
      <c r="Q1738" s="114"/>
      <c r="R1738" s="115"/>
      <c r="S1738" s="115"/>
      <c r="T1738" s="115"/>
      <c r="U1738" s="115"/>
      <c r="V1738" s="115"/>
    </row>
    <row r="1739" spans="1:22" x14ac:dyDescent="0.3">
      <c r="A1739" s="115"/>
      <c r="B1739" s="115"/>
      <c r="C1739" s="115"/>
      <c r="D1739" s="115"/>
      <c r="E1739" s="115"/>
      <c r="F1739" s="115"/>
      <c r="Q1739" s="114"/>
      <c r="R1739" s="115"/>
      <c r="S1739" s="115"/>
      <c r="T1739" s="115"/>
      <c r="U1739" s="115"/>
      <c r="V1739" s="115"/>
    </row>
    <row r="1740" spans="1:22" x14ac:dyDescent="0.3">
      <c r="A1740" s="115"/>
      <c r="B1740" s="115"/>
      <c r="C1740" s="115"/>
      <c r="D1740" s="115"/>
      <c r="E1740" s="115"/>
      <c r="F1740" s="115"/>
      <c r="Q1740" s="114"/>
      <c r="R1740" s="115"/>
      <c r="S1740" s="115"/>
      <c r="T1740" s="115"/>
      <c r="U1740" s="115"/>
      <c r="V1740" s="115"/>
    </row>
    <row r="1741" spans="1:22" x14ac:dyDescent="0.3">
      <c r="A1741" s="115"/>
      <c r="B1741" s="115"/>
      <c r="C1741" s="115"/>
      <c r="D1741" s="115"/>
      <c r="E1741" s="115"/>
      <c r="F1741" s="115"/>
      <c r="Q1741" s="114"/>
      <c r="R1741" s="115"/>
      <c r="S1741" s="115"/>
      <c r="T1741" s="115"/>
      <c r="U1741" s="115"/>
      <c r="V1741" s="115"/>
    </row>
    <row r="1742" spans="1:22" x14ac:dyDescent="0.3">
      <c r="A1742" s="115"/>
      <c r="B1742" s="115"/>
      <c r="C1742" s="115"/>
      <c r="D1742" s="115"/>
      <c r="E1742" s="115"/>
      <c r="F1742" s="115"/>
      <c r="Q1742" s="114"/>
      <c r="R1742" s="115"/>
      <c r="S1742" s="115"/>
      <c r="T1742" s="115"/>
      <c r="U1742" s="115"/>
      <c r="V1742" s="115"/>
    </row>
    <row r="1743" spans="1:22" x14ac:dyDescent="0.3">
      <c r="A1743" s="115"/>
      <c r="B1743" s="115"/>
      <c r="C1743" s="115"/>
      <c r="D1743" s="115"/>
      <c r="E1743" s="115"/>
      <c r="F1743" s="115"/>
      <c r="Q1743" s="114"/>
      <c r="R1743" s="115"/>
      <c r="S1743" s="115"/>
      <c r="T1743" s="115"/>
      <c r="U1743" s="115"/>
      <c r="V1743" s="115"/>
    </row>
    <row r="1744" spans="1:22" x14ac:dyDescent="0.3">
      <c r="A1744" s="115"/>
      <c r="B1744" s="115"/>
      <c r="C1744" s="115"/>
      <c r="D1744" s="115"/>
      <c r="E1744" s="115"/>
      <c r="F1744" s="115"/>
      <c r="Q1744" s="114"/>
      <c r="R1744" s="115"/>
      <c r="S1744" s="115"/>
      <c r="T1744" s="115"/>
      <c r="U1744" s="115"/>
      <c r="V1744" s="115"/>
    </row>
    <row r="1745" spans="1:22" x14ac:dyDescent="0.3">
      <c r="A1745" s="115"/>
      <c r="B1745" s="115"/>
      <c r="C1745" s="115"/>
      <c r="D1745" s="115"/>
      <c r="E1745" s="115"/>
      <c r="F1745" s="115"/>
      <c r="Q1745" s="114"/>
      <c r="R1745" s="115"/>
      <c r="S1745" s="115"/>
      <c r="T1745" s="115"/>
      <c r="U1745" s="115"/>
      <c r="V1745" s="115"/>
    </row>
    <row r="1746" spans="1:22" x14ac:dyDescent="0.3">
      <c r="A1746" s="115"/>
      <c r="B1746" s="115"/>
      <c r="C1746" s="115"/>
      <c r="D1746" s="115"/>
      <c r="E1746" s="115"/>
      <c r="F1746" s="115"/>
      <c r="Q1746" s="114"/>
      <c r="R1746" s="115"/>
      <c r="S1746" s="115"/>
      <c r="T1746" s="115"/>
      <c r="U1746" s="115"/>
      <c r="V1746" s="115"/>
    </row>
    <row r="1747" spans="1:22" x14ac:dyDescent="0.3">
      <c r="A1747" s="115"/>
      <c r="B1747" s="115"/>
      <c r="C1747" s="115"/>
      <c r="D1747" s="115"/>
      <c r="E1747" s="115"/>
      <c r="F1747" s="115"/>
      <c r="Q1747" s="114"/>
      <c r="R1747" s="115"/>
      <c r="S1747" s="115"/>
      <c r="T1747" s="115"/>
      <c r="U1747" s="115"/>
      <c r="V1747" s="115"/>
    </row>
    <row r="1748" spans="1:22" x14ac:dyDescent="0.3">
      <c r="A1748" s="115"/>
      <c r="B1748" s="115"/>
      <c r="C1748" s="115"/>
      <c r="D1748" s="115"/>
      <c r="E1748" s="115"/>
      <c r="F1748" s="115"/>
      <c r="Q1748" s="114"/>
      <c r="R1748" s="115"/>
      <c r="S1748" s="115"/>
      <c r="T1748" s="115"/>
      <c r="U1748" s="115"/>
      <c r="V1748" s="115"/>
    </row>
    <row r="1749" spans="1:22" x14ac:dyDescent="0.3">
      <c r="A1749" s="115"/>
      <c r="B1749" s="115"/>
      <c r="C1749" s="115"/>
      <c r="D1749" s="115"/>
      <c r="E1749" s="115"/>
      <c r="F1749" s="115"/>
      <c r="Q1749" s="114"/>
      <c r="R1749" s="115"/>
      <c r="S1749" s="115"/>
      <c r="T1749" s="115"/>
      <c r="U1749" s="115"/>
      <c r="V1749" s="115"/>
    </row>
    <row r="1750" spans="1:22" x14ac:dyDescent="0.3">
      <c r="A1750" s="115"/>
      <c r="B1750" s="115"/>
      <c r="C1750" s="115"/>
      <c r="D1750" s="115"/>
      <c r="E1750" s="115"/>
      <c r="F1750" s="115"/>
      <c r="Q1750" s="114"/>
      <c r="R1750" s="115"/>
      <c r="S1750" s="115"/>
      <c r="T1750" s="115"/>
      <c r="U1750" s="115"/>
      <c r="V1750" s="115"/>
    </row>
    <row r="1751" spans="1:22" x14ac:dyDescent="0.3">
      <c r="A1751" s="115"/>
      <c r="B1751" s="115"/>
      <c r="C1751" s="115"/>
      <c r="D1751" s="115"/>
      <c r="E1751" s="115"/>
      <c r="F1751" s="115"/>
      <c r="Q1751" s="114"/>
      <c r="R1751" s="115"/>
      <c r="S1751" s="115"/>
      <c r="T1751" s="115"/>
      <c r="U1751" s="115"/>
      <c r="V1751" s="115"/>
    </row>
    <row r="1752" spans="1:22" x14ac:dyDescent="0.3">
      <c r="A1752" s="115"/>
      <c r="B1752" s="115"/>
      <c r="C1752" s="115"/>
      <c r="D1752" s="115"/>
      <c r="E1752" s="115"/>
      <c r="F1752" s="115"/>
      <c r="Q1752" s="114"/>
      <c r="R1752" s="115"/>
      <c r="S1752" s="115"/>
      <c r="T1752" s="115"/>
      <c r="U1752" s="115"/>
      <c r="V1752" s="115"/>
    </row>
    <row r="1753" spans="1:22" x14ac:dyDescent="0.3">
      <c r="A1753" s="115"/>
      <c r="B1753" s="115"/>
      <c r="C1753" s="115"/>
      <c r="D1753" s="115"/>
      <c r="E1753" s="115"/>
      <c r="F1753" s="115"/>
      <c r="Q1753" s="114"/>
      <c r="R1753" s="115"/>
      <c r="S1753" s="115"/>
      <c r="T1753" s="115"/>
      <c r="U1753" s="115"/>
      <c r="V1753" s="115"/>
    </row>
    <row r="1754" spans="1:22" x14ac:dyDescent="0.3">
      <c r="A1754" s="115"/>
      <c r="B1754" s="115"/>
      <c r="C1754" s="115"/>
      <c r="D1754" s="115"/>
      <c r="E1754" s="115"/>
      <c r="F1754" s="115"/>
      <c r="Q1754" s="114"/>
      <c r="R1754" s="115"/>
      <c r="S1754" s="115"/>
      <c r="T1754" s="115"/>
      <c r="U1754" s="115"/>
      <c r="V1754" s="115"/>
    </row>
    <row r="1755" spans="1:22" x14ac:dyDescent="0.3">
      <c r="A1755" s="115"/>
      <c r="B1755" s="115"/>
      <c r="C1755" s="115"/>
      <c r="D1755" s="115"/>
      <c r="E1755" s="115"/>
      <c r="F1755" s="115"/>
      <c r="Q1755" s="114"/>
      <c r="R1755" s="115"/>
      <c r="S1755" s="115"/>
      <c r="T1755" s="115"/>
      <c r="U1755" s="115"/>
      <c r="V1755" s="115"/>
    </row>
    <row r="1756" spans="1:22" x14ac:dyDescent="0.3">
      <c r="A1756" s="115"/>
      <c r="B1756" s="115"/>
      <c r="C1756" s="115"/>
      <c r="D1756" s="115"/>
      <c r="E1756" s="115"/>
      <c r="F1756" s="115"/>
      <c r="Q1756" s="114"/>
      <c r="R1756" s="115"/>
      <c r="S1756" s="115"/>
      <c r="T1756" s="115"/>
      <c r="U1756" s="115"/>
      <c r="V1756" s="115"/>
    </row>
    <row r="1757" spans="1:22" x14ac:dyDescent="0.3">
      <c r="A1757" s="115"/>
      <c r="B1757" s="115"/>
      <c r="C1757" s="115"/>
      <c r="D1757" s="115"/>
      <c r="E1757" s="115"/>
      <c r="F1757" s="115"/>
      <c r="Q1757" s="114"/>
      <c r="R1757" s="115"/>
      <c r="S1757" s="115"/>
      <c r="T1757" s="115"/>
      <c r="U1757" s="115"/>
      <c r="V1757" s="115"/>
    </row>
    <row r="1758" spans="1:22" x14ac:dyDescent="0.3">
      <c r="A1758" s="115"/>
      <c r="B1758" s="115"/>
      <c r="C1758" s="115"/>
      <c r="D1758" s="115"/>
      <c r="E1758" s="115"/>
      <c r="F1758" s="115"/>
      <c r="Q1758" s="114"/>
      <c r="R1758" s="115"/>
      <c r="S1758" s="115"/>
      <c r="T1758" s="115"/>
      <c r="U1758" s="115"/>
      <c r="V1758" s="115"/>
    </row>
    <row r="1759" spans="1:22" x14ac:dyDescent="0.3">
      <c r="A1759" s="115"/>
      <c r="B1759" s="115"/>
      <c r="C1759" s="115"/>
      <c r="D1759" s="115"/>
      <c r="E1759" s="115"/>
      <c r="F1759" s="115"/>
      <c r="Q1759" s="114"/>
      <c r="R1759" s="115"/>
      <c r="S1759" s="115"/>
      <c r="T1759" s="115"/>
      <c r="U1759" s="115"/>
      <c r="V1759" s="115"/>
    </row>
    <row r="1760" spans="1:22" x14ac:dyDescent="0.3">
      <c r="A1760" s="115"/>
      <c r="B1760" s="115"/>
      <c r="C1760" s="115"/>
      <c r="D1760" s="115"/>
      <c r="E1760" s="115"/>
      <c r="F1760" s="115"/>
      <c r="Q1760" s="114"/>
      <c r="R1760" s="115"/>
      <c r="S1760" s="115"/>
      <c r="T1760" s="115"/>
      <c r="U1760" s="115"/>
      <c r="V1760" s="115"/>
    </row>
    <row r="1761" spans="1:22" x14ac:dyDescent="0.3">
      <c r="A1761" s="115"/>
      <c r="B1761" s="115"/>
      <c r="C1761" s="115"/>
      <c r="D1761" s="115"/>
      <c r="E1761" s="115"/>
      <c r="F1761" s="115"/>
      <c r="Q1761" s="114"/>
      <c r="R1761" s="115"/>
      <c r="S1761" s="115"/>
      <c r="T1761" s="115"/>
      <c r="U1761" s="115"/>
      <c r="V1761" s="115"/>
    </row>
    <row r="1762" spans="1:22" x14ac:dyDescent="0.3">
      <c r="A1762" s="115"/>
      <c r="B1762" s="115"/>
      <c r="C1762" s="115"/>
      <c r="D1762" s="115"/>
      <c r="E1762" s="115"/>
      <c r="F1762" s="115"/>
      <c r="Q1762" s="114"/>
      <c r="R1762" s="115"/>
      <c r="S1762" s="115"/>
      <c r="T1762" s="115"/>
      <c r="U1762" s="115"/>
      <c r="V1762" s="115"/>
    </row>
    <row r="1763" spans="1:22" x14ac:dyDescent="0.3">
      <c r="A1763" s="115"/>
      <c r="B1763" s="115"/>
      <c r="C1763" s="115"/>
      <c r="D1763" s="115"/>
      <c r="E1763" s="115"/>
      <c r="F1763" s="115"/>
      <c r="Q1763" s="114"/>
      <c r="R1763" s="115"/>
      <c r="S1763" s="115"/>
      <c r="T1763" s="115"/>
      <c r="U1763" s="115"/>
      <c r="V1763" s="115"/>
    </row>
    <row r="1764" spans="1:22" x14ac:dyDescent="0.3">
      <c r="A1764" s="115"/>
      <c r="B1764" s="115"/>
      <c r="C1764" s="115"/>
      <c r="D1764" s="115"/>
      <c r="E1764" s="115"/>
      <c r="F1764" s="115"/>
      <c r="Q1764" s="114"/>
      <c r="R1764" s="115"/>
      <c r="S1764" s="115"/>
      <c r="T1764" s="115"/>
      <c r="U1764" s="115"/>
      <c r="V1764" s="115"/>
    </row>
    <row r="1765" spans="1:22" x14ac:dyDescent="0.3">
      <c r="A1765" s="115"/>
      <c r="B1765" s="115"/>
      <c r="C1765" s="115"/>
      <c r="D1765" s="115"/>
      <c r="E1765" s="115"/>
      <c r="F1765" s="115"/>
      <c r="Q1765" s="114"/>
      <c r="R1765" s="115"/>
      <c r="S1765" s="115"/>
      <c r="T1765" s="115"/>
      <c r="U1765" s="115"/>
      <c r="V1765" s="115"/>
    </row>
    <row r="1766" spans="1:22" x14ac:dyDescent="0.3">
      <c r="A1766" s="115"/>
      <c r="B1766" s="115"/>
      <c r="C1766" s="115"/>
      <c r="D1766" s="115"/>
      <c r="E1766" s="115"/>
      <c r="F1766" s="115"/>
      <c r="Q1766" s="114"/>
      <c r="R1766" s="115"/>
      <c r="S1766" s="115"/>
      <c r="T1766" s="115"/>
      <c r="U1766" s="115"/>
      <c r="V1766" s="115"/>
    </row>
    <row r="1767" spans="1:22" x14ac:dyDescent="0.3">
      <c r="A1767" s="115"/>
      <c r="B1767" s="115"/>
      <c r="C1767" s="115"/>
      <c r="D1767" s="115"/>
      <c r="E1767" s="115"/>
      <c r="F1767" s="115"/>
      <c r="Q1767" s="114"/>
      <c r="R1767" s="115"/>
      <c r="S1767" s="115"/>
      <c r="T1767" s="115"/>
      <c r="U1767" s="115"/>
      <c r="V1767" s="115"/>
    </row>
    <row r="1768" spans="1:22" x14ac:dyDescent="0.3">
      <c r="A1768" s="115"/>
      <c r="B1768" s="115"/>
      <c r="C1768" s="115"/>
      <c r="D1768" s="115"/>
      <c r="E1768" s="115"/>
      <c r="F1768" s="115"/>
      <c r="Q1768" s="114"/>
      <c r="R1768" s="115"/>
      <c r="S1768" s="115"/>
      <c r="T1768" s="115"/>
      <c r="U1768" s="115"/>
      <c r="V1768" s="115"/>
    </row>
    <row r="1769" spans="1:22" x14ac:dyDescent="0.3">
      <c r="A1769" s="115"/>
      <c r="B1769" s="115"/>
      <c r="C1769" s="115"/>
      <c r="D1769" s="115"/>
      <c r="E1769" s="115"/>
      <c r="F1769" s="115"/>
      <c r="Q1769" s="114"/>
      <c r="R1769" s="115"/>
      <c r="S1769" s="115"/>
      <c r="T1769" s="115"/>
      <c r="U1769" s="115"/>
      <c r="V1769" s="115"/>
    </row>
    <row r="1770" spans="1:22" x14ac:dyDescent="0.3">
      <c r="A1770" s="115"/>
      <c r="B1770" s="115"/>
      <c r="C1770" s="115"/>
      <c r="D1770" s="115"/>
      <c r="E1770" s="115"/>
      <c r="F1770" s="115"/>
      <c r="Q1770" s="114"/>
      <c r="R1770" s="115"/>
      <c r="S1770" s="115"/>
      <c r="T1770" s="115"/>
      <c r="U1770" s="115"/>
      <c r="V1770" s="115"/>
    </row>
    <row r="1771" spans="1:22" x14ac:dyDescent="0.3">
      <c r="A1771" s="115"/>
      <c r="B1771" s="115"/>
      <c r="C1771" s="115"/>
      <c r="D1771" s="115"/>
      <c r="E1771" s="115"/>
      <c r="F1771" s="115"/>
      <c r="Q1771" s="114"/>
      <c r="R1771" s="115"/>
      <c r="S1771" s="115"/>
      <c r="T1771" s="115"/>
      <c r="U1771" s="115"/>
      <c r="V1771" s="115"/>
    </row>
    <row r="1772" spans="1:22" x14ac:dyDescent="0.3">
      <c r="A1772" s="115"/>
      <c r="B1772" s="115"/>
      <c r="C1772" s="115"/>
      <c r="D1772" s="115"/>
      <c r="E1772" s="115"/>
      <c r="F1772" s="115"/>
      <c r="Q1772" s="114"/>
      <c r="R1772" s="115"/>
      <c r="S1772" s="115"/>
      <c r="T1772" s="115"/>
      <c r="U1772" s="115"/>
      <c r="V1772" s="115"/>
    </row>
    <row r="1773" spans="1:22" x14ac:dyDescent="0.3">
      <c r="A1773" s="115"/>
      <c r="B1773" s="115"/>
      <c r="C1773" s="115"/>
      <c r="D1773" s="115"/>
      <c r="E1773" s="115"/>
      <c r="F1773" s="115"/>
      <c r="Q1773" s="114"/>
      <c r="R1773" s="115"/>
      <c r="S1773" s="115"/>
      <c r="T1773" s="115"/>
      <c r="U1773" s="115"/>
      <c r="V1773" s="115"/>
    </row>
    <row r="1774" spans="1:22" x14ac:dyDescent="0.3">
      <c r="A1774" s="115"/>
      <c r="B1774" s="115"/>
      <c r="C1774" s="115"/>
      <c r="D1774" s="115"/>
      <c r="E1774" s="115"/>
      <c r="F1774" s="115"/>
      <c r="Q1774" s="114"/>
      <c r="R1774" s="115"/>
      <c r="S1774" s="115"/>
      <c r="T1774" s="115"/>
      <c r="U1774" s="115"/>
      <c r="V1774" s="115"/>
    </row>
    <row r="1775" spans="1:22" x14ac:dyDescent="0.3">
      <c r="A1775" s="115"/>
      <c r="B1775" s="115"/>
      <c r="C1775" s="115"/>
      <c r="D1775" s="115"/>
      <c r="E1775" s="115"/>
      <c r="F1775" s="115"/>
      <c r="Q1775" s="114"/>
      <c r="R1775" s="115"/>
      <c r="S1775" s="115"/>
      <c r="T1775" s="115"/>
      <c r="U1775" s="115"/>
      <c r="V1775" s="115"/>
    </row>
    <row r="1776" spans="1:22" x14ac:dyDescent="0.3">
      <c r="A1776" s="115"/>
      <c r="B1776" s="115"/>
      <c r="C1776" s="115"/>
      <c r="D1776" s="115"/>
      <c r="E1776" s="115"/>
      <c r="F1776" s="115"/>
      <c r="Q1776" s="114"/>
      <c r="R1776" s="115"/>
      <c r="S1776" s="115"/>
      <c r="T1776" s="115"/>
      <c r="U1776" s="115"/>
      <c r="V1776" s="115"/>
    </row>
    <row r="1777" spans="1:22" x14ac:dyDescent="0.3">
      <c r="A1777" s="115"/>
      <c r="B1777" s="115"/>
      <c r="C1777" s="115"/>
      <c r="D1777" s="115"/>
      <c r="E1777" s="115"/>
      <c r="F1777" s="115"/>
      <c r="Q1777" s="114"/>
      <c r="R1777" s="115"/>
      <c r="S1777" s="115"/>
      <c r="T1777" s="115"/>
      <c r="U1777" s="115"/>
      <c r="V1777" s="115"/>
    </row>
    <row r="1778" spans="1:22" x14ac:dyDescent="0.3">
      <c r="A1778" s="115"/>
      <c r="B1778" s="115"/>
      <c r="C1778" s="115"/>
      <c r="D1778" s="115"/>
      <c r="E1778" s="115"/>
      <c r="F1778" s="115"/>
      <c r="Q1778" s="114"/>
      <c r="R1778" s="115"/>
      <c r="S1778" s="115"/>
      <c r="T1778" s="115"/>
      <c r="U1778" s="115"/>
      <c r="V1778" s="115"/>
    </row>
    <row r="1779" spans="1:22" x14ac:dyDescent="0.3">
      <c r="A1779" s="115"/>
      <c r="B1779" s="115"/>
      <c r="C1779" s="115"/>
      <c r="D1779" s="115"/>
      <c r="E1779" s="115"/>
      <c r="F1779" s="115"/>
      <c r="Q1779" s="114"/>
      <c r="R1779" s="115"/>
      <c r="S1779" s="115"/>
      <c r="T1779" s="115"/>
      <c r="U1779" s="115"/>
      <c r="V1779" s="115"/>
    </row>
    <row r="1780" spans="1:22" x14ac:dyDescent="0.3">
      <c r="A1780" s="115"/>
      <c r="B1780" s="115"/>
      <c r="C1780" s="115"/>
      <c r="D1780" s="115"/>
      <c r="E1780" s="115"/>
      <c r="F1780" s="115"/>
      <c r="Q1780" s="114"/>
      <c r="R1780" s="115"/>
      <c r="S1780" s="115"/>
      <c r="T1780" s="115"/>
      <c r="U1780" s="115"/>
      <c r="V1780" s="115"/>
    </row>
    <row r="1781" spans="1:22" x14ac:dyDescent="0.3">
      <c r="A1781" s="115"/>
      <c r="B1781" s="115"/>
      <c r="C1781" s="115"/>
      <c r="D1781" s="115"/>
      <c r="E1781" s="115"/>
      <c r="F1781" s="115"/>
      <c r="Q1781" s="114"/>
      <c r="R1781" s="115"/>
      <c r="S1781" s="115"/>
      <c r="T1781" s="115"/>
      <c r="U1781" s="115"/>
      <c r="V1781" s="115"/>
    </row>
    <row r="1782" spans="1:22" x14ac:dyDescent="0.3">
      <c r="A1782" s="115"/>
      <c r="B1782" s="115"/>
      <c r="C1782" s="115"/>
      <c r="D1782" s="115"/>
      <c r="E1782" s="115"/>
      <c r="F1782" s="115"/>
      <c r="Q1782" s="114"/>
      <c r="R1782" s="115"/>
      <c r="S1782" s="115"/>
      <c r="T1782" s="115"/>
      <c r="U1782" s="115"/>
      <c r="V1782" s="115"/>
    </row>
    <row r="1783" spans="1:22" x14ac:dyDescent="0.3">
      <c r="A1783" s="115"/>
      <c r="B1783" s="115"/>
      <c r="C1783" s="115"/>
      <c r="D1783" s="115"/>
      <c r="E1783" s="115"/>
      <c r="F1783" s="115"/>
      <c r="Q1783" s="114"/>
      <c r="R1783" s="115"/>
      <c r="S1783" s="115"/>
      <c r="T1783" s="115"/>
      <c r="U1783" s="115"/>
      <c r="V1783" s="115"/>
    </row>
    <row r="1784" spans="1:22" x14ac:dyDescent="0.3">
      <c r="A1784" s="115"/>
      <c r="B1784" s="115"/>
      <c r="C1784" s="115"/>
      <c r="D1784" s="115"/>
      <c r="E1784" s="115"/>
      <c r="F1784" s="115"/>
      <c r="Q1784" s="114"/>
      <c r="R1784" s="115"/>
      <c r="S1784" s="115"/>
      <c r="T1784" s="115"/>
      <c r="U1784" s="115"/>
      <c r="V1784" s="115"/>
    </row>
    <row r="1785" spans="1:22" x14ac:dyDescent="0.3">
      <c r="A1785" s="115"/>
      <c r="B1785" s="115"/>
      <c r="C1785" s="115"/>
      <c r="D1785" s="115"/>
      <c r="E1785" s="115"/>
      <c r="F1785" s="115"/>
      <c r="Q1785" s="114"/>
      <c r="R1785" s="115"/>
      <c r="S1785" s="115"/>
      <c r="T1785" s="115"/>
      <c r="U1785" s="115"/>
      <c r="V1785" s="115"/>
    </row>
    <row r="1786" spans="1:22" x14ac:dyDescent="0.3">
      <c r="R1786" s="115"/>
      <c r="S1786" s="115"/>
      <c r="T1786" s="115"/>
      <c r="U1786" s="115"/>
    </row>
  </sheetData>
  <mergeCells count="1">
    <mergeCell ref="A448:B448"/>
  </mergeCells>
  <conditionalFormatting sqref="E2:F2 F3:F447">
    <cfRule type="cellIs" priority="7" operator="notEqual">
      <formula>#REF!</formula>
    </cfRule>
  </conditionalFormatting>
  <conditionalFormatting sqref="E2:F447">
    <cfRule type="cellIs" priority="6" operator="notEqual">
      <formula>#REF!</formula>
    </cfRule>
  </conditionalFormatting>
  <conditionalFormatting sqref="G2:G448">
    <cfRule type="cellIs" priority="5" operator="notEqual">
      <formula>#REF!</formula>
    </cfRule>
  </conditionalFormatting>
  <conditionalFormatting sqref="I448">
    <cfRule type="cellIs" priority="4" operator="notEqual">
      <formula>#REF!</formula>
    </cfRule>
  </conditionalFormatting>
  <conditionalFormatting sqref="K448">
    <cfRule type="cellIs" priority="3" operator="notEqual">
      <formula>#REF!</formula>
    </cfRule>
  </conditionalFormatting>
  <conditionalFormatting sqref="M448">
    <cfRule type="cellIs" priority="2" operator="notEqual">
      <formula>#REF!</formula>
    </cfRule>
  </conditionalFormatting>
  <conditionalFormatting sqref="O448">
    <cfRule type="cellIs" priority="1" operator="notEqual">
      <formula>#REF!</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S91"/>
  <sheetViews>
    <sheetView topLeftCell="C1" zoomScale="98" zoomScaleNormal="98" workbookViewId="0">
      <selection activeCell="A89" sqref="A89"/>
    </sheetView>
  </sheetViews>
  <sheetFormatPr defaultColWidth="9.109375" defaultRowHeight="13.8" x14ac:dyDescent="0.25"/>
  <cols>
    <col min="1" max="1" width="58.109375" style="129" customWidth="1"/>
    <col min="2" max="4" width="17.88671875" style="129" customWidth="1"/>
    <col min="5" max="11" width="20.5546875" style="129" customWidth="1"/>
    <col min="12" max="12" width="17.44140625" style="129" customWidth="1"/>
    <col min="13" max="14" width="20.5546875" style="129" customWidth="1"/>
    <col min="15" max="15" width="9.109375" style="129"/>
    <col min="16" max="16" width="56" style="129" customWidth="1"/>
    <col min="17" max="16384" width="9.109375" style="129"/>
  </cols>
  <sheetData>
    <row r="1" spans="1:19" s="128" customFormat="1" ht="18.75" customHeight="1" x14ac:dyDescent="0.3">
      <c r="A1" s="210" t="s">
        <v>510</v>
      </c>
      <c r="B1" s="213" t="s">
        <v>553</v>
      </c>
      <c r="C1" s="216" t="s">
        <v>554</v>
      </c>
      <c r="D1" s="219" t="s">
        <v>556</v>
      </c>
      <c r="E1" s="222" t="s">
        <v>557</v>
      </c>
      <c r="F1" s="222"/>
      <c r="G1" s="222"/>
      <c r="H1" s="222"/>
      <c r="I1" s="222"/>
      <c r="J1" s="222"/>
      <c r="K1" s="222"/>
    </row>
    <row r="2" spans="1:19" s="128" customFormat="1" ht="18.75" customHeight="1" x14ac:dyDescent="0.3">
      <c r="A2" s="211"/>
      <c r="B2" s="214"/>
      <c r="C2" s="217"/>
      <c r="D2" s="220"/>
      <c r="E2" s="223" t="s">
        <v>558</v>
      </c>
      <c r="F2" s="224"/>
      <c r="G2" s="224"/>
      <c r="H2" s="224"/>
      <c r="I2" s="224"/>
      <c r="J2" s="224"/>
      <c r="K2" s="225"/>
    </row>
    <row r="3" spans="1:19" s="128" customFormat="1" ht="18.75" customHeight="1" x14ac:dyDescent="0.3">
      <c r="A3" s="211"/>
      <c r="B3" s="214"/>
      <c r="C3" s="217"/>
      <c r="D3" s="220"/>
      <c r="E3" s="226" t="s">
        <v>559</v>
      </c>
      <c r="F3" s="227"/>
      <c r="G3" s="226" t="s">
        <v>560</v>
      </c>
      <c r="H3" s="228"/>
      <c r="I3" s="228"/>
      <c r="J3" s="228"/>
      <c r="K3" s="227"/>
    </row>
    <row r="4" spans="1:19" s="128" customFormat="1" ht="18.75" customHeight="1" x14ac:dyDescent="0.3">
      <c r="A4" s="211"/>
      <c r="B4" s="214"/>
      <c r="C4" s="217"/>
      <c r="D4" s="220"/>
      <c r="E4" s="229" t="s">
        <v>558</v>
      </c>
      <c r="F4" s="229"/>
      <c r="G4" s="229" t="s">
        <v>558</v>
      </c>
      <c r="H4" s="229"/>
      <c r="I4" s="229"/>
      <c r="J4" s="229"/>
      <c r="K4" s="229"/>
    </row>
    <row r="5" spans="1:19" ht="83.25" customHeight="1" x14ac:dyDescent="0.25">
      <c r="A5" s="211"/>
      <c r="B5" s="214"/>
      <c r="C5" s="217"/>
      <c r="D5" s="220"/>
      <c r="E5" s="203" t="s">
        <v>561</v>
      </c>
      <c r="F5" s="203" t="s">
        <v>562</v>
      </c>
      <c r="G5" s="203" t="s">
        <v>563</v>
      </c>
      <c r="H5" s="203" t="s">
        <v>564</v>
      </c>
      <c r="I5" s="203" t="s">
        <v>565</v>
      </c>
      <c r="J5" s="203" t="s">
        <v>566</v>
      </c>
      <c r="K5" s="203" t="s">
        <v>567</v>
      </c>
    </row>
    <row r="6" spans="1:19" x14ac:dyDescent="0.25">
      <c r="A6" s="212"/>
      <c r="B6" s="215"/>
      <c r="C6" s="218"/>
      <c r="D6" s="221"/>
      <c r="E6" s="203"/>
      <c r="F6" s="203"/>
      <c r="G6" s="203"/>
      <c r="H6" s="203"/>
      <c r="I6" s="203"/>
      <c r="J6" s="203"/>
      <c r="K6" s="203"/>
    </row>
    <row r="7" spans="1:19" ht="15.6" x14ac:dyDescent="0.3">
      <c r="A7" s="130" t="s">
        <v>429</v>
      </c>
      <c r="B7" s="131">
        <v>122311.508300781</v>
      </c>
      <c r="C7" s="132"/>
      <c r="D7" s="133">
        <v>122311.508300781</v>
      </c>
      <c r="E7" s="134"/>
      <c r="F7" s="134"/>
      <c r="G7" s="134"/>
      <c r="H7" s="134"/>
      <c r="I7" s="134"/>
      <c r="J7" s="134"/>
      <c r="K7" s="135">
        <f>D7</f>
        <v>122311.508300781</v>
      </c>
      <c r="P7" s="115"/>
      <c r="Q7" s="115"/>
      <c r="R7" s="115"/>
      <c r="S7" s="136"/>
    </row>
    <row r="8" spans="1:19" ht="15.6" x14ac:dyDescent="0.3">
      <c r="A8" s="130" t="s">
        <v>316</v>
      </c>
      <c r="B8" s="131">
        <v>64719.212890625</v>
      </c>
      <c r="C8" s="132"/>
      <c r="D8" s="133">
        <v>64719.212890625</v>
      </c>
      <c r="E8" s="134"/>
      <c r="F8" s="134"/>
      <c r="G8" s="135">
        <f>D8*0.48</f>
        <v>31065.2221875</v>
      </c>
      <c r="H8" s="134"/>
      <c r="I8" s="134"/>
      <c r="J8" s="135">
        <f>D8-G8</f>
        <v>33653.990703125004</v>
      </c>
      <c r="K8" s="134"/>
      <c r="P8" s="115"/>
      <c r="Q8" s="115"/>
      <c r="R8" s="115"/>
      <c r="S8" s="136"/>
    </row>
    <row r="9" spans="1:19" ht="15.6" x14ac:dyDescent="0.3">
      <c r="A9" s="130" t="s">
        <v>426</v>
      </c>
      <c r="B9" s="131">
        <v>36122.814575195298</v>
      </c>
      <c r="C9" s="132"/>
      <c r="D9" s="133">
        <v>36122.814575195298</v>
      </c>
      <c r="E9" s="134"/>
      <c r="F9" s="134"/>
      <c r="G9" s="134"/>
      <c r="H9" s="134"/>
      <c r="I9" s="134"/>
      <c r="J9" s="135">
        <f>D9</f>
        <v>36122.814575195298</v>
      </c>
      <c r="K9" s="135"/>
      <c r="P9" s="115"/>
      <c r="Q9" s="115"/>
      <c r="R9" s="115"/>
      <c r="S9" s="136"/>
    </row>
    <row r="10" spans="1:19" ht="15.6" x14ac:dyDescent="0.3">
      <c r="A10" s="137" t="s">
        <v>432</v>
      </c>
      <c r="B10" s="138">
        <v>26196.3744479417</v>
      </c>
      <c r="C10" s="139">
        <v>20957.078750848701</v>
      </c>
      <c r="D10" s="140">
        <f>B10</f>
        <v>26196.3744479417</v>
      </c>
      <c r="E10" s="141"/>
      <c r="F10" s="142"/>
      <c r="G10" s="142"/>
      <c r="H10" s="141">
        <f>D10</f>
        <v>26196.3744479417</v>
      </c>
      <c r="I10" s="142"/>
      <c r="J10" s="142"/>
      <c r="K10" s="142"/>
      <c r="P10" s="115"/>
      <c r="Q10" s="115"/>
      <c r="R10" s="115"/>
      <c r="S10" s="136"/>
    </row>
    <row r="11" spans="1:19" ht="15.6" x14ac:dyDescent="0.3">
      <c r="A11" s="130" t="s">
        <v>328</v>
      </c>
      <c r="B11" s="131">
        <v>23246.286499023401</v>
      </c>
      <c r="C11" s="132"/>
      <c r="D11" s="133">
        <v>23246.286499023401</v>
      </c>
      <c r="E11" s="134"/>
      <c r="F11" s="134"/>
      <c r="G11" s="134"/>
      <c r="H11" s="134"/>
      <c r="I11" s="134"/>
      <c r="J11" s="134"/>
      <c r="K11" s="135">
        <f>D11</f>
        <v>23246.286499023401</v>
      </c>
      <c r="P11" s="115"/>
      <c r="Q11" s="115"/>
      <c r="R11" s="115"/>
      <c r="S11" s="136"/>
    </row>
    <row r="12" spans="1:19" ht="15.6" x14ac:dyDescent="0.3">
      <c r="A12" s="130" t="s">
        <v>455</v>
      </c>
      <c r="B12" s="131">
        <v>22619.254455566399</v>
      </c>
      <c r="C12" s="132"/>
      <c r="D12" s="133">
        <v>22619.254455566399</v>
      </c>
      <c r="E12" s="134"/>
      <c r="F12" s="134"/>
      <c r="G12" s="134"/>
      <c r="H12" s="135">
        <f>D12</f>
        <v>22619.254455566399</v>
      </c>
      <c r="I12" s="134"/>
      <c r="J12" s="134"/>
      <c r="K12" s="134"/>
      <c r="P12" s="115"/>
      <c r="Q12" s="115"/>
      <c r="R12" s="115"/>
      <c r="S12" s="136"/>
    </row>
    <row r="13" spans="1:19" ht="15.6" x14ac:dyDescent="0.3">
      <c r="A13" s="143" t="s">
        <v>287</v>
      </c>
      <c r="B13" s="144">
        <v>53293.582742690996</v>
      </c>
      <c r="C13" s="145">
        <v>34107.910020351403</v>
      </c>
      <c r="D13" s="146">
        <v>19185.672722339594</v>
      </c>
      <c r="E13" s="147">
        <f>D13-J13</f>
        <v>8526.9775050878452</v>
      </c>
      <c r="F13" s="148"/>
      <c r="G13" s="148"/>
      <c r="H13" s="148"/>
      <c r="I13" s="148"/>
      <c r="J13" s="149">
        <f>B13-(C13/80%)</f>
        <v>10658.695217251749</v>
      </c>
      <c r="K13" s="148"/>
      <c r="M13" s="150"/>
      <c r="P13" s="115"/>
      <c r="Q13" s="115"/>
      <c r="R13" s="115"/>
      <c r="S13" s="136"/>
    </row>
    <row r="14" spans="1:19" ht="15" x14ac:dyDescent="0.25">
      <c r="A14" s="130" t="s">
        <v>304</v>
      </c>
      <c r="B14" s="131">
        <v>14091.890625</v>
      </c>
      <c r="C14" s="132">
        <v>0</v>
      </c>
      <c r="D14" s="133">
        <v>14091.890625</v>
      </c>
      <c r="E14" s="134"/>
      <c r="F14" s="134"/>
      <c r="G14" s="134"/>
      <c r="H14" s="134"/>
      <c r="I14" s="134"/>
      <c r="J14" s="135">
        <f>D14</f>
        <v>14091.890625</v>
      </c>
      <c r="K14" s="134"/>
    </row>
    <row r="15" spans="1:19" ht="15.6" x14ac:dyDescent="0.3">
      <c r="A15" s="137" t="s">
        <v>437</v>
      </c>
      <c r="B15" s="138">
        <v>13139.5912448167</v>
      </c>
      <c r="C15" s="139">
        <v>10511.6769564151</v>
      </c>
      <c r="D15" s="140">
        <f>B15</f>
        <v>13139.5912448167</v>
      </c>
      <c r="E15" s="141"/>
      <c r="F15" s="142"/>
      <c r="G15" s="142"/>
      <c r="H15" s="141">
        <f>D15</f>
        <v>13139.5912448167</v>
      </c>
      <c r="I15" s="142"/>
      <c r="J15" s="142"/>
      <c r="K15" s="142"/>
      <c r="P15" s="115"/>
      <c r="Q15" s="115"/>
      <c r="R15" s="115"/>
      <c r="S15" s="136"/>
    </row>
    <row r="16" spans="1:19" ht="15" x14ac:dyDescent="0.25">
      <c r="A16" s="143" t="s">
        <v>369</v>
      </c>
      <c r="B16" s="144">
        <v>23936.1967185139</v>
      </c>
      <c r="C16" s="145">
        <v>11250.0172683</v>
      </c>
      <c r="D16" s="146">
        <v>12686.1794502139</v>
      </c>
      <c r="E16" s="147">
        <f>D16</f>
        <v>12686.1794502139</v>
      </c>
      <c r="F16" s="148"/>
      <c r="G16" s="148"/>
      <c r="H16" s="148"/>
      <c r="I16" s="148"/>
      <c r="J16" s="148"/>
      <c r="K16" s="148"/>
    </row>
    <row r="17" spans="1:19" ht="15" x14ac:dyDescent="0.25">
      <c r="A17" s="143" t="s">
        <v>366</v>
      </c>
      <c r="B17" s="144">
        <v>23936.1967185139</v>
      </c>
      <c r="C17" s="145">
        <v>11250.0172683</v>
      </c>
      <c r="D17" s="146">
        <v>12686.1794502139</v>
      </c>
      <c r="E17" s="147">
        <f>D17</f>
        <v>12686.1794502139</v>
      </c>
      <c r="F17" s="148"/>
      <c r="G17" s="148"/>
      <c r="H17" s="148"/>
      <c r="I17" s="148"/>
      <c r="J17" s="148"/>
      <c r="K17" s="148"/>
    </row>
    <row r="18" spans="1:19" ht="15" x14ac:dyDescent="0.25">
      <c r="A18" s="143" t="s">
        <v>293</v>
      </c>
      <c r="B18" s="144">
        <v>32860.213077545101</v>
      </c>
      <c r="C18" s="145">
        <v>21030.548604965199</v>
      </c>
      <c r="D18" s="146">
        <v>11829.664472579901</v>
      </c>
      <c r="E18" s="147">
        <f>D18-J18</f>
        <v>5257.6371512412989</v>
      </c>
      <c r="F18" s="148"/>
      <c r="G18" s="148"/>
      <c r="H18" s="148"/>
      <c r="I18" s="148"/>
      <c r="J18" s="149">
        <f>B18-(C18/80%)</f>
        <v>6572.0273213386026</v>
      </c>
      <c r="K18" s="148"/>
    </row>
    <row r="19" spans="1:19" ht="15" x14ac:dyDescent="0.25">
      <c r="A19" s="143" t="s">
        <v>322</v>
      </c>
      <c r="B19" s="144">
        <v>23405.337001891799</v>
      </c>
      <c r="C19" s="145">
        <v>12482.8645350886</v>
      </c>
      <c r="D19" s="146">
        <v>10922.472466803199</v>
      </c>
      <c r="E19" s="147">
        <f>D19</f>
        <v>10922.472466803199</v>
      </c>
      <c r="F19" s="148"/>
      <c r="G19" s="148"/>
      <c r="H19" s="148"/>
      <c r="I19" s="148"/>
      <c r="J19" s="148"/>
      <c r="K19" s="148"/>
    </row>
    <row r="20" spans="1:19" ht="15" x14ac:dyDescent="0.25">
      <c r="A20" s="130" t="s">
        <v>440</v>
      </c>
      <c r="B20" s="131">
        <v>10222.526702880799</v>
      </c>
      <c r="C20" s="132"/>
      <c r="D20" s="133">
        <v>10222.526702880799</v>
      </c>
      <c r="E20" s="134"/>
      <c r="F20" s="134"/>
      <c r="G20" s="134"/>
      <c r="H20" s="135">
        <f>D20</f>
        <v>10222.526702880799</v>
      </c>
      <c r="I20" s="134"/>
      <c r="J20" s="134"/>
      <c r="K20" s="134"/>
    </row>
    <row r="21" spans="1:19" ht="15" x14ac:dyDescent="0.25">
      <c r="A21" s="130" t="s">
        <v>314</v>
      </c>
      <c r="B21" s="131">
        <v>9549.2664051055908</v>
      </c>
      <c r="C21" s="132">
        <v>0</v>
      </c>
      <c r="D21" s="133">
        <v>9549.2664051055908</v>
      </c>
      <c r="E21" s="134"/>
      <c r="F21" s="134"/>
      <c r="G21" s="134"/>
      <c r="H21" s="135"/>
      <c r="I21" s="134"/>
      <c r="J21" s="134"/>
      <c r="K21" s="135">
        <f>D21</f>
        <v>9549.2664051055908</v>
      </c>
    </row>
    <row r="22" spans="1:19" ht="15" x14ac:dyDescent="0.25">
      <c r="A22" s="151" t="s">
        <v>266</v>
      </c>
      <c r="B22" s="152">
        <v>40979.055786132798</v>
      </c>
      <c r="C22" s="153">
        <v>32783.215339660601</v>
      </c>
      <c r="D22" s="154">
        <v>8195.8404464721971</v>
      </c>
      <c r="E22" s="155">
        <f t="shared" ref="E22:E29" si="0">D22</f>
        <v>8195.8404464721971</v>
      </c>
      <c r="F22" s="156"/>
      <c r="G22" s="156"/>
      <c r="H22" s="156"/>
      <c r="I22" s="156"/>
      <c r="J22" s="156"/>
      <c r="K22" s="156"/>
    </row>
    <row r="23" spans="1:19" ht="15" x14ac:dyDescent="0.25">
      <c r="A23" s="143" t="s">
        <v>423</v>
      </c>
      <c r="B23" s="144">
        <v>19600.3495941162</v>
      </c>
      <c r="C23" s="145">
        <v>11771.075538635199</v>
      </c>
      <c r="D23" s="146">
        <v>7829.2740554810007</v>
      </c>
      <c r="E23" s="149">
        <f t="shared" si="0"/>
        <v>7829.2740554810007</v>
      </c>
      <c r="F23" s="157"/>
      <c r="G23" s="157"/>
      <c r="H23" s="157"/>
      <c r="I23" s="157"/>
      <c r="J23" s="149"/>
      <c r="K23" s="148"/>
    </row>
    <row r="24" spans="1:19" ht="15.6" x14ac:dyDescent="0.3">
      <c r="A24" s="143" t="s">
        <v>319</v>
      </c>
      <c r="B24" s="144">
        <v>14891.9461669921</v>
      </c>
      <c r="C24" s="145">
        <v>7384.53369140625</v>
      </c>
      <c r="D24" s="146">
        <v>7507.4124755858502</v>
      </c>
      <c r="E24" s="149">
        <f t="shared" si="0"/>
        <v>7507.4124755858502</v>
      </c>
      <c r="F24" s="157"/>
      <c r="G24" s="157"/>
      <c r="H24" s="157"/>
      <c r="I24" s="157"/>
      <c r="J24" s="157"/>
      <c r="K24" s="148"/>
      <c r="P24" s="115"/>
      <c r="Q24" s="115"/>
      <c r="R24" s="115"/>
      <c r="S24" s="136"/>
    </row>
    <row r="25" spans="1:19" ht="15.6" x14ac:dyDescent="0.3">
      <c r="A25" s="143" t="s">
        <v>420</v>
      </c>
      <c r="B25" s="144">
        <v>18504.4727859497</v>
      </c>
      <c r="C25" s="145">
        <v>11112.934181213301</v>
      </c>
      <c r="D25" s="146">
        <v>7391.5386047363991</v>
      </c>
      <c r="E25" s="149">
        <f t="shared" si="0"/>
        <v>7391.5386047363991</v>
      </c>
      <c r="F25" s="157"/>
      <c r="G25" s="157"/>
      <c r="H25" s="157"/>
      <c r="I25" s="157"/>
      <c r="J25" s="149"/>
      <c r="K25" s="148"/>
      <c r="P25" s="115"/>
      <c r="Q25" s="115"/>
      <c r="R25" s="115"/>
      <c r="S25" s="136"/>
    </row>
    <row r="26" spans="1:19" ht="15.6" x14ac:dyDescent="0.3">
      <c r="A26" s="143" t="s">
        <v>299</v>
      </c>
      <c r="B26" s="144">
        <v>14437.439720153799</v>
      </c>
      <c r="C26" s="145">
        <v>7699.9316101074201</v>
      </c>
      <c r="D26" s="146">
        <v>6737.5081100463794</v>
      </c>
      <c r="E26" s="149">
        <f t="shared" si="0"/>
        <v>6737.5081100463794</v>
      </c>
      <c r="F26" s="157"/>
      <c r="G26" s="157"/>
      <c r="H26" s="157"/>
      <c r="I26" s="157"/>
      <c r="J26" s="157"/>
      <c r="K26" s="148"/>
      <c r="P26" s="115"/>
      <c r="Q26" s="115"/>
      <c r="R26" s="115"/>
      <c r="S26" s="136"/>
    </row>
    <row r="27" spans="1:19" ht="15.6" x14ac:dyDescent="0.3">
      <c r="A27" s="151" t="s">
        <v>243</v>
      </c>
      <c r="B27" s="152">
        <v>33661.048278808499</v>
      </c>
      <c r="C27" s="153">
        <v>26928.841659545898</v>
      </c>
      <c r="D27" s="154">
        <v>6732.2066192626007</v>
      </c>
      <c r="E27" s="155">
        <f t="shared" si="0"/>
        <v>6732.2066192626007</v>
      </c>
      <c r="F27" s="156"/>
      <c r="G27" s="156"/>
      <c r="H27" s="156"/>
      <c r="I27" s="156"/>
      <c r="J27" s="156"/>
      <c r="K27" s="156"/>
      <c r="P27" s="115"/>
      <c r="Q27" s="115"/>
      <c r="R27" s="115"/>
      <c r="S27" s="136"/>
    </row>
    <row r="28" spans="1:19" ht="15.6" x14ac:dyDescent="0.3">
      <c r="A28" s="151" t="s">
        <v>254</v>
      </c>
      <c r="B28" s="152">
        <v>33555.640838623003</v>
      </c>
      <c r="C28" s="153">
        <v>26844.494026183998</v>
      </c>
      <c r="D28" s="154">
        <v>6711.1468124390049</v>
      </c>
      <c r="E28" s="155">
        <f t="shared" si="0"/>
        <v>6711.1468124390049</v>
      </c>
      <c r="F28" s="156"/>
      <c r="G28" s="156"/>
      <c r="H28" s="156"/>
      <c r="I28" s="156"/>
      <c r="J28" s="156"/>
      <c r="K28" s="156"/>
      <c r="P28" s="115"/>
      <c r="Q28" s="115"/>
      <c r="R28" s="115"/>
      <c r="S28" s="136"/>
    </row>
    <row r="29" spans="1:19" ht="15.6" x14ac:dyDescent="0.3">
      <c r="A29" s="143" t="s">
        <v>446</v>
      </c>
      <c r="B29" s="144">
        <v>11022.567932128901</v>
      </c>
      <c r="C29" s="145">
        <v>5180.6029205322202</v>
      </c>
      <c r="D29" s="146">
        <v>5841.9650115966806</v>
      </c>
      <c r="E29" s="147">
        <f t="shared" si="0"/>
        <v>5841.9650115966806</v>
      </c>
      <c r="F29" s="148"/>
      <c r="G29" s="148"/>
      <c r="H29" s="148"/>
      <c r="I29" s="148"/>
      <c r="J29" s="148"/>
      <c r="K29" s="148"/>
      <c r="P29" s="115"/>
      <c r="Q29" s="115"/>
      <c r="R29" s="115"/>
      <c r="S29" s="136"/>
    </row>
    <row r="30" spans="1:19" ht="15.6" x14ac:dyDescent="0.3">
      <c r="A30" s="130" t="s">
        <v>443</v>
      </c>
      <c r="B30" s="131">
        <v>5505.5472564697202</v>
      </c>
      <c r="C30" s="132"/>
      <c r="D30" s="133">
        <v>5505.5472564697202</v>
      </c>
      <c r="E30" s="134"/>
      <c r="F30" s="134"/>
      <c r="G30" s="134"/>
      <c r="H30" s="135">
        <f>D30</f>
        <v>5505.5472564697202</v>
      </c>
      <c r="I30" s="134"/>
      <c r="J30" s="134"/>
      <c r="K30" s="134"/>
      <c r="P30" s="115"/>
      <c r="Q30" s="115"/>
      <c r="R30" s="115"/>
      <c r="S30" s="136"/>
    </row>
    <row r="31" spans="1:19" ht="15.6" x14ac:dyDescent="0.3">
      <c r="A31" s="143" t="s">
        <v>310</v>
      </c>
      <c r="B31" s="144">
        <v>11313.833496093701</v>
      </c>
      <c r="C31" s="145">
        <v>6034.0465698242097</v>
      </c>
      <c r="D31" s="146">
        <v>5279.7869262694912</v>
      </c>
      <c r="E31" s="147">
        <f>D31</f>
        <v>5279.7869262694912</v>
      </c>
      <c r="F31" s="148"/>
      <c r="G31" s="148"/>
      <c r="H31" s="148"/>
      <c r="I31" s="148"/>
      <c r="J31" s="148"/>
      <c r="K31" s="148"/>
      <c r="P31" s="115"/>
      <c r="Q31" s="115"/>
      <c r="R31" s="115"/>
      <c r="S31" s="136"/>
    </row>
    <row r="32" spans="1:19" ht="15.6" x14ac:dyDescent="0.3">
      <c r="A32" s="151" t="s">
        <v>260</v>
      </c>
      <c r="B32" s="152">
        <v>25613.397888183499</v>
      </c>
      <c r="C32" s="153">
        <v>20490.7111358642</v>
      </c>
      <c r="D32" s="154">
        <v>5122.6867523192996</v>
      </c>
      <c r="E32" s="155">
        <f>D32</f>
        <v>5122.6867523192996</v>
      </c>
      <c r="F32" s="156"/>
      <c r="G32" s="156"/>
      <c r="H32" s="156"/>
      <c r="I32" s="156"/>
      <c r="J32" s="156"/>
      <c r="K32" s="156"/>
      <c r="P32" s="115"/>
      <c r="Q32" s="115"/>
      <c r="R32" s="115"/>
      <c r="S32" s="136"/>
    </row>
    <row r="33" spans="1:19" ht="15.6" x14ac:dyDescent="0.3">
      <c r="A33" s="143" t="s">
        <v>290</v>
      </c>
      <c r="B33" s="144">
        <v>14207.4178466796</v>
      </c>
      <c r="C33" s="145">
        <v>9092.7520751953107</v>
      </c>
      <c r="D33" s="146">
        <v>5114.6657714842895</v>
      </c>
      <c r="E33" s="147">
        <f>D33-J33</f>
        <v>2273.1880187988263</v>
      </c>
      <c r="F33" s="148"/>
      <c r="G33" s="148"/>
      <c r="H33" s="148"/>
      <c r="I33" s="148"/>
      <c r="J33" s="149">
        <f>B33-(C33/80%)</f>
        <v>2841.4777526854632</v>
      </c>
      <c r="K33" s="148"/>
      <c r="P33" s="115"/>
      <c r="Q33" s="115"/>
      <c r="R33" s="115"/>
      <c r="S33" s="136"/>
    </row>
    <row r="34" spans="1:19" ht="15.6" x14ac:dyDescent="0.3">
      <c r="A34" s="151" t="s">
        <v>269</v>
      </c>
      <c r="B34" s="152">
        <v>25533.0967178344</v>
      </c>
      <c r="C34" s="153">
        <v>20426.4788732528</v>
      </c>
      <c r="D34" s="154">
        <v>5106.6178445816004</v>
      </c>
      <c r="E34" s="155">
        <f>D34</f>
        <v>5106.6178445816004</v>
      </c>
      <c r="F34" s="156"/>
      <c r="G34" s="156"/>
      <c r="H34" s="156"/>
      <c r="I34" s="156"/>
      <c r="J34" s="156"/>
      <c r="K34" s="156"/>
      <c r="P34" s="115"/>
      <c r="Q34" s="115"/>
      <c r="R34" s="115"/>
      <c r="S34" s="136"/>
    </row>
    <row r="35" spans="1:19" ht="15.6" x14ac:dyDescent="0.3">
      <c r="A35" s="143" t="s">
        <v>278</v>
      </c>
      <c r="B35" s="144">
        <v>14061.5923652648</v>
      </c>
      <c r="C35" s="145">
        <v>8999.4182949066108</v>
      </c>
      <c r="D35" s="146">
        <v>5062.1740703581891</v>
      </c>
      <c r="E35" s="147">
        <f>D35-J35</f>
        <v>2249.8545737266522</v>
      </c>
      <c r="F35" s="148"/>
      <c r="G35" s="148"/>
      <c r="H35" s="148"/>
      <c r="I35" s="148"/>
      <c r="J35" s="149">
        <f>B35-(C35/80%)</f>
        <v>2812.3194966315368</v>
      </c>
      <c r="K35" s="148"/>
      <c r="P35" s="115"/>
      <c r="Q35" s="115"/>
      <c r="R35" s="115"/>
      <c r="S35" s="136"/>
    </row>
    <row r="36" spans="1:19" ht="15.6" x14ac:dyDescent="0.3">
      <c r="A36" s="130" t="s">
        <v>306</v>
      </c>
      <c r="B36" s="131">
        <v>4909.0844306945801</v>
      </c>
      <c r="C36" s="132">
        <v>0</v>
      </c>
      <c r="D36" s="133">
        <v>4909.0844306945801</v>
      </c>
      <c r="E36" s="134"/>
      <c r="F36" s="134"/>
      <c r="G36" s="134"/>
      <c r="H36" s="134"/>
      <c r="I36" s="135">
        <f>D36</f>
        <v>4909.0844306945801</v>
      </c>
      <c r="J36" s="134"/>
      <c r="K36" s="134"/>
      <c r="P36" s="115"/>
      <c r="Q36" s="115"/>
      <c r="R36" s="115"/>
      <c r="S36" s="136"/>
    </row>
    <row r="37" spans="1:19" ht="15.6" x14ac:dyDescent="0.3">
      <c r="A37" s="151" t="s">
        <v>251</v>
      </c>
      <c r="B37" s="152">
        <v>41621.437011718699</v>
      </c>
      <c r="C37" s="153">
        <v>36765.451114654497</v>
      </c>
      <c r="D37" s="154">
        <v>4855.9858970642017</v>
      </c>
      <c r="E37" s="155">
        <f>D37</f>
        <v>4855.9858970642017</v>
      </c>
      <c r="F37" s="156"/>
      <c r="G37" s="156"/>
      <c r="H37" s="156"/>
      <c r="I37" s="156"/>
      <c r="J37" s="156"/>
      <c r="K37" s="156"/>
      <c r="P37" s="115"/>
      <c r="Q37" s="115"/>
      <c r="R37" s="115"/>
      <c r="S37" s="136"/>
    </row>
    <row r="38" spans="1:19" ht="15.6" x14ac:dyDescent="0.3">
      <c r="A38" s="143" t="s">
        <v>296</v>
      </c>
      <c r="B38" s="144">
        <v>11761.1749718189</v>
      </c>
      <c r="C38" s="145">
        <v>7527.15314412117</v>
      </c>
      <c r="D38" s="146">
        <v>4234.0218276977303</v>
      </c>
      <c r="E38" s="147">
        <f>D38-J38</f>
        <v>1881.7882860302925</v>
      </c>
      <c r="F38" s="148"/>
      <c r="G38" s="148"/>
      <c r="H38" s="148"/>
      <c r="I38" s="148"/>
      <c r="J38" s="149">
        <f>B38-(C38/80%)</f>
        <v>2352.2335416674377</v>
      </c>
      <c r="K38" s="148"/>
      <c r="P38" s="115"/>
      <c r="Q38" s="115"/>
      <c r="R38" s="115"/>
      <c r="S38" s="136"/>
    </row>
    <row r="39" spans="1:19" ht="15.6" x14ac:dyDescent="0.3">
      <c r="A39" s="151" t="s">
        <v>257</v>
      </c>
      <c r="B39" s="152">
        <v>19744.866058349598</v>
      </c>
      <c r="C39" s="153">
        <v>15795.855964660601</v>
      </c>
      <c r="D39" s="154">
        <v>3949.0100936889976</v>
      </c>
      <c r="E39" s="155">
        <f>D39</f>
        <v>3949.0100936889976</v>
      </c>
      <c r="F39" s="156"/>
      <c r="G39" s="156"/>
      <c r="H39" s="156"/>
      <c r="I39" s="156"/>
      <c r="J39" s="156"/>
      <c r="K39" s="156"/>
      <c r="P39" s="115"/>
      <c r="Q39" s="115"/>
      <c r="R39" s="115"/>
      <c r="S39" s="136"/>
    </row>
    <row r="40" spans="1:19" ht="15.6" x14ac:dyDescent="0.3">
      <c r="A40" s="130" t="s">
        <v>449</v>
      </c>
      <c r="B40" s="131">
        <v>3431.3948059081999</v>
      </c>
      <c r="C40" s="132"/>
      <c r="D40" s="133">
        <v>3431.3948059081999</v>
      </c>
      <c r="E40" s="134"/>
      <c r="F40" s="134"/>
      <c r="G40" s="134"/>
      <c r="H40" s="135">
        <f>D40</f>
        <v>3431.3948059081999</v>
      </c>
      <c r="I40" s="134"/>
      <c r="J40" s="134"/>
      <c r="K40" s="134"/>
      <c r="P40" s="115"/>
      <c r="Q40" s="115"/>
      <c r="R40" s="115"/>
      <c r="S40" s="136"/>
    </row>
    <row r="41" spans="1:19" ht="15.6" x14ac:dyDescent="0.3">
      <c r="A41" s="151" t="s">
        <v>417</v>
      </c>
      <c r="B41" s="152">
        <v>17022.243209838802</v>
      </c>
      <c r="C41" s="153">
        <v>13617.797462463301</v>
      </c>
      <c r="D41" s="154">
        <v>3404.445747375501</v>
      </c>
      <c r="E41" s="155">
        <f>D41</f>
        <v>3404.445747375501</v>
      </c>
      <c r="F41" s="156"/>
      <c r="G41" s="156"/>
      <c r="H41" s="156"/>
      <c r="I41" s="156"/>
      <c r="J41" s="156"/>
      <c r="K41" s="156"/>
      <c r="P41" s="115"/>
      <c r="Q41" s="115"/>
      <c r="R41" s="115"/>
      <c r="S41" s="136"/>
    </row>
    <row r="42" spans="1:19" ht="15.6" x14ac:dyDescent="0.3">
      <c r="A42" s="151" t="s">
        <v>383</v>
      </c>
      <c r="B42" s="152">
        <v>21227.773872375401</v>
      </c>
      <c r="C42" s="153">
        <v>17987.244644164999</v>
      </c>
      <c r="D42" s="154">
        <v>3240.5292282104019</v>
      </c>
      <c r="E42" s="155">
        <f>D42</f>
        <v>3240.5292282104019</v>
      </c>
      <c r="F42" s="156"/>
      <c r="G42" s="156"/>
      <c r="H42" s="156"/>
      <c r="I42" s="156"/>
      <c r="J42" s="156"/>
      <c r="K42" s="156"/>
      <c r="P42" s="115"/>
      <c r="Q42" s="115"/>
      <c r="R42" s="115"/>
      <c r="S42" s="136"/>
    </row>
    <row r="43" spans="1:19" ht="15.6" x14ac:dyDescent="0.3">
      <c r="A43" s="143" t="s">
        <v>351</v>
      </c>
      <c r="B43" s="144">
        <v>6023.4004516601499</v>
      </c>
      <c r="C43" s="145">
        <v>2830.9963989257799</v>
      </c>
      <c r="D43" s="146">
        <v>3192.40405273437</v>
      </c>
      <c r="E43" s="147">
        <f>D43</f>
        <v>3192.40405273437</v>
      </c>
      <c r="F43" s="148"/>
      <c r="G43" s="148"/>
      <c r="H43" s="148"/>
      <c r="I43" s="148"/>
      <c r="J43" s="148"/>
      <c r="K43" s="148"/>
      <c r="P43" s="115"/>
      <c r="Q43" s="115"/>
      <c r="R43" s="115"/>
      <c r="S43" s="136"/>
    </row>
    <row r="44" spans="1:19" ht="15.6" x14ac:dyDescent="0.3">
      <c r="A44" s="151" t="s">
        <v>272</v>
      </c>
      <c r="B44" s="152">
        <v>15024.253295898399</v>
      </c>
      <c r="C44" s="153">
        <v>12019.402976989701</v>
      </c>
      <c r="D44" s="154">
        <v>3004.8503189086987</v>
      </c>
      <c r="E44" s="155">
        <f>D44</f>
        <v>3004.8503189086987</v>
      </c>
      <c r="F44" s="156"/>
      <c r="G44" s="156"/>
      <c r="H44" s="156"/>
      <c r="I44" s="156"/>
      <c r="J44" s="156"/>
      <c r="K44" s="156"/>
      <c r="P44" s="115"/>
      <c r="Q44" s="115"/>
      <c r="R44" s="115"/>
      <c r="S44" s="136"/>
    </row>
    <row r="45" spans="1:19" ht="15.6" x14ac:dyDescent="0.3">
      <c r="A45" s="143" t="s">
        <v>331</v>
      </c>
      <c r="B45" s="144">
        <v>5589.2604675292896</v>
      </c>
      <c r="C45" s="145">
        <v>2626.9549102783199</v>
      </c>
      <c r="D45" s="146">
        <v>2962.3055572509697</v>
      </c>
      <c r="E45" s="147">
        <f t="shared" ref="E45:E56" si="1">D45</f>
        <v>2962.3055572509697</v>
      </c>
      <c r="F45" s="148"/>
      <c r="G45" s="148"/>
      <c r="H45" s="148"/>
      <c r="I45" s="148"/>
      <c r="J45" s="148"/>
      <c r="K45" s="148"/>
      <c r="P45" s="115"/>
      <c r="Q45" s="115"/>
      <c r="R45" s="115"/>
      <c r="S45" s="136"/>
    </row>
    <row r="46" spans="1:19" ht="15.6" x14ac:dyDescent="0.3">
      <c r="A46" s="151" t="s">
        <v>409</v>
      </c>
      <c r="B46" s="152">
        <v>12824.9620895385</v>
      </c>
      <c r="C46" s="153">
        <v>10259.969375610301</v>
      </c>
      <c r="D46" s="154">
        <v>2564.992713928199</v>
      </c>
      <c r="E46" s="155">
        <f t="shared" si="1"/>
        <v>2564.992713928199</v>
      </c>
      <c r="F46" s="156"/>
      <c r="G46" s="156"/>
      <c r="H46" s="156"/>
      <c r="I46" s="156"/>
      <c r="J46" s="156"/>
      <c r="K46" s="156"/>
      <c r="P46" s="115"/>
      <c r="Q46" s="115"/>
      <c r="R46" s="115"/>
      <c r="S46" s="136"/>
    </row>
    <row r="47" spans="1:19" ht="15.6" x14ac:dyDescent="0.3">
      <c r="A47" s="151" t="s">
        <v>414</v>
      </c>
      <c r="B47" s="152">
        <v>12824.9620895385</v>
      </c>
      <c r="C47" s="153">
        <v>10259.969375610301</v>
      </c>
      <c r="D47" s="154">
        <v>2564.992713928199</v>
      </c>
      <c r="E47" s="155">
        <f t="shared" si="1"/>
        <v>2564.992713928199</v>
      </c>
      <c r="F47" s="156"/>
      <c r="G47" s="156"/>
      <c r="H47" s="156"/>
      <c r="I47" s="156"/>
      <c r="J47" s="156"/>
      <c r="K47" s="156"/>
      <c r="P47" s="115"/>
      <c r="Q47" s="115"/>
      <c r="R47" s="115"/>
      <c r="S47" s="136"/>
    </row>
    <row r="48" spans="1:19" ht="15.6" x14ac:dyDescent="0.3">
      <c r="A48" s="143" t="s">
        <v>312</v>
      </c>
      <c r="B48" s="144">
        <v>4688.65396356582</v>
      </c>
      <c r="C48" s="145">
        <v>2498.3147583007799</v>
      </c>
      <c r="D48" s="146">
        <v>2190.3392052650402</v>
      </c>
      <c r="E48" s="147">
        <f t="shared" si="1"/>
        <v>2190.3392052650402</v>
      </c>
      <c r="F48" s="148"/>
      <c r="G48" s="148"/>
      <c r="H48" s="148"/>
      <c r="I48" s="148"/>
      <c r="J48" s="148"/>
      <c r="K48" s="148"/>
      <c r="P48" s="115"/>
      <c r="Q48" s="115"/>
      <c r="R48" s="115"/>
      <c r="S48" s="136"/>
    </row>
    <row r="49" spans="1:19" ht="15.6" x14ac:dyDescent="0.3">
      <c r="A49" s="143" t="s">
        <v>354</v>
      </c>
      <c r="B49" s="144">
        <v>3554.4219970703102</v>
      </c>
      <c r="C49" s="145">
        <v>1670.58067321777</v>
      </c>
      <c r="D49" s="146">
        <v>1883.8413238525402</v>
      </c>
      <c r="E49" s="147">
        <f t="shared" si="1"/>
        <v>1883.8413238525402</v>
      </c>
      <c r="F49" s="148"/>
      <c r="G49" s="148"/>
      <c r="H49" s="148"/>
      <c r="I49" s="148"/>
      <c r="J49" s="148"/>
      <c r="K49" s="148"/>
      <c r="P49" s="115"/>
      <c r="Q49" s="115"/>
      <c r="R49" s="115"/>
      <c r="S49" s="136"/>
    </row>
    <row r="50" spans="1:19" ht="15.6" x14ac:dyDescent="0.3">
      <c r="A50" s="143" t="s">
        <v>360</v>
      </c>
      <c r="B50" s="144">
        <v>3554.4219970703102</v>
      </c>
      <c r="C50" s="145">
        <v>1670.58067321777</v>
      </c>
      <c r="D50" s="146">
        <v>1883.8413238525402</v>
      </c>
      <c r="E50" s="147">
        <f t="shared" si="1"/>
        <v>1883.8413238525402</v>
      </c>
      <c r="F50" s="148"/>
      <c r="G50" s="148"/>
      <c r="H50" s="148"/>
      <c r="I50" s="148"/>
      <c r="J50" s="148"/>
      <c r="K50" s="148"/>
      <c r="P50" s="115"/>
      <c r="Q50" s="115"/>
      <c r="R50" s="115"/>
      <c r="S50" s="136"/>
    </row>
    <row r="51" spans="1:19" ht="15.6" x14ac:dyDescent="0.3">
      <c r="A51" s="143" t="s">
        <v>357</v>
      </c>
      <c r="B51" s="144">
        <v>3554.4219970703102</v>
      </c>
      <c r="C51" s="145">
        <v>1670.58067321777</v>
      </c>
      <c r="D51" s="146">
        <v>1883.8413238525402</v>
      </c>
      <c r="E51" s="147">
        <f t="shared" si="1"/>
        <v>1883.8413238525402</v>
      </c>
      <c r="F51" s="148"/>
      <c r="G51" s="148"/>
      <c r="H51" s="148"/>
      <c r="I51" s="148"/>
      <c r="J51" s="148"/>
      <c r="K51" s="148"/>
      <c r="P51" s="115"/>
      <c r="Q51" s="115"/>
      <c r="R51" s="115"/>
      <c r="S51" s="136"/>
    </row>
    <row r="52" spans="1:19" ht="15.6" x14ac:dyDescent="0.3">
      <c r="A52" s="143" t="s">
        <v>308</v>
      </c>
      <c r="B52" s="144">
        <v>3769.3688354492101</v>
      </c>
      <c r="C52" s="145">
        <v>2010.3273315429601</v>
      </c>
      <c r="D52" s="146">
        <v>1759.04150390625</v>
      </c>
      <c r="E52" s="147">
        <f t="shared" si="1"/>
        <v>1759.04150390625</v>
      </c>
      <c r="F52" s="148"/>
      <c r="G52" s="148"/>
      <c r="H52" s="148"/>
      <c r="I52" s="148"/>
      <c r="J52" s="148"/>
      <c r="K52" s="148"/>
      <c r="P52" s="115"/>
      <c r="Q52" s="115"/>
      <c r="R52" s="115"/>
      <c r="S52" s="136"/>
    </row>
    <row r="53" spans="1:19" ht="15.6" x14ac:dyDescent="0.3">
      <c r="A53" s="151" t="s">
        <v>377</v>
      </c>
      <c r="B53" s="152">
        <v>8925.4327507019007</v>
      </c>
      <c r="C53" s="153">
        <v>7363.7093200683503</v>
      </c>
      <c r="D53" s="154">
        <v>1561.7234306335504</v>
      </c>
      <c r="E53" s="155">
        <f t="shared" si="1"/>
        <v>1561.7234306335504</v>
      </c>
      <c r="F53" s="156"/>
      <c r="G53" s="156"/>
      <c r="H53" s="156"/>
      <c r="I53" s="156"/>
      <c r="J53" s="156"/>
      <c r="K53" s="156"/>
      <c r="P53" s="115"/>
      <c r="Q53" s="115"/>
      <c r="R53" s="115"/>
      <c r="S53" s="136"/>
    </row>
    <row r="54" spans="1:19" ht="15.6" x14ac:dyDescent="0.3">
      <c r="A54" s="151" t="s">
        <v>389</v>
      </c>
      <c r="B54" s="152">
        <v>6359.36083984375</v>
      </c>
      <c r="C54" s="153">
        <v>5087.484375</v>
      </c>
      <c r="D54" s="154">
        <v>1271.87646484375</v>
      </c>
      <c r="E54" s="155">
        <f t="shared" si="1"/>
        <v>1271.87646484375</v>
      </c>
      <c r="F54" s="156"/>
      <c r="G54" s="156"/>
      <c r="H54" s="156"/>
      <c r="I54" s="156"/>
      <c r="J54" s="156"/>
      <c r="K54" s="156"/>
      <c r="P54" s="115"/>
      <c r="Q54" s="115"/>
      <c r="R54" s="115"/>
      <c r="S54" s="136"/>
    </row>
    <row r="55" spans="1:19" ht="15.6" x14ac:dyDescent="0.3">
      <c r="A55" s="143" t="s">
        <v>325</v>
      </c>
      <c r="B55" s="144">
        <v>2675.31884765625</v>
      </c>
      <c r="C55" s="145">
        <v>1426.83825683593</v>
      </c>
      <c r="D55" s="146">
        <v>1248.48059082032</v>
      </c>
      <c r="E55" s="147">
        <f t="shared" si="1"/>
        <v>1248.48059082032</v>
      </c>
      <c r="F55" s="148"/>
      <c r="G55" s="148"/>
      <c r="H55" s="148"/>
      <c r="I55" s="148"/>
      <c r="J55" s="148"/>
      <c r="K55" s="148"/>
      <c r="P55" s="115"/>
      <c r="Q55" s="115"/>
      <c r="R55" s="115"/>
      <c r="S55" s="136"/>
    </row>
    <row r="56" spans="1:19" ht="15.6" x14ac:dyDescent="0.3">
      <c r="A56" s="151" t="s">
        <v>380</v>
      </c>
      <c r="B56" s="152">
        <v>16232.3816833496</v>
      </c>
      <c r="C56" s="153">
        <v>15010.8358764648</v>
      </c>
      <c r="D56" s="154">
        <v>1221.5458068848002</v>
      </c>
      <c r="E56" s="155">
        <f t="shared" si="1"/>
        <v>1221.5458068848002</v>
      </c>
      <c r="F56" s="156"/>
      <c r="G56" s="156"/>
      <c r="H56" s="156"/>
      <c r="I56" s="156"/>
      <c r="J56" s="156"/>
      <c r="K56" s="156"/>
      <c r="P56" s="115"/>
      <c r="Q56" s="115"/>
      <c r="R56" s="115"/>
      <c r="S56" s="136"/>
    </row>
    <row r="57" spans="1:19" ht="15.6" x14ac:dyDescent="0.3">
      <c r="A57" s="143" t="s">
        <v>281</v>
      </c>
      <c r="B57" s="144">
        <v>3235.7947120666499</v>
      </c>
      <c r="C57" s="145">
        <v>2070.9057216644201</v>
      </c>
      <c r="D57" s="146">
        <v>1164.8889904022299</v>
      </c>
      <c r="E57" s="147">
        <f>D57-J57</f>
        <v>517.7264304161049</v>
      </c>
      <c r="F57" s="148"/>
      <c r="G57" s="148"/>
      <c r="H57" s="148"/>
      <c r="I57" s="148"/>
      <c r="J57" s="149">
        <f>B57-(C57/80%)</f>
        <v>647.16255998612496</v>
      </c>
      <c r="K57" s="148"/>
      <c r="P57" s="115"/>
      <c r="Q57" s="115"/>
      <c r="R57" s="115"/>
      <c r="S57" s="136"/>
    </row>
    <row r="58" spans="1:19" ht="15.6" x14ac:dyDescent="0.3">
      <c r="A58" s="130" t="s">
        <v>452</v>
      </c>
      <c r="B58" s="131">
        <v>1111.0813331603999</v>
      </c>
      <c r="C58" s="132"/>
      <c r="D58" s="133">
        <v>1111.0813331603999</v>
      </c>
      <c r="E58" s="134"/>
      <c r="F58" s="134"/>
      <c r="G58" s="134"/>
      <c r="H58" s="135">
        <f>D58</f>
        <v>1111.0813331603999</v>
      </c>
      <c r="I58" s="134"/>
      <c r="J58" s="134"/>
      <c r="K58" s="134"/>
      <c r="P58" s="115"/>
      <c r="Q58" s="115"/>
      <c r="R58" s="115"/>
      <c r="S58" s="136"/>
    </row>
    <row r="59" spans="1:19" ht="15.6" x14ac:dyDescent="0.3">
      <c r="A59" s="143" t="s">
        <v>284</v>
      </c>
      <c r="B59" s="144">
        <v>3002.7901353836</v>
      </c>
      <c r="C59" s="145">
        <v>1921.78200531005</v>
      </c>
      <c r="D59" s="146">
        <v>1081.0081300735501</v>
      </c>
      <c r="E59" s="147">
        <f>D59-J59</f>
        <v>480.44550132751237</v>
      </c>
      <c r="F59" s="148"/>
      <c r="G59" s="148"/>
      <c r="H59" s="148"/>
      <c r="I59" s="148"/>
      <c r="J59" s="149">
        <f>B59-(C59/80%)</f>
        <v>600.56262874603772</v>
      </c>
      <c r="K59" s="148"/>
      <c r="P59" s="115"/>
      <c r="Q59" s="115"/>
      <c r="R59" s="115"/>
      <c r="S59" s="136"/>
    </row>
    <row r="60" spans="1:19" ht="15.6" x14ac:dyDescent="0.3">
      <c r="A60" s="143" t="s">
        <v>275</v>
      </c>
      <c r="B60" s="144">
        <v>2944.52906990051</v>
      </c>
      <c r="C60" s="145">
        <v>1884.49970388412</v>
      </c>
      <c r="D60" s="146">
        <v>1060.02936601639</v>
      </c>
      <c r="E60" s="147">
        <f>D60-J60</f>
        <v>471.12492597103005</v>
      </c>
      <c r="F60" s="148"/>
      <c r="G60" s="148"/>
      <c r="H60" s="148"/>
      <c r="I60" s="148"/>
      <c r="J60" s="149">
        <f>B60-(C60/80%)</f>
        <v>588.90444004535993</v>
      </c>
      <c r="K60" s="148"/>
      <c r="P60" s="115"/>
      <c r="Q60" s="115"/>
      <c r="R60" s="115"/>
      <c r="S60" s="136"/>
    </row>
    <row r="61" spans="1:19" ht="15.6" x14ac:dyDescent="0.3">
      <c r="A61" s="143" t="s">
        <v>339</v>
      </c>
      <c r="B61" s="144">
        <v>1718.0026245117101</v>
      </c>
      <c r="C61" s="145">
        <v>807.46156311035099</v>
      </c>
      <c r="D61" s="146">
        <v>910.54106140135912</v>
      </c>
      <c r="E61" s="147">
        <f>D61</f>
        <v>910.54106140135912</v>
      </c>
      <c r="F61" s="148"/>
      <c r="G61" s="148"/>
      <c r="H61" s="148"/>
      <c r="I61" s="148"/>
      <c r="J61" s="148"/>
      <c r="K61" s="148"/>
      <c r="P61" s="115"/>
      <c r="Q61" s="115"/>
      <c r="R61" s="115"/>
      <c r="S61" s="136"/>
    </row>
    <row r="62" spans="1:19" ht="15.6" x14ac:dyDescent="0.3">
      <c r="A62" s="151" t="s">
        <v>372</v>
      </c>
      <c r="B62" s="152">
        <v>8772.6228637695294</v>
      </c>
      <c r="C62" s="153">
        <v>8104.9635620117097</v>
      </c>
      <c r="D62" s="154">
        <v>667.65930175781978</v>
      </c>
      <c r="E62" s="155">
        <f>D62</f>
        <v>667.65930175781978</v>
      </c>
      <c r="F62" s="156"/>
      <c r="G62" s="156"/>
      <c r="H62" s="156"/>
      <c r="I62" s="156"/>
      <c r="J62" s="156"/>
      <c r="K62" s="156"/>
      <c r="P62" s="115"/>
      <c r="Q62" s="115"/>
      <c r="R62" s="115"/>
      <c r="S62" s="136"/>
    </row>
    <row r="63" spans="1:19" ht="15.6" x14ac:dyDescent="0.3">
      <c r="A63" s="151" t="s">
        <v>394</v>
      </c>
      <c r="B63" s="152">
        <v>2462.8056640625</v>
      </c>
      <c r="C63" s="153">
        <v>1970.24963378906</v>
      </c>
      <c r="D63" s="154">
        <v>492.55603027344</v>
      </c>
      <c r="E63" s="155">
        <f>D63</f>
        <v>492.55603027344</v>
      </c>
      <c r="F63" s="156"/>
      <c r="G63" s="156"/>
      <c r="H63" s="156"/>
      <c r="I63" s="156"/>
      <c r="J63" s="156"/>
      <c r="K63" s="156"/>
      <c r="P63" s="115"/>
      <c r="Q63" s="115"/>
      <c r="R63" s="115"/>
      <c r="S63" s="136"/>
    </row>
    <row r="64" spans="1:19" ht="15.6" x14ac:dyDescent="0.3">
      <c r="A64" s="143" t="s">
        <v>363</v>
      </c>
      <c r="B64" s="144">
        <v>910.14305114746003</v>
      </c>
      <c r="C64" s="145">
        <v>427.76699066162098</v>
      </c>
      <c r="D64" s="146">
        <v>482.37606048583905</v>
      </c>
      <c r="E64" s="147">
        <f>D64</f>
        <v>482.37606048583905</v>
      </c>
      <c r="F64" s="148"/>
      <c r="G64" s="148"/>
      <c r="H64" s="148"/>
      <c r="I64" s="148"/>
      <c r="J64" s="148"/>
      <c r="K64" s="148"/>
      <c r="P64" s="115"/>
      <c r="Q64" s="115"/>
      <c r="R64" s="115"/>
      <c r="S64" s="136"/>
    </row>
    <row r="65" spans="1:19" ht="15.6" x14ac:dyDescent="0.3">
      <c r="A65" s="130" t="s">
        <v>406</v>
      </c>
      <c r="B65" s="131">
        <v>410.46762084960898</v>
      </c>
      <c r="C65" s="132"/>
      <c r="D65" s="133">
        <v>410.46762084960898</v>
      </c>
      <c r="E65" s="134"/>
      <c r="F65" s="135"/>
      <c r="G65" s="134"/>
      <c r="H65" s="134"/>
      <c r="I65" s="134"/>
      <c r="J65" s="134"/>
      <c r="K65" s="135">
        <f>D65</f>
        <v>410.46762084960898</v>
      </c>
      <c r="P65" s="115"/>
      <c r="Q65" s="115"/>
      <c r="R65" s="115"/>
      <c r="S65" s="136"/>
    </row>
    <row r="66" spans="1:19" ht="15.6" x14ac:dyDescent="0.3">
      <c r="A66" s="151" t="s">
        <v>248</v>
      </c>
      <c r="B66" s="152">
        <v>1946.5022583007801</v>
      </c>
      <c r="C66" s="153">
        <v>1557.20603942871</v>
      </c>
      <c r="D66" s="154">
        <v>389.29621887207009</v>
      </c>
      <c r="E66" s="155">
        <f>D66</f>
        <v>389.29621887207009</v>
      </c>
      <c r="F66" s="156"/>
      <c r="G66" s="156"/>
      <c r="H66" s="156"/>
      <c r="I66" s="156"/>
      <c r="J66" s="156"/>
      <c r="K66" s="156"/>
      <c r="P66" s="115"/>
      <c r="Q66" s="115"/>
      <c r="R66" s="115"/>
      <c r="S66" s="136"/>
    </row>
    <row r="67" spans="1:19" ht="15.6" x14ac:dyDescent="0.3">
      <c r="A67" s="130" t="s">
        <v>403</v>
      </c>
      <c r="B67" s="131">
        <v>353.00253295898398</v>
      </c>
      <c r="C67" s="132"/>
      <c r="D67" s="133">
        <v>353.00253295898398</v>
      </c>
      <c r="E67" s="134"/>
      <c r="F67" s="135">
        <f>D67</f>
        <v>353.00253295898398</v>
      </c>
      <c r="G67" s="134"/>
      <c r="H67" s="134"/>
      <c r="I67" s="134"/>
      <c r="J67" s="134"/>
      <c r="K67" s="134"/>
      <c r="P67" s="115"/>
      <c r="Q67" s="115"/>
      <c r="R67" s="115"/>
      <c r="S67" s="136"/>
    </row>
    <row r="68" spans="1:19" ht="15.6" x14ac:dyDescent="0.3">
      <c r="A68" s="143" t="s">
        <v>345</v>
      </c>
      <c r="B68" s="144">
        <v>616.20009613037098</v>
      </c>
      <c r="C68" s="145">
        <v>289.61413383483801</v>
      </c>
      <c r="D68" s="146">
        <v>326.58596229553297</v>
      </c>
      <c r="E68" s="147">
        <f>D68</f>
        <v>326.58596229553297</v>
      </c>
      <c r="F68" s="148"/>
      <c r="G68" s="148"/>
      <c r="H68" s="148"/>
      <c r="I68" s="148"/>
      <c r="J68" s="148"/>
      <c r="K68" s="148"/>
      <c r="P68" s="115"/>
      <c r="Q68" s="115"/>
      <c r="R68" s="115"/>
      <c r="S68" s="136"/>
    </row>
    <row r="69" spans="1:19" ht="15.6" x14ac:dyDescent="0.3">
      <c r="A69" s="130" t="s">
        <v>397</v>
      </c>
      <c r="B69" s="131">
        <v>311.95568847656199</v>
      </c>
      <c r="C69" s="132"/>
      <c r="D69" s="133">
        <v>311.95568847656199</v>
      </c>
      <c r="E69" s="134"/>
      <c r="F69" s="135">
        <f>D69</f>
        <v>311.95568847656199</v>
      </c>
      <c r="G69" s="134"/>
      <c r="H69" s="134"/>
      <c r="I69" s="134"/>
      <c r="J69" s="134"/>
      <c r="K69" s="134"/>
      <c r="P69" s="115"/>
      <c r="Q69" s="115"/>
      <c r="R69" s="115"/>
      <c r="S69" s="136"/>
    </row>
    <row r="70" spans="1:19" ht="15.6" x14ac:dyDescent="0.3">
      <c r="A70" s="151" t="s">
        <v>263</v>
      </c>
      <c r="B70" s="152">
        <v>1481.13269042968</v>
      </c>
      <c r="C70" s="153">
        <v>1184.90684318542</v>
      </c>
      <c r="D70" s="154">
        <v>296.22584724425997</v>
      </c>
      <c r="E70" s="155">
        <f>D70</f>
        <v>296.22584724425997</v>
      </c>
      <c r="F70" s="156"/>
      <c r="G70" s="156"/>
      <c r="H70" s="156"/>
      <c r="I70" s="156"/>
      <c r="J70" s="156"/>
      <c r="K70" s="156"/>
      <c r="P70" s="115"/>
      <c r="Q70" s="115"/>
      <c r="R70" s="115"/>
      <c r="S70" s="136"/>
    </row>
    <row r="71" spans="1:19" ht="15.6" x14ac:dyDescent="0.3">
      <c r="A71" s="143" t="s">
        <v>348</v>
      </c>
      <c r="B71" s="144">
        <v>278.27774810790999</v>
      </c>
      <c r="C71" s="145">
        <v>130.79062271118099</v>
      </c>
      <c r="D71" s="146">
        <v>147.487125396729</v>
      </c>
      <c r="E71" s="147">
        <f>D71</f>
        <v>147.487125396729</v>
      </c>
      <c r="F71" s="148"/>
      <c r="G71" s="148"/>
      <c r="H71" s="148"/>
      <c r="I71" s="148"/>
      <c r="J71" s="148"/>
      <c r="K71" s="148"/>
      <c r="P71" s="115"/>
      <c r="Q71" s="115"/>
      <c r="R71" s="115"/>
      <c r="S71" s="136"/>
    </row>
    <row r="72" spans="1:19" ht="15.6" x14ac:dyDescent="0.3">
      <c r="A72" s="143" t="s">
        <v>342</v>
      </c>
      <c r="B72" s="144">
        <v>245.62359237670799</v>
      </c>
      <c r="C72" s="145">
        <v>115.44333076477</v>
      </c>
      <c r="D72" s="146">
        <v>130.18026161193799</v>
      </c>
      <c r="E72" s="147">
        <f>D72</f>
        <v>130.18026161193799</v>
      </c>
      <c r="F72" s="148"/>
      <c r="G72" s="148"/>
      <c r="H72" s="148"/>
      <c r="I72" s="148"/>
      <c r="J72" s="148"/>
      <c r="K72" s="148"/>
      <c r="P72" s="115"/>
      <c r="Q72" s="115"/>
      <c r="R72" s="115"/>
      <c r="S72" s="136"/>
    </row>
    <row r="73" spans="1:19" ht="15.6" x14ac:dyDescent="0.3">
      <c r="A73" s="130" t="s">
        <v>400</v>
      </c>
      <c r="B73" s="131">
        <v>114.930946350097</v>
      </c>
      <c r="C73" s="132"/>
      <c r="D73" s="133">
        <v>114.930946350097</v>
      </c>
      <c r="E73" s="134"/>
      <c r="F73" s="135">
        <f>D73</f>
        <v>114.930946350097</v>
      </c>
      <c r="G73" s="134"/>
      <c r="H73" s="134"/>
      <c r="I73" s="134"/>
      <c r="J73" s="134"/>
      <c r="K73" s="134"/>
      <c r="P73" s="115"/>
      <c r="Q73" s="115"/>
      <c r="R73" s="115"/>
      <c r="S73" s="136"/>
    </row>
    <row r="74" spans="1:19" ht="15.6" x14ac:dyDescent="0.3">
      <c r="A74" s="143" t="s">
        <v>336</v>
      </c>
      <c r="B74" s="144">
        <v>210.034770965576</v>
      </c>
      <c r="C74" s="145">
        <v>98.716227531433105</v>
      </c>
      <c r="D74" s="146">
        <v>111.3185434341429</v>
      </c>
      <c r="E74" s="147">
        <f>D74</f>
        <v>111.3185434341429</v>
      </c>
      <c r="F74" s="148"/>
      <c r="G74" s="148"/>
      <c r="H74" s="148"/>
      <c r="I74" s="148"/>
      <c r="J74" s="148"/>
      <c r="K74" s="148"/>
      <c r="P74" s="115"/>
      <c r="Q74" s="115"/>
      <c r="R74" s="115"/>
      <c r="S74" s="136"/>
    </row>
    <row r="75" spans="1:19" ht="15.6" x14ac:dyDescent="0.3">
      <c r="A75" s="158" t="s">
        <v>386</v>
      </c>
      <c r="B75" s="159">
        <v>1095.8995555639201</v>
      </c>
      <c r="C75" s="160">
        <v>998.99869441986004</v>
      </c>
      <c r="D75" s="161">
        <v>96.900861144060059</v>
      </c>
      <c r="E75" s="155">
        <f>D75</f>
        <v>96.900861144060059</v>
      </c>
      <c r="F75" s="156"/>
      <c r="G75" s="156"/>
      <c r="H75" s="156"/>
      <c r="I75" s="156"/>
      <c r="J75" s="156"/>
      <c r="K75" s="156"/>
      <c r="P75" s="115"/>
      <c r="Q75" s="115"/>
      <c r="R75" s="115"/>
      <c r="S75" s="136"/>
    </row>
    <row r="76" spans="1:19" ht="22.5" customHeight="1" x14ac:dyDescent="0.3">
      <c r="A76" s="162" t="s">
        <v>568</v>
      </c>
      <c r="B76" s="163">
        <f>SUM(B7:B75)</f>
        <v>1039078.0517006814</v>
      </c>
      <c r="C76" s="163">
        <f>SUM(C7:C75)-C10-C15</f>
        <v>474533.74599098589</v>
      </c>
      <c r="D76" s="163">
        <f t="shared" ref="D76:J76" si="2">SUM(D7:D75)</f>
        <v>564544.30570969568</v>
      </c>
      <c r="E76" s="164">
        <f t="shared" si="2"/>
        <v>179104.73198953911</v>
      </c>
      <c r="F76" s="164">
        <f t="shared" si="2"/>
        <v>779.88916778564294</v>
      </c>
      <c r="G76" s="164">
        <f t="shared" si="2"/>
        <v>31065.2221875</v>
      </c>
      <c r="H76" s="164">
        <f t="shared" si="2"/>
        <v>82225.770246743923</v>
      </c>
      <c r="I76" s="164">
        <f t="shared" si="2"/>
        <v>4909.0844306945801</v>
      </c>
      <c r="J76" s="164">
        <f t="shared" si="2"/>
        <v>110942.07886167259</v>
      </c>
      <c r="K76" s="164">
        <f>SUM(K7:K75)</f>
        <v>155517.5288257596</v>
      </c>
      <c r="L76" s="165">
        <f>SUM(E76:K76)</f>
        <v>564544.30570969544</v>
      </c>
      <c r="P76" s="115"/>
      <c r="Q76" s="115"/>
      <c r="R76" s="115"/>
      <c r="S76" s="136"/>
    </row>
    <row r="77" spans="1:19" ht="22.5" customHeight="1" x14ac:dyDescent="0.3">
      <c r="A77" s="162" t="s">
        <v>569</v>
      </c>
      <c r="B77" s="166"/>
      <c r="C77" s="167">
        <f>C76/B76</f>
        <v>0.45668729621832188</v>
      </c>
      <c r="D77" s="166"/>
      <c r="E77" s="204">
        <f>SUM(E76:F76)</f>
        <v>179884.62115732476</v>
      </c>
      <c r="F77" s="205"/>
      <c r="G77" s="204">
        <f>SUM(G76:K76)</f>
        <v>384659.68455237069</v>
      </c>
      <c r="H77" s="206"/>
      <c r="I77" s="206"/>
      <c r="J77" s="206"/>
      <c r="K77" s="205"/>
      <c r="L77" s="168">
        <f>SUM(E77,G77)</f>
        <v>564544.30570969544</v>
      </c>
      <c r="P77" s="115"/>
      <c r="Q77" s="115"/>
      <c r="R77" s="115"/>
      <c r="S77" s="136"/>
    </row>
    <row r="78" spans="1:19" ht="15.75" customHeight="1" x14ac:dyDescent="0.3">
      <c r="A78" t="s">
        <v>570</v>
      </c>
      <c r="B78" s="117"/>
      <c r="C78" s="117">
        <f>SUM(C10,C15)</f>
        <v>31468.755707263801</v>
      </c>
      <c r="D78"/>
      <c r="E78" s="169">
        <f t="shared" ref="E78:K78" si="3">E76/$L$76</f>
        <v>0.31725540436438271</v>
      </c>
      <c r="F78" s="169">
        <f t="shared" si="3"/>
        <v>1.381449002138521E-3</v>
      </c>
      <c r="G78" s="169">
        <f t="shared" si="3"/>
        <v>5.5027075595860515E-2</v>
      </c>
      <c r="H78" s="169">
        <f t="shared" si="3"/>
        <v>0.14564980890804827</v>
      </c>
      <c r="I78" s="169">
        <f t="shared" si="3"/>
        <v>8.6956583939382954E-3</v>
      </c>
      <c r="J78" s="169">
        <f t="shared" si="3"/>
        <v>0.19651615956378476</v>
      </c>
      <c r="K78" s="169">
        <f t="shared" si="3"/>
        <v>0.27547444417184697</v>
      </c>
      <c r="L78" s="169">
        <f>SUM(E78:K78)</f>
        <v>1</v>
      </c>
      <c r="M78"/>
      <c r="P78" s="115"/>
      <c r="Q78" s="115"/>
      <c r="R78" s="115"/>
      <c r="S78" s="136"/>
    </row>
    <row r="79" spans="1:19" ht="15.75" customHeight="1" x14ac:dyDescent="0.3">
      <c r="D79" s="117"/>
      <c r="P79" s="115"/>
      <c r="Q79" s="115"/>
      <c r="R79" s="115"/>
      <c r="S79" s="136"/>
    </row>
    <row r="80" spans="1:19" ht="14.4" x14ac:dyDescent="0.3">
      <c r="P80" s="115"/>
      <c r="Q80" s="115"/>
      <c r="R80" s="115"/>
      <c r="S80" s="136"/>
    </row>
    <row r="81" spans="1:19" ht="14.4" x14ac:dyDescent="0.3">
      <c r="B81" s="150"/>
      <c r="C81" s="150"/>
      <c r="D81" s="150"/>
      <c r="P81" s="115"/>
      <c r="Q81" s="115"/>
      <c r="R81" s="115"/>
      <c r="S81" s="136"/>
    </row>
    <row r="82" spans="1:19" ht="14.4" x14ac:dyDescent="0.3">
      <c r="E82" s="150"/>
      <c r="F82" s="150"/>
      <c r="G82" s="150"/>
      <c r="H82" s="150"/>
      <c r="I82" s="150"/>
      <c r="J82" s="150"/>
      <c r="K82" s="150"/>
      <c r="P82" s="115"/>
      <c r="Q82" s="115"/>
      <c r="R82" s="115"/>
      <c r="S82" s="136"/>
    </row>
    <row r="83" spans="1:19" ht="14.4" x14ac:dyDescent="0.3">
      <c r="A83" s="170"/>
      <c r="B83" s="129" t="s">
        <v>571</v>
      </c>
      <c r="P83" s="115"/>
      <c r="Q83" s="115"/>
      <c r="R83" s="115"/>
      <c r="S83" s="136"/>
    </row>
    <row r="84" spans="1:19" ht="14.4" x14ac:dyDescent="0.3">
      <c r="P84" s="115"/>
      <c r="Q84" s="115"/>
      <c r="R84" s="115"/>
      <c r="S84" s="136"/>
    </row>
    <row r="85" spans="1:19" x14ac:dyDescent="0.25">
      <c r="A85" s="171" t="s">
        <v>572</v>
      </c>
      <c r="B85" s="207" t="s">
        <v>573</v>
      </c>
      <c r="C85" s="208"/>
      <c r="D85" s="208"/>
      <c r="E85" s="208"/>
      <c r="F85" s="208"/>
    </row>
    <row r="86" spans="1:19" ht="14.25" customHeight="1" x14ac:dyDescent="0.25">
      <c r="A86" s="172" t="s">
        <v>574</v>
      </c>
      <c r="B86" s="173" t="s">
        <v>575</v>
      </c>
      <c r="C86" s="173"/>
      <c r="D86" s="173"/>
      <c r="E86" s="173"/>
      <c r="F86" s="174"/>
    </row>
    <row r="87" spans="1:19" x14ac:dyDescent="0.25">
      <c r="A87" s="175" t="s">
        <v>576</v>
      </c>
      <c r="B87" s="128" t="s">
        <v>577</v>
      </c>
      <c r="C87" s="174"/>
      <c r="D87" s="174"/>
      <c r="E87" s="174"/>
      <c r="F87" s="174"/>
    </row>
    <row r="88" spans="1:19" x14ac:dyDescent="0.25">
      <c r="B88" s="176"/>
      <c r="C88" s="176"/>
      <c r="D88" s="176"/>
      <c r="E88" s="176"/>
      <c r="F88" s="176"/>
    </row>
    <row r="89" spans="1:19" x14ac:dyDescent="0.25">
      <c r="A89" s="128"/>
    </row>
    <row r="90" spans="1:19" x14ac:dyDescent="0.25">
      <c r="A90" s="128"/>
    </row>
    <row r="91" spans="1:19" x14ac:dyDescent="0.25">
      <c r="A91" s="209"/>
      <c r="B91" s="209"/>
      <c r="C91" s="209"/>
    </row>
  </sheetData>
  <mergeCells count="21">
    <mergeCell ref="E2:K2"/>
    <mergeCell ref="E3:F3"/>
    <mergeCell ref="G3:K3"/>
    <mergeCell ref="E4:F4"/>
    <mergeCell ref="G4:K4"/>
    <mergeCell ref="K5:K6"/>
    <mergeCell ref="E77:F77"/>
    <mergeCell ref="G77:K77"/>
    <mergeCell ref="B85:F85"/>
    <mergeCell ref="A91:C91"/>
    <mergeCell ref="E5:E6"/>
    <mergeCell ref="F5:F6"/>
    <mergeCell ref="G5:G6"/>
    <mergeCell ref="H5:H6"/>
    <mergeCell ref="I5:I6"/>
    <mergeCell ref="J5:J6"/>
    <mergeCell ref="A1:A6"/>
    <mergeCell ref="B1:B6"/>
    <mergeCell ref="C1:C6"/>
    <mergeCell ref="D1:D6"/>
    <mergeCell ref="E1:K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11"/>
  <sheetViews>
    <sheetView workbookViewId="0">
      <selection activeCell="B10" sqref="B10"/>
    </sheetView>
  </sheetViews>
  <sheetFormatPr defaultColWidth="9.109375" defaultRowHeight="13.8" x14ac:dyDescent="0.25"/>
  <cols>
    <col min="1" max="2" width="79.6640625" style="2" customWidth="1"/>
    <col min="3" max="16384" width="9.109375" style="2"/>
  </cols>
  <sheetData>
    <row r="1" spans="1:3" x14ac:dyDescent="0.25">
      <c r="A1" s="1" t="s">
        <v>0</v>
      </c>
      <c r="B1" s="1" t="s">
        <v>1</v>
      </c>
      <c r="C1" s="2" t="s">
        <v>2</v>
      </c>
    </row>
    <row r="2" spans="1:3" x14ac:dyDescent="0.25">
      <c r="A2" s="2" t="s">
        <v>3</v>
      </c>
      <c r="B2" s="2" t="s">
        <v>4</v>
      </c>
      <c r="C2" s="2" t="s">
        <v>2</v>
      </c>
    </row>
    <row r="3" spans="1:3" x14ac:dyDescent="0.25">
      <c r="A3" s="2" t="s">
        <v>5</v>
      </c>
      <c r="B3" s="2" t="s">
        <v>6</v>
      </c>
      <c r="C3" s="2" t="s">
        <v>2</v>
      </c>
    </row>
    <row r="4" spans="1:3" x14ac:dyDescent="0.25">
      <c r="A4" s="2" t="s">
        <v>7</v>
      </c>
      <c r="B4" s="2" t="s">
        <v>8</v>
      </c>
      <c r="C4" s="2" t="s">
        <v>2</v>
      </c>
    </row>
    <row r="5" spans="1:3" x14ac:dyDescent="0.25">
      <c r="A5" s="2" t="s">
        <v>9</v>
      </c>
      <c r="B5" s="2" t="s">
        <v>9</v>
      </c>
      <c r="C5" s="2" t="s">
        <v>2</v>
      </c>
    </row>
    <row r="6" spans="1:3" x14ac:dyDescent="0.25">
      <c r="A6" s="2" t="s">
        <v>10</v>
      </c>
      <c r="B6" s="2" t="s">
        <v>11</v>
      </c>
      <c r="C6" s="2" t="s">
        <v>2</v>
      </c>
    </row>
    <row r="7" spans="1:3" x14ac:dyDescent="0.25">
      <c r="A7" s="2" t="s">
        <v>12</v>
      </c>
      <c r="B7" s="2" t="s">
        <v>12</v>
      </c>
      <c r="C7" s="2" t="s">
        <v>2</v>
      </c>
    </row>
    <row r="8" spans="1:3" x14ac:dyDescent="0.25">
      <c r="A8" s="2" t="s">
        <v>13</v>
      </c>
      <c r="B8" s="2" t="s">
        <v>14</v>
      </c>
      <c r="C8" s="2" t="s">
        <v>2</v>
      </c>
    </row>
    <row r="9" spans="1:3" x14ac:dyDescent="0.25">
      <c r="A9" s="2" t="s">
        <v>15</v>
      </c>
      <c r="B9" s="2" t="s">
        <v>16</v>
      </c>
      <c r="C9" s="2" t="s">
        <v>2</v>
      </c>
    </row>
    <row r="10" spans="1:3" x14ac:dyDescent="0.25">
      <c r="A10" s="2" t="s">
        <v>17</v>
      </c>
      <c r="B10" s="2" t="s">
        <v>18</v>
      </c>
      <c r="C10" s="2" t="s">
        <v>2</v>
      </c>
    </row>
    <row r="11" spans="1:3" x14ac:dyDescent="0.25">
      <c r="A11" s="2" t="s">
        <v>19</v>
      </c>
      <c r="B11" s="2" t="s">
        <v>19</v>
      </c>
      <c r="C11" s="2" t="s">
        <v>2</v>
      </c>
    </row>
    <row r="12" spans="1:3" x14ac:dyDescent="0.25">
      <c r="A12" s="2" t="s">
        <v>20</v>
      </c>
      <c r="B12" s="2" t="s">
        <v>21</v>
      </c>
      <c r="C12" s="2" t="s">
        <v>2</v>
      </c>
    </row>
    <row r="13" spans="1:3" x14ac:dyDescent="0.25">
      <c r="A13" s="2" t="s">
        <v>22</v>
      </c>
      <c r="B13" s="2" t="s">
        <v>23</v>
      </c>
      <c r="C13" s="2" t="s">
        <v>2</v>
      </c>
    </row>
    <row r="14" spans="1:3" x14ac:dyDescent="0.25">
      <c r="A14" s="2" t="s">
        <v>24</v>
      </c>
      <c r="B14" s="2" t="s">
        <v>25</v>
      </c>
      <c r="C14" s="2" t="s">
        <v>2</v>
      </c>
    </row>
    <row r="15" spans="1:3" x14ac:dyDescent="0.25">
      <c r="A15" s="2" t="s">
        <v>26</v>
      </c>
      <c r="B15" s="2" t="s">
        <v>27</v>
      </c>
      <c r="C15" s="2" t="s">
        <v>2</v>
      </c>
    </row>
    <row r="16" spans="1:3" x14ac:dyDescent="0.25">
      <c r="A16" s="2" t="s">
        <v>28</v>
      </c>
      <c r="B16" s="2" t="s">
        <v>28</v>
      </c>
      <c r="C16" s="2" t="s">
        <v>2</v>
      </c>
    </row>
    <row r="17" spans="1:3" x14ac:dyDescent="0.25">
      <c r="A17" s="2" t="s">
        <v>29</v>
      </c>
      <c r="B17" s="2" t="s">
        <v>30</v>
      </c>
      <c r="C17" s="2" t="s">
        <v>2</v>
      </c>
    </row>
    <row r="18" spans="1:3" x14ac:dyDescent="0.25">
      <c r="A18" s="2" t="s">
        <v>31</v>
      </c>
      <c r="B18" s="2" t="s">
        <v>31</v>
      </c>
      <c r="C18" s="2" t="s">
        <v>2</v>
      </c>
    </row>
    <row r="19" spans="1:3" x14ac:dyDescent="0.25">
      <c r="A19" s="2" t="s">
        <v>32</v>
      </c>
      <c r="B19" s="2" t="s">
        <v>33</v>
      </c>
      <c r="C19" s="2" t="s">
        <v>2</v>
      </c>
    </row>
    <row r="20" spans="1:3" x14ac:dyDescent="0.25">
      <c r="A20" s="2" t="s">
        <v>34</v>
      </c>
      <c r="B20" s="2" t="s">
        <v>35</v>
      </c>
      <c r="C20" s="2" t="s">
        <v>2</v>
      </c>
    </row>
    <row r="21" spans="1:3" x14ac:dyDescent="0.25">
      <c r="A21" s="2" t="s">
        <v>36</v>
      </c>
      <c r="B21" s="2" t="s">
        <v>37</v>
      </c>
      <c r="C21" s="2" t="s">
        <v>2</v>
      </c>
    </row>
    <row r="22" spans="1:3" x14ac:dyDescent="0.25">
      <c r="A22" s="2" t="s">
        <v>38</v>
      </c>
      <c r="B22" s="2" t="s">
        <v>38</v>
      </c>
      <c r="C22" s="2" t="s">
        <v>2</v>
      </c>
    </row>
    <row r="23" spans="1:3" x14ac:dyDescent="0.25">
      <c r="A23" s="2" t="s">
        <v>39</v>
      </c>
      <c r="B23" s="2" t="s">
        <v>40</v>
      </c>
      <c r="C23" s="2" t="s">
        <v>2</v>
      </c>
    </row>
    <row r="24" spans="1:3" x14ac:dyDescent="0.25">
      <c r="A24" s="2" t="s">
        <v>41</v>
      </c>
      <c r="B24" s="2" t="s">
        <v>42</v>
      </c>
      <c r="C24" s="2" t="s">
        <v>2</v>
      </c>
    </row>
    <row r="25" spans="1:3" x14ac:dyDescent="0.25">
      <c r="A25" s="2" t="s">
        <v>43</v>
      </c>
      <c r="B25" s="2" t="s">
        <v>44</v>
      </c>
      <c r="C25" s="2" t="s">
        <v>2</v>
      </c>
    </row>
    <row r="26" spans="1:3" x14ac:dyDescent="0.25">
      <c r="A26" s="2" t="s">
        <v>45</v>
      </c>
      <c r="B26" s="2" t="s">
        <v>46</v>
      </c>
      <c r="C26" s="2" t="s">
        <v>2</v>
      </c>
    </row>
    <row r="27" spans="1:3" x14ac:dyDescent="0.25">
      <c r="A27" s="2" t="s">
        <v>47</v>
      </c>
      <c r="B27" s="2" t="s">
        <v>47</v>
      </c>
      <c r="C27" s="2" t="s">
        <v>2</v>
      </c>
    </row>
    <row r="28" spans="1:3" x14ac:dyDescent="0.25">
      <c r="A28" s="2" t="s">
        <v>48</v>
      </c>
      <c r="B28" s="2" t="s">
        <v>49</v>
      </c>
      <c r="C28" s="2" t="s">
        <v>2</v>
      </c>
    </row>
    <row r="29" spans="1:3" x14ac:dyDescent="0.25">
      <c r="A29" s="2" t="s">
        <v>50</v>
      </c>
      <c r="B29" s="2" t="s">
        <v>50</v>
      </c>
      <c r="C29" s="2" t="s">
        <v>2</v>
      </c>
    </row>
    <row r="30" spans="1:3" x14ac:dyDescent="0.25">
      <c r="A30" s="2" t="s">
        <v>51</v>
      </c>
      <c r="B30" s="2" t="s">
        <v>52</v>
      </c>
      <c r="C30" s="2" t="s">
        <v>2</v>
      </c>
    </row>
    <row r="31" spans="1:3" x14ac:dyDescent="0.25">
      <c r="A31" s="2" t="s">
        <v>53</v>
      </c>
      <c r="B31" s="2" t="s">
        <v>54</v>
      </c>
      <c r="C31" s="2" t="s">
        <v>2</v>
      </c>
    </row>
    <row r="32" spans="1:3" x14ac:dyDescent="0.25">
      <c r="A32" s="2" t="s">
        <v>55</v>
      </c>
      <c r="B32" s="2" t="s">
        <v>56</v>
      </c>
      <c r="C32" s="2" t="s">
        <v>2</v>
      </c>
    </row>
    <row r="33" spans="1:3" x14ac:dyDescent="0.25">
      <c r="A33" s="2" t="s">
        <v>57</v>
      </c>
      <c r="B33" s="2" t="s">
        <v>57</v>
      </c>
      <c r="C33" s="2" t="s">
        <v>2</v>
      </c>
    </row>
    <row r="34" spans="1:3" x14ac:dyDescent="0.25">
      <c r="A34" s="2" t="s">
        <v>58</v>
      </c>
      <c r="B34" s="2" t="s">
        <v>59</v>
      </c>
      <c r="C34" s="2" t="s">
        <v>2</v>
      </c>
    </row>
    <row r="35" spans="1:3" x14ac:dyDescent="0.25">
      <c r="A35" s="2" t="s">
        <v>60</v>
      </c>
      <c r="B35" s="2" t="s">
        <v>61</v>
      </c>
      <c r="C35" s="2" t="s">
        <v>2</v>
      </c>
    </row>
    <row r="36" spans="1:3" x14ac:dyDescent="0.25">
      <c r="A36" s="2" t="s">
        <v>62</v>
      </c>
      <c r="B36" s="2" t="s">
        <v>63</v>
      </c>
      <c r="C36" s="2" t="s">
        <v>2</v>
      </c>
    </row>
    <row r="37" spans="1:3" x14ac:dyDescent="0.25">
      <c r="A37" s="2" t="s">
        <v>64</v>
      </c>
      <c r="B37" s="2" t="s">
        <v>65</v>
      </c>
      <c r="C37" s="2" t="s">
        <v>2</v>
      </c>
    </row>
    <row r="38" spans="1:3" x14ac:dyDescent="0.25">
      <c r="A38" s="2" t="s">
        <v>66</v>
      </c>
      <c r="B38" s="2" t="s">
        <v>66</v>
      </c>
      <c r="C38" s="2" t="s">
        <v>2</v>
      </c>
    </row>
    <row r="39" spans="1:3" x14ac:dyDescent="0.25">
      <c r="A39" s="2" t="s">
        <v>67</v>
      </c>
      <c r="B39" s="2" t="s">
        <v>68</v>
      </c>
      <c r="C39" s="2" t="s">
        <v>2</v>
      </c>
    </row>
    <row r="40" spans="1:3" x14ac:dyDescent="0.25">
      <c r="A40" s="2" t="s">
        <v>69</v>
      </c>
      <c r="B40" s="2" t="s">
        <v>69</v>
      </c>
      <c r="C40" s="2" t="s">
        <v>2</v>
      </c>
    </row>
    <row r="41" spans="1:3" x14ac:dyDescent="0.25">
      <c r="A41" s="2" t="s">
        <v>70</v>
      </c>
      <c r="B41" s="2" t="s">
        <v>71</v>
      </c>
      <c r="C41" s="2" t="s">
        <v>2</v>
      </c>
    </row>
    <row r="42" spans="1:3" x14ac:dyDescent="0.25">
      <c r="A42" s="2" t="s">
        <v>72</v>
      </c>
      <c r="B42" s="2" t="s">
        <v>73</v>
      </c>
      <c r="C42" s="2" t="s">
        <v>2</v>
      </c>
    </row>
    <row r="43" spans="1:3" x14ac:dyDescent="0.25">
      <c r="A43" s="2" t="s">
        <v>74</v>
      </c>
      <c r="B43" s="2" t="s">
        <v>75</v>
      </c>
      <c r="C43" s="2" t="s">
        <v>2</v>
      </c>
    </row>
    <row r="44" spans="1:3" x14ac:dyDescent="0.25">
      <c r="A44" s="2" t="s">
        <v>76</v>
      </c>
      <c r="B44" s="2" t="s">
        <v>76</v>
      </c>
      <c r="C44" s="2" t="s">
        <v>2</v>
      </c>
    </row>
    <row r="45" spans="1:3" x14ac:dyDescent="0.25">
      <c r="A45" s="2" t="s">
        <v>77</v>
      </c>
      <c r="B45" s="2" t="s">
        <v>78</v>
      </c>
      <c r="C45" s="2" t="s">
        <v>2</v>
      </c>
    </row>
    <row r="46" spans="1:3" x14ac:dyDescent="0.25">
      <c r="A46" s="2" t="s">
        <v>79</v>
      </c>
      <c r="B46" s="2" t="s">
        <v>80</v>
      </c>
      <c r="C46" s="2" t="s">
        <v>2</v>
      </c>
    </row>
    <row r="47" spans="1:3" x14ac:dyDescent="0.25">
      <c r="A47" s="2" t="s">
        <v>81</v>
      </c>
      <c r="B47" s="2" t="s">
        <v>82</v>
      </c>
      <c r="C47" s="2" t="s">
        <v>2</v>
      </c>
    </row>
    <row r="48" spans="1:3" x14ac:dyDescent="0.25">
      <c r="A48" s="2" t="s">
        <v>83</v>
      </c>
      <c r="B48" s="2" t="s">
        <v>84</v>
      </c>
      <c r="C48" s="2" t="s">
        <v>2</v>
      </c>
    </row>
    <row r="49" spans="1:3" x14ac:dyDescent="0.25">
      <c r="A49" s="2" t="s">
        <v>85</v>
      </c>
      <c r="B49" s="2" t="s">
        <v>85</v>
      </c>
      <c r="C49" s="2" t="s">
        <v>2</v>
      </c>
    </row>
    <row r="50" spans="1:3" x14ac:dyDescent="0.25">
      <c r="A50" s="2" t="s">
        <v>86</v>
      </c>
      <c r="B50" s="2" t="s">
        <v>87</v>
      </c>
      <c r="C50" s="2" t="s">
        <v>2</v>
      </c>
    </row>
    <row r="51" spans="1:3" x14ac:dyDescent="0.25">
      <c r="A51" s="2" t="s">
        <v>88</v>
      </c>
      <c r="B51" s="2" t="s">
        <v>88</v>
      </c>
      <c r="C51" s="2" t="s">
        <v>2</v>
      </c>
    </row>
    <row r="52" spans="1:3" x14ac:dyDescent="0.25">
      <c r="A52" s="2" t="s">
        <v>89</v>
      </c>
      <c r="B52" s="2" t="s">
        <v>90</v>
      </c>
      <c r="C52" s="2" t="s">
        <v>2</v>
      </c>
    </row>
    <row r="53" spans="1:3" x14ac:dyDescent="0.25">
      <c r="A53" s="2" t="s">
        <v>91</v>
      </c>
      <c r="B53" s="2" t="s">
        <v>92</v>
      </c>
      <c r="C53" s="2" t="s">
        <v>2</v>
      </c>
    </row>
    <row r="54" spans="1:3" x14ac:dyDescent="0.25">
      <c r="A54" s="2" t="s">
        <v>93</v>
      </c>
      <c r="B54" s="2" t="s">
        <v>94</v>
      </c>
      <c r="C54" s="2" t="s">
        <v>2</v>
      </c>
    </row>
    <row r="55" spans="1:3" x14ac:dyDescent="0.25">
      <c r="A55" s="2" t="s">
        <v>95</v>
      </c>
      <c r="B55" s="2" t="s">
        <v>95</v>
      </c>
      <c r="C55" s="2" t="s">
        <v>2</v>
      </c>
    </row>
    <row r="56" spans="1:3" x14ac:dyDescent="0.25">
      <c r="A56" s="2" t="s">
        <v>96</v>
      </c>
      <c r="B56" s="2" t="s">
        <v>97</v>
      </c>
      <c r="C56" s="2" t="s">
        <v>2</v>
      </c>
    </row>
    <row r="57" spans="1:3" x14ac:dyDescent="0.25">
      <c r="A57" s="2" t="s">
        <v>98</v>
      </c>
      <c r="B57" s="2" t="s">
        <v>99</v>
      </c>
      <c r="C57" s="2" t="s">
        <v>2</v>
      </c>
    </row>
    <row r="58" spans="1:3" x14ac:dyDescent="0.25">
      <c r="A58" s="2" t="s">
        <v>100</v>
      </c>
      <c r="B58" s="2" t="s">
        <v>101</v>
      </c>
      <c r="C58" s="2" t="s">
        <v>2</v>
      </c>
    </row>
    <row r="59" spans="1:3" x14ac:dyDescent="0.25">
      <c r="A59" s="2" t="s">
        <v>102</v>
      </c>
      <c r="B59" s="2" t="s">
        <v>103</v>
      </c>
      <c r="C59" s="2" t="s">
        <v>2</v>
      </c>
    </row>
    <row r="60" spans="1:3" x14ac:dyDescent="0.25">
      <c r="A60" s="2" t="s">
        <v>104</v>
      </c>
      <c r="B60" s="2" t="s">
        <v>104</v>
      </c>
      <c r="C60" s="2" t="s">
        <v>2</v>
      </c>
    </row>
    <row r="61" spans="1:3" x14ac:dyDescent="0.25">
      <c r="A61" s="2" t="s">
        <v>105</v>
      </c>
      <c r="B61" s="2" t="s">
        <v>106</v>
      </c>
      <c r="C61" s="2" t="s">
        <v>2</v>
      </c>
    </row>
    <row r="62" spans="1:3" x14ac:dyDescent="0.25">
      <c r="A62" s="2" t="s">
        <v>107</v>
      </c>
      <c r="B62" s="2" t="s">
        <v>107</v>
      </c>
      <c r="C62" s="2" t="s">
        <v>2</v>
      </c>
    </row>
    <row r="63" spans="1:3" x14ac:dyDescent="0.25">
      <c r="A63" s="2" t="s">
        <v>108</v>
      </c>
      <c r="B63" s="2" t="s">
        <v>109</v>
      </c>
      <c r="C63" s="2" t="s">
        <v>2</v>
      </c>
    </row>
    <row r="64" spans="1:3" x14ac:dyDescent="0.25">
      <c r="A64" s="2" t="s">
        <v>110</v>
      </c>
      <c r="B64" s="2" t="s">
        <v>111</v>
      </c>
      <c r="C64" s="2" t="s">
        <v>2</v>
      </c>
    </row>
    <row r="65" spans="1:3" x14ac:dyDescent="0.25">
      <c r="A65" s="2" t="s">
        <v>112</v>
      </c>
      <c r="B65" s="2" t="s">
        <v>113</v>
      </c>
      <c r="C65" s="2" t="s">
        <v>2</v>
      </c>
    </row>
    <row r="66" spans="1:3" x14ac:dyDescent="0.25">
      <c r="A66" s="2" t="s">
        <v>114</v>
      </c>
      <c r="B66" s="2" t="s">
        <v>114</v>
      </c>
      <c r="C66" s="2" t="s">
        <v>2</v>
      </c>
    </row>
    <row r="67" spans="1:3" x14ac:dyDescent="0.25">
      <c r="A67" s="2" t="s">
        <v>115</v>
      </c>
      <c r="B67" s="2" t="s">
        <v>116</v>
      </c>
      <c r="C67" s="2" t="s">
        <v>2</v>
      </c>
    </row>
    <row r="68" spans="1:3" x14ac:dyDescent="0.25">
      <c r="A68" s="2" t="s">
        <v>117</v>
      </c>
      <c r="B68" s="2" t="s">
        <v>118</v>
      </c>
      <c r="C68" s="2" t="s">
        <v>2</v>
      </c>
    </row>
    <row r="69" spans="1:3" x14ac:dyDescent="0.25">
      <c r="A69" s="2" t="s">
        <v>119</v>
      </c>
      <c r="B69" s="2" t="s">
        <v>120</v>
      </c>
      <c r="C69" s="2" t="s">
        <v>2</v>
      </c>
    </row>
    <row r="70" spans="1:3" x14ac:dyDescent="0.25">
      <c r="A70" s="2" t="s">
        <v>121</v>
      </c>
      <c r="B70" s="2" t="s">
        <v>122</v>
      </c>
      <c r="C70" s="2" t="s">
        <v>2</v>
      </c>
    </row>
    <row r="71" spans="1:3" x14ac:dyDescent="0.25">
      <c r="A71" s="2" t="s">
        <v>123</v>
      </c>
      <c r="B71" s="2" t="s">
        <v>123</v>
      </c>
      <c r="C71" s="2" t="s">
        <v>2</v>
      </c>
    </row>
    <row r="72" spans="1:3" x14ac:dyDescent="0.25">
      <c r="A72" s="2" t="s">
        <v>124</v>
      </c>
      <c r="B72" s="2" t="s">
        <v>125</v>
      </c>
      <c r="C72" s="2" t="s">
        <v>2</v>
      </c>
    </row>
    <row r="73" spans="1:3" x14ac:dyDescent="0.25">
      <c r="A73" s="2" t="s">
        <v>126</v>
      </c>
      <c r="B73" s="2" t="s">
        <v>126</v>
      </c>
      <c r="C73" s="2" t="s">
        <v>2</v>
      </c>
    </row>
    <row r="74" spans="1:3" x14ac:dyDescent="0.25">
      <c r="A74" s="2" t="s">
        <v>127</v>
      </c>
      <c r="B74" s="2" t="s">
        <v>128</v>
      </c>
      <c r="C74" s="2" t="s">
        <v>2</v>
      </c>
    </row>
    <row r="75" spans="1:3" x14ac:dyDescent="0.25">
      <c r="A75" s="2" t="s">
        <v>129</v>
      </c>
      <c r="B75" s="2" t="s">
        <v>130</v>
      </c>
      <c r="C75" s="2" t="s">
        <v>2</v>
      </c>
    </row>
    <row r="76" spans="1:3" x14ac:dyDescent="0.25">
      <c r="A76" s="2" t="s">
        <v>131</v>
      </c>
      <c r="B76" s="2" t="s">
        <v>132</v>
      </c>
      <c r="C76" s="2" t="s">
        <v>2</v>
      </c>
    </row>
    <row r="77" spans="1:3" x14ac:dyDescent="0.25">
      <c r="A77" s="2" t="s">
        <v>133</v>
      </c>
      <c r="B77" s="2" t="s">
        <v>133</v>
      </c>
      <c r="C77" s="2" t="s">
        <v>2</v>
      </c>
    </row>
    <row r="78" spans="1:3" x14ac:dyDescent="0.25">
      <c r="A78" s="2" t="s">
        <v>134</v>
      </c>
      <c r="B78" s="2" t="s">
        <v>135</v>
      </c>
      <c r="C78" s="2" t="s">
        <v>2</v>
      </c>
    </row>
    <row r="79" spans="1:3" x14ac:dyDescent="0.25">
      <c r="A79" s="2" t="s">
        <v>136</v>
      </c>
      <c r="B79" s="2" t="s">
        <v>137</v>
      </c>
      <c r="C79" s="2" t="s">
        <v>2</v>
      </c>
    </row>
    <row r="80" spans="1:3" x14ac:dyDescent="0.25">
      <c r="A80" s="2" t="s">
        <v>138</v>
      </c>
      <c r="B80" s="2" t="s">
        <v>139</v>
      </c>
      <c r="C80" s="2" t="s">
        <v>2</v>
      </c>
    </row>
    <row r="81" spans="1:3" x14ac:dyDescent="0.25">
      <c r="A81" s="2" t="s">
        <v>140</v>
      </c>
      <c r="B81" s="2" t="s">
        <v>141</v>
      </c>
      <c r="C81" s="2" t="s">
        <v>2</v>
      </c>
    </row>
    <row r="82" spans="1:3" x14ac:dyDescent="0.25">
      <c r="A82" s="2" t="s">
        <v>142</v>
      </c>
      <c r="B82" s="2" t="s">
        <v>142</v>
      </c>
      <c r="C82" s="2" t="s">
        <v>2</v>
      </c>
    </row>
    <row r="83" spans="1:3" x14ac:dyDescent="0.25">
      <c r="A83" s="2" t="s">
        <v>143</v>
      </c>
      <c r="B83" s="2" t="s">
        <v>144</v>
      </c>
      <c r="C83" s="2" t="s">
        <v>2</v>
      </c>
    </row>
    <row r="84" spans="1:3" x14ac:dyDescent="0.25">
      <c r="A84" s="2" t="s">
        <v>145</v>
      </c>
      <c r="B84" s="2" t="s">
        <v>145</v>
      </c>
      <c r="C84" s="2" t="s">
        <v>2</v>
      </c>
    </row>
    <row r="85" spans="1:3" x14ac:dyDescent="0.25">
      <c r="A85" s="2" t="s">
        <v>146</v>
      </c>
      <c r="B85" s="2" t="s">
        <v>147</v>
      </c>
      <c r="C85" s="2" t="s">
        <v>2</v>
      </c>
    </row>
    <row r="86" spans="1:3" x14ac:dyDescent="0.25">
      <c r="A86" s="2" t="s">
        <v>148</v>
      </c>
      <c r="B86" s="2" t="s">
        <v>149</v>
      </c>
      <c r="C86" s="2" t="s">
        <v>2</v>
      </c>
    </row>
    <row r="87" spans="1:3" x14ac:dyDescent="0.25">
      <c r="A87" s="2" t="s">
        <v>150</v>
      </c>
      <c r="B87" s="2" t="s">
        <v>151</v>
      </c>
      <c r="C87" s="2" t="s">
        <v>2</v>
      </c>
    </row>
    <row r="88" spans="1:3" x14ac:dyDescent="0.25">
      <c r="A88" s="2" t="s">
        <v>152</v>
      </c>
      <c r="B88" s="2" t="s">
        <v>152</v>
      </c>
      <c r="C88" s="2" t="s">
        <v>2</v>
      </c>
    </row>
    <row r="89" spans="1:3" x14ac:dyDescent="0.25">
      <c r="A89" s="2" t="s">
        <v>153</v>
      </c>
      <c r="B89" s="2" t="s">
        <v>154</v>
      </c>
      <c r="C89" s="2" t="s">
        <v>2</v>
      </c>
    </row>
    <row r="90" spans="1:3" x14ac:dyDescent="0.25">
      <c r="A90" s="2" t="s">
        <v>155</v>
      </c>
      <c r="B90" s="2" t="s">
        <v>156</v>
      </c>
      <c r="C90" s="2" t="s">
        <v>2</v>
      </c>
    </row>
    <row r="91" spans="1:3" x14ac:dyDescent="0.25">
      <c r="A91" s="2" t="s">
        <v>157</v>
      </c>
      <c r="B91" s="2" t="s">
        <v>158</v>
      </c>
      <c r="C91" s="2" t="s">
        <v>2</v>
      </c>
    </row>
    <row r="92" spans="1:3" x14ac:dyDescent="0.25">
      <c r="A92" s="2" t="s">
        <v>159</v>
      </c>
      <c r="B92" s="2" t="s">
        <v>160</v>
      </c>
      <c r="C92" s="2" t="s">
        <v>2</v>
      </c>
    </row>
    <row r="93" spans="1:3" x14ac:dyDescent="0.25">
      <c r="A93" s="2" t="s">
        <v>161</v>
      </c>
      <c r="B93" s="2" t="s">
        <v>161</v>
      </c>
      <c r="C93" s="2" t="s">
        <v>2</v>
      </c>
    </row>
    <row r="94" spans="1:3" x14ac:dyDescent="0.25">
      <c r="A94" s="2" t="s">
        <v>162</v>
      </c>
      <c r="B94" s="2" t="s">
        <v>163</v>
      </c>
      <c r="C94" s="2" t="s">
        <v>2</v>
      </c>
    </row>
    <row r="95" spans="1:3" x14ac:dyDescent="0.25">
      <c r="A95" s="2" t="s">
        <v>164</v>
      </c>
      <c r="B95" s="2" t="s">
        <v>164</v>
      </c>
      <c r="C95" s="2" t="s">
        <v>2</v>
      </c>
    </row>
    <row r="96" spans="1:3" x14ac:dyDescent="0.25">
      <c r="A96" s="2" t="s">
        <v>165</v>
      </c>
      <c r="B96" s="2" t="s">
        <v>166</v>
      </c>
      <c r="C96" s="2" t="s">
        <v>2</v>
      </c>
    </row>
    <row r="97" spans="1:3" x14ac:dyDescent="0.25">
      <c r="A97" s="2" t="s">
        <v>167</v>
      </c>
      <c r="B97" s="2" t="s">
        <v>168</v>
      </c>
      <c r="C97" s="2" t="s">
        <v>2</v>
      </c>
    </row>
    <row r="98" spans="1:3" x14ac:dyDescent="0.25">
      <c r="A98" s="2" t="s">
        <v>169</v>
      </c>
      <c r="B98" s="2" t="s">
        <v>170</v>
      </c>
      <c r="C98" s="2" t="s">
        <v>2</v>
      </c>
    </row>
    <row r="99" spans="1:3" x14ac:dyDescent="0.25">
      <c r="A99" s="2" t="s">
        <v>171</v>
      </c>
      <c r="B99" s="2" t="s">
        <v>171</v>
      </c>
      <c r="C99" s="2" t="s">
        <v>2</v>
      </c>
    </row>
    <row r="100" spans="1:3" x14ac:dyDescent="0.25">
      <c r="A100" s="2" t="s">
        <v>172</v>
      </c>
      <c r="B100" s="2" t="s">
        <v>173</v>
      </c>
      <c r="C100" s="2" t="s">
        <v>2</v>
      </c>
    </row>
    <row r="101" spans="1:3" x14ac:dyDescent="0.25">
      <c r="A101" s="2" t="s">
        <v>174</v>
      </c>
      <c r="B101" s="2" t="s">
        <v>175</v>
      </c>
      <c r="C101" s="2" t="s">
        <v>2</v>
      </c>
    </row>
    <row r="102" spans="1:3" x14ac:dyDescent="0.25">
      <c r="A102" s="2" t="s">
        <v>176</v>
      </c>
      <c r="B102" s="2" t="s">
        <v>177</v>
      </c>
      <c r="C102" s="2" t="s">
        <v>2</v>
      </c>
    </row>
    <row r="103" spans="1:3" x14ac:dyDescent="0.25">
      <c r="A103" s="2" t="s">
        <v>178</v>
      </c>
      <c r="B103" s="2" t="s">
        <v>179</v>
      </c>
      <c r="C103" s="2" t="s">
        <v>2</v>
      </c>
    </row>
    <row r="104" spans="1:3" x14ac:dyDescent="0.25">
      <c r="A104" s="2" t="s">
        <v>180</v>
      </c>
      <c r="B104" s="2" t="s">
        <v>180</v>
      </c>
      <c r="C104" s="2" t="s">
        <v>2</v>
      </c>
    </row>
    <row r="105" spans="1:3" x14ac:dyDescent="0.25">
      <c r="A105" s="2" t="s">
        <v>181</v>
      </c>
      <c r="B105" s="2" t="s">
        <v>182</v>
      </c>
      <c r="C105" s="2" t="s">
        <v>2</v>
      </c>
    </row>
    <row r="106" spans="1:3" x14ac:dyDescent="0.25">
      <c r="A106" s="2" t="s">
        <v>183</v>
      </c>
      <c r="B106" s="2" t="s">
        <v>183</v>
      </c>
      <c r="C106" s="2" t="s">
        <v>2</v>
      </c>
    </row>
    <row r="107" spans="1:3" x14ac:dyDescent="0.25">
      <c r="A107" s="2" t="s">
        <v>184</v>
      </c>
      <c r="B107" s="2" t="s">
        <v>185</v>
      </c>
      <c r="C107" s="2" t="s">
        <v>2</v>
      </c>
    </row>
    <row r="108" spans="1:3" x14ac:dyDescent="0.25">
      <c r="A108" s="2" t="s">
        <v>186</v>
      </c>
      <c r="B108" s="2" t="s">
        <v>187</v>
      </c>
      <c r="C108" s="2" t="s">
        <v>2</v>
      </c>
    </row>
    <row r="109" spans="1:3" x14ac:dyDescent="0.25">
      <c r="A109" s="2" t="s">
        <v>188</v>
      </c>
      <c r="B109" s="2" t="s">
        <v>189</v>
      </c>
      <c r="C109" s="2" t="s">
        <v>2</v>
      </c>
    </row>
    <row r="110" spans="1:3" x14ac:dyDescent="0.25">
      <c r="A110" s="2" t="s">
        <v>190</v>
      </c>
      <c r="B110" s="2" t="s">
        <v>190</v>
      </c>
      <c r="C110" s="2" t="s">
        <v>2</v>
      </c>
    </row>
    <row r="111" spans="1:3" x14ac:dyDescent="0.25">
      <c r="A111" s="2" t="s">
        <v>191</v>
      </c>
      <c r="B111" s="2" t="s">
        <v>192</v>
      </c>
      <c r="C111" s="2" t="s">
        <v>2</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P12"/>
  <sheetViews>
    <sheetView tabSelected="1" workbookViewId="0">
      <selection activeCell="O3" sqref="O3"/>
    </sheetView>
  </sheetViews>
  <sheetFormatPr defaultRowHeight="14.4" x14ac:dyDescent="0.3"/>
  <cols>
    <col min="3" max="11" width="9.109375" customWidth="1"/>
    <col min="12" max="12" width="20" customWidth="1"/>
    <col min="13" max="13" width="9.109375" customWidth="1"/>
    <col min="14" max="14" width="18.5546875" customWidth="1"/>
  </cols>
  <sheetData>
    <row r="1" spans="1:16" s="136" customFormat="1" x14ac:dyDescent="0.3">
      <c r="A1" s="188" t="s">
        <v>592</v>
      </c>
      <c r="B1" s="91" t="s">
        <v>593</v>
      </c>
      <c r="C1" s="189" t="s">
        <v>594</v>
      </c>
      <c r="D1" s="190" t="s">
        <v>595</v>
      </c>
      <c r="E1" s="191" t="s">
        <v>596</v>
      </c>
      <c r="F1" s="192" t="s">
        <v>597</v>
      </c>
      <c r="G1" s="193" t="s">
        <v>598</v>
      </c>
      <c r="H1" s="194" t="s">
        <v>599</v>
      </c>
      <c r="I1" s="195" t="s">
        <v>600</v>
      </c>
      <c r="J1" s="196" t="s">
        <v>601</v>
      </c>
      <c r="K1" s="193" t="s">
        <v>602</v>
      </c>
      <c r="L1" s="194" t="s">
        <v>603</v>
      </c>
      <c r="M1" s="197" t="s">
        <v>604</v>
      </c>
      <c r="N1" s="198" t="s">
        <v>605</v>
      </c>
      <c r="O1" s="136" t="s">
        <v>606</v>
      </c>
      <c r="P1" s="230" t="s">
        <v>607</v>
      </c>
    </row>
    <row r="2" spans="1:16" x14ac:dyDescent="0.3">
      <c r="A2" s="177" t="s">
        <v>198</v>
      </c>
      <c r="B2" s="178">
        <v>141680.476189732</v>
      </c>
      <c r="C2" s="179">
        <v>1222.3809861573682</v>
      </c>
      <c r="D2" s="180">
        <v>57950.291543245301</v>
      </c>
      <c r="E2" s="181">
        <v>8692.5437314867959</v>
      </c>
      <c r="F2" s="182">
        <v>49257.747811758505</v>
      </c>
      <c r="G2" s="183">
        <v>29554.648687055102</v>
      </c>
      <c r="H2" s="184">
        <v>19703.099124703404</v>
      </c>
      <c r="I2" s="185">
        <v>3988.0673705935401</v>
      </c>
      <c r="J2" s="180">
        <v>15341.313157975599</v>
      </c>
      <c r="K2" s="183">
        <v>7670.6565789877995</v>
      </c>
      <c r="L2" s="184">
        <v>7670.6565789877995</v>
      </c>
      <c r="M2" s="186">
        <v>263.423131760209</v>
      </c>
      <c r="N2" s="187">
        <v>62915</v>
      </c>
      <c r="O2" s="199">
        <f>G2+H2+K2+L2</f>
        <v>64599.060969734106</v>
      </c>
      <c r="P2">
        <v>151025.54914617521</v>
      </c>
    </row>
    <row r="3" spans="1:16" x14ac:dyDescent="0.3">
      <c r="A3" s="177" t="s">
        <v>202</v>
      </c>
      <c r="B3" s="178">
        <v>113508.954599545</v>
      </c>
      <c r="C3" s="179">
        <v>370.15665518518654</v>
      </c>
      <c r="D3" s="180">
        <v>48670.583650773297</v>
      </c>
      <c r="E3" s="181">
        <v>7300.5875476159954</v>
      </c>
      <c r="F3" s="182">
        <v>41369.996103157304</v>
      </c>
      <c r="G3" s="183">
        <v>24821.99766189438</v>
      </c>
      <c r="H3" s="184">
        <v>16547.998441262924</v>
      </c>
      <c r="I3" s="185">
        <v>703.71386992931298</v>
      </c>
      <c r="J3" s="180">
        <v>23441.0388583899</v>
      </c>
      <c r="K3" s="183">
        <v>11720.51942919495</v>
      </c>
      <c r="L3" s="184">
        <v>11720.51942919495</v>
      </c>
      <c r="M3" s="186">
        <v>37.961565267294603</v>
      </c>
      <c r="N3" s="187">
        <v>40285.5</v>
      </c>
      <c r="O3" s="199">
        <f t="shared" ref="O3:O9" si="0">G3+H3+K3+L3</f>
        <v>64811.034961547208</v>
      </c>
      <c r="P3">
        <v>114833.04255263126</v>
      </c>
    </row>
    <row r="4" spans="1:16" x14ac:dyDescent="0.3">
      <c r="A4" s="177" t="s">
        <v>206</v>
      </c>
      <c r="B4" s="178">
        <v>145595.87483549101</v>
      </c>
      <c r="C4" s="179">
        <v>243.17902053246507</v>
      </c>
      <c r="D4" s="180">
        <v>49397.285296209098</v>
      </c>
      <c r="E4" s="181">
        <v>7409.5927944313662</v>
      </c>
      <c r="F4" s="182">
        <v>41987.692501777732</v>
      </c>
      <c r="G4" s="183">
        <v>25192.615501066637</v>
      </c>
      <c r="H4" s="184">
        <v>16795.077000711095</v>
      </c>
      <c r="I4" s="185">
        <v>0.30615117214620102</v>
      </c>
      <c r="J4" s="180">
        <v>17419.681965827898</v>
      </c>
      <c r="K4" s="183">
        <v>8709.8409829139491</v>
      </c>
      <c r="L4" s="184">
        <v>8709.8409829139491</v>
      </c>
      <c r="M4" s="186">
        <v>12978.822401749399</v>
      </c>
      <c r="N4" s="187">
        <v>65556.600000000006</v>
      </c>
      <c r="O4" s="199">
        <v>0</v>
      </c>
      <c r="P4">
        <v>145645.02209707338</v>
      </c>
    </row>
    <row r="5" spans="1:16" x14ac:dyDescent="0.3">
      <c r="A5" s="177" t="s">
        <v>210</v>
      </c>
      <c r="B5" s="178">
        <v>238833.462215423</v>
      </c>
      <c r="C5" s="179">
        <v>846.59313863472198</v>
      </c>
      <c r="D5" s="180">
        <v>95065.9132137298</v>
      </c>
      <c r="E5" s="181">
        <v>14259.886982059472</v>
      </c>
      <c r="F5" s="182">
        <v>80806.02623167033</v>
      </c>
      <c r="G5" s="183">
        <v>48483.615739002198</v>
      </c>
      <c r="H5" s="184">
        <v>32322.410492668132</v>
      </c>
      <c r="I5" s="185">
        <v>16439.298118591301</v>
      </c>
      <c r="J5" s="180">
        <v>39269.173709869297</v>
      </c>
      <c r="K5" s="183">
        <v>19634.586854934649</v>
      </c>
      <c r="L5" s="184">
        <v>19634.586854934649</v>
      </c>
      <c r="M5" s="186">
        <v>2816.98403459787</v>
      </c>
      <c r="N5" s="187">
        <v>84395.5</v>
      </c>
      <c r="O5" s="199">
        <f t="shared" si="0"/>
        <v>120075.19994153963</v>
      </c>
      <c r="P5">
        <v>246747.45163381082</v>
      </c>
    </row>
    <row r="6" spans="1:16" x14ac:dyDescent="0.3">
      <c r="A6" s="177" t="s">
        <v>213</v>
      </c>
      <c r="B6" s="178">
        <v>96741.291428565906</v>
      </c>
      <c r="C6" s="179">
        <v>1903.315299975875</v>
      </c>
      <c r="D6" s="180">
        <v>58097.932598113999</v>
      </c>
      <c r="E6" s="181">
        <v>8714.6898897171013</v>
      </c>
      <c r="F6" s="182">
        <v>49383.242708396901</v>
      </c>
      <c r="G6" s="183">
        <v>29629.945625038141</v>
      </c>
      <c r="H6" s="184">
        <v>19753.297083358761</v>
      </c>
      <c r="I6" s="185">
        <v>727.04614043235699</v>
      </c>
      <c r="J6" s="180">
        <v>12578.0196666717</v>
      </c>
      <c r="K6" s="183">
        <v>6289.0098333358501</v>
      </c>
      <c r="L6" s="184">
        <v>6289.0098333358501</v>
      </c>
      <c r="M6" s="186">
        <v>42.277723371982503</v>
      </c>
      <c r="N6" s="187">
        <v>23392.7</v>
      </c>
      <c r="O6" s="199">
        <f t="shared" si="0"/>
        <v>61961.262375068596</v>
      </c>
      <c r="P6">
        <v>106100.82270598403</v>
      </c>
    </row>
    <row r="7" spans="1:16" x14ac:dyDescent="0.3">
      <c r="A7" s="177" t="s">
        <v>217</v>
      </c>
      <c r="B7" s="178">
        <v>107561.097502708</v>
      </c>
      <c r="C7" s="179">
        <v>2160.1605067980272</v>
      </c>
      <c r="D7" s="180">
        <v>54897.952398538502</v>
      </c>
      <c r="E7" s="181">
        <v>8234.6928597807764</v>
      </c>
      <c r="F7" s="182">
        <v>46663.259538757724</v>
      </c>
      <c r="G7" s="183">
        <v>27997.955723254632</v>
      </c>
      <c r="H7" s="184">
        <v>18665.303815503092</v>
      </c>
      <c r="I7" s="185">
        <v>5169.6623744070503</v>
      </c>
      <c r="J7" s="180">
        <v>11485.366881370501</v>
      </c>
      <c r="K7" s="183">
        <v>5742.6834406852504</v>
      </c>
      <c r="L7" s="184">
        <v>5742.6834406852504</v>
      </c>
      <c r="M7" s="186">
        <v>276.55534159392101</v>
      </c>
      <c r="N7" s="187">
        <v>33571.4</v>
      </c>
      <c r="O7" s="199">
        <v>0</v>
      </c>
      <c r="P7">
        <v>125723.72017192835</v>
      </c>
    </row>
    <row r="8" spans="1:16" x14ac:dyDescent="0.3">
      <c r="A8" s="177" t="s">
        <v>221</v>
      </c>
      <c r="B8" s="178">
        <v>27707.5702514648</v>
      </c>
      <c r="C8" s="179">
        <v>5.7589745374571066E-3</v>
      </c>
      <c r="D8" s="180">
        <v>7028.7267646789496</v>
      </c>
      <c r="E8" s="181">
        <v>1054.3090147018427</v>
      </c>
      <c r="F8" s="182">
        <v>5974.4177499771067</v>
      </c>
      <c r="G8" s="183">
        <v>3584.6506499862639</v>
      </c>
      <c r="H8" s="184">
        <v>2389.7670999908428</v>
      </c>
      <c r="I8" s="185">
        <v>2493.92600250244</v>
      </c>
      <c r="J8" s="180">
        <v>10934.016151428201</v>
      </c>
      <c r="K8" s="183">
        <v>5467.0080757141004</v>
      </c>
      <c r="L8" s="184">
        <v>5467.0080757141004</v>
      </c>
      <c r="M8" s="186">
        <v>96.805573880672398</v>
      </c>
      <c r="N8" s="187">
        <v>7154.09</v>
      </c>
      <c r="O8" s="199">
        <v>0</v>
      </c>
      <c r="P8">
        <v>28243.04695796964</v>
      </c>
    </row>
    <row r="9" spans="1:16" x14ac:dyDescent="0.3">
      <c r="A9" s="177" t="s">
        <v>225</v>
      </c>
      <c r="B9" s="178">
        <v>13238.951122283899</v>
      </c>
      <c r="C9" s="179">
        <v>-7.4140620508842403E-3</v>
      </c>
      <c r="D9" s="180">
        <v>1512.4354619979799</v>
      </c>
      <c r="E9" s="181">
        <v>226.86531929969703</v>
      </c>
      <c r="F9" s="182">
        <v>1285.570142698283</v>
      </c>
      <c r="G9" s="183">
        <v>771.3420856189698</v>
      </c>
      <c r="H9" s="184">
        <v>514.2280570793132</v>
      </c>
      <c r="I9" s="185">
        <v>874.39757442474297</v>
      </c>
      <c r="J9" s="180">
        <v>6214.8123855590802</v>
      </c>
      <c r="K9" s="183">
        <v>3107.4061927795401</v>
      </c>
      <c r="L9" s="184">
        <v>3107.4061927795401</v>
      </c>
      <c r="M9" s="186">
        <v>41.293114364147101</v>
      </c>
      <c r="N9" s="187">
        <v>4596.0200000000004</v>
      </c>
      <c r="O9" s="199">
        <f t="shared" si="0"/>
        <v>7500.3825282573634</v>
      </c>
      <c r="P9">
        <v>13335.812937736451</v>
      </c>
    </row>
    <row r="10" spans="1:16" x14ac:dyDescent="0.3">
      <c r="A10" s="177" t="s">
        <v>228</v>
      </c>
      <c r="B10" s="178">
        <v>25005.9849967956</v>
      </c>
      <c r="C10" s="179">
        <v>24.568730564558791</v>
      </c>
      <c r="D10" s="180">
        <v>7126.0510189533197</v>
      </c>
      <c r="E10" s="181">
        <v>1068.907652842998</v>
      </c>
      <c r="F10" s="182">
        <v>6057.1433661103219</v>
      </c>
      <c r="G10" s="183">
        <v>3634.2860196661932</v>
      </c>
      <c r="H10" s="184">
        <v>2422.8573464441288</v>
      </c>
      <c r="I10" s="185">
        <v>2782.4533026814402</v>
      </c>
      <c r="J10" s="180">
        <v>6955.5656576156598</v>
      </c>
      <c r="K10" s="183">
        <v>3477.7828288078299</v>
      </c>
      <c r="L10" s="184">
        <v>3477.7828288078299</v>
      </c>
      <c r="M10" s="186">
        <v>7202.2792869806199</v>
      </c>
      <c r="N10" s="187">
        <v>915.06700000000001</v>
      </c>
      <c r="O10" s="199">
        <v>0</v>
      </c>
      <c r="P10">
        <v>25779.449976205793</v>
      </c>
    </row>
    <row r="11" spans="1:16" x14ac:dyDescent="0.3">
      <c r="A11" s="177" t="s">
        <v>232</v>
      </c>
      <c r="B11" s="178">
        <v>12442.687641143701</v>
      </c>
      <c r="C11" s="179">
        <v>8.0901383480522782E-3</v>
      </c>
      <c r="D11" s="180">
        <v>7749.6089901924097</v>
      </c>
      <c r="E11" s="181">
        <v>1162.4413485288617</v>
      </c>
      <c r="F11" s="182">
        <v>6587.1676416635482</v>
      </c>
      <c r="G11" s="183">
        <v>3952.3005849981287</v>
      </c>
      <c r="H11" s="184">
        <v>2634.8670566654196</v>
      </c>
      <c r="I11" s="185">
        <v>524.81055641174305</v>
      </c>
      <c r="J11" s="180">
        <v>4137.9558753967203</v>
      </c>
      <c r="K11" s="183">
        <v>2068.9779376983602</v>
      </c>
      <c r="L11" s="184">
        <v>2068.9779376983602</v>
      </c>
      <c r="M11" s="186">
        <v>30.304129004478401</v>
      </c>
      <c r="N11" s="187"/>
      <c r="O11" s="199">
        <v>0</v>
      </c>
      <c r="P11">
        <v>12588.680153846737</v>
      </c>
    </row>
    <row r="12" spans="1:16" x14ac:dyDescent="0.3">
      <c r="A12" s="177" t="s">
        <v>235</v>
      </c>
      <c r="B12" s="178">
        <v>116761.697616815</v>
      </c>
      <c r="C12" s="179">
        <v>1719.3490680452232</v>
      </c>
      <c r="D12" s="180">
        <v>94632.471317529606</v>
      </c>
      <c r="E12" s="181">
        <v>14194.870697629443</v>
      </c>
      <c r="F12" s="182">
        <v>80437.600619900157</v>
      </c>
      <c r="G12" s="183">
        <v>48262.56037194009</v>
      </c>
      <c r="H12" s="184">
        <v>32175.040247960063</v>
      </c>
      <c r="I12" s="185">
        <v>8366.6545269489197</v>
      </c>
      <c r="J12" s="180">
        <v>11591.6892642974</v>
      </c>
      <c r="K12" s="183">
        <v>5795.8446321486999</v>
      </c>
      <c r="L12" s="184">
        <v>5795.8446321486999</v>
      </c>
      <c r="M12" s="186">
        <v>451.533439993858</v>
      </c>
      <c r="N12" s="187"/>
      <c r="O12" s="199">
        <v>0</v>
      </c>
      <c r="P12">
        <v>127555.52907967557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S2.1 plastic types</vt:lpstr>
      <vt:lpstr>S2.3 productgroups</vt:lpstr>
      <vt:lpstr>S3.15 LCA_recycling_1</vt:lpstr>
      <vt:lpstr>S3.8 maximum_shares_sec_mat_def</vt:lpstr>
      <vt:lpstr>S4.1 results_mat_flows_values</vt:lpstr>
      <vt:lpstr>S4.3 results_collection</vt:lpstr>
      <vt:lpstr>S4.8 results_rec_inventories</vt:lpstr>
      <vt:lpstr>mass_flow_2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2024-03-01T07:08:45Z</dcterms:created>
  <dcterms:modified xsi:type="dcterms:W3CDTF">2024-04-29T07:23:02Z</dcterms:modified>
</cp:coreProperties>
</file>