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ribin/Documents/PhD Thesis/Heritability meta/Data/"/>
    </mc:Choice>
  </mc:AlternateContent>
  <xr:revisionPtr revIDLastSave="0" documentId="13_ncr:1_{5559BC80-A07B-F24E-A7AD-C9DE577E94C2}" xr6:coauthVersionLast="40" xr6:coauthVersionMax="40" xr10:uidLastSave="{00000000-0000-0000-0000-000000000000}"/>
  <bookViews>
    <workbookView xWindow="0" yWindow="460" windowWidth="28800" windowHeight="17540" activeTab="2" xr2:uid="{61D04A0E-795A-894B-B113-AD04FEFF065C}"/>
  </bookViews>
  <sheets>
    <sheet name="systematic review" sheetId="5" r:id="rId1"/>
    <sheet name="metah2" sheetId="2" r:id="rId2"/>
    <sheet name="h2" sheetId="1" r:id="rId3"/>
    <sheet name="manipulations" sheetId="4" r:id="rId4"/>
  </sheets>
  <definedNames>
    <definedName name="_xlnm._FilterDatabase" localSheetId="2" hidden="1">'h2'!$A$1:$AJ$114</definedName>
    <definedName name="_xlnm._FilterDatabase" localSheetId="1" hidden="1">metah2!$A$1:$V$32</definedName>
    <definedName name="_xlnm._FilterDatabase" localSheetId="0" hidden="1">'systematic review'!$A$7:$D$25</definedName>
    <definedName name="_xlnm.Print_Area" localSheetId="2">'h2'!$A$1:$AH$63</definedName>
    <definedName name="_xlnm.Print_Area" localSheetId="1">metah2!$A$1:$Q$28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5" l="1"/>
  <c r="AI63" i="1" l="1"/>
  <c r="G59" i="1" l="1"/>
  <c r="E28" i="5" l="1"/>
  <c r="D28" i="5"/>
  <c r="C28" i="5"/>
  <c r="Q106" i="1"/>
  <c r="K106" i="1"/>
  <c r="Q48" i="1" l="1"/>
  <c r="T11" i="2" l="1"/>
  <c r="T10" i="2"/>
  <c r="K36" i="1"/>
  <c r="Q36" i="1"/>
  <c r="Q35" i="1"/>
  <c r="Q34" i="1"/>
  <c r="Q104" i="1" l="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K114" i="1"/>
  <c r="Q114" i="1"/>
  <c r="Q113" i="1"/>
  <c r="Q112" i="1"/>
  <c r="Q111" i="1"/>
  <c r="Q110" i="1"/>
  <c r="Q109" i="1"/>
  <c r="Q108" i="1"/>
  <c r="Q107" i="1"/>
  <c r="T30" i="2"/>
  <c r="K45" i="1" l="1"/>
  <c r="K44" i="1"/>
  <c r="K43" i="1"/>
  <c r="K42" i="1"/>
  <c r="K41" i="1"/>
  <c r="K40" i="1"/>
  <c r="K39" i="1"/>
  <c r="K38" i="1"/>
  <c r="H45" i="1"/>
  <c r="H44" i="1"/>
  <c r="H43" i="1"/>
  <c r="H42" i="1"/>
  <c r="H41" i="1"/>
  <c r="H40" i="1"/>
  <c r="H39" i="1"/>
  <c r="H38" i="1"/>
  <c r="T2" i="2" l="1"/>
  <c r="Q105" i="1" l="1"/>
  <c r="Q60" i="1"/>
  <c r="Q56" i="1"/>
  <c r="Q54" i="1"/>
  <c r="Q33" i="1"/>
  <c r="Q49" i="1"/>
  <c r="H49" i="1"/>
  <c r="H47" i="1"/>
  <c r="H46" i="1"/>
  <c r="G46" i="1"/>
  <c r="Q46" i="1" s="1"/>
  <c r="G47" i="1"/>
  <c r="Q47" i="1" s="1"/>
  <c r="Q50" i="1"/>
  <c r="Q32" i="1"/>
  <c r="K105" i="1" l="1"/>
  <c r="T31" i="2"/>
  <c r="AI61" i="1" l="1"/>
  <c r="T26" i="2" l="1"/>
  <c r="U26" i="2"/>
  <c r="Q51" i="1" l="1"/>
  <c r="Q52" i="1"/>
  <c r="Q18" i="1"/>
  <c r="Q19" i="1"/>
  <c r="Q20" i="1"/>
  <c r="Q21" i="1"/>
  <c r="Q22" i="1"/>
  <c r="Q23" i="1"/>
  <c r="Q24" i="1"/>
  <c r="Q25" i="1"/>
  <c r="Q26" i="1"/>
  <c r="Q27" i="1"/>
  <c r="Q28" i="1"/>
  <c r="Q29" i="1"/>
  <c r="Q30" i="1"/>
  <c r="Q10" i="1"/>
  <c r="Q11" i="1"/>
  <c r="Q12" i="1"/>
  <c r="Q13" i="1"/>
  <c r="Q14" i="1"/>
  <c r="Q15" i="1"/>
  <c r="Q16" i="1"/>
  <c r="Q17" i="1"/>
  <c r="Q9" i="1"/>
  <c r="K60" i="1" l="1"/>
  <c r="K51" i="1"/>
  <c r="K52" i="1"/>
  <c r="K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tc={C26D7254-10AE-474C-9CF0-6544837057AF}</author>
  </authors>
  <commentList>
    <comment ref="A23" authorId="0" shapeId="0" xr:uid="{C26D7254-10AE-474C-9CF0-6544837057AF}">
      <text>
        <t>[Threaded comment]
Your version of Excel allows you to read this threaded comment; however, any edits to it will get removed if the file is opened in a newer version of Excel. Learn more: https://go.microsoft.com/fwlink/?linkid=870924
Comment:
    Accidentally labelled them as juveniles when they are adults</t>
      </text>
    </comment>
  </commentList>
</comments>
</file>

<file path=xl/sharedStrings.xml><?xml version="1.0" encoding="utf-8"?>
<sst xmlns="http://schemas.openxmlformats.org/spreadsheetml/2006/main" count="3365" uniqueCount="531">
  <si>
    <t>study</t>
  </si>
  <si>
    <t>coral</t>
  </si>
  <si>
    <t>treatment.temp</t>
  </si>
  <si>
    <t>treatment.temp.sd</t>
  </si>
  <si>
    <t>type</t>
  </si>
  <si>
    <t>focus</t>
  </si>
  <si>
    <t>trait</t>
  </si>
  <si>
    <t>heritability</t>
  </si>
  <si>
    <t>val</t>
  </si>
  <si>
    <t>sig</t>
  </si>
  <si>
    <t>Experimental Method</t>
  </si>
  <si>
    <t>n.individuals</t>
  </si>
  <si>
    <t>Carlon et al. 2011</t>
  </si>
  <si>
    <t>Favia fragum</t>
  </si>
  <si>
    <t>coral juvenile (morphology)</t>
  </si>
  <si>
    <t>morphology</t>
  </si>
  <si>
    <t>narrow</t>
  </si>
  <si>
    <t>y</t>
  </si>
  <si>
    <t>field, cross-planting in two habitats, marker-based heritability (15 microsats)</t>
  </si>
  <si>
    <t>n</t>
  </si>
  <si>
    <t>Császár et al. 2010</t>
  </si>
  <si>
    <t>Acropora millepora</t>
  </si>
  <si>
    <t>holobiont nubbin</t>
  </si>
  <si>
    <t>% increase in total buoyant weight over 15 days</t>
  </si>
  <si>
    <t xml:space="preserve">Defined as percent increase in buoyant weight of combined coral tissue and skeleton </t>
  </si>
  <si>
    <t>broad</t>
  </si>
  <si>
    <t>lab, common garden, ANOVA</t>
  </si>
  <si>
    <t>18 distinct genotypes (with 1-4 replicates through clones)</t>
  </si>
  <si>
    <t>coral nubbin</t>
  </si>
  <si>
    <t>Ferritin gene expression</t>
  </si>
  <si>
    <t xml:space="preserve">an iron-binding protein which maintains cellular redox balance by minimising Fe2+ availability for generating harmful oxygen radicals </t>
  </si>
  <si>
    <t>Hsp70 gene expression</t>
  </si>
  <si>
    <t xml:space="preserve">heat shock protein 70, prevents protein denaturation during thermal stress </t>
  </si>
  <si>
    <t>MnSOD gene expression</t>
  </si>
  <si>
    <t xml:space="preserve">manganese superoxide dismutase, a mitochondrial antioxidant enzyme </t>
  </si>
  <si>
    <t>Zn2+-met gene expression</t>
  </si>
  <si>
    <t xml:space="preserve">zinc-metalloprotease, might be involved in the dysfunction of coral cell-adhesion proteins during bleaching via a remodelling of surface receptors in the extra-cellular matrix </t>
  </si>
  <si>
    <t>symbiont</t>
  </si>
  <si>
    <t>maximum quantum yield</t>
  </si>
  <si>
    <t>effective quantum yield</t>
  </si>
  <si>
    <t>regulated non-photochemical quenching</t>
  </si>
  <si>
    <t>unregulated non-photochemical quenching</t>
  </si>
  <si>
    <t>xanthophyll cycling</t>
  </si>
  <si>
    <t xml:space="preserve">expressed as molar ratios of DT/(DD+DT) - provides a measure of photosynthetic thermal energy dissipation through the reversible conversion of diadinoxanthin (DD) into the thermo-protective diatoxanthin (DT) </t>
  </si>
  <si>
    <t>relative xanthophyll</t>
  </si>
  <si>
    <t xml:space="preserve">relative pool sizes of photoprotective xanthophyll (XP; i.e. DD and DT) to total light-harvesting pigments (LH; i.e. chlorophyll a, chlorophyll c2, peridinin, DD, and DT), expressed as molar ratios of XP/(LH+XP) </t>
  </si>
  <si>
    <t>holobiont</t>
  </si>
  <si>
    <t>Davies et al. 2015</t>
  </si>
  <si>
    <t>Orbicella faveolata</t>
  </si>
  <si>
    <t>lab-pooling with binomial ooutcome and logistically-distributed REML animal model</t>
  </si>
  <si>
    <t>coral competent planulae</t>
  </si>
  <si>
    <t>binary settlement success</t>
  </si>
  <si>
    <t>whether larvae successfully settled or were swimming at the end of 18 days</t>
  </si>
  <si>
    <t>bootstrapped bayesian estimation, new experimental design involving common garden of larvae and sequencing</t>
  </si>
  <si>
    <t>bayesian multinominal (origin and hours in 35.5 degrees) animal model (time accounted for)</t>
  </si>
  <si>
    <t>coral larvae</t>
  </si>
  <si>
    <t>survival in response to heat stress</t>
  </si>
  <si>
    <t>crossed larval survival rates in response to temperature stress</t>
  </si>
  <si>
    <t>lab, diallel cross, MCMCglmm model</t>
  </si>
  <si>
    <t>Dziedzic et al. 2019</t>
  </si>
  <si>
    <t>SNP relatedness, REML animal model (genotype, population source, and symbiont type)</t>
  </si>
  <si>
    <t>coral adult fragments</t>
  </si>
  <si>
    <t>lab, bleaching response vs. genetic relatedness in a LMM while accounting for symbiont clade</t>
  </si>
  <si>
    <t>6 replicates in thermal treatment x 43 distinct colonies (genotypes)</t>
  </si>
  <si>
    <t>Kenkel et al. 2015 Heredity</t>
  </si>
  <si>
    <t>Porites astreoides</t>
  </si>
  <si>
    <t>newly settled coral juveniles</t>
  </si>
  <si>
    <t>mortality of settled planulae during rearing</t>
  </si>
  <si>
    <t>log percent increase in pixel area from initial area for rearing period</t>
  </si>
  <si>
    <t>109.43 average recruits per 43 tiles in inshore + 69.55 avg*36 tiles for offshore = 7209 as N</t>
  </si>
  <si>
    <t>log percent increase in pixel area from initial area for control tanks</t>
  </si>
  <si>
    <t>Kirk et al 2018</t>
  </si>
  <si>
    <t>Platygyra daedalea</t>
  </si>
  <si>
    <t>sire-dam crosses, MCMCglmm animal model</t>
  </si>
  <si>
    <t>Lohr and Patterson 2017</t>
  </si>
  <si>
    <t>Acropora cervicornis</t>
  </si>
  <si>
    <t>lab animal model with sibling genotypes (ANOVA)</t>
  </si>
  <si>
    <t>juvenile holobiont</t>
  </si>
  <si>
    <t>total linear extension (cm)</t>
  </si>
  <si>
    <t>?</t>
  </si>
  <si>
    <t>buoyant weight (g)</t>
  </si>
  <si>
    <t>number of &gt;1cm branches</t>
  </si>
  <si>
    <t>Manzello et al. 2019</t>
  </si>
  <si>
    <t>MCMCglmm animal model for genet differences</t>
  </si>
  <si>
    <t>coral adult</t>
  </si>
  <si>
    <t>symbiont abundance during bleaching event</t>
  </si>
  <si>
    <t>observational based on field samples during bleaching, MCMCglmm with fixed effect of location, genet as random effect</t>
  </si>
  <si>
    <t>scale of bleaching</t>
  </si>
  <si>
    <t>clade D symbiont proportion</t>
  </si>
  <si>
    <t>Meyer et al. 2009</t>
  </si>
  <si>
    <t>lab-cross animal model (ANOVA)</t>
  </si>
  <si>
    <t>larval settlement under high heat</t>
  </si>
  <si>
    <t>Larval settlement response to settlement cue of ground CCA at 32°C (no 28°C treatment here)</t>
  </si>
  <si>
    <t>lab, common garden with 2 temps, diallel model of parent-F1 with 3 replicates</t>
  </si>
  <si>
    <t>differential gene expression of βγ-crystallin between control (28°C) and treatment (31.4°C)</t>
  </si>
  <si>
    <t>Quigley et al. 2017 Sci Rep</t>
  </si>
  <si>
    <t>Acropora tenuis</t>
  </si>
  <si>
    <t>lab-cross animal model (bayesian)</t>
  </si>
  <si>
    <t>juvenile coral</t>
  </si>
  <si>
    <t>crossed juvenile symbiodinium community (by Leinster and Cobbold community metric) driven by additive parental genetics</t>
  </si>
  <si>
    <t>lab,diallel and half-diallel experimental crosses, Bayesian linear model of heritability</t>
  </si>
  <si>
    <t>Montipora digitata</t>
  </si>
  <si>
    <t>Quigley et al. 2018 Heredity</t>
  </si>
  <si>
    <t>Seriatopora hystrix</t>
  </si>
  <si>
    <t>coral planulae</t>
  </si>
  <si>
    <t>parentage analysis of parent vs planula larvae DNA, MCMCglmm parent-offspring regression</t>
  </si>
  <si>
    <t>Princess Charlotte Bay and Orpheus Island, Australia</t>
  </si>
  <si>
    <t>Magnetic Island, Australia (Oct 2007)</t>
  </si>
  <si>
    <t>aposymbiotic</t>
  </si>
  <si>
    <t>2.6-6.1 m, &gt;10 m for offshore reefs</t>
  </si>
  <si>
    <t>Florida Keys, USA</t>
  </si>
  <si>
    <t>unknown</t>
  </si>
  <si>
    <t>787 larvae initially; 171 wells temperature treatment (57 families with 3 replicates per family)</t>
  </si>
  <si>
    <t>sire-dam crosses, MCMCglmm animal model, binomial outcome animal model</t>
  </si>
  <si>
    <t>clones, MCMCglmm/baysian animal model (multinominal living vs dead, origin, tile, parent), (origin, tile, parent), (origin, treatment, origin x treatment, tile, parent)</t>
  </si>
  <si>
    <t>2-3 m</t>
  </si>
  <si>
    <t>Summerland Keys, Florida, USA</t>
  </si>
  <si>
    <t>mixed</t>
  </si>
  <si>
    <t>relatedness from SNP data, REML animal model (genotype, population source, and symbiont type)</t>
  </si>
  <si>
    <t>Bocas del Toro, Panama</t>
  </si>
  <si>
    <t>Princess Charlotte Bay &amp; Orpheus Island, Australia</t>
  </si>
  <si>
    <t>asymbiotic</t>
  </si>
  <si>
    <t>3-5 m</t>
  </si>
  <si>
    <t>Magnetic Island, Australia</t>
  </si>
  <si>
    <t>D</t>
  </si>
  <si>
    <t>Orpheus Island, Australia</t>
  </si>
  <si>
    <t>C2</t>
  </si>
  <si>
    <t>brooder</t>
  </si>
  <si>
    <t>depth</t>
  </si>
  <si>
    <t>location</t>
  </si>
  <si>
    <t>reproduction</t>
  </si>
  <si>
    <t>symbio</t>
  </si>
  <si>
    <t>days.in.temp</t>
  </si>
  <si>
    <t>% mortality</t>
  </si>
  <si>
    <t>sire-dam crosses and SNP paternal genotypes, MCMCglmm animal model</t>
  </si>
  <si>
    <t>comments</t>
  </si>
  <si>
    <t>Saadiyat Reef, 24°35056′′N, 54°’25017′′E, UAE</t>
  </si>
  <si>
    <t>date</t>
  </si>
  <si>
    <t>April 2014 (spring, ~26°C)</t>
  </si>
  <si>
    <t>βγ-crystallin gene expression</t>
  </si>
  <si>
    <t>clones in common garden, ANOVA method of variance partitioning</t>
  </si>
  <si>
    <t>Lizard Island, S14° 41.248, E145°26.606, Australia</t>
  </si>
  <si>
    <t>bci.lwr</t>
  </si>
  <si>
    <t>bci.upr</t>
  </si>
  <si>
    <t>se</t>
  </si>
  <si>
    <t>lab-pooling with binomial outcome and logistically-distributed REML animal model</t>
  </si>
  <si>
    <t>observational field animal model with sibling genotypes (ANOVA)</t>
  </si>
  <si>
    <t>clones, MCMCglmm animal model (multinominal living vs dead, origin, tile, parent)</t>
  </si>
  <si>
    <t>clones, MCMCglmm animal model (origin, tile, parent)</t>
  </si>
  <si>
    <t>clones, MCMCglmm animal model (origin, treatment, origin x treatment, tile, parent)</t>
  </si>
  <si>
    <t>not.valid</t>
  </si>
  <si>
    <t>survival of planulae, effect of origin removed (some additive genetics lost if locally adapted)</t>
  </si>
  <si>
    <t>photographed pixel area through time, effect of origin removed (some additive genetics lost if locally adapted)</t>
  </si>
  <si>
    <t>photographed pixel area through time (7.5 weeks rearing) with control heat after week 5, effect of origin removed (some additive genetics lost if locally adapted)</t>
  </si>
  <si>
    <t>photographed pixel area through time (7.5 weeks rearing) with heat stress after week 5, effect of origin removed (some additive genetics lost if locally adapted)</t>
  </si>
  <si>
    <t>growth</t>
  </si>
  <si>
    <t>gene expression</t>
  </si>
  <si>
    <t>photochemistry</t>
  </si>
  <si>
    <t>stage</t>
  </si>
  <si>
    <t>juvenile</t>
  </si>
  <si>
    <t>adult</t>
  </si>
  <si>
    <t>survival</t>
  </si>
  <si>
    <t>n.genotypes</t>
  </si>
  <si>
    <t>178 based on F-table</t>
  </si>
  <si>
    <t>initial symbiodinium community (Leinster and Cobbald community index D)</t>
  </si>
  <si>
    <t>95% BCI = 0.06-0.86
Table S3 with sample sizes</t>
  </si>
  <si>
    <t>species</t>
  </si>
  <si>
    <t xml:space="preserve">Coral Restoration Foundation’s Tavernier offshore nursery (24°58’58.8”N 80°26’07.8”W by 24°58.51.6”N 80°26’07.8”W by 24°55’04.8”N 80°26’15.0”W by 24°58’58.8”N 80°26’15.0”W) </t>
  </si>
  <si>
    <t>O'ahu, Hawai'i, USA</t>
  </si>
  <si>
    <t>Montipora capitata</t>
  </si>
  <si>
    <t>calcification rates in low pH</t>
  </si>
  <si>
    <t>Montipora patula</t>
  </si>
  <si>
    <t>Pocillopora meandrina</t>
  </si>
  <si>
    <t>Montipora flabellata</t>
  </si>
  <si>
    <t>Porites compressa</t>
  </si>
  <si>
    <t>Porites evermanni</t>
  </si>
  <si>
    <t>Porites lobata</t>
  </si>
  <si>
    <t>calcification rate</t>
  </si>
  <si>
    <t>calcification response of coral nubbins to different pH conditions (mg/g/day)</t>
  </si>
  <si>
    <t>control.temp</t>
  </si>
  <si>
    <t>control.temp.sd</t>
  </si>
  <si>
    <t>Tavernier, Upper Florida Keys, USA</t>
  </si>
  <si>
    <t>temp.diff</t>
  </si>
  <si>
    <t>observational based on field samples during bleaching</t>
  </si>
  <si>
    <t>Atlantic</t>
  </si>
  <si>
    <t>Red Sea</t>
  </si>
  <si>
    <t>region</t>
  </si>
  <si>
    <t>Baums et al. 2013</t>
  </si>
  <si>
    <t>Acropora palmata</t>
  </si>
  <si>
    <t>Steps Beach, Puerto Rico</t>
  </si>
  <si>
    <t>spawner</t>
  </si>
  <si>
    <t>larvae</t>
  </si>
  <si>
    <t>West Pacific</t>
  </si>
  <si>
    <t>Central Pacific</t>
  </si>
  <si>
    <t>fertilization success of multiple sires in batches of dams, selfing not counted</t>
  </si>
  <si>
    <t>sire-dam crosses, AS-REML animal model</t>
  </si>
  <si>
    <t xml:space="preserve">Aug 9–12, 2009 </t>
  </si>
  <si>
    <t>264 or 204</t>
  </si>
  <si>
    <t>average of each of the h2s and ses for corralite morphological measurements in lagoon population</t>
  </si>
  <si>
    <t>mean morphological heritability (wild)</t>
  </si>
  <si>
    <t>mean morphological heritability (common garden)</t>
  </si>
  <si>
    <t>average of each of the h2s and ses for corralite morphological measurements across lagoon and exposed reef populations involved in the common garden experiment</t>
  </si>
  <si>
    <t>No manipulation</t>
  </si>
  <si>
    <t># estimates</t>
  </si>
  <si>
    <t>Kenkel et al. 2015</t>
  </si>
  <si>
    <t>pH manipulation</t>
  </si>
  <si>
    <t>No. estimates</t>
  </si>
  <si>
    <t xml:space="preserve">Temperature effect: </t>
  </si>
  <si>
    <t>Temperature manipulation</t>
  </si>
  <si>
    <t>trait measured</t>
  </si>
  <si>
    <t>temp in h2 model</t>
  </si>
  <si>
    <t xml:space="preserve">y = final - initial </t>
  </si>
  <si>
    <t>y = yhigh - ylow</t>
  </si>
  <si>
    <t>separate h2high, h2low</t>
  </si>
  <si>
    <t>observational?</t>
  </si>
  <si>
    <t>total buoyant weight</t>
  </si>
  <si>
    <t>x (% change)</t>
  </si>
  <si>
    <t>x</t>
  </si>
  <si>
    <t>Dixon et al. 2015</t>
  </si>
  <si>
    <t>larval survival odds</t>
  </si>
  <si>
    <t>x (log % change)</t>
  </si>
  <si>
    <t>Kirk et al. 2018</t>
  </si>
  <si>
    <t>observational</t>
  </si>
  <si>
    <t>ordinal score of bleaching</t>
  </si>
  <si>
    <t>% larval settlement success</t>
  </si>
  <si>
    <t>protein expression</t>
  </si>
  <si>
    <t>x (only high valid)</t>
  </si>
  <si>
    <t>control temp not valid, as no significant differences in mortality</t>
  </si>
  <si>
    <t>confidence interval removed since they were uninformative (h=[0,1])</t>
  </si>
  <si>
    <t>Exclusions</t>
  </si>
  <si>
    <t>none</t>
  </si>
  <si>
    <t>temp</t>
  </si>
  <si>
    <t>trait.name</t>
  </si>
  <si>
    <t>trait.description</t>
  </si>
  <si>
    <t>Quigley et al. 2018</t>
  </si>
  <si>
    <t>Quigley et al. 2017</t>
  </si>
  <si>
    <t>Coefficient reported is not heritability, but rather R2 from an ANOVA using only binary fixed effects for parent's genotype (and ignoring temperature treatments)
6 crosses from 3 dams in batch x 4 sires due to some combinations dying
Temperature was 27 degrees for all treatments, as fertilization occurred prior to temperature treatments
n.individuals = (n=20 replicate tanks from ANCOVA table)*(~28 larvae per replicate tank)</t>
  </si>
  <si>
    <t>branching</t>
  </si>
  <si>
    <t>encrusting</t>
  </si>
  <si>
    <t>massive</t>
  </si>
  <si>
    <t>growth.form</t>
  </si>
  <si>
    <t>corymbose</t>
  </si>
  <si>
    <t>columnar</t>
  </si>
  <si>
    <t>lab-cross random effects animal model (ANOVA)</t>
  </si>
  <si>
    <t>model</t>
  </si>
  <si>
    <t>trait ~ B0 + colony.id</t>
  </si>
  <si>
    <t>trait ~ B0 + colony.id + tank.id</t>
  </si>
  <si>
    <t>trait ~ B0 + 2gene.relatedness + 4gene.relatedness + inbreeding.coef</t>
  </si>
  <si>
    <t>trait ~ logit(B0+sire.id)</t>
  </si>
  <si>
    <t>trait ~ betabin(B0 + end.timepoint + (1|sire.id) + (1|dam.id) + (1|sire.id:dam.id) + (1|culture.id))</t>
  </si>
  <si>
    <t>log fold change in number of symbiont cells difference between high temperature sites vs. control sites</t>
  </si>
  <si>
    <t>change in symbiont cell density:host cell density of treatment (31.5°C) relative to control (29°C) using qPCR, and after accounting for the effect of symbio clade and temperature given by each site</t>
  </si>
  <si>
    <t>trait ~ B0 + symbio.clade + pop.source + (1|snp.relatedness.matrix)</t>
  </si>
  <si>
    <t>trait ~ origin + temp.treatment + origin:temp.treatment + (1|tile.id) + (1|parent.id) + (1|parent.id:temp.treatment)</t>
  </si>
  <si>
    <t>trait ~ parent.origin + (1|tile.id) + (1|parent.id)</t>
  </si>
  <si>
    <t>separate tests for control vs. temperature treatments:
trait ~ B0 + (1|sire.snp.genotype) + (1|dam.id)</t>
  </si>
  <si>
    <t>arcsin transformed proportion of clade D symbiont in corals during bleaching event</t>
  </si>
  <si>
    <t>log number of symbiont reads</t>
  </si>
  <si>
    <t>trait ~ B0 + genet.location.id + (1|genet.id)</t>
  </si>
  <si>
    <t>trait ~ B0 + temp.treatment + sire.compatibility + dam.compatibility + sire.compat:dam.compat + temp.treatment:sire.compat + temp.treatment:dam.compat + temp.treatment:sire.compat:dam.compat + culture.id</t>
  </si>
  <si>
    <t>trait ~ B0 + sire.compatibility + dam.compatibility + sire.compat:dam.compat + culture.id</t>
  </si>
  <si>
    <t>trait ~ B0 + (1|pedigree)</t>
  </si>
  <si>
    <t>trait ~ B0 + (1|genotype.relatedness)</t>
  </si>
  <si>
    <t>journal</t>
  </si>
  <si>
    <t>Coral Reefs</t>
  </si>
  <si>
    <t>Evolution</t>
  </si>
  <si>
    <t>PLoS ONE</t>
  </si>
  <si>
    <t>Genes, Genomes, Genetics</t>
  </si>
  <si>
    <t>Science</t>
  </si>
  <si>
    <t>Molecular Ecology</t>
  </si>
  <si>
    <t>Heredity</t>
  </si>
  <si>
    <t>Journal of Experimental Marine Biology and Ecology</t>
  </si>
  <si>
    <t>Global Change Biology</t>
  </si>
  <si>
    <t>Marine Ecology Progress Series</t>
  </si>
  <si>
    <t>Scientific Reports</t>
  </si>
  <si>
    <t>temp treatment % mortality after 38 hours with MCMCglmm</t>
  </si>
  <si>
    <t>control % mortality after 38 hours with MCMCglmm</t>
  </si>
  <si>
    <t>gamete contribution</t>
  </si>
  <si>
    <t>pi-value; percent larval contribution to each batch between sires and dams from four parents</t>
  </si>
  <si>
    <t>crossed juvenile symbiodinium community (by Leinster and Cobbold community metric) driven by additive parental genetics (IN FERTILIZED EGGS)</t>
  </si>
  <si>
    <t>95% BCI = 0.27-0.86
Heritability based on symbio from a fertilized M. digitata egg!</t>
  </si>
  <si>
    <t>Fuller et al. 2019</t>
  </si>
  <si>
    <t>SNP relatedness, REML animal model (batch, collection date, depth, env. PCs x 4, genetic PCs x 2, prop clade D)</t>
  </si>
  <si>
    <t>trait ~ batch + date + depth + envPC1 + envPC2 + envPC3 + envPC4 + geneticPC1 + geneticPC1 + propcladeD + (1|relatednessmatrix)</t>
  </si>
  <si>
    <t>coral adults</t>
  </si>
  <si>
    <t>quantile-normalized visual bleaching scores</t>
  </si>
  <si>
    <t>12 reefs along the GBR</t>
  </si>
  <si>
    <t>various (accounted for)</t>
  </si>
  <si>
    <t>observational across many unrelated corals: Genome-wide complex trait analysis (GCTA) for relatedness, heritability while accounting for a number of things including proportion of clade D symbionts</t>
  </si>
  <si>
    <t>237 individuals</t>
  </si>
  <si>
    <t>Because samples come from a number of unrelated corals, the number of replicates required for accurate heritability estimate across GBR would be in the thousands with this analysis</t>
  </si>
  <si>
    <t>Jury et al. 2019</t>
  </si>
  <si>
    <t>Pocillopora acuta</t>
  </si>
  <si>
    <t>trait ~ B0 + colony.id + pHmanip + site</t>
  </si>
  <si>
    <t>Calculated temp SD based on n=13 water samples for each treatment temp; effective n = 5.61</t>
  </si>
  <si>
    <t>Calculated temp SD based on n=13 water samples for each treatment temp; effective n = 5.73</t>
  </si>
  <si>
    <t>Calculated temp SD based on n=13 water samples for each treatment temp; effective n = 5.93</t>
  </si>
  <si>
    <t>Calculated temp SD based on n=13 water samples for each treatment temp; effective n = 5.86</t>
  </si>
  <si>
    <t>Calculated temp SD based on n=13 water samples for each treatment temp; effective n = 5.87</t>
  </si>
  <si>
    <t>Calculated temp SD based on n=13 water samples for each treatment temp; effective n = 6</t>
  </si>
  <si>
    <t>Calculated temp SD based on n=13 water samples for each treatment temp; effective n = 5.46</t>
  </si>
  <si>
    <t>lab</t>
  </si>
  <si>
    <t>field</t>
  </si>
  <si>
    <t>Google Scholar</t>
  </si>
  <si>
    <t>Study</t>
  </si>
  <si>
    <t>Journal</t>
  </si>
  <si>
    <t>WoS</t>
  </si>
  <si>
    <t>Web of Science</t>
  </si>
  <si>
    <t>Total Results</t>
  </si>
  <si>
    <t>GS1</t>
  </si>
  <si>
    <t>N. studies (not theses)</t>
  </si>
  <si>
    <t>lab.field</t>
  </si>
  <si>
    <t>Yetsko et al. 2020</t>
  </si>
  <si>
    <t>Quigley et al. 2020</t>
  </si>
  <si>
    <t>Fuller et al. 2020</t>
  </si>
  <si>
    <t>Fuller et al 2020</t>
  </si>
  <si>
    <t>bayesian binomial/multinomial2 (origin and hours in 35.5 degrees) animal model</t>
  </si>
  <si>
    <t xml:space="preserve">(lifespan of heat stress corals – ambient corals) ~ (1|genotype), </t>
  </si>
  <si>
    <t>mean difference in lifespan between heat stress treatment and control nubbins</t>
  </si>
  <si>
    <t>difference in lifespan between heat stress treatment and control nubbins</t>
  </si>
  <si>
    <t>temp.manip.only</t>
  </si>
  <si>
    <t>temp.manip.plus.others</t>
  </si>
  <si>
    <t>Acropora spathulata</t>
  </si>
  <si>
    <t>Tijou Reef, far northern GBR; 13°10'44.0"S, 143°56'54.6"E 
Backnumbers Reef, central GBR; 18°30'49.8"S, 147°09'10.7"E</t>
  </si>
  <si>
    <t>SNP heritability, MCMCglmm</t>
  </si>
  <si>
    <t>Cladocopium goreaui, Symbiodinium tridacnidorum, and Durusdinium trenchii</t>
  </si>
  <si>
    <t>Wright et al. 2019</t>
  </si>
  <si>
    <t>Global Change Biol</t>
  </si>
  <si>
    <t>GBR Reefs, Australia
Davies Reef lagoon (78 km offshore; 18°50’11’’S, 147°38’41’’E),
Rib Reef (56 km offshore; 18°28’55’’S, 146°52’15’’E), Pandora Reef (16 km offshore; 18°48’44’’S, 146°25’59’’E), and Esk Island (24 km offshore; 18°46’04’’S, 146°30’57’’E)</t>
  </si>
  <si>
    <t>clones, MCMCglmm/baysian animal model</t>
  </si>
  <si>
    <t>common garden in 4 different stressors including 30°C heat stress
Weight gain and net photosynthetic rate assumed to be too correlated</t>
  </si>
  <si>
    <t>Davies (n = 10), Rib (n = 11), Pandora (n = 14), and Esk (n = 6). 
ChlA highly correlated to Chl C2, so excluded it to avoid pseudoreplicating!</t>
  </si>
  <si>
    <t>Zhang et al. 2019</t>
  </si>
  <si>
    <t>Comp Biochem Physiol A</t>
  </si>
  <si>
    <t>lower Florida Keys, USA
offshore: Big Pine Ledges: 24° 33.174′ N, 81° 22.809′ W
inshore: Summerland Shoals Patch: 24° 36.346′ N, 81° 25.742′ W</t>
  </si>
  <si>
    <t>clones, MCMCglmm/baysian animal model (origin, day.num, family)</t>
  </si>
  <si>
    <t>initial larval release in lab and observational, moderate heat stress (32°C) applied thereafter, acute heat stress experiment a common garden at 2 temps, 3 replicates</t>
  </si>
  <si>
    <t>Can get temp SDs from figures
H2 models based on both the original ANOVA models + best model selected in via AIC using LMMs
ChlA highly correlated to zoox density, so excluded it to avoid pseudoreplicating!
Note: homogenized larvae violates some of the assumptions of H2</t>
  </si>
  <si>
    <t>newly released coral larvae</t>
  </si>
  <si>
    <t>new larvae volume (mm^3)</t>
  </si>
  <si>
    <t>photographed larval dimensions converted to volume either 1-5 days after onset of gamete release for inshore vs. offshore families (origin)</t>
  </si>
  <si>
    <t>STD ~ Origin * Day.num, random= ~us(1+Day.num):Family</t>
  </si>
  <si>
    <r>
      <rPr>
        <i/>
        <sz val="12"/>
        <color theme="1"/>
        <rFont val="Arial"/>
        <family val="2"/>
      </rPr>
      <t xml:space="preserve">log </t>
    </r>
    <r>
      <rPr>
        <sz val="12"/>
        <color theme="1"/>
        <rFont val="Arial"/>
        <family val="2"/>
      </rPr>
      <t>zoox density (x1e3 cells/larvae)</t>
    </r>
  </si>
  <si>
    <r>
      <t xml:space="preserve">natural logarithm of x 10^3 symbiont cells/larvae (from </t>
    </r>
    <r>
      <rPr>
        <sz val="12"/>
        <color rgb="FFFF0000"/>
        <rFont val="Arial"/>
        <family val="2"/>
      </rPr>
      <t>10 homogenized larvae</t>
    </r>
    <r>
      <rPr>
        <sz val="12"/>
        <color theme="1"/>
        <rFont val="Arial"/>
        <family val="2"/>
      </rPr>
      <t>, 3 reps for each sample)</t>
    </r>
  </si>
  <si>
    <r>
      <rPr>
        <i/>
        <sz val="12"/>
        <color theme="1"/>
        <rFont val="Arial"/>
        <family val="2"/>
      </rPr>
      <t xml:space="preserve">log </t>
    </r>
    <r>
      <rPr>
        <sz val="12"/>
        <color theme="1"/>
        <rFont val="Arial"/>
        <family val="2"/>
      </rPr>
      <t>Chl-A concentration (μg/larvae)</t>
    </r>
  </si>
  <si>
    <r>
      <t xml:space="preserve">concentration of chlorophyll A in each larvae (from </t>
    </r>
    <r>
      <rPr>
        <sz val="12"/>
        <color rgb="FFFF0000"/>
        <rFont val="Arial"/>
        <family val="2"/>
      </rPr>
      <t>10 omogenized larvae</t>
    </r>
    <r>
      <rPr>
        <sz val="12"/>
        <color theme="1"/>
        <rFont val="Arial"/>
        <family val="2"/>
      </rPr>
      <t>, 3 reps of 10 larvae agglomeration)</t>
    </r>
  </si>
  <si>
    <t>Host protein concentration (μg/larvae)</t>
  </si>
  <si>
    <r>
      <t xml:space="preserve">concentration of soluable host protein in each larvae (from </t>
    </r>
    <r>
      <rPr>
        <sz val="12"/>
        <color rgb="FFFF0000"/>
        <rFont val="Arial"/>
        <family val="2"/>
      </rPr>
      <t>10 homogenized larvae</t>
    </r>
    <r>
      <rPr>
        <sz val="12"/>
        <color theme="1"/>
        <rFont val="Arial"/>
        <family val="2"/>
      </rPr>
      <t>, 3 reps of 10 larvae agglomeration)</t>
    </r>
  </si>
  <si>
    <r>
      <t xml:space="preserve">sublethal temp effects on natural logarithm of x 10^3 symbiont cells/larvae (from </t>
    </r>
    <r>
      <rPr>
        <sz val="12"/>
        <color rgb="FFFF0000"/>
        <rFont val="Arial"/>
        <family val="2"/>
      </rPr>
      <t>7-11  homogenized larvae</t>
    </r>
    <r>
      <rPr>
        <sz val="12"/>
        <color theme="1"/>
        <rFont val="Arial"/>
        <family val="2"/>
      </rPr>
      <t>, 3 reps for each sample)</t>
    </r>
  </si>
  <si>
    <t>STD ~ Trmt * Origin, random= ~Family</t>
  </si>
  <si>
    <t>Chl-A concentration (μg/larvae)</t>
  </si>
  <si>
    <r>
      <t xml:space="preserve">sublethal temp effects on concentration of chlorophyll A in each larvae (from </t>
    </r>
    <r>
      <rPr>
        <sz val="12"/>
        <color rgb="FFFF0000"/>
        <rFont val="Arial"/>
        <family val="2"/>
      </rPr>
      <t>7-11</t>
    </r>
    <r>
      <rPr>
        <sz val="12"/>
        <color theme="1"/>
        <rFont val="Arial"/>
        <family val="2"/>
      </rPr>
      <t xml:space="preserve"> </t>
    </r>
    <r>
      <rPr>
        <sz val="12"/>
        <color rgb="FFFF0000"/>
        <rFont val="Arial"/>
        <family val="2"/>
      </rPr>
      <t>homogenized larvae</t>
    </r>
    <r>
      <rPr>
        <sz val="12"/>
        <color theme="1"/>
        <rFont val="Arial"/>
        <family val="2"/>
      </rPr>
      <t>, 3 reps of 10 larvae agglomeration)</t>
    </r>
  </si>
  <si>
    <r>
      <t xml:space="preserve">sublethal temp effects on concentration of soluable host protein in each larvae (from  </t>
    </r>
    <r>
      <rPr>
        <sz val="12"/>
        <color rgb="FFFF0000"/>
        <rFont val="Arial"/>
        <family val="2"/>
      </rPr>
      <t>7-11 homogenized larvae</t>
    </r>
    <r>
      <rPr>
        <sz val="12"/>
        <color theme="1"/>
        <rFont val="Arial"/>
        <family val="2"/>
      </rPr>
      <t>, 3 reps of 10 larvae agglomeration)</t>
    </r>
  </si>
  <si>
    <t>coral juveniles</t>
  </si>
  <si>
    <t>survival in heat stress</t>
  </si>
  <si>
    <t>trait ~ time + 1|pedigree + 1|individual</t>
  </si>
  <si>
    <t>survival in control</t>
  </si>
  <si>
    <t>growth in heat stress</t>
  </si>
  <si>
    <t>clones, MCMCglmm</t>
  </si>
  <si>
    <t>coral nubbins</t>
  </si>
  <si>
    <t xml:space="preserve">trait ~ reef.ID, random= ~tank.ID + newgeno </t>
  </si>
  <si>
    <t>survival in heat</t>
  </si>
  <si>
    <t>survival in heat stress of 30°C</t>
  </si>
  <si>
    <t>survival in ocean acidification</t>
  </si>
  <si>
    <t>survival with bacterial challenge</t>
  </si>
  <si>
    <t>survival in multi-stressor environment</t>
  </si>
  <si>
    <t>Chlorophyll A content with bacterial challenge</t>
  </si>
  <si>
    <t>net photosynthetic rate in heat</t>
  </si>
  <si>
    <t>net photosynthetic rate in heat stress of 30°C</t>
  </si>
  <si>
    <t>weight gain in control</t>
  </si>
  <si>
    <t>weight gain in heat</t>
  </si>
  <si>
    <t>weight gain in heat stress of 30°C</t>
  </si>
  <si>
    <t>weight gain in ocean acidification</t>
  </si>
  <si>
    <t>total protein content in control</t>
  </si>
  <si>
    <t>total protein content in heat</t>
  </si>
  <si>
    <t>total protein content in heat stress of 30°C</t>
  </si>
  <si>
    <t>total protein content in ocean acidification</t>
  </si>
  <si>
    <t>total protein content in multi-stressor environment</t>
  </si>
  <si>
    <t>carbohydrate content in multi-stressor environment</t>
  </si>
  <si>
    <t>chromoprotein content in control</t>
  </si>
  <si>
    <t>chromoprotein content in heat stress</t>
  </si>
  <si>
    <t>chromoprotein content in ocean acidification</t>
  </si>
  <si>
    <t>chromoprotein content in multi-stressor environment</t>
  </si>
  <si>
    <t>catalase activity in multi-stressor environment</t>
  </si>
  <si>
    <t>phenoloxidase activity in control</t>
  </si>
  <si>
    <t>phenoloxidase activity in heat stress</t>
  </si>
  <si>
    <t>phenoloxidase activity in heat stress of 30°C</t>
  </si>
  <si>
    <t>phenoloxidase activity in ocean acidification</t>
  </si>
  <si>
    <t>bleaching score</t>
  </si>
  <si>
    <t>other manipulations</t>
  </si>
  <si>
    <t>numerous traits</t>
  </si>
  <si>
    <t>binary survival through acute heat stress</t>
  </si>
  <si>
    <t>proportion mortality of larvae during an acute heat stress challenge (36°C) (46-48 hours)</t>
  </si>
  <si>
    <t>proportion survival (acute heat)</t>
  </si>
  <si>
    <t>x (only high)</t>
  </si>
  <si>
    <t>percent contribution in a random batch of mixed gametes to fertilized larvae between sires and dams from four parents</t>
  </si>
  <si>
    <t>symbiont community</t>
  </si>
  <si>
    <t>change in bleaching score in heat stress</t>
  </si>
  <si>
    <t>nutrient content</t>
  </si>
  <si>
    <t>non-fluorescent chromoprotein content in control</t>
  </si>
  <si>
    <t>non-fluorescent chromoprotein content in heat stress of 30°C</t>
  </si>
  <si>
    <t>non-fluorescent chromoprotein content in ocean acidification</t>
  </si>
  <si>
    <t>non-fluorescent chromoprotein content in multi-stressor environment</t>
  </si>
  <si>
    <t>immune response</t>
  </si>
  <si>
    <t>quantile-normalized visual bleaching scores, after taking into account the proportion of clade D symbionts</t>
  </si>
  <si>
    <r>
      <t xml:space="preserve">survival in heat stress of 31°C, with </t>
    </r>
    <r>
      <rPr>
        <i/>
        <sz val="12"/>
        <color theme="1"/>
        <rFont val="Arial"/>
        <family val="2"/>
      </rPr>
      <t>Cladocopium goreaui</t>
    </r>
  </si>
  <si>
    <r>
      <t xml:space="preserve">Percent change ((Final-Initial)/Initial) in the bleaching score, with </t>
    </r>
    <r>
      <rPr>
        <i/>
        <sz val="12"/>
        <color theme="1"/>
        <rFont val="Arial"/>
        <family val="2"/>
      </rPr>
      <t>Cladocopium goreaui</t>
    </r>
  </si>
  <si>
    <r>
      <t xml:space="preserve">Percent change ((Final-Initial)/Initial) in juvenile area, with </t>
    </r>
    <r>
      <rPr>
        <i/>
        <sz val="12"/>
        <color theme="1"/>
        <rFont val="Arial"/>
        <family val="2"/>
      </rPr>
      <t>Cladocopium goreaui</t>
    </r>
  </si>
  <si>
    <r>
      <t xml:space="preserve">survival in heat stress of 31°C, with </t>
    </r>
    <r>
      <rPr>
        <i/>
        <sz val="12"/>
        <color theme="1"/>
        <rFont val="Arial"/>
        <family val="2"/>
      </rPr>
      <t>Symbiodinium tridacnidorum</t>
    </r>
  </si>
  <si>
    <r>
      <t xml:space="preserve">survival in heat stress of 31°C, with </t>
    </r>
    <r>
      <rPr>
        <i/>
        <sz val="12"/>
        <color theme="1"/>
        <rFont val="Arial"/>
        <family val="2"/>
      </rPr>
      <t>Durusdinium trenchii</t>
    </r>
  </si>
  <si>
    <r>
      <t xml:space="preserve">Percent change ((Final-Initial)/Initial) in the bleaching score, with </t>
    </r>
    <r>
      <rPr>
        <i/>
        <sz val="12"/>
        <color theme="1"/>
        <rFont val="Arial"/>
        <family val="2"/>
      </rPr>
      <t>Durusdinium trenchii</t>
    </r>
  </si>
  <si>
    <r>
      <t xml:space="preserve">Percent change ((Final-Initial)/Initial) in juvenile area, with </t>
    </r>
    <r>
      <rPr>
        <i/>
        <sz val="12"/>
        <color theme="1"/>
        <rFont val="Arial"/>
        <family val="2"/>
      </rPr>
      <t>Durusdinium trenchii</t>
    </r>
  </si>
  <si>
    <r>
      <t xml:space="preserve">Percent change ((Final-Initial)/Initial) in the bleaching score, with </t>
    </r>
    <r>
      <rPr>
        <i/>
        <sz val="12"/>
        <color theme="1"/>
        <rFont val="Arial"/>
        <family val="2"/>
      </rPr>
      <t>Symbiodinium tridacnidorum</t>
    </r>
  </si>
  <si>
    <r>
      <t xml:space="preserve">Percent change ((Final-Initial)/Initial) in juvenile area, with </t>
    </r>
    <r>
      <rPr>
        <i/>
        <sz val="12"/>
        <color theme="1"/>
        <rFont val="Arial"/>
        <family val="2"/>
      </rPr>
      <t>Symbiodinium tridacnidorum</t>
    </r>
  </si>
  <si>
    <t>Elder et al. In review</t>
  </si>
  <si>
    <t>Acropora loripes</t>
  </si>
  <si>
    <t>Elder et al. 2020</t>
  </si>
  <si>
    <t>TBA</t>
  </si>
  <si>
    <t>Esk Reef, central Great Barrier Reef (18°46’21.95” S, 146°31’ 19.33” E)</t>
  </si>
  <si>
    <t>artificial crosses, half-sib pedigree using Wombat animal model</t>
  </si>
  <si>
    <r>
      <t xml:space="preserve">Cladocopium goreaui </t>
    </r>
    <r>
      <rPr>
        <sz val="12"/>
        <color theme="1"/>
        <rFont val="Arial"/>
        <family val="2"/>
      </rPr>
      <t>(recruits only, larvae were asymbiotic)</t>
    </r>
  </si>
  <si>
    <t>coral juvenile</t>
  </si>
  <si>
    <t>mean proportion larva survival</t>
  </si>
  <si>
    <t>proportion of 20-25 larvae in each replicate (x 6 replicates per family) that survived 24 hours in heat treatment (35.5°C; I don't think control temp was compared)</t>
  </si>
  <si>
    <t>proportion of ~50 larvae in each replicate (x 6 replicates per family) that survived 24 hours in heat treatment (35.5°C; I don't think control temp was compared)</t>
  </si>
  <si>
    <t>trait ~ B0 + temp. treatment + half-sibling relatedness + (1|replicate)</t>
  </si>
  <si>
    <t>areal growth</t>
  </si>
  <si>
    <t>mean area growth (in mm^2) in each replicate (x6 reps per family)</t>
  </si>
  <si>
    <t>Eggs from 7 mothers, sperm from 10 fathers produced 20 unique families</t>
  </si>
  <si>
    <t>Eggs from 7 mothers, sperm from 10 fathers produced 20 unique families. Only 8 of these families had enough reps to use for growth analysis</t>
  </si>
  <si>
    <t>8 or 20</t>
  </si>
  <si>
    <t>Have to exclude control survival, bleaching at ambient, as they aren't really expected to change or have variance in control conditions
3 estimates for each symbiont type; use only C. goreaui???</t>
  </si>
  <si>
    <t>bleaching</t>
  </si>
  <si>
    <t>relative bleaching</t>
  </si>
  <si>
    <t>gene expression measures</t>
  </si>
  <si>
    <t>clones, MCMCglmm animal model (origin, treatment, origin, tile, parent)</t>
  </si>
  <si>
    <t>log percent change (including growth and shrinkage) in pixel area from initial area for treatment tanks</t>
  </si>
  <si>
    <t>log percent change (including growth and shrinkage) in pixel area from initial area (accounting for treatment temp)</t>
  </si>
  <si>
    <t>using only 38hr estimates, as these are more likely to exhibit cumulative effects relative to shorter time frames
h2 for controls not valid, as controls experienced no significant mortality as the adults did!</t>
  </si>
  <si>
    <t>temp.model.type</t>
  </si>
  <si>
    <t>difference between high and low</t>
  </si>
  <si>
    <t>independent high/low</t>
  </si>
  <si>
    <t>maximum quantum yield of photosystem II (PSII) in 32°C</t>
  </si>
  <si>
    <t>effective quantum yield of PSII in 32°C</t>
  </si>
  <si>
    <t>unregulated non-photochemical quenching of excitation energy in 32°C</t>
  </si>
  <si>
    <t>regulated non-photochemical quenching of excitation energy in 32°C</t>
  </si>
  <si>
    <t>fixed effect of temperature</t>
  </si>
  <si>
    <t>Kenkel et al 2015</t>
  </si>
  <si>
    <t>third estimate is in temperature</t>
  </si>
  <si>
    <t>growth (presented in paper as independent high/low)</t>
  </si>
  <si>
    <t>% mortality (control excluded due to no variance)</t>
  </si>
  <si>
    <t>Redundancy exclusion: high correlation of photosynthetic rate with Chl-A content</t>
  </si>
  <si>
    <t>Redundancy exclusion: high correlation of Chl-A to zoox density</t>
  </si>
  <si>
    <t>change in bleaching score in control</t>
  </si>
  <si>
    <r>
      <t xml:space="preserve">survival in control, with </t>
    </r>
    <r>
      <rPr>
        <i/>
        <sz val="12"/>
        <color theme="1"/>
        <rFont val="Arial"/>
        <family val="2"/>
      </rPr>
      <t>Cladocopium goreaui</t>
    </r>
  </si>
  <si>
    <r>
      <t xml:space="preserve">survival in control, with </t>
    </r>
    <r>
      <rPr>
        <i/>
        <sz val="12"/>
        <color theme="1"/>
        <rFont val="Arial"/>
        <family val="2"/>
      </rPr>
      <t>Durusdinium trenchii</t>
    </r>
  </si>
  <si>
    <r>
      <t xml:space="preserve">survival in control, with </t>
    </r>
    <r>
      <rPr>
        <i/>
        <sz val="12"/>
        <color theme="1"/>
        <rFont val="Arial"/>
        <family val="2"/>
      </rPr>
      <t>Symbiodinium tridacnidorum</t>
    </r>
  </si>
  <si>
    <t>regular growth in ambient/control conditions</t>
  </si>
  <si>
    <t>Null phenotypic variance exclusion: no survival differences expected in control conditions, thus no phenotypic variance to calculate heritability from</t>
  </si>
  <si>
    <t>Null phenotypic variance exclusion: no bleaching differences expected in control conditions, thus no phenotypic variance to calculate heritability from</t>
  </si>
  <si>
    <t>Null relatedness variance exclusion: little or no variation in relatedness among corals examined, as conceded in the abstract of the paper</t>
  </si>
  <si>
    <t>using joint estimate of h2 for this experiment instead, see above</t>
  </si>
  <si>
    <t>exclusion comment</t>
  </si>
  <si>
    <t>Any database</t>
  </si>
  <si>
    <t>not yet published</t>
  </si>
  <si>
    <t>Redundancy exclusion: "Buoyant weight was significantly predicted by TLE (β = 0.46, t56 = 14.45, p b 0.001)"</t>
  </si>
  <si>
    <t>ordinal score of bleaching (from 1 to 4) of corals during bleaching event</t>
  </si>
  <si>
    <t>Redundancy exclusion: Good correlation between symbiont reads (dependent var) and coral color ordinal score (R=0.91, p &lt; 0.001) see Fig. 4</t>
  </si>
  <si>
    <t>*joint estimate: includes both temperature treatments as a fixed effect in the same animal model</t>
  </si>
  <si>
    <t>treatment temp determined by taking the mean of all 8 mean temperature values during summer in table 1, bleaching occurred in sept so about 30 days (table S2 shows no annual differences in the means among locations, but inshore was warmer than outshore keys locations in the summer, but study location is accounted for in the heritability model)
Differential is the mean of 2015 minus mean of 2014 means
Diff temp = +0.4</t>
  </si>
  <si>
    <t>95% BCI = 0.1-0.8, mode of 0.33
ESM</t>
  </si>
  <si>
    <t>STD ~ Origin, random= ~Family + Day</t>
  </si>
  <si>
    <t>STD ~ Origin*Day.num, random= ~Family + Day</t>
  </si>
  <si>
    <t>cbind(n, n.dead) ~ Origin + Treatment + experiment, random= ~Family, family = multinomial2</t>
  </si>
  <si>
    <t>Date of last search: Oct, 2020</t>
  </si>
  <si>
    <t>trait ~ logistic(time + 1|pedigree + 1|individual)</t>
  </si>
  <si>
    <t>Ritland marker-based ANOVA</t>
  </si>
  <si>
    <t>narrow and broad</t>
  </si>
  <si>
    <t>software</t>
  </si>
  <si>
    <t>relatedness.info</t>
  </si>
  <si>
    <t>trait ~ B0 + batch.id + (1|dam.id) + (1|sire.id) + (1|sire.id:dam.id) + (1|pedigree)</t>
  </si>
  <si>
    <t>Ritland multiple regression model</t>
  </si>
  <si>
    <t>model.type</t>
  </si>
  <si>
    <t>not specified</t>
  </si>
  <si>
    <t>genetic markers (multilocus SNPs)</t>
  </si>
  <si>
    <t>yes</t>
  </si>
  <si>
    <t>no</t>
  </si>
  <si>
    <t>28°C comes from supplementary methods
Based on methods outlined in paper, likely is estimating narrow-sense over broad-sense, but won't change this.</t>
  </si>
  <si>
    <t>genetic markers (genome-wide SNPs)</t>
  </si>
  <si>
    <t>MCMCglmm package in R</t>
  </si>
  <si>
    <t>related, regress, and gap packages in R</t>
  </si>
  <si>
    <t>Wombat software</t>
  </si>
  <si>
    <t>GCTA software</t>
  </si>
  <si>
    <t>heritability package in R</t>
  </si>
  <si>
    <t>ASREML v.3.0 software</t>
  </si>
  <si>
    <t>MARK v.2.1 software</t>
  </si>
  <si>
    <t>multiDimBio package in R</t>
  </si>
  <si>
    <t>animal model (parent ID)</t>
  </si>
  <si>
    <t>ANOVA (within-clone variance as estimate of Ve)</t>
  </si>
  <si>
    <t>animal model (sire x dam)</t>
  </si>
  <si>
    <t>animal model approximation (sire)</t>
  </si>
  <si>
    <t>genetic markers (microsatellites)</t>
  </si>
  <si>
    <t>animal model (relatedness distances)</t>
  </si>
  <si>
    <t>clones (coral larvae)</t>
  </si>
  <si>
    <t>animal model (family ID)</t>
  </si>
  <si>
    <t>animal model (genet ID)</t>
  </si>
  <si>
    <t xml:space="preserve">Proc Mixed in SAS </t>
  </si>
  <si>
    <t>R</t>
  </si>
  <si>
    <t>animal model (pedigree)</t>
  </si>
  <si>
    <t>lab,diallel experimental crosses, Bayesian linear model of heritability</t>
  </si>
  <si>
    <t>pedigree (diallel cross)</t>
  </si>
  <si>
    <t>pedigree (diallel cross using single dam)</t>
  </si>
  <si>
    <t>in R</t>
  </si>
  <si>
    <t>clones (coral juveniles)</t>
  </si>
  <si>
    <t>clones (coral adult nubbins)</t>
  </si>
  <si>
    <t>clones (coral adults, genets determined by single reads)</t>
  </si>
  <si>
    <t>reared.from.larvae.in.common.env</t>
  </si>
  <si>
    <t>inferred pedigree (paternity analysis of brood larvae using microsatellites)</t>
  </si>
  <si>
    <t>animal model (pedigree inferred from microsatellites)</t>
  </si>
  <si>
    <t>average of each of the h2s and ses for corralite morphological measurements in the exposed reef population</t>
  </si>
  <si>
    <t>observational genetic marker study using Ritland regression to estimate two types of heritability</t>
  </si>
  <si>
    <t>common garden genetic marker study using Ritland regression to estimate two types of heritability</t>
  </si>
  <si>
    <t>symbiont.transmission</t>
  </si>
  <si>
    <t>horizontal</t>
  </si>
  <si>
    <t>vertical</t>
  </si>
  <si>
    <t>average of each of the h2s and ses for corralite morphological measurements in lagoon population (adults)
average of each of the h2s and ses for corralite morphological measurements across lagoon and exposed reef populations involved in the common garden experiment (juvs)</t>
  </si>
  <si>
    <t>Authors state that the test does not have enough power</t>
  </si>
  <si>
    <t>Note: non-significant mortality in temperature treatment, hence no survival estimate. I used the combined estimate of growth/shrinkage for both control and treatment temperature conditions, as this is more powerful and won't artificially inflate my sample size (found in analysis_all.R code supplementary to the paper)
Note that by including the effect of origin, some additive genetic effects have been removed from the estimate
Got temperature data by scraping FigS1, doing mean and sd</t>
  </si>
  <si>
    <t>Observed temp during bleaching period = 27.56487509 ± 2.433633021
Authors removed genotypes where significant differences in TLE occurred!
Scraped Fig 1 temperature data to get approximate mean and SD of the site
Average yearly temp is 25.3°C according to: https://www.usclimatedata.com/climate/tavernier/florida/united-states/usfl0486</t>
  </si>
  <si>
    <t>Also measured mitochondrial Q10, actin, Hsp16
protein loss, but no h^2 reported</t>
  </si>
  <si>
    <t>Narrow-sense downplayed in paper, use only broad-sense
By Yetsko et al.'s own admission: "... further studies will be needed utilizing a wider range of A. cervicornis colonies with a higher variance in actual relatedness to more accurately estimate narrow sense heritability."
Thermal tolerance is difference in growth of thermal treatment minus control treatment nubbins
Thus, temperature is already accounted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</si>
</sst>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00"/>
    <numFmt numFmtId="167" formatCode="0.0_);\(0.0\)"/>
  </numFmts>
  <fonts count="8" x14ac:knownFonts="1">
    <font>
      <sz val="12"/>
      <color theme="1"/>
      <name val="Calibri"/>
      <family val="2"/>
      <scheme val="minor"/>
    </font>
    <font>
      <b/>
      <sz val="12"/>
      <color theme="1"/>
      <name val="Arial"/>
      <family val="2"/>
    </font>
    <font>
      <sz val="12"/>
      <color theme="1"/>
      <name val="Arial"/>
      <family val="2"/>
    </font>
    <font>
      <i/>
      <sz val="12"/>
      <color theme="1"/>
      <name val="Arial"/>
      <family val="2"/>
    </font>
    <font>
      <sz val="12"/>
      <color rgb="FF000000"/>
      <name val="Arial"/>
      <family val="2"/>
    </font>
    <font>
      <b/>
      <sz val="12"/>
      <color theme="1"/>
      <name val="Calibri"/>
      <family val="2"/>
      <scheme val="minor"/>
    </font>
    <font>
      <b/>
      <i/>
      <sz val="12"/>
      <color theme="1"/>
      <name val="Calibri"/>
      <family val="2"/>
      <scheme val="minor"/>
    </font>
    <font>
      <sz val="12"/>
      <color rgb="FFFF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style="medium">
        <color auto="1"/>
      </top>
      <bottom style="medium">
        <color auto="1"/>
      </bottom>
      <diagonal/>
    </border>
    <border>
      <left/>
      <right/>
      <top/>
      <bottom style="medium">
        <color auto="1"/>
      </bottom>
      <diagonal/>
    </border>
    <border>
      <left/>
      <right/>
      <top style="medium">
        <color auto="1"/>
      </top>
      <bottom/>
      <diagonal/>
    </border>
    <border>
      <left style="thin">
        <color indexed="64"/>
      </left>
      <right/>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right style="thin">
        <color auto="1"/>
      </right>
      <top/>
      <bottom/>
      <diagonal/>
    </border>
    <border>
      <left style="thin">
        <color indexed="64"/>
      </left>
      <right/>
      <top style="medium">
        <color auto="1"/>
      </top>
      <bottom/>
      <diagonal/>
    </border>
  </borders>
  <cellStyleXfs count="1">
    <xf numFmtId="0" fontId="0" fillId="0" borderId="0"/>
  </cellStyleXfs>
  <cellXfs count="107">
    <xf numFmtId="0" fontId="0" fillId="0" borderId="0" xfId="0"/>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1" xfId="0" applyFont="1" applyBorder="1" applyAlignment="1">
      <alignment horizontal="center" vertical="top"/>
    </xf>
    <xf numFmtId="0" fontId="2" fillId="0" borderId="0" xfId="0" applyFont="1" applyAlignment="1">
      <alignment horizontal="center" vertical="top"/>
    </xf>
    <xf numFmtId="0" fontId="2" fillId="0" borderId="0" xfId="0" applyFont="1" applyBorder="1" applyAlignment="1">
      <alignment horizontal="center" vertical="top"/>
    </xf>
    <xf numFmtId="0" fontId="2" fillId="0" borderId="0" xfId="0" applyFont="1" applyBorder="1" applyAlignment="1">
      <alignment horizontal="left" vertical="top" wrapText="1"/>
    </xf>
    <xf numFmtId="0" fontId="3" fillId="0" borderId="0" xfId="0" applyFont="1" applyBorder="1" applyAlignment="1">
      <alignment horizontal="center" vertical="top" wrapText="1"/>
    </xf>
    <xf numFmtId="0" fontId="2" fillId="0" borderId="0" xfId="0" applyFont="1" applyBorder="1" applyAlignment="1">
      <alignment horizontal="center" vertical="top" wrapText="1"/>
    </xf>
    <xf numFmtId="0" fontId="2" fillId="0" borderId="0" xfId="0" applyFont="1" applyBorder="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horizontal="left" vertical="top" wrapText="1"/>
    </xf>
    <xf numFmtId="0" fontId="3" fillId="0" borderId="0" xfId="0" applyFont="1" applyAlignment="1">
      <alignment horizontal="center" vertical="top" wrapText="1"/>
    </xf>
    <xf numFmtId="2" fontId="2" fillId="0" borderId="0" xfId="0" applyNumberFormat="1" applyFont="1" applyAlignment="1">
      <alignment horizontal="center" vertical="top"/>
    </xf>
    <xf numFmtId="0" fontId="4" fillId="0" borderId="0" xfId="0" applyFont="1" applyAlignment="1">
      <alignment horizontal="center" vertical="top"/>
    </xf>
    <xf numFmtId="0" fontId="4" fillId="0" borderId="0" xfId="0" applyFont="1" applyAlignment="1">
      <alignment horizontal="center"/>
    </xf>
    <xf numFmtId="0" fontId="2" fillId="0" borderId="2" xfId="0" applyFont="1" applyBorder="1" applyAlignment="1">
      <alignment horizontal="left" vertical="top" wrapText="1"/>
    </xf>
    <xf numFmtId="0" fontId="3" fillId="0" borderId="2" xfId="0" applyFont="1" applyBorder="1" applyAlignment="1">
      <alignment horizontal="center" vertical="top" wrapText="1"/>
    </xf>
    <xf numFmtId="0" fontId="2" fillId="0" borderId="2" xfId="0" applyFont="1" applyBorder="1" applyAlignment="1">
      <alignment horizontal="center" vertical="top"/>
    </xf>
    <xf numFmtId="0" fontId="2" fillId="0" borderId="2" xfId="0" applyFont="1" applyBorder="1" applyAlignment="1">
      <alignment horizontal="center" vertical="top" wrapText="1"/>
    </xf>
    <xf numFmtId="0" fontId="4" fillId="0" borderId="0" xfId="0" applyFont="1" applyAlignment="1">
      <alignment horizontal="left" vertical="top"/>
    </xf>
    <xf numFmtId="0" fontId="4" fillId="0" borderId="0" xfId="0" applyFont="1" applyAlignment="1">
      <alignment horizontal="left" vertical="top" wrapText="1"/>
    </xf>
    <xf numFmtId="165" fontId="2" fillId="0" borderId="0" xfId="0" applyNumberFormat="1" applyFont="1" applyBorder="1" applyAlignment="1">
      <alignment horizontal="center" vertical="top" wrapText="1"/>
    </xf>
    <xf numFmtId="166" fontId="2" fillId="0" borderId="0" xfId="0" applyNumberFormat="1" applyFont="1" applyBorder="1" applyAlignment="1">
      <alignment horizontal="center" vertical="top"/>
    </xf>
    <xf numFmtId="0" fontId="4" fillId="0" borderId="2" xfId="0" applyFont="1" applyBorder="1" applyAlignment="1">
      <alignment horizontal="center" vertical="top" wrapText="1"/>
    </xf>
    <xf numFmtId="0" fontId="0" fillId="0" borderId="0" xfId="0"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0" fillId="0" borderId="2" xfId="0"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3" xfId="0" applyBorder="1"/>
    <xf numFmtId="0" fontId="5" fillId="0" borderId="2" xfId="0" applyFont="1" applyBorder="1" applyAlignment="1">
      <alignment horizontal="center"/>
    </xf>
    <xf numFmtId="0" fontId="6" fillId="0" borderId="1" xfId="0" applyFont="1" applyBorder="1" applyAlignment="1">
      <alignment horizontal="center"/>
    </xf>
    <xf numFmtId="0" fontId="5" fillId="0" borderId="1" xfId="0" applyFont="1" applyBorder="1" applyAlignment="1">
      <alignment horizontal="center"/>
    </xf>
    <xf numFmtId="0" fontId="0" fillId="0" borderId="1" xfId="0" applyBorder="1"/>
    <xf numFmtId="0" fontId="0" fillId="0" borderId="1" xfId="0" applyBorder="1" applyAlignment="1">
      <alignment horizontal="center"/>
    </xf>
    <xf numFmtId="0" fontId="0" fillId="2" borderId="0" xfId="0" applyFill="1" applyAlignment="1">
      <alignment horizontal="center"/>
    </xf>
    <xf numFmtId="0" fontId="2" fillId="0" borderId="0" xfId="0" applyFont="1" applyFill="1" applyAlignment="1">
      <alignment horizontal="center" vertical="top" wrapText="1"/>
    </xf>
    <xf numFmtId="0" fontId="7" fillId="0" borderId="0" xfId="0" applyFont="1" applyBorder="1" applyAlignment="1">
      <alignment horizontal="center" vertical="top"/>
    </xf>
    <xf numFmtId="2" fontId="2" fillId="0" borderId="0" xfId="0" applyNumberFormat="1" applyFont="1" applyBorder="1" applyAlignment="1">
      <alignment horizontal="center" vertical="top" wrapText="1"/>
    </xf>
    <xf numFmtId="0" fontId="7" fillId="0" borderId="0" xfId="0" applyFont="1" applyAlignment="1">
      <alignment horizontal="center" vertical="top"/>
    </xf>
    <xf numFmtId="0" fontId="5" fillId="0" borderId="0" xfId="0" applyFont="1"/>
    <xf numFmtId="0" fontId="0" fillId="0" borderId="0" xfId="0" applyFill="1" applyBorder="1"/>
    <xf numFmtId="17" fontId="2" fillId="0" borderId="0" xfId="0" applyNumberFormat="1" applyFont="1" applyAlignment="1">
      <alignment horizontal="center" vertical="top" wrapText="1"/>
    </xf>
    <xf numFmtId="0" fontId="4" fillId="0" borderId="0" xfId="0" applyFont="1" applyBorder="1" applyAlignment="1">
      <alignment horizontal="center" vertical="top" wrapText="1"/>
    </xf>
    <xf numFmtId="17" fontId="2" fillId="0" borderId="2" xfId="0" applyNumberFormat="1" applyFont="1" applyBorder="1" applyAlignment="1">
      <alignment horizontal="center" vertical="top" wrapText="1"/>
    </xf>
    <xf numFmtId="0" fontId="2" fillId="0" borderId="0" xfId="0" applyFont="1" applyFill="1" applyBorder="1" applyAlignment="1">
      <alignment horizontal="center" vertical="top" wrapText="1"/>
    </xf>
    <xf numFmtId="0" fontId="2" fillId="0" borderId="0" xfId="0" applyFont="1" applyFill="1" applyAlignment="1">
      <alignment horizontal="left" vertical="top" wrapText="1"/>
    </xf>
    <xf numFmtId="0" fontId="4" fillId="0" borderId="0" xfId="0" applyFont="1" applyFill="1" applyAlignment="1">
      <alignment horizontal="center" vertical="top" wrapText="1"/>
    </xf>
    <xf numFmtId="0" fontId="2" fillId="0" borderId="0" xfId="0" applyFont="1" applyFill="1" applyAlignment="1">
      <alignment horizontal="center" vertical="top"/>
    </xf>
    <xf numFmtId="0" fontId="2"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2" fillId="0" borderId="0" xfId="0" applyFont="1" applyFill="1" applyBorder="1" applyAlignment="1">
      <alignment horizontal="center" vertical="top"/>
    </xf>
    <xf numFmtId="0" fontId="3" fillId="0" borderId="0" xfId="0" applyFont="1" applyFill="1" applyAlignment="1">
      <alignment horizontal="center" vertical="top" wrapText="1"/>
    </xf>
    <xf numFmtId="0" fontId="5" fillId="0" borderId="0" xfId="0" applyFont="1" applyBorder="1" applyAlignment="1">
      <alignment horizontal="center" vertical="center"/>
    </xf>
    <xf numFmtId="0" fontId="5" fillId="0" borderId="0" xfId="0" applyFont="1" applyBorder="1" applyAlignment="1">
      <alignment horizontal="center"/>
    </xf>
    <xf numFmtId="0" fontId="3" fillId="0" borderId="0" xfId="0" applyFont="1" applyFill="1" applyBorder="1" applyAlignment="1">
      <alignment horizontal="center" vertical="top" wrapText="1"/>
    </xf>
    <xf numFmtId="165" fontId="2" fillId="0" borderId="0" xfId="0" applyNumberFormat="1" applyFont="1" applyFill="1" applyBorder="1" applyAlignment="1">
      <alignment horizontal="center" vertical="top" wrapText="1"/>
    </xf>
    <xf numFmtId="164" fontId="2" fillId="0" borderId="0" xfId="0" applyNumberFormat="1" applyFont="1" applyFill="1" applyAlignment="1">
      <alignment horizontal="center"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1" fillId="0" borderId="1" xfId="0" applyFont="1" applyBorder="1" applyAlignment="1">
      <alignment horizontal="left" vertical="top"/>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2" xfId="0" applyFont="1" applyBorder="1" applyAlignment="1">
      <alignment horizontal="center" vertical="center" wrapText="1"/>
    </xf>
    <xf numFmtId="167" fontId="4" fillId="0" borderId="0" xfId="0" applyNumberFormat="1" applyFont="1" applyAlignment="1">
      <alignment horizontal="center" vertical="top"/>
    </xf>
    <xf numFmtId="0" fontId="0" fillId="0" borderId="0" xfId="0" applyFill="1" applyAlignment="1">
      <alignment horizontal="center"/>
    </xf>
    <xf numFmtId="0" fontId="6" fillId="0" borderId="2" xfId="0" applyFont="1" applyFill="1" applyBorder="1" applyAlignment="1">
      <alignment horizontal="center"/>
    </xf>
    <xf numFmtId="0" fontId="5" fillId="0" borderId="2" xfId="0" applyFont="1" applyFill="1" applyBorder="1" applyAlignment="1">
      <alignment horizontal="center"/>
    </xf>
    <xf numFmtId="0" fontId="0" fillId="0" borderId="0" xfId="0" applyFill="1"/>
    <xf numFmtId="0" fontId="0" fillId="0" borderId="0" xfId="0" applyFill="1" applyBorder="1" applyAlignment="1">
      <alignment horizontal="center"/>
    </xf>
    <xf numFmtId="0" fontId="0" fillId="0" borderId="2" xfId="0" applyFill="1" applyBorder="1"/>
    <xf numFmtId="0" fontId="0" fillId="0" borderId="2" xfId="0" applyFill="1" applyBorder="1" applyAlignment="1">
      <alignment horizontal="center"/>
    </xf>
    <xf numFmtId="0" fontId="5" fillId="0" borderId="4" xfId="0" applyFont="1" applyBorder="1"/>
    <xf numFmtId="0" fontId="0" fillId="0" borderId="4" xfId="0" applyBorder="1" applyAlignment="1">
      <alignment horizontal="center" vertical="center"/>
    </xf>
    <xf numFmtId="0" fontId="2" fillId="0"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center" vertical="top" wrapText="1"/>
    </xf>
    <xf numFmtId="0" fontId="2" fillId="0" borderId="4" xfId="0" applyFont="1" applyFill="1" applyBorder="1" applyAlignment="1">
      <alignment horizontal="center" vertical="top" wrapText="1"/>
    </xf>
    <xf numFmtId="0" fontId="2" fillId="0" borderId="4" xfId="0" applyFont="1" applyBorder="1" applyAlignment="1">
      <alignment horizontal="center" vertical="top"/>
    </xf>
    <xf numFmtId="0" fontId="4" fillId="0" borderId="4" xfId="0" applyFont="1" applyBorder="1" applyAlignment="1">
      <alignment horizontal="center" vertical="top" wrapText="1"/>
    </xf>
    <xf numFmtId="0" fontId="4" fillId="0" borderId="4" xfId="0" applyFont="1" applyBorder="1" applyAlignment="1">
      <alignment horizontal="center" vertical="top"/>
    </xf>
    <xf numFmtId="0" fontId="2" fillId="0" borderId="7" xfId="0" applyFont="1" applyBorder="1" applyAlignment="1">
      <alignment horizontal="center" vertical="top" wrapText="1"/>
    </xf>
    <xf numFmtId="0" fontId="4" fillId="0" borderId="7" xfId="0" applyFont="1" applyBorder="1" applyAlignment="1">
      <alignment horizontal="center" vertical="top" wrapText="1"/>
    </xf>
    <xf numFmtId="0" fontId="1" fillId="0" borderId="6" xfId="0" applyFont="1" applyBorder="1" applyAlignment="1">
      <alignment horizontal="center" vertical="top" wrapText="1"/>
    </xf>
    <xf numFmtId="0" fontId="2" fillId="0" borderId="7" xfId="0" applyFont="1" applyFill="1" applyBorder="1" applyAlignment="1">
      <alignment horizontal="center" vertical="top" wrapText="1"/>
    </xf>
    <xf numFmtId="0" fontId="4" fillId="0" borderId="7" xfId="0" applyFont="1" applyFill="1" applyBorder="1" applyAlignment="1">
      <alignment horizontal="center" vertical="top" wrapText="1"/>
    </xf>
    <xf numFmtId="0" fontId="0" fillId="0" borderId="7" xfId="0" applyBorder="1"/>
    <xf numFmtId="0" fontId="1" fillId="3" borderId="1" xfId="0" applyFont="1" applyFill="1" applyBorder="1" applyAlignment="1">
      <alignment horizontal="center" vertical="top" wrapText="1"/>
    </xf>
    <xf numFmtId="0" fontId="1" fillId="3" borderId="5" xfId="0" applyFont="1" applyFill="1" applyBorder="1" applyAlignment="1">
      <alignment horizontal="center" vertical="top"/>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xf>
    <xf numFmtId="0" fontId="2" fillId="0" borderId="3" xfId="0" applyFont="1" applyBorder="1" applyAlignment="1">
      <alignment horizontal="center" vertical="top"/>
    </xf>
    <xf numFmtId="0" fontId="2" fillId="0" borderId="3" xfId="0" applyFont="1" applyBorder="1" applyAlignment="1">
      <alignment horizontal="center" vertical="top" wrapText="1"/>
    </xf>
    <xf numFmtId="0" fontId="2" fillId="0" borderId="8" xfId="0" applyFont="1" applyBorder="1" applyAlignment="1">
      <alignment horizontal="center" vertical="top"/>
    </xf>
    <xf numFmtId="0" fontId="1" fillId="0" borderId="5" xfId="0" applyFont="1" applyFill="1" applyBorder="1" applyAlignment="1">
      <alignment horizontal="center"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5" fillId="0" borderId="3" xfId="0" applyFont="1" applyBorder="1" applyAlignment="1">
      <alignment horizontal="center"/>
    </xf>
    <xf numFmtId="0" fontId="0" fillId="4" borderId="0" xfId="0" applyFill="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Kevin Bairos-Novak" id="{0AAD3246-B071-DE49-8A78-EA5C493778C4}" userId="S::kevin.bairosnovak@my.jcu.edu.au::4e9d57c3-fd26-4e1d-8d82-2e57186076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3" dT="2021-06-24T13:20:43.07" personId="{0AAD3246-B071-DE49-8A78-EA5C493778C4}" id="{C26D7254-10AE-474C-9CF0-6544837057AF}">
    <text>Accidentally labelled them as juveniles when they are adults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96C58-6F19-ED46-8C65-939DBBD55926}">
  <dimension ref="A1:E30"/>
  <sheetViews>
    <sheetView workbookViewId="0">
      <selection activeCell="E3" sqref="E3"/>
    </sheetView>
  </sheetViews>
  <sheetFormatPr baseColWidth="10" defaultRowHeight="16" x14ac:dyDescent="0.2"/>
  <cols>
    <col min="3" max="3" width="11.83203125" bestFit="1" customWidth="1"/>
  </cols>
  <sheetData>
    <row r="1" spans="1:5" x14ac:dyDescent="0.2">
      <c r="A1" t="s">
        <v>474</v>
      </c>
    </row>
    <row r="2" spans="1:5" x14ac:dyDescent="0.2">
      <c r="C2" t="s">
        <v>308</v>
      </c>
    </row>
    <row r="3" spans="1:5" x14ac:dyDescent="0.2">
      <c r="A3" s="48" t="s">
        <v>303</v>
      </c>
      <c r="C3" s="48">
        <v>176</v>
      </c>
      <c r="D3">
        <f>C3+C4</f>
        <v>286</v>
      </c>
    </row>
    <row r="4" spans="1:5" x14ac:dyDescent="0.2">
      <c r="A4" s="48" t="s">
        <v>307</v>
      </c>
      <c r="C4" s="48">
        <v>110</v>
      </c>
    </row>
    <row r="7" spans="1:5" x14ac:dyDescent="0.2">
      <c r="A7" s="48" t="s">
        <v>304</v>
      </c>
      <c r="B7" s="48" t="s">
        <v>305</v>
      </c>
      <c r="C7" s="48" t="s">
        <v>309</v>
      </c>
      <c r="D7" s="48" t="s">
        <v>306</v>
      </c>
      <c r="E7" s="80" t="s">
        <v>463</v>
      </c>
    </row>
    <row r="8" spans="1:5" ht="34" x14ac:dyDescent="0.2">
      <c r="A8" s="13" t="s">
        <v>187</v>
      </c>
      <c r="B8" s="13" t="s">
        <v>264</v>
      </c>
      <c r="C8" s="69"/>
      <c r="D8" s="27"/>
      <c r="E8" s="81"/>
    </row>
    <row r="9" spans="1:5" ht="34" x14ac:dyDescent="0.2">
      <c r="A9" s="6" t="s">
        <v>12</v>
      </c>
      <c r="B9" s="6" t="s">
        <v>265</v>
      </c>
      <c r="C9" s="70">
        <v>1</v>
      </c>
      <c r="D9" s="27">
        <v>1</v>
      </c>
      <c r="E9" s="82">
        <v>1</v>
      </c>
    </row>
    <row r="10" spans="1:5" ht="34" x14ac:dyDescent="0.2">
      <c r="A10" s="6" t="s">
        <v>20</v>
      </c>
      <c r="B10" s="6" t="s">
        <v>266</v>
      </c>
      <c r="C10" s="70">
        <v>1</v>
      </c>
      <c r="D10" s="27">
        <v>1</v>
      </c>
      <c r="E10" s="82">
        <v>1</v>
      </c>
    </row>
    <row r="11" spans="1:5" ht="51" x14ac:dyDescent="0.2">
      <c r="A11" s="6" t="s">
        <v>47</v>
      </c>
      <c r="B11" s="6" t="s">
        <v>267</v>
      </c>
      <c r="C11" s="70">
        <v>1</v>
      </c>
      <c r="D11" s="27">
        <v>1</v>
      </c>
      <c r="E11" s="81">
        <v>1</v>
      </c>
    </row>
    <row r="12" spans="1:5" ht="34" x14ac:dyDescent="0.2">
      <c r="A12" s="13" t="s">
        <v>218</v>
      </c>
      <c r="B12" s="13" t="s">
        <v>268</v>
      </c>
      <c r="C12" s="69"/>
      <c r="D12" s="27">
        <v>1</v>
      </c>
      <c r="E12" s="81">
        <v>1</v>
      </c>
    </row>
    <row r="13" spans="1:5" ht="34" x14ac:dyDescent="0.2">
      <c r="A13" s="13" t="s">
        <v>59</v>
      </c>
      <c r="B13" s="13" t="s">
        <v>269</v>
      </c>
      <c r="C13" s="69">
        <v>1</v>
      </c>
      <c r="D13" s="27">
        <v>1</v>
      </c>
      <c r="E13" s="83">
        <v>1</v>
      </c>
    </row>
    <row r="14" spans="1:5" ht="34" x14ac:dyDescent="0.2">
      <c r="A14" s="13" t="s">
        <v>281</v>
      </c>
      <c r="B14" s="13" t="s">
        <v>268</v>
      </c>
      <c r="C14" s="69">
        <v>1</v>
      </c>
      <c r="D14" s="27"/>
      <c r="E14" s="83">
        <v>1</v>
      </c>
    </row>
    <row r="15" spans="1:5" ht="34" x14ac:dyDescent="0.2">
      <c r="A15" s="6" t="s">
        <v>291</v>
      </c>
      <c r="B15" s="6" t="s">
        <v>274</v>
      </c>
      <c r="C15" s="70">
        <v>1</v>
      </c>
      <c r="D15" s="27">
        <v>1</v>
      </c>
      <c r="E15" s="82">
        <v>1</v>
      </c>
    </row>
    <row r="16" spans="1:5" ht="51" x14ac:dyDescent="0.2">
      <c r="A16" s="13" t="s">
        <v>64</v>
      </c>
      <c r="B16" s="13" t="s">
        <v>270</v>
      </c>
      <c r="C16" s="69"/>
      <c r="D16" s="27">
        <v>1</v>
      </c>
      <c r="E16" s="81">
        <v>1</v>
      </c>
    </row>
    <row r="17" spans="1:5" ht="34" x14ac:dyDescent="0.2">
      <c r="A17" s="13" t="s">
        <v>71</v>
      </c>
      <c r="B17" s="13" t="s">
        <v>269</v>
      </c>
      <c r="C17" s="69"/>
      <c r="D17" s="27">
        <v>1</v>
      </c>
      <c r="E17" s="82">
        <v>1</v>
      </c>
    </row>
    <row r="18" spans="1:5" ht="119" x14ac:dyDescent="0.2">
      <c r="A18" s="13" t="s">
        <v>74</v>
      </c>
      <c r="B18" s="13" t="s">
        <v>271</v>
      </c>
      <c r="C18" s="69"/>
      <c r="D18" s="27"/>
      <c r="E18" s="81"/>
    </row>
    <row r="19" spans="1:5" ht="51" x14ac:dyDescent="0.2">
      <c r="A19" s="13" t="s">
        <v>82</v>
      </c>
      <c r="B19" s="13" t="s">
        <v>272</v>
      </c>
      <c r="C19" s="69"/>
      <c r="D19" s="27">
        <v>1</v>
      </c>
      <c r="E19" s="82">
        <v>1</v>
      </c>
    </row>
    <row r="20" spans="1:5" ht="68" x14ac:dyDescent="0.2">
      <c r="A20" s="13" t="s">
        <v>89</v>
      </c>
      <c r="B20" s="13" t="s">
        <v>273</v>
      </c>
      <c r="C20" s="69">
        <v>1</v>
      </c>
      <c r="D20" s="27"/>
      <c r="E20" s="81">
        <v>1</v>
      </c>
    </row>
    <row r="21" spans="1:5" ht="51" x14ac:dyDescent="0.2">
      <c r="A21" s="13" t="s">
        <v>95</v>
      </c>
      <c r="B21" s="13" t="s">
        <v>274</v>
      </c>
      <c r="C21" s="69">
        <v>1</v>
      </c>
      <c r="D21" s="27">
        <v>1</v>
      </c>
      <c r="E21" s="83">
        <v>1</v>
      </c>
    </row>
    <row r="22" spans="1:5" ht="51" x14ac:dyDescent="0.2">
      <c r="A22" s="6" t="s">
        <v>102</v>
      </c>
      <c r="B22" s="6" t="s">
        <v>270</v>
      </c>
      <c r="C22" s="70">
        <v>1</v>
      </c>
      <c r="D22" s="27">
        <v>1</v>
      </c>
      <c r="E22" s="82">
        <v>1</v>
      </c>
    </row>
    <row r="23" spans="1:5" ht="34" x14ac:dyDescent="0.2">
      <c r="A23" s="6" t="s">
        <v>313</v>
      </c>
      <c r="B23" s="6" t="s">
        <v>269</v>
      </c>
      <c r="C23" s="70">
        <v>1</v>
      </c>
      <c r="D23" s="27"/>
      <c r="E23" s="81">
        <v>1</v>
      </c>
    </row>
    <row r="24" spans="1:5" ht="51" x14ac:dyDescent="0.2">
      <c r="A24" s="6" t="s">
        <v>326</v>
      </c>
      <c r="B24" s="6" t="s">
        <v>272</v>
      </c>
      <c r="C24" s="70">
        <v>1</v>
      </c>
      <c r="D24" s="27"/>
      <c r="E24" s="81">
        <v>1</v>
      </c>
    </row>
    <row r="25" spans="1:5" ht="68" x14ac:dyDescent="0.2">
      <c r="A25" s="6" t="s">
        <v>312</v>
      </c>
      <c r="B25" s="6" t="s">
        <v>273</v>
      </c>
      <c r="C25" s="70">
        <v>1</v>
      </c>
      <c r="D25" s="27"/>
      <c r="E25" s="81">
        <v>1</v>
      </c>
    </row>
    <row r="26" spans="1:5" ht="52" thickBot="1" x14ac:dyDescent="0.25">
      <c r="A26" s="18" t="s">
        <v>332</v>
      </c>
      <c r="B26" s="18" t="s">
        <v>333</v>
      </c>
      <c r="C26" s="71">
        <v>1</v>
      </c>
      <c r="D26" s="27"/>
      <c r="E26" s="81">
        <v>1</v>
      </c>
    </row>
    <row r="27" spans="1:5" x14ac:dyDescent="0.2">
      <c r="A27" s="13"/>
      <c r="B27" s="13"/>
      <c r="C27" s="69"/>
      <c r="D27" s="27"/>
      <c r="E27" s="81"/>
    </row>
    <row r="28" spans="1:5" ht="51" x14ac:dyDescent="0.2">
      <c r="A28" s="13" t="s">
        <v>310</v>
      </c>
      <c r="B28" s="13"/>
      <c r="C28" s="69">
        <f>SUM(C8:C26)</f>
        <v>13</v>
      </c>
      <c r="D28" s="69">
        <f>SUM(D8:D26)</f>
        <v>11</v>
      </c>
      <c r="E28" s="81">
        <f>SUM(E8:E26)</f>
        <v>17</v>
      </c>
    </row>
    <row r="29" spans="1:5" x14ac:dyDescent="0.2">
      <c r="A29" s="13"/>
      <c r="B29" s="13"/>
      <c r="C29" s="69"/>
      <c r="D29" s="27"/>
      <c r="E29" s="81"/>
    </row>
    <row r="30" spans="1:5" x14ac:dyDescent="0.2">
      <c r="A30" s="13"/>
      <c r="B30" s="13"/>
      <c r="C30" s="69"/>
      <c r="D30" s="27"/>
      <c r="E30" s="81"/>
    </row>
  </sheetData>
  <autoFilter ref="A7:E25" xr:uid="{BE4F84FB-B513-BF40-8579-D1F4953BC5A6}"/>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D2504-7020-4941-AF9C-6E27029CB9AC}">
  <dimension ref="A1:X117"/>
  <sheetViews>
    <sheetView topLeftCell="P1" workbookViewId="0">
      <pane ySplit="1" topLeftCell="A20" activePane="bottomLeft" state="frozen"/>
      <selection activeCell="B1" sqref="B1"/>
      <selection pane="bottomLeft" activeCell="V31" sqref="V31"/>
    </sheetView>
  </sheetViews>
  <sheetFormatPr baseColWidth="10" defaultRowHeight="16" x14ac:dyDescent="0.2"/>
  <cols>
    <col min="1" max="2" width="12.5" style="13" customWidth="1"/>
    <col min="3" max="3" width="11.1640625" style="11" customWidth="1"/>
    <col min="4" max="4" width="12.5" style="11" customWidth="1"/>
    <col min="5" max="5" width="13.33203125" style="11" customWidth="1"/>
    <col min="6" max="7" width="14.33203125" style="11" customWidth="1"/>
    <col min="8" max="9" width="32.6640625" style="11" customWidth="1"/>
    <col min="10" max="10" width="15" style="11" customWidth="1"/>
    <col min="11" max="11" width="10.83203125" style="4" customWidth="1"/>
    <col min="12" max="12" width="25" style="86" customWidth="1"/>
    <col min="13" max="13" width="39.6640625" style="5" bestFit="1" customWidth="1"/>
    <col min="14" max="14" width="10.83203125" style="5"/>
    <col min="15" max="15" width="16.83203125" style="8" customWidth="1"/>
    <col min="16" max="16" width="16.83203125" style="11" customWidth="1"/>
    <col min="17" max="17" width="20.5" style="11" customWidth="1"/>
    <col min="18" max="19" width="31.5" style="4" customWidth="1"/>
    <col min="20" max="21" width="19.83203125" style="4" customWidth="1"/>
    <col min="22" max="22" width="72.1640625" style="4" customWidth="1"/>
    <col min="23" max="16384" width="10.83203125" style="4"/>
  </cols>
  <sheetData>
    <row r="1" spans="1:23" s="3" customFormat="1" ht="21" customHeight="1" thickBot="1" x14ac:dyDescent="0.25">
      <c r="A1" s="1" t="s">
        <v>0</v>
      </c>
      <c r="B1" s="1" t="s">
        <v>263</v>
      </c>
      <c r="C1" s="1" t="s">
        <v>1</v>
      </c>
      <c r="D1" s="1" t="s">
        <v>240</v>
      </c>
      <c r="E1" s="1" t="s">
        <v>131</v>
      </c>
      <c r="F1" s="1" t="s">
        <v>130</v>
      </c>
      <c r="G1" s="1" t="s">
        <v>522</v>
      </c>
      <c r="H1" s="1" t="s">
        <v>129</v>
      </c>
      <c r="I1" s="1" t="s">
        <v>186</v>
      </c>
      <c r="J1" s="1" t="s">
        <v>137</v>
      </c>
      <c r="K1" s="2" t="s">
        <v>128</v>
      </c>
      <c r="L1" s="102" t="s">
        <v>479</v>
      </c>
      <c r="M1" s="103" t="s">
        <v>516</v>
      </c>
      <c r="N1" s="103" t="s">
        <v>311</v>
      </c>
      <c r="O1" s="104" t="s">
        <v>482</v>
      </c>
      <c r="P1" s="1" t="s">
        <v>478</v>
      </c>
      <c r="Q1" s="1" t="s">
        <v>4</v>
      </c>
      <c r="R1" s="2" t="s">
        <v>10</v>
      </c>
      <c r="S1" s="2" t="s">
        <v>7</v>
      </c>
      <c r="T1" s="2" t="s">
        <v>11</v>
      </c>
      <c r="U1" s="2" t="s">
        <v>162</v>
      </c>
      <c r="V1" s="2" t="s">
        <v>135</v>
      </c>
      <c r="W1" s="2"/>
    </row>
    <row r="2" spans="1:23" s="5" customFormat="1" ht="136" x14ac:dyDescent="0.2">
      <c r="A2" s="13" t="s">
        <v>187</v>
      </c>
      <c r="B2" s="13" t="s">
        <v>264</v>
      </c>
      <c r="C2" s="14" t="s">
        <v>188</v>
      </c>
      <c r="D2" s="11" t="s">
        <v>237</v>
      </c>
      <c r="E2" s="8" t="s">
        <v>121</v>
      </c>
      <c r="F2" s="8" t="s">
        <v>190</v>
      </c>
      <c r="G2" s="8" t="s">
        <v>523</v>
      </c>
      <c r="H2" s="8" t="s">
        <v>189</v>
      </c>
      <c r="I2" s="8" t="s">
        <v>184</v>
      </c>
      <c r="J2" s="8" t="s">
        <v>196</v>
      </c>
      <c r="L2" s="86" t="s">
        <v>510</v>
      </c>
      <c r="M2" s="5" t="s">
        <v>485</v>
      </c>
      <c r="N2" s="5" t="s">
        <v>301</v>
      </c>
      <c r="O2" s="8" t="s">
        <v>499</v>
      </c>
      <c r="P2" s="11" t="s">
        <v>494</v>
      </c>
      <c r="Q2" s="11" t="s">
        <v>195</v>
      </c>
      <c r="R2" s="8" t="s">
        <v>194</v>
      </c>
      <c r="S2" s="5" t="s">
        <v>16</v>
      </c>
      <c r="T2" s="5">
        <f>11*28</f>
        <v>308</v>
      </c>
      <c r="U2" s="5">
        <v>6</v>
      </c>
      <c r="V2" s="8" t="s">
        <v>236</v>
      </c>
    </row>
    <row r="3" spans="1:23" ht="85" x14ac:dyDescent="0.2">
      <c r="A3" s="6" t="s">
        <v>12</v>
      </c>
      <c r="B3" s="6" t="s">
        <v>265</v>
      </c>
      <c r="C3" s="7" t="s">
        <v>13</v>
      </c>
      <c r="D3" s="8" t="s">
        <v>239</v>
      </c>
      <c r="E3" s="8" t="s">
        <v>111</v>
      </c>
      <c r="F3" s="8" t="s">
        <v>127</v>
      </c>
      <c r="G3" s="8" t="s">
        <v>524</v>
      </c>
      <c r="H3" s="8" t="s">
        <v>119</v>
      </c>
      <c r="I3" s="11" t="s">
        <v>184</v>
      </c>
      <c r="J3" s="8"/>
      <c r="K3" s="5"/>
      <c r="L3" s="84" t="s">
        <v>501</v>
      </c>
      <c r="M3" s="5" t="s">
        <v>486</v>
      </c>
      <c r="N3" s="5" t="s">
        <v>302</v>
      </c>
      <c r="O3" s="8" t="s">
        <v>481</v>
      </c>
      <c r="P3" s="8" t="s">
        <v>495</v>
      </c>
      <c r="Q3" s="9" t="s">
        <v>476</v>
      </c>
      <c r="R3" s="6" t="s">
        <v>18</v>
      </c>
      <c r="S3" s="8" t="s">
        <v>477</v>
      </c>
      <c r="T3" s="11" t="s">
        <v>197</v>
      </c>
      <c r="U3" s="11">
        <v>30</v>
      </c>
      <c r="V3" s="6" t="s">
        <v>525</v>
      </c>
      <c r="W3" s="5"/>
    </row>
    <row r="4" spans="1:23" ht="51" x14ac:dyDescent="0.2">
      <c r="A4" s="6" t="s">
        <v>12</v>
      </c>
      <c r="B4" s="6" t="s">
        <v>265</v>
      </c>
      <c r="C4" s="7" t="s">
        <v>13</v>
      </c>
      <c r="D4" s="8" t="s">
        <v>239</v>
      </c>
      <c r="E4" s="8" t="s">
        <v>111</v>
      </c>
      <c r="F4" s="8" t="s">
        <v>127</v>
      </c>
      <c r="G4" s="8" t="s">
        <v>524</v>
      </c>
      <c r="H4" s="8" t="s">
        <v>119</v>
      </c>
      <c r="I4" s="11" t="s">
        <v>184</v>
      </c>
      <c r="J4" s="8"/>
      <c r="K4" s="5"/>
      <c r="L4" s="84" t="s">
        <v>501</v>
      </c>
      <c r="M4" s="5" t="s">
        <v>485</v>
      </c>
      <c r="N4" s="5" t="s">
        <v>302</v>
      </c>
      <c r="O4" s="8" t="s">
        <v>481</v>
      </c>
      <c r="P4" s="8" t="s">
        <v>495</v>
      </c>
      <c r="Q4" s="9" t="s">
        <v>476</v>
      </c>
      <c r="R4" s="6" t="s">
        <v>18</v>
      </c>
      <c r="S4" s="8" t="s">
        <v>477</v>
      </c>
      <c r="T4" s="11" t="s">
        <v>197</v>
      </c>
      <c r="U4" s="11">
        <v>30</v>
      </c>
      <c r="V4" s="6"/>
      <c r="W4" s="5"/>
    </row>
    <row r="5" spans="1:23" ht="68" x14ac:dyDescent="0.2">
      <c r="A5" s="6" t="s">
        <v>20</v>
      </c>
      <c r="B5" s="6" t="s">
        <v>266</v>
      </c>
      <c r="C5" s="7" t="s">
        <v>21</v>
      </c>
      <c r="D5" s="8" t="s">
        <v>241</v>
      </c>
      <c r="E5" s="8" t="s">
        <v>126</v>
      </c>
      <c r="F5" s="8" t="s">
        <v>190</v>
      </c>
      <c r="G5" s="8" t="s">
        <v>523</v>
      </c>
      <c r="H5" s="8" t="s">
        <v>125</v>
      </c>
      <c r="I5" s="11" t="s">
        <v>192</v>
      </c>
      <c r="J5" s="8"/>
      <c r="K5" s="5" t="s">
        <v>122</v>
      </c>
      <c r="L5" s="87" t="s">
        <v>514</v>
      </c>
      <c r="M5" s="5" t="s">
        <v>486</v>
      </c>
      <c r="N5" s="5" t="s">
        <v>301</v>
      </c>
      <c r="O5" s="53" t="s">
        <v>498</v>
      </c>
      <c r="P5" s="8" t="s">
        <v>483</v>
      </c>
      <c r="Q5" s="8" t="s">
        <v>140</v>
      </c>
      <c r="R5" s="6" t="s">
        <v>26</v>
      </c>
      <c r="S5" s="8" t="s">
        <v>25</v>
      </c>
      <c r="T5" s="13" t="s">
        <v>27</v>
      </c>
      <c r="U5" s="11">
        <v>18</v>
      </c>
      <c r="W5" s="5"/>
    </row>
    <row r="6" spans="1:23" ht="68" x14ac:dyDescent="0.2">
      <c r="A6" s="6" t="s">
        <v>20</v>
      </c>
      <c r="B6" s="6" t="s">
        <v>266</v>
      </c>
      <c r="C6" s="7" t="s">
        <v>21</v>
      </c>
      <c r="D6" s="8" t="s">
        <v>241</v>
      </c>
      <c r="E6" s="11" t="s">
        <v>124</v>
      </c>
      <c r="F6" s="8" t="s">
        <v>190</v>
      </c>
      <c r="G6" s="8" t="s">
        <v>523</v>
      </c>
      <c r="H6" s="11" t="s">
        <v>123</v>
      </c>
      <c r="I6" s="11" t="s">
        <v>192</v>
      </c>
      <c r="K6" s="5" t="s">
        <v>122</v>
      </c>
      <c r="L6" s="87" t="s">
        <v>514</v>
      </c>
      <c r="M6" s="5" t="s">
        <v>486</v>
      </c>
      <c r="N6" s="5" t="s">
        <v>301</v>
      </c>
      <c r="O6" s="53" t="s">
        <v>498</v>
      </c>
      <c r="P6" s="8" t="s">
        <v>483</v>
      </c>
      <c r="Q6" s="8" t="s">
        <v>140</v>
      </c>
      <c r="R6" s="13" t="s">
        <v>26</v>
      </c>
      <c r="S6" s="8" t="s">
        <v>25</v>
      </c>
      <c r="T6" s="4">
        <v>20</v>
      </c>
      <c r="U6" s="4">
        <v>20</v>
      </c>
    </row>
    <row r="7" spans="1:23" ht="85" x14ac:dyDescent="0.2">
      <c r="A7" s="6" t="s">
        <v>47</v>
      </c>
      <c r="B7" s="6" t="s">
        <v>267</v>
      </c>
      <c r="C7" s="7" t="s">
        <v>48</v>
      </c>
      <c r="D7" s="8" t="s">
        <v>239</v>
      </c>
      <c r="E7" s="8" t="s">
        <v>121</v>
      </c>
      <c r="F7" s="8" t="s">
        <v>190</v>
      </c>
      <c r="G7" s="8" t="s">
        <v>523</v>
      </c>
      <c r="H7" s="8" t="s">
        <v>110</v>
      </c>
      <c r="I7" s="11" t="s">
        <v>184</v>
      </c>
      <c r="J7" s="8"/>
      <c r="L7" s="84" t="s">
        <v>511</v>
      </c>
      <c r="M7" s="5" t="s">
        <v>485</v>
      </c>
      <c r="N7" s="5" t="s">
        <v>301</v>
      </c>
      <c r="O7" s="8" t="s">
        <v>500</v>
      </c>
      <c r="P7" s="8" t="s">
        <v>496</v>
      </c>
      <c r="Q7" s="8" t="s">
        <v>49</v>
      </c>
      <c r="R7" s="6" t="s">
        <v>53</v>
      </c>
      <c r="S7" s="8" t="s">
        <v>16</v>
      </c>
      <c r="T7" s="4">
        <v>400</v>
      </c>
      <c r="U7" s="4">
        <v>9</v>
      </c>
      <c r="V7" s="5" t="s">
        <v>526</v>
      </c>
      <c r="W7" s="5"/>
    </row>
    <row r="8" spans="1:23" ht="85" x14ac:dyDescent="0.2">
      <c r="A8" s="13" t="s">
        <v>218</v>
      </c>
      <c r="B8" s="13" t="s">
        <v>268</v>
      </c>
      <c r="C8" s="14" t="s">
        <v>21</v>
      </c>
      <c r="D8" s="11" t="s">
        <v>241</v>
      </c>
      <c r="E8" s="8" t="s">
        <v>121</v>
      </c>
      <c r="F8" s="8" t="s">
        <v>190</v>
      </c>
      <c r="G8" s="8" t="s">
        <v>523</v>
      </c>
      <c r="H8" s="11" t="s">
        <v>120</v>
      </c>
      <c r="I8" s="11" t="s">
        <v>192</v>
      </c>
      <c r="L8" s="88" t="s">
        <v>510</v>
      </c>
      <c r="M8" s="5" t="s">
        <v>485</v>
      </c>
      <c r="N8" s="5" t="s">
        <v>301</v>
      </c>
      <c r="O8" s="8" t="s">
        <v>499</v>
      </c>
      <c r="P8" s="12" t="s">
        <v>489</v>
      </c>
      <c r="Q8" s="11" t="s">
        <v>316</v>
      </c>
      <c r="R8" s="23" t="s">
        <v>58</v>
      </c>
      <c r="S8" s="12" t="s">
        <v>25</v>
      </c>
      <c r="T8" s="4">
        <v>174</v>
      </c>
      <c r="U8" s="4">
        <v>174</v>
      </c>
      <c r="V8" s="11" t="s">
        <v>487</v>
      </c>
    </row>
    <row r="9" spans="1:23" ht="102" x14ac:dyDescent="0.2">
      <c r="A9" s="13" t="s">
        <v>59</v>
      </c>
      <c r="B9" s="13" t="s">
        <v>269</v>
      </c>
      <c r="C9" s="14" t="s">
        <v>48</v>
      </c>
      <c r="D9" s="11" t="s">
        <v>239</v>
      </c>
      <c r="E9" s="11" t="s">
        <v>117</v>
      </c>
      <c r="F9" s="8" t="s">
        <v>190</v>
      </c>
      <c r="G9" s="8" t="s">
        <v>523</v>
      </c>
      <c r="H9" s="11" t="s">
        <v>119</v>
      </c>
      <c r="I9" s="11" t="s">
        <v>184</v>
      </c>
      <c r="L9" s="84" t="s">
        <v>484</v>
      </c>
      <c r="M9" s="5" t="s">
        <v>486</v>
      </c>
      <c r="N9" s="5" t="s">
        <v>301</v>
      </c>
      <c r="O9" s="8" t="s">
        <v>502</v>
      </c>
      <c r="P9" s="8" t="s">
        <v>490</v>
      </c>
      <c r="Q9" s="11" t="s">
        <v>118</v>
      </c>
      <c r="R9" s="13" t="s">
        <v>62</v>
      </c>
      <c r="S9" s="11" t="s">
        <v>16</v>
      </c>
      <c r="T9" s="11" t="s">
        <v>63</v>
      </c>
      <c r="U9" s="11">
        <v>43</v>
      </c>
      <c r="V9" s="11"/>
    </row>
    <row r="10" spans="1:23" ht="68" x14ac:dyDescent="0.2">
      <c r="A10" s="13" t="s">
        <v>416</v>
      </c>
      <c r="B10" s="13" t="s">
        <v>417</v>
      </c>
      <c r="C10" s="14" t="s">
        <v>72</v>
      </c>
      <c r="D10" s="11" t="s">
        <v>239</v>
      </c>
      <c r="E10" s="8" t="s">
        <v>121</v>
      </c>
      <c r="F10" s="8" t="s">
        <v>190</v>
      </c>
      <c r="G10" s="8" t="s">
        <v>523</v>
      </c>
      <c r="H10" s="11" t="s">
        <v>418</v>
      </c>
      <c r="I10" s="11" t="s">
        <v>192</v>
      </c>
      <c r="J10" s="11">
        <v>2016</v>
      </c>
      <c r="L10" s="88" t="s">
        <v>510</v>
      </c>
      <c r="M10" s="5" t="s">
        <v>485</v>
      </c>
      <c r="N10" s="5" t="s">
        <v>301</v>
      </c>
      <c r="O10" s="8" t="s">
        <v>499</v>
      </c>
      <c r="P10" s="53" t="s">
        <v>491</v>
      </c>
      <c r="Q10" s="11" t="s">
        <v>419</v>
      </c>
      <c r="R10" s="11" t="s">
        <v>419</v>
      </c>
      <c r="S10" s="11" t="s">
        <v>16</v>
      </c>
      <c r="T10" s="11">
        <f>20*6*2</f>
        <v>240</v>
      </c>
      <c r="U10" s="11">
        <v>20</v>
      </c>
      <c r="V10" s="11" t="s">
        <v>428</v>
      </c>
    </row>
    <row r="11" spans="1:23" ht="85" x14ac:dyDescent="0.2">
      <c r="A11" s="13" t="s">
        <v>416</v>
      </c>
      <c r="B11" s="13" t="s">
        <v>417</v>
      </c>
      <c r="C11" s="14" t="s">
        <v>415</v>
      </c>
      <c r="D11" s="11" t="s">
        <v>241</v>
      </c>
      <c r="E11" s="14" t="s">
        <v>420</v>
      </c>
      <c r="F11" s="8" t="s">
        <v>190</v>
      </c>
      <c r="G11" s="8" t="s">
        <v>523</v>
      </c>
      <c r="H11" s="11" t="s">
        <v>418</v>
      </c>
      <c r="I11" s="11" t="s">
        <v>192</v>
      </c>
      <c r="J11" s="11">
        <v>2016</v>
      </c>
      <c r="L11" s="88" t="s">
        <v>510</v>
      </c>
      <c r="M11" s="5" t="s">
        <v>485</v>
      </c>
      <c r="N11" s="5" t="s">
        <v>301</v>
      </c>
      <c r="O11" s="8" t="s">
        <v>499</v>
      </c>
      <c r="P11" s="53" t="s">
        <v>491</v>
      </c>
      <c r="Q11" s="11" t="s">
        <v>419</v>
      </c>
      <c r="R11" s="11" t="s">
        <v>419</v>
      </c>
      <c r="S11" s="11" t="s">
        <v>16</v>
      </c>
      <c r="T11" s="11">
        <f>50*6*2</f>
        <v>600</v>
      </c>
      <c r="U11" s="11" t="s">
        <v>430</v>
      </c>
      <c r="V11" s="11" t="s">
        <v>429</v>
      </c>
    </row>
    <row r="12" spans="1:23" ht="119" x14ac:dyDescent="0.2">
      <c r="A12" s="13" t="s">
        <v>314</v>
      </c>
      <c r="B12" s="13" t="s">
        <v>268</v>
      </c>
      <c r="C12" s="14" t="s">
        <v>21</v>
      </c>
      <c r="D12" s="11" t="s">
        <v>241</v>
      </c>
      <c r="E12" s="11" t="s">
        <v>117</v>
      </c>
      <c r="F12" s="8" t="s">
        <v>190</v>
      </c>
      <c r="G12" s="8" t="s">
        <v>523</v>
      </c>
      <c r="H12" s="11" t="s">
        <v>286</v>
      </c>
      <c r="I12" s="11" t="s">
        <v>192</v>
      </c>
      <c r="K12" s="4" t="s">
        <v>287</v>
      </c>
      <c r="L12" s="84" t="s">
        <v>488</v>
      </c>
      <c r="M12" s="5" t="s">
        <v>486</v>
      </c>
      <c r="N12" s="5" t="s">
        <v>302</v>
      </c>
      <c r="O12" s="8" t="s">
        <v>502</v>
      </c>
      <c r="P12" s="53" t="s">
        <v>492</v>
      </c>
      <c r="Q12" s="11" t="s">
        <v>282</v>
      </c>
      <c r="R12" s="11" t="s">
        <v>288</v>
      </c>
      <c r="S12" s="11" t="s">
        <v>16</v>
      </c>
      <c r="T12" s="11" t="s">
        <v>289</v>
      </c>
      <c r="U12" s="11">
        <v>237</v>
      </c>
      <c r="V12" s="11" t="s">
        <v>290</v>
      </c>
    </row>
    <row r="13" spans="1:23" ht="68" x14ac:dyDescent="0.2">
      <c r="A13" s="6" t="s">
        <v>291</v>
      </c>
      <c r="B13" s="6" t="s">
        <v>274</v>
      </c>
      <c r="C13" s="14" t="s">
        <v>292</v>
      </c>
      <c r="D13" s="11" t="s">
        <v>237</v>
      </c>
      <c r="E13" s="4" t="s">
        <v>117</v>
      </c>
      <c r="F13" s="4" t="s">
        <v>190</v>
      </c>
      <c r="G13" s="4" t="s">
        <v>524</v>
      </c>
      <c r="H13" s="4" t="s">
        <v>168</v>
      </c>
      <c r="I13" s="8" t="s">
        <v>193</v>
      </c>
      <c r="J13" s="4"/>
      <c r="L13" s="87" t="s">
        <v>514</v>
      </c>
      <c r="M13" s="5" t="s">
        <v>486</v>
      </c>
      <c r="N13" s="5" t="s">
        <v>301</v>
      </c>
      <c r="O13" s="53" t="s">
        <v>498</v>
      </c>
      <c r="P13" s="11" t="s">
        <v>493</v>
      </c>
      <c r="Q13" s="8" t="s">
        <v>140</v>
      </c>
      <c r="R13" s="4" t="s">
        <v>170</v>
      </c>
      <c r="S13" s="4" t="s">
        <v>25</v>
      </c>
      <c r="T13" s="4">
        <v>45</v>
      </c>
      <c r="U13" s="4">
        <v>8</v>
      </c>
      <c r="V13" s="11" t="s">
        <v>294</v>
      </c>
      <c r="W13" s="5"/>
    </row>
    <row r="14" spans="1:23" ht="68" x14ac:dyDescent="0.2">
      <c r="A14" s="6" t="s">
        <v>291</v>
      </c>
      <c r="B14" s="6" t="s">
        <v>274</v>
      </c>
      <c r="C14" s="14" t="s">
        <v>172</v>
      </c>
      <c r="D14" s="11" t="s">
        <v>237</v>
      </c>
      <c r="E14" s="4" t="s">
        <v>117</v>
      </c>
      <c r="F14" s="8" t="s">
        <v>190</v>
      </c>
      <c r="G14" s="8" t="s">
        <v>524</v>
      </c>
      <c r="H14" s="4" t="s">
        <v>168</v>
      </c>
      <c r="I14" s="8" t="s">
        <v>193</v>
      </c>
      <c r="J14" s="4"/>
      <c r="L14" s="87" t="s">
        <v>514</v>
      </c>
      <c r="M14" s="5" t="s">
        <v>486</v>
      </c>
      <c r="N14" s="5" t="s">
        <v>301</v>
      </c>
      <c r="O14" s="53" t="s">
        <v>498</v>
      </c>
      <c r="P14" s="11" t="s">
        <v>493</v>
      </c>
      <c r="Q14" s="8" t="s">
        <v>140</v>
      </c>
      <c r="R14" s="4" t="s">
        <v>170</v>
      </c>
      <c r="S14" s="4" t="s">
        <v>25</v>
      </c>
      <c r="T14" s="4">
        <v>86</v>
      </c>
      <c r="U14" s="4">
        <v>15</v>
      </c>
      <c r="V14" s="11" t="s">
        <v>295</v>
      </c>
      <c r="W14" s="5"/>
    </row>
    <row r="15" spans="1:23" ht="68" x14ac:dyDescent="0.2">
      <c r="A15" s="6" t="s">
        <v>291</v>
      </c>
      <c r="B15" s="6" t="s">
        <v>274</v>
      </c>
      <c r="C15" s="14" t="s">
        <v>169</v>
      </c>
      <c r="D15" s="11" t="s">
        <v>238</v>
      </c>
      <c r="E15" s="4" t="s">
        <v>117</v>
      </c>
      <c r="F15" s="8" t="s">
        <v>190</v>
      </c>
      <c r="G15" s="8" t="s">
        <v>524</v>
      </c>
      <c r="H15" s="4" t="s">
        <v>168</v>
      </c>
      <c r="I15" s="8" t="s">
        <v>193</v>
      </c>
      <c r="J15" s="4"/>
      <c r="L15" s="87" t="s">
        <v>514</v>
      </c>
      <c r="M15" s="5" t="s">
        <v>486</v>
      </c>
      <c r="N15" s="5" t="s">
        <v>301</v>
      </c>
      <c r="O15" s="53" t="s">
        <v>498</v>
      </c>
      <c r="P15" s="11" t="s">
        <v>493</v>
      </c>
      <c r="Q15" s="8" t="s">
        <v>140</v>
      </c>
      <c r="R15" s="4" t="s">
        <v>170</v>
      </c>
      <c r="S15" s="4" t="s">
        <v>25</v>
      </c>
      <c r="T15" s="4">
        <v>89</v>
      </c>
      <c r="U15" s="4">
        <v>15</v>
      </c>
      <c r="V15" s="11" t="s">
        <v>296</v>
      </c>
      <c r="W15" s="5"/>
    </row>
    <row r="16" spans="1:23" ht="68" x14ac:dyDescent="0.2">
      <c r="A16" s="6" t="s">
        <v>291</v>
      </c>
      <c r="B16" s="6" t="s">
        <v>274</v>
      </c>
      <c r="C16" s="14" t="s">
        <v>171</v>
      </c>
      <c r="D16" s="11" t="s">
        <v>238</v>
      </c>
      <c r="E16" s="4" t="s">
        <v>117</v>
      </c>
      <c r="F16" s="8" t="s">
        <v>190</v>
      </c>
      <c r="G16" s="8" t="s">
        <v>524</v>
      </c>
      <c r="H16" s="4" t="s">
        <v>168</v>
      </c>
      <c r="I16" s="8" t="s">
        <v>193</v>
      </c>
      <c r="J16" s="4"/>
      <c r="L16" s="87" t="s">
        <v>514</v>
      </c>
      <c r="M16" s="5" t="s">
        <v>486</v>
      </c>
      <c r="N16" s="5" t="s">
        <v>301</v>
      </c>
      <c r="O16" s="53" t="s">
        <v>498</v>
      </c>
      <c r="P16" s="11" t="s">
        <v>493</v>
      </c>
      <c r="Q16" s="8" t="s">
        <v>140</v>
      </c>
      <c r="R16" s="4" t="s">
        <v>170</v>
      </c>
      <c r="S16" s="4" t="s">
        <v>25</v>
      </c>
      <c r="T16" s="4">
        <v>88</v>
      </c>
      <c r="U16" s="4">
        <v>15</v>
      </c>
      <c r="V16" s="11" t="s">
        <v>297</v>
      </c>
      <c r="W16" s="5"/>
    </row>
    <row r="17" spans="1:24" ht="68" x14ac:dyDescent="0.2">
      <c r="A17" s="6" t="s">
        <v>291</v>
      </c>
      <c r="B17" s="6" t="s">
        <v>274</v>
      </c>
      <c r="C17" s="14" t="s">
        <v>173</v>
      </c>
      <c r="D17" s="11" t="s">
        <v>238</v>
      </c>
      <c r="E17" s="4" t="s">
        <v>117</v>
      </c>
      <c r="F17" s="8" t="s">
        <v>190</v>
      </c>
      <c r="G17" s="8" t="s">
        <v>524</v>
      </c>
      <c r="H17" s="4" t="s">
        <v>168</v>
      </c>
      <c r="I17" s="8" t="s">
        <v>193</v>
      </c>
      <c r="J17" s="4"/>
      <c r="L17" s="87" t="s">
        <v>514</v>
      </c>
      <c r="M17" s="5" t="s">
        <v>486</v>
      </c>
      <c r="N17" s="5" t="s">
        <v>301</v>
      </c>
      <c r="O17" s="53" t="s">
        <v>498</v>
      </c>
      <c r="P17" s="11" t="s">
        <v>493</v>
      </c>
      <c r="Q17" s="8" t="s">
        <v>140</v>
      </c>
      <c r="R17" s="4" t="s">
        <v>170</v>
      </c>
      <c r="S17" s="4" t="s">
        <v>25</v>
      </c>
      <c r="T17" s="4">
        <v>48</v>
      </c>
      <c r="U17" s="4">
        <v>8</v>
      </c>
      <c r="V17" s="11" t="s">
        <v>298</v>
      </c>
      <c r="W17" s="5"/>
    </row>
    <row r="18" spans="1:24" ht="68" x14ac:dyDescent="0.2">
      <c r="A18" s="6" t="s">
        <v>291</v>
      </c>
      <c r="B18" s="6" t="s">
        <v>274</v>
      </c>
      <c r="C18" s="14" t="s">
        <v>174</v>
      </c>
      <c r="D18" s="11" t="s">
        <v>237</v>
      </c>
      <c r="E18" s="4" t="s">
        <v>117</v>
      </c>
      <c r="F18" s="8" t="s">
        <v>190</v>
      </c>
      <c r="G18" s="8" t="s">
        <v>524</v>
      </c>
      <c r="H18" s="4" t="s">
        <v>168</v>
      </c>
      <c r="I18" s="8" t="s">
        <v>193</v>
      </c>
      <c r="J18" s="4"/>
      <c r="L18" s="87" t="s">
        <v>514</v>
      </c>
      <c r="M18" s="5" t="s">
        <v>486</v>
      </c>
      <c r="N18" s="5" t="s">
        <v>301</v>
      </c>
      <c r="O18" s="53" t="s">
        <v>498</v>
      </c>
      <c r="P18" s="11" t="s">
        <v>493</v>
      </c>
      <c r="Q18" s="8" t="s">
        <v>140</v>
      </c>
      <c r="R18" s="4" t="s">
        <v>170</v>
      </c>
      <c r="S18" s="4" t="s">
        <v>25</v>
      </c>
      <c r="T18" s="4">
        <v>90</v>
      </c>
      <c r="U18" s="4">
        <v>15</v>
      </c>
      <c r="V18" s="11" t="s">
        <v>299</v>
      </c>
      <c r="W18" s="5"/>
    </row>
    <row r="19" spans="1:24" ht="68" x14ac:dyDescent="0.2">
      <c r="A19" s="6" t="s">
        <v>291</v>
      </c>
      <c r="B19" s="6" t="s">
        <v>274</v>
      </c>
      <c r="C19" s="14" t="s">
        <v>175</v>
      </c>
      <c r="D19" s="11" t="s">
        <v>242</v>
      </c>
      <c r="E19" s="4" t="s">
        <v>117</v>
      </c>
      <c r="F19" s="8" t="s">
        <v>190</v>
      </c>
      <c r="G19" s="8" t="s">
        <v>524</v>
      </c>
      <c r="H19" s="4" t="s">
        <v>168</v>
      </c>
      <c r="I19" s="8" t="s">
        <v>193</v>
      </c>
      <c r="J19" s="4"/>
      <c r="L19" s="87" t="s">
        <v>514</v>
      </c>
      <c r="M19" s="5" t="s">
        <v>486</v>
      </c>
      <c r="N19" s="5" t="s">
        <v>301</v>
      </c>
      <c r="O19" s="53" t="s">
        <v>498</v>
      </c>
      <c r="P19" s="11" t="s">
        <v>493</v>
      </c>
      <c r="Q19" s="8" t="s">
        <v>140</v>
      </c>
      <c r="R19" s="4" t="s">
        <v>170</v>
      </c>
      <c r="S19" s="4" t="s">
        <v>25</v>
      </c>
      <c r="T19" s="4">
        <v>82</v>
      </c>
      <c r="U19" s="4">
        <v>15</v>
      </c>
      <c r="V19" s="11" t="s">
        <v>300</v>
      </c>
      <c r="W19" s="5"/>
    </row>
    <row r="20" spans="1:24" ht="68" x14ac:dyDescent="0.2">
      <c r="A20" s="6" t="s">
        <v>291</v>
      </c>
      <c r="B20" s="6" t="s">
        <v>274</v>
      </c>
      <c r="C20" s="14" t="s">
        <v>176</v>
      </c>
      <c r="D20" s="11" t="s">
        <v>239</v>
      </c>
      <c r="E20" s="4" t="s">
        <v>117</v>
      </c>
      <c r="F20" s="8" t="s">
        <v>190</v>
      </c>
      <c r="G20" s="8" t="s">
        <v>524</v>
      </c>
      <c r="H20" s="4" t="s">
        <v>168</v>
      </c>
      <c r="I20" s="8" t="s">
        <v>193</v>
      </c>
      <c r="J20" s="4"/>
      <c r="L20" s="87" t="s">
        <v>514</v>
      </c>
      <c r="M20" s="5" t="s">
        <v>486</v>
      </c>
      <c r="N20" s="5" t="s">
        <v>301</v>
      </c>
      <c r="O20" s="53" t="s">
        <v>498</v>
      </c>
      <c r="P20" s="11" t="s">
        <v>493</v>
      </c>
      <c r="Q20" s="8" t="s">
        <v>140</v>
      </c>
      <c r="R20" s="4" t="s">
        <v>170</v>
      </c>
      <c r="S20" s="4" t="s">
        <v>25</v>
      </c>
      <c r="T20" s="4">
        <v>89</v>
      </c>
      <c r="U20" s="4">
        <v>15</v>
      </c>
      <c r="V20" s="11" t="s">
        <v>296</v>
      </c>
      <c r="W20" s="5"/>
    </row>
    <row r="21" spans="1:24" ht="170" x14ac:dyDescent="0.2">
      <c r="A21" s="13" t="s">
        <v>64</v>
      </c>
      <c r="B21" s="13" t="s">
        <v>270</v>
      </c>
      <c r="C21" s="14" t="s">
        <v>65</v>
      </c>
      <c r="D21" s="11" t="s">
        <v>239</v>
      </c>
      <c r="E21" s="11" t="s">
        <v>117</v>
      </c>
      <c r="F21" s="11" t="s">
        <v>127</v>
      </c>
      <c r="G21" s="11" t="s">
        <v>524</v>
      </c>
      <c r="H21" s="11" t="s">
        <v>116</v>
      </c>
      <c r="I21" s="11" t="s">
        <v>184</v>
      </c>
      <c r="K21" s="4" t="s">
        <v>115</v>
      </c>
      <c r="L21" s="85" t="s">
        <v>513</v>
      </c>
      <c r="M21" s="53" t="s">
        <v>486</v>
      </c>
      <c r="N21" s="5" t="s">
        <v>301</v>
      </c>
      <c r="O21" s="8" t="s">
        <v>497</v>
      </c>
      <c r="P21" s="55" t="s">
        <v>489</v>
      </c>
      <c r="Q21" s="11" t="s">
        <v>114</v>
      </c>
      <c r="R21" s="23" t="s">
        <v>58</v>
      </c>
      <c r="S21" s="12" t="s">
        <v>25</v>
      </c>
      <c r="T21" s="11" t="s">
        <v>69</v>
      </c>
      <c r="U21" s="11">
        <v>38</v>
      </c>
      <c r="V21" s="11" t="s">
        <v>527</v>
      </c>
    </row>
    <row r="22" spans="1:24" ht="119" x14ac:dyDescent="0.2">
      <c r="A22" s="13" t="s">
        <v>71</v>
      </c>
      <c r="B22" s="13" t="s">
        <v>269</v>
      </c>
      <c r="C22" s="14" t="s">
        <v>72</v>
      </c>
      <c r="D22" s="11" t="s">
        <v>239</v>
      </c>
      <c r="E22" s="11" t="s">
        <v>108</v>
      </c>
      <c r="F22" s="12" t="s">
        <v>190</v>
      </c>
      <c r="G22" s="12" t="s">
        <v>523</v>
      </c>
      <c r="H22" s="11" t="s">
        <v>136</v>
      </c>
      <c r="I22" s="11" t="s">
        <v>185</v>
      </c>
      <c r="J22" s="11" t="s">
        <v>138</v>
      </c>
      <c r="L22" s="88" t="s">
        <v>510</v>
      </c>
      <c r="M22" s="53" t="s">
        <v>485</v>
      </c>
      <c r="N22" s="59" t="s">
        <v>301</v>
      </c>
      <c r="O22" s="8" t="s">
        <v>504</v>
      </c>
      <c r="P22" s="12" t="s">
        <v>489</v>
      </c>
      <c r="Q22" s="11" t="s">
        <v>113</v>
      </c>
      <c r="R22" s="22"/>
      <c r="S22" s="16" t="s">
        <v>16</v>
      </c>
      <c r="T22" s="11" t="s">
        <v>112</v>
      </c>
      <c r="U22" s="11">
        <v>57</v>
      </c>
      <c r="V22" s="13" t="s">
        <v>438</v>
      </c>
      <c r="W22" s="17"/>
    </row>
    <row r="23" spans="1:24" ht="102" x14ac:dyDescent="0.2">
      <c r="A23" s="13" t="s">
        <v>74</v>
      </c>
      <c r="B23" s="13" t="s">
        <v>271</v>
      </c>
      <c r="C23" s="14" t="s">
        <v>75</v>
      </c>
      <c r="D23" s="11" t="s">
        <v>237</v>
      </c>
      <c r="E23" s="11" t="s">
        <v>111</v>
      </c>
      <c r="F23" s="12" t="s">
        <v>190</v>
      </c>
      <c r="G23" s="12" t="s">
        <v>523</v>
      </c>
      <c r="H23" s="11" t="s">
        <v>181</v>
      </c>
      <c r="I23" s="11" t="s">
        <v>184</v>
      </c>
      <c r="L23" s="87" t="s">
        <v>514</v>
      </c>
      <c r="M23" s="5" t="s">
        <v>486</v>
      </c>
      <c r="N23" s="59" t="s">
        <v>302</v>
      </c>
      <c r="O23" s="53" t="s">
        <v>498</v>
      </c>
      <c r="P23" s="8" t="s">
        <v>483</v>
      </c>
      <c r="Q23" s="8" t="s">
        <v>76</v>
      </c>
      <c r="R23" s="23" t="s">
        <v>183</v>
      </c>
      <c r="S23" s="12" t="s">
        <v>25</v>
      </c>
      <c r="T23" s="11">
        <v>120</v>
      </c>
      <c r="U23" s="4">
        <v>10</v>
      </c>
      <c r="V23" s="11" t="s">
        <v>528</v>
      </c>
    </row>
    <row r="24" spans="1:24" ht="119" x14ac:dyDescent="0.2">
      <c r="A24" s="13" t="s">
        <v>82</v>
      </c>
      <c r="B24" s="13" t="s">
        <v>272</v>
      </c>
      <c r="C24" s="14" t="s">
        <v>48</v>
      </c>
      <c r="D24" s="11" t="s">
        <v>239</v>
      </c>
      <c r="E24" s="11" t="s">
        <v>117</v>
      </c>
      <c r="F24" s="12" t="s">
        <v>190</v>
      </c>
      <c r="G24" s="12" t="s">
        <v>523</v>
      </c>
      <c r="H24" s="11" t="s">
        <v>110</v>
      </c>
      <c r="I24" s="11" t="s">
        <v>184</v>
      </c>
      <c r="K24" s="11" t="s">
        <v>109</v>
      </c>
      <c r="L24" s="87" t="s">
        <v>515</v>
      </c>
      <c r="M24" s="5" t="s">
        <v>486</v>
      </c>
      <c r="N24" s="59" t="s">
        <v>302</v>
      </c>
      <c r="O24" s="8" t="s">
        <v>505</v>
      </c>
      <c r="P24" s="12" t="s">
        <v>489</v>
      </c>
      <c r="Q24" s="11" t="s">
        <v>83</v>
      </c>
      <c r="R24" s="13" t="s">
        <v>86</v>
      </c>
      <c r="S24" s="11" t="s">
        <v>25</v>
      </c>
      <c r="U24" s="4">
        <v>179</v>
      </c>
      <c r="V24" s="11" t="s">
        <v>469</v>
      </c>
    </row>
    <row r="25" spans="1:24" ht="68" x14ac:dyDescent="0.2">
      <c r="A25" s="13" t="s">
        <v>89</v>
      </c>
      <c r="B25" s="13" t="s">
        <v>273</v>
      </c>
      <c r="C25" s="14" t="s">
        <v>21</v>
      </c>
      <c r="D25" s="11" t="s">
        <v>241</v>
      </c>
      <c r="E25" s="11" t="s">
        <v>108</v>
      </c>
      <c r="F25" s="12" t="s">
        <v>190</v>
      </c>
      <c r="G25" s="12" t="s">
        <v>523</v>
      </c>
      <c r="H25" s="11" t="s">
        <v>107</v>
      </c>
      <c r="I25" s="11" t="s">
        <v>192</v>
      </c>
      <c r="L25" s="88" t="s">
        <v>510</v>
      </c>
      <c r="M25" s="53" t="s">
        <v>485</v>
      </c>
      <c r="N25" s="59" t="s">
        <v>301</v>
      </c>
      <c r="O25" s="8" t="s">
        <v>505</v>
      </c>
      <c r="P25" s="53" t="s">
        <v>506</v>
      </c>
      <c r="Q25" s="11" t="s">
        <v>90</v>
      </c>
      <c r="R25" s="13" t="s">
        <v>93</v>
      </c>
      <c r="S25" s="11" t="s">
        <v>16</v>
      </c>
      <c r="T25" s="4" t="s">
        <v>163</v>
      </c>
      <c r="U25" s="4">
        <v>3</v>
      </c>
      <c r="V25" s="11" t="s">
        <v>529</v>
      </c>
    </row>
    <row r="26" spans="1:24" ht="51" x14ac:dyDescent="0.2">
      <c r="A26" s="13" t="s">
        <v>95</v>
      </c>
      <c r="B26" s="13" t="s">
        <v>274</v>
      </c>
      <c r="C26" s="14" t="s">
        <v>96</v>
      </c>
      <c r="D26" s="11" t="s">
        <v>241</v>
      </c>
      <c r="E26" s="11" t="s">
        <v>117</v>
      </c>
      <c r="F26" s="12" t="s">
        <v>190</v>
      </c>
      <c r="G26" s="12" t="s">
        <v>523</v>
      </c>
      <c r="H26" s="11" t="s">
        <v>106</v>
      </c>
      <c r="I26" s="11" t="s">
        <v>192</v>
      </c>
      <c r="L26" s="88" t="s">
        <v>510</v>
      </c>
      <c r="M26" s="51" t="s">
        <v>485</v>
      </c>
      <c r="N26" s="8" t="s">
        <v>302</v>
      </c>
      <c r="O26" s="8" t="s">
        <v>508</v>
      </c>
      <c r="P26" s="12" t="s">
        <v>489</v>
      </c>
      <c r="Q26" s="11" t="s">
        <v>97</v>
      </c>
      <c r="R26" s="13" t="s">
        <v>100</v>
      </c>
      <c r="S26" s="11" t="s">
        <v>16</v>
      </c>
      <c r="T26" s="4">
        <f>106+188</f>
        <v>294</v>
      </c>
      <c r="U26" s="4">
        <f>9+25</f>
        <v>34</v>
      </c>
      <c r="V26" s="11" t="s">
        <v>165</v>
      </c>
    </row>
    <row r="27" spans="1:24" ht="51" x14ac:dyDescent="0.2">
      <c r="A27" s="13" t="s">
        <v>95</v>
      </c>
      <c r="B27" s="13" t="s">
        <v>274</v>
      </c>
      <c r="C27" s="14" t="s">
        <v>101</v>
      </c>
      <c r="D27" s="11" t="s">
        <v>237</v>
      </c>
      <c r="E27" s="11" t="s">
        <v>117</v>
      </c>
      <c r="F27" s="12" t="s">
        <v>190</v>
      </c>
      <c r="G27" s="12" t="s">
        <v>524</v>
      </c>
      <c r="H27" s="11" t="s">
        <v>106</v>
      </c>
      <c r="I27" s="11" t="s">
        <v>192</v>
      </c>
      <c r="K27" s="5"/>
      <c r="L27" s="88" t="s">
        <v>510</v>
      </c>
      <c r="M27" s="53" t="s">
        <v>485</v>
      </c>
      <c r="N27" s="8" t="s">
        <v>302</v>
      </c>
      <c r="O27" s="8" t="s">
        <v>508</v>
      </c>
      <c r="P27" s="12" t="s">
        <v>489</v>
      </c>
      <c r="Q27" s="11" t="s">
        <v>97</v>
      </c>
      <c r="R27" s="13" t="s">
        <v>100</v>
      </c>
      <c r="S27" s="11" t="s">
        <v>16</v>
      </c>
      <c r="T27" s="4">
        <v>108</v>
      </c>
      <c r="U27" s="4">
        <v>9</v>
      </c>
      <c r="V27" s="11" t="s">
        <v>280</v>
      </c>
      <c r="X27" s="5"/>
    </row>
    <row r="28" spans="1:24" s="5" customFormat="1" ht="68" x14ac:dyDescent="0.2">
      <c r="A28" s="6" t="s">
        <v>102</v>
      </c>
      <c r="B28" s="6" t="s">
        <v>270</v>
      </c>
      <c r="C28" s="7" t="s">
        <v>103</v>
      </c>
      <c r="D28" s="8" t="s">
        <v>237</v>
      </c>
      <c r="E28" s="8" t="s">
        <v>117</v>
      </c>
      <c r="F28" s="8" t="s">
        <v>127</v>
      </c>
      <c r="G28" s="8" t="s">
        <v>524</v>
      </c>
      <c r="H28" s="8" t="s">
        <v>141</v>
      </c>
      <c r="I28" s="11" t="s">
        <v>192</v>
      </c>
      <c r="J28" s="8"/>
      <c r="L28" s="84" t="s">
        <v>517</v>
      </c>
      <c r="M28" s="5" t="s">
        <v>486</v>
      </c>
      <c r="N28" s="51" t="s">
        <v>302</v>
      </c>
      <c r="O28" s="8" t="s">
        <v>518</v>
      </c>
      <c r="P28" s="51" t="s">
        <v>489</v>
      </c>
      <c r="Q28" s="8" t="s">
        <v>97</v>
      </c>
      <c r="R28" s="6" t="s">
        <v>105</v>
      </c>
      <c r="S28" s="8" t="s">
        <v>16</v>
      </c>
      <c r="T28" s="5">
        <v>60</v>
      </c>
      <c r="U28" s="5">
        <v>18</v>
      </c>
      <c r="V28" s="8" t="s">
        <v>470</v>
      </c>
      <c r="X28" s="4"/>
    </row>
    <row r="29" spans="1:24" ht="136" x14ac:dyDescent="0.2">
      <c r="A29" s="13" t="s">
        <v>313</v>
      </c>
      <c r="B29" s="13" t="s">
        <v>269</v>
      </c>
      <c r="C29" s="7" t="s">
        <v>322</v>
      </c>
      <c r="D29" s="11" t="s">
        <v>241</v>
      </c>
      <c r="E29" s="14" t="s">
        <v>325</v>
      </c>
      <c r="F29" s="12" t="s">
        <v>190</v>
      </c>
      <c r="G29" s="12" t="s">
        <v>523</v>
      </c>
      <c r="H29" s="11" t="s">
        <v>323</v>
      </c>
      <c r="I29" s="11" t="s">
        <v>192</v>
      </c>
      <c r="J29" s="50">
        <v>43070</v>
      </c>
      <c r="L29" s="88" t="s">
        <v>510</v>
      </c>
      <c r="M29" s="8" t="s">
        <v>485</v>
      </c>
      <c r="N29" s="5" t="s">
        <v>301</v>
      </c>
      <c r="O29" s="8" t="s">
        <v>508</v>
      </c>
      <c r="P29" s="12" t="s">
        <v>489</v>
      </c>
      <c r="Q29" s="11" t="s">
        <v>324</v>
      </c>
      <c r="R29" s="11" t="s">
        <v>509</v>
      </c>
      <c r="S29" s="4" t="s">
        <v>16</v>
      </c>
      <c r="U29" s="4">
        <v>5</v>
      </c>
      <c r="V29" s="11" t="s">
        <v>431</v>
      </c>
    </row>
    <row r="30" spans="1:24" ht="170" x14ac:dyDescent="0.2">
      <c r="A30" s="13" t="s">
        <v>326</v>
      </c>
      <c r="B30" s="13" t="s">
        <v>327</v>
      </c>
      <c r="C30" s="14" t="s">
        <v>21</v>
      </c>
      <c r="D30" s="11" t="s">
        <v>241</v>
      </c>
      <c r="E30" s="11" t="s">
        <v>117</v>
      </c>
      <c r="F30" s="11" t="s">
        <v>190</v>
      </c>
      <c r="G30" s="11" t="s">
        <v>523</v>
      </c>
      <c r="H30" s="11" t="s">
        <v>328</v>
      </c>
      <c r="I30" s="11" t="s">
        <v>192</v>
      </c>
      <c r="J30" s="50">
        <v>41944</v>
      </c>
      <c r="L30" s="87" t="s">
        <v>514</v>
      </c>
      <c r="M30" s="5" t="s">
        <v>486</v>
      </c>
      <c r="N30" s="5" t="s">
        <v>301</v>
      </c>
      <c r="O30" s="8" t="s">
        <v>505</v>
      </c>
      <c r="P30" s="12" t="s">
        <v>489</v>
      </c>
      <c r="Q30" s="11" t="s">
        <v>329</v>
      </c>
      <c r="R30" s="11" t="s">
        <v>330</v>
      </c>
      <c r="S30" s="4" t="s">
        <v>25</v>
      </c>
      <c r="T30" s="4">
        <f>41*25</f>
        <v>1025</v>
      </c>
      <c r="U30" s="4">
        <v>41</v>
      </c>
      <c r="V30" s="11" t="s">
        <v>331</v>
      </c>
      <c r="X30" s="5"/>
    </row>
    <row r="31" spans="1:24" s="5" customFormat="1" ht="119" x14ac:dyDescent="0.2">
      <c r="A31" s="6" t="s">
        <v>312</v>
      </c>
      <c r="B31" s="6" t="s">
        <v>273</v>
      </c>
      <c r="C31" s="7" t="s">
        <v>75</v>
      </c>
      <c r="D31" s="8" t="s">
        <v>237</v>
      </c>
      <c r="E31" s="8" t="s">
        <v>117</v>
      </c>
      <c r="F31" s="51" t="s">
        <v>190</v>
      </c>
      <c r="G31" s="51" t="s">
        <v>523</v>
      </c>
      <c r="H31" s="8" t="s">
        <v>167</v>
      </c>
      <c r="I31" s="8" t="s">
        <v>184</v>
      </c>
      <c r="J31" s="8" t="s">
        <v>117</v>
      </c>
      <c r="K31" s="5" t="s">
        <v>117</v>
      </c>
      <c r="L31" s="87" t="s">
        <v>514</v>
      </c>
      <c r="M31" s="5" t="s">
        <v>486</v>
      </c>
      <c r="N31" s="5" t="s">
        <v>301</v>
      </c>
      <c r="O31" s="53" t="s">
        <v>498</v>
      </c>
      <c r="P31" s="4" t="s">
        <v>507</v>
      </c>
      <c r="Q31" s="8" t="s">
        <v>140</v>
      </c>
      <c r="R31" s="6" t="s">
        <v>26</v>
      </c>
      <c r="S31" s="8" t="s">
        <v>25</v>
      </c>
      <c r="T31" s="5">
        <f>13*20</f>
        <v>260</v>
      </c>
      <c r="U31" s="5">
        <v>20</v>
      </c>
      <c r="V31" s="8" t="s">
        <v>530</v>
      </c>
    </row>
    <row r="32" spans="1:24" s="20" customFormat="1" ht="103" thickBot="1" x14ac:dyDescent="0.25">
      <c r="A32" s="18" t="s">
        <v>332</v>
      </c>
      <c r="B32" s="18" t="s">
        <v>333</v>
      </c>
      <c r="C32" s="19" t="s">
        <v>65</v>
      </c>
      <c r="D32" s="21" t="s">
        <v>239</v>
      </c>
      <c r="E32" s="21" t="s">
        <v>117</v>
      </c>
      <c r="F32" s="21" t="s">
        <v>127</v>
      </c>
      <c r="G32" s="21" t="s">
        <v>524</v>
      </c>
      <c r="H32" s="21" t="s">
        <v>334</v>
      </c>
      <c r="I32" s="21" t="s">
        <v>184</v>
      </c>
      <c r="J32" s="52">
        <v>43191</v>
      </c>
      <c r="K32" s="20" t="s">
        <v>115</v>
      </c>
      <c r="L32" s="86" t="s">
        <v>503</v>
      </c>
      <c r="M32" s="8" t="s">
        <v>485</v>
      </c>
      <c r="N32" s="5" t="s">
        <v>301</v>
      </c>
      <c r="O32" s="8" t="s">
        <v>505</v>
      </c>
      <c r="P32" s="12" t="s">
        <v>489</v>
      </c>
      <c r="Q32" s="21" t="s">
        <v>335</v>
      </c>
      <c r="R32" s="18" t="s">
        <v>336</v>
      </c>
      <c r="S32" s="26" t="s">
        <v>25</v>
      </c>
      <c r="T32" s="21">
        <v>506</v>
      </c>
      <c r="U32" s="21">
        <v>31</v>
      </c>
      <c r="V32" s="21" t="s">
        <v>337</v>
      </c>
    </row>
    <row r="33" spans="12:23" x14ac:dyDescent="0.2">
      <c r="L33" s="101"/>
      <c r="M33" s="99"/>
      <c r="N33" s="99"/>
      <c r="O33" s="100"/>
      <c r="P33" s="5"/>
      <c r="W33" s="5"/>
    </row>
    <row r="34" spans="12:23" x14ac:dyDescent="0.2">
      <c r="P34" s="5"/>
    </row>
    <row r="35" spans="12:23" x14ac:dyDescent="0.2">
      <c r="P35" s="4"/>
    </row>
    <row r="36" spans="12:23" x14ac:dyDescent="0.2">
      <c r="P36" s="5"/>
    </row>
    <row r="39" spans="12:23" x14ac:dyDescent="0.2">
      <c r="P39" s="5"/>
    </row>
    <row r="40" spans="12:23" x14ac:dyDescent="0.2">
      <c r="P40" s="8"/>
    </row>
    <row r="41" spans="12:23" x14ac:dyDescent="0.2">
      <c r="P41" s="8"/>
    </row>
    <row r="42" spans="12:23" x14ac:dyDescent="0.2">
      <c r="P42" s="8"/>
    </row>
    <row r="43" spans="12:23" x14ac:dyDescent="0.2">
      <c r="P43" s="8"/>
    </row>
    <row r="44" spans="12:23" x14ac:dyDescent="0.2">
      <c r="P44" s="8"/>
    </row>
    <row r="45" spans="12:23" x14ac:dyDescent="0.2">
      <c r="P45" s="8"/>
    </row>
    <row r="46" spans="12:23" x14ac:dyDescent="0.2">
      <c r="P46" s="8"/>
    </row>
    <row r="47" spans="12:23" x14ac:dyDescent="0.2">
      <c r="P47" s="8"/>
    </row>
    <row r="48" spans="12:23" x14ac:dyDescent="0.2">
      <c r="P48" s="8"/>
    </row>
    <row r="49" spans="16:16" x14ac:dyDescent="0.2">
      <c r="P49" s="55"/>
    </row>
    <row r="50" spans="16:16" x14ac:dyDescent="0.2">
      <c r="P50" s="55"/>
    </row>
    <row r="51" spans="16:16" x14ac:dyDescent="0.2">
      <c r="P51" s="55"/>
    </row>
    <row r="52" spans="16:16" x14ac:dyDescent="0.2">
      <c r="P52" s="55"/>
    </row>
    <row r="53" spans="16:16" x14ac:dyDescent="0.2">
      <c r="P53" s="55"/>
    </row>
    <row r="54" spans="16:16" x14ac:dyDescent="0.2">
      <c r="P54" s="12"/>
    </row>
    <row r="55" spans="16:16" x14ac:dyDescent="0.2">
      <c r="P55" s="12"/>
    </row>
    <row r="56" spans="16:16" x14ac:dyDescent="0.2">
      <c r="P56" s="8"/>
    </row>
    <row r="57" spans="16:16" x14ac:dyDescent="0.2">
      <c r="P57" s="8"/>
    </row>
    <row r="58" spans="16:16" x14ac:dyDescent="0.2">
      <c r="P58" s="8"/>
    </row>
    <row r="59" spans="16:16" x14ac:dyDescent="0.2">
      <c r="P59" s="4"/>
    </row>
    <row r="60" spans="16:16" x14ac:dyDescent="0.2">
      <c r="P60" s="4"/>
    </row>
    <row r="61" spans="16:16" x14ac:dyDescent="0.2">
      <c r="P61" s="4"/>
    </row>
    <row r="66" spans="16:16" x14ac:dyDescent="0.2">
      <c r="P66" s="8"/>
    </row>
    <row r="67" spans="16:16" x14ac:dyDescent="0.2">
      <c r="P67" s="58"/>
    </row>
    <row r="68" spans="16:16" x14ac:dyDescent="0.2">
      <c r="P68" s="58"/>
    </row>
    <row r="69" spans="16:16" x14ac:dyDescent="0.2">
      <c r="P69" s="58"/>
    </row>
    <row r="70" spans="16:16" x14ac:dyDescent="0.2">
      <c r="P70" s="58"/>
    </row>
    <row r="71" spans="16:16" x14ac:dyDescent="0.2">
      <c r="P71" s="58"/>
    </row>
    <row r="72" spans="16:16" x14ac:dyDescent="0.2">
      <c r="P72" s="58"/>
    </row>
    <row r="73" spans="16:16" x14ac:dyDescent="0.2">
      <c r="P73" s="58"/>
    </row>
    <row r="74" spans="16:16" x14ac:dyDescent="0.2">
      <c r="P74" s="58"/>
    </row>
    <row r="75" spans="16:16" x14ac:dyDescent="0.2">
      <c r="P75" s="58"/>
    </row>
    <row r="76" spans="16:16" x14ac:dyDescent="0.2">
      <c r="P76" s="58"/>
    </row>
    <row r="77" spans="16:16" x14ac:dyDescent="0.2">
      <c r="P77" s="58"/>
    </row>
    <row r="78" spans="16:16" x14ac:dyDescent="0.2">
      <c r="P78" s="58"/>
    </row>
    <row r="79" spans="16:16" x14ac:dyDescent="0.2">
      <c r="P79" s="58"/>
    </row>
    <row r="80" spans="16:16" x14ac:dyDescent="0.2">
      <c r="P80" s="58"/>
    </row>
    <row r="81" spans="16:16" x14ac:dyDescent="0.2">
      <c r="P81" s="58"/>
    </row>
    <row r="82" spans="16:16" x14ac:dyDescent="0.2">
      <c r="P82" s="58"/>
    </row>
    <row r="83" spans="16:16" x14ac:dyDescent="0.2">
      <c r="P83" s="58"/>
    </row>
    <row r="84" spans="16:16" x14ac:dyDescent="0.2">
      <c r="P84" s="58"/>
    </row>
    <row r="85" spans="16:16" x14ac:dyDescent="0.2">
      <c r="P85" s="58"/>
    </row>
    <row r="86" spans="16:16" x14ac:dyDescent="0.2">
      <c r="P86" s="58"/>
    </row>
    <row r="87" spans="16:16" x14ac:dyDescent="0.2">
      <c r="P87" s="58"/>
    </row>
    <row r="88" spans="16:16" x14ac:dyDescent="0.2">
      <c r="P88" s="58"/>
    </row>
    <row r="89" spans="16:16" x14ac:dyDescent="0.2">
      <c r="P89" s="58"/>
    </row>
    <row r="90" spans="16:16" x14ac:dyDescent="0.2">
      <c r="P90" s="58"/>
    </row>
    <row r="91" spans="16:16" x14ac:dyDescent="0.2">
      <c r="P91" s="58"/>
    </row>
    <row r="92" spans="16:16" x14ac:dyDescent="0.2">
      <c r="P92" s="58"/>
    </row>
    <row r="93" spans="16:16" x14ac:dyDescent="0.2">
      <c r="P93" s="58"/>
    </row>
    <row r="94" spans="16:16" x14ac:dyDescent="0.2">
      <c r="P94" s="58"/>
    </row>
    <row r="95" spans="16:16" x14ac:dyDescent="0.2">
      <c r="P95" s="58"/>
    </row>
    <row r="96" spans="16:16" x14ac:dyDescent="0.2">
      <c r="P96" s="58"/>
    </row>
    <row r="97" spans="16:16" x14ac:dyDescent="0.2">
      <c r="P97" s="58"/>
    </row>
    <row r="98" spans="16:16" x14ac:dyDescent="0.2">
      <c r="P98" s="58"/>
    </row>
    <row r="99" spans="16:16" x14ac:dyDescent="0.2">
      <c r="P99" s="58"/>
    </row>
    <row r="100" spans="16:16" x14ac:dyDescent="0.2">
      <c r="P100" s="58"/>
    </row>
    <row r="101" spans="16:16" x14ac:dyDescent="0.2">
      <c r="P101" s="58"/>
    </row>
    <row r="102" spans="16:16" x14ac:dyDescent="0.2">
      <c r="P102" s="58"/>
    </row>
    <row r="103" spans="16:16" x14ac:dyDescent="0.2">
      <c r="P103" s="58"/>
    </row>
    <row r="104" spans="16:16" x14ac:dyDescent="0.2">
      <c r="P104" s="58"/>
    </row>
    <row r="105" spans="16:16" x14ac:dyDescent="0.2">
      <c r="P105" s="58"/>
    </row>
    <row r="106" spans="16:16" x14ac:dyDescent="0.2">
      <c r="P106" s="58"/>
    </row>
    <row r="107" spans="16:16" x14ac:dyDescent="0.2">
      <c r="P107" s="58"/>
    </row>
    <row r="108" spans="16:16" x14ac:dyDescent="0.2">
      <c r="P108" s="8"/>
    </row>
    <row r="109" spans="16:16" x14ac:dyDescent="0.2">
      <c r="P109" s="8"/>
    </row>
    <row r="110" spans="16:16" x14ac:dyDescent="0.2">
      <c r="P110" s="51"/>
    </row>
    <row r="111" spans="16:16" x14ac:dyDescent="0.2">
      <c r="P111" s="55"/>
    </row>
    <row r="112" spans="16:16" x14ac:dyDescent="0.2">
      <c r="P112" s="55"/>
    </row>
    <row r="113" spans="16:16" x14ac:dyDescent="0.2">
      <c r="P113" s="55"/>
    </row>
    <row r="114" spans="16:16" x14ac:dyDescent="0.2">
      <c r="P114" s="55"/>
    </row>
    <row r="115" spans="16:16" x14ac:dyDescent="0.2">
      <c r="P115" s="55"/>
    </row>
    <row r="116" spans="16:16" x14ac:dyDescent="0.2">
      <c r="P116" s="55"/>
    </row>
    <row r="117" spans="16:16" x14ac:dyDescent="0.2">
      <c r="P117" s="55"/>
    </row>
  </sheetData>
  <pageMargins left="0.75" right="0.75" top="1" bottom="1" header="0.5" footer="0.5"/>
  <pageSetup paperSize="9" scale="70" orientation="landscape" horizontalDpi="4294967292" verticalDpi="429496729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87194-864E-7443-96ED-6224E3AAA235}">
  <dimension ref="A1:AJ118"/>
  <sheetViews>
    <sheetView tabSelected="1" workbookViewId="0">
      <pane ySplit="1" topLeftCell="A2" activePane="bottomLeft" state="frozen"/>
      <selection activeCell="B1" sqref="B1"/>
      <selection pane="bottomLeft"/>
    </sheetView>
  </sheetViews>
  <sheetFormatPr baseColWidth="10" defaultRowHeight="16" x14ac:dyDescent="0.2"/>
  <cols>
    <col min="1" max="1" width="12.5" style="13" customWidth="1"/>
    <col min="2" max="2" width="12.33203125" style="11" customWidth="1"/>
    <col min="3" max="3" width="12.5" style="11" bestFit="1" customWidth="1"/>
    <col min="4" max="5" width="14.33203125" style="11" customWidth="1"/>
    <col min="6" max="6" width="32.6640625" style="11" customWidth="1"/>
    <col min="7" max="7" width="16.83203125" style="4" customWidth="1"/>
    <col min="8" max="8" width="19.6640625" style="4" customWidth="1"/>
    <col min="9" max="9" width="20.83203125" style="11" customWidth="1"/>
    <col min="10" max="10" width="18.83203125" style="11" customWidth="1"/>
    <col min="11" max="11" width="18.33203125" style="4" customWidth="1"/>
    <col min="12" max="12" width="27.33203125" style="11" customWidth="1"/>
    <col min="13" max="14" width="14.6640625" style="11" customWidth="1"/>
    <col min="15" max="18" width="20.83203125" style="11" customWidth="1"/>
    <col min="19" max="19" width="14.6640625" style="11" customWidth="1"/>
    <col min="20" max="20" width="18.6640625" style="11" customWidth="1"/>
    <col min="21" max="21" width="29" style="11" customWidth="1"/>
    <col min="22" max="22" width="25" style="86" customWidth="1"/>
    <col min="23" max="23" width="39.6640625" style="5" bestFit="1" customWidth="1"/>
    <col min="24" max="24" width="10.83203125" style="5" customWidth="1"/>
    <col min="25" max="26" width="16.83203125" style="8" customWidth="1"/>
    <col min="27" max="27" width="21.6640625" style="89" customWidth="1"/>
    <col min="28" max="28" width="16.1640625" style="11" customWidth="1"/>
    <col min="29" max="29" width="10.83203125" style="4" customWidth="1"/>
    <col min="30" max="32" width="15.83203125" style="4" customWidth="1"/>
    <col min="33" max="33" width="8.6640625" style="4" customWidth="1"/>
    <col min="34" max="34" width="5.83203125" style="4" customWidth="1"/>
    <col min="35" max="35" width="19.83203125" style="4" customWidth="1"/>
    <col min="36" max="36" width="15.83203125" style="10" bestFit="1" customWidth="1"/>
    <col min="37" max="16384" width="10.83203125" style="4"/>
  </cols>
  <sheetData>
    <row r="1" spans="1:36" s="3" customFormat="1" ht="21" customHeight="1" thickBot="1" x14ac:dyDescent="0.25">
      <c r="A1" s="95" t="s">
        <v>0</v>
      </c>
      <c r="B1" s="95" t="s">
        <v>166</v>
      </c>
      <c r="C1" s="95" t="s">
        <v>240</v>
      </c>
      <c r="D1" s="95" t="s">
        <v>130</v>
      </c>
      <c r="E1" s="95" t="s">
        <v>522</v>
      </c>
      <c r="F1" s="95" t="s">
        <v>186</v>
      </c>
      <c r="G1" s="2" t="s">
        <v>179</v>
      </c>
      <c r="H1" s="2" t="s">
        <v>180</v>
      </c>
      <c r="I1" s="1" t="s">
        <v>2</v>
      </c>
      <c r="J1" s="1" t="s">
        <v>3</v>
      </c>
      <c r="K1" s="2" t="s">
        <v>132</v>
      </c>
      <c r="L1" s="1" t="s">
        <v>4</v>
      </c>
      <c r="M1" s="1" t="s">
        <v>5</v>
      </c>
      <c r="N1" s="95" t="s">
        <v>158</v>
      </c>
      <c r="O1" s="95" t="s">
        <v>321</v>
      </c>
      <c r="P1" s="95" t="s">
        <v>320</v>
      </c>
      <c r="Q1" s="95" t="s">
        <v>182</v>
      </c>
      <c r="R1" s="95" t="s">
        <v>439</v>
      </c>
      <c r="S1" s="95" t="s">
        <v>6</v>
      </c>
      <c r="T1" s="1" t="s">
        <v>232</v>
      </c>
      <c r="U1" s="1" t="s">
        <v>233</v>
      </c>
      <c r="V1" s="96" t="s">
        <v>479</v>
      </c>
      <c r="W1" s="97" t="s">
        <v>516</v>
      </c>
      <c r="X1" s="97" t="s">
        <v>311</v>
      </c>
      <c r="Y1" s="95" t="s">
        <v>482</v>
      </c>
      <c r="Z1" s="1" t="s">
        <v>478</v>
      </c>
      <c r="AA1" s="91" t="s">
        <v>244</v>
      </c>
      <c r="AB1" s="95" t="s">
        <v>7</v>
      </c>
      <c r="AC1" s="98" t="s">
        <v>8</v>
      </c>
      <c r="AD1" s="97" t="s">
        <v>144</v>
      </c>
      <c r="AE1" s="98" t="s">
        <v>142</v>
      </c>
      <c r="AF1" s="98" t="s">
        <v>143</v>
      </c>
      <c r="AG1" s="2" t="s">
        <v>150</v>
      </c>
      <c r="AH1" s="2" t="s">
        <v>9</v>
      </c>
      <c r="AI1" s="2" t="s">
        <v>162</v>
      </c>
      <c r="AJ1" s="68" t="s">
        <v>462</v>
      </c>
    </row>
    <row r="2" spans="1:36" ht="102" x14ac:dyDescent="0.2">
      <c r="A2" s="13" t="s">
        <v>187</v>
      </c>
      <c r="B2" s="14" t="s">
        <v>188</v>
      </c>
      <c r="C2" s="11" t="s">
        <v>237</v>
      </c>
      <c r="D2" s="8" t="s">
        <v>190</v>
      </c>
      <c r="E2" s="8" t="s">
        <v>523</v>
      </c>
      <c r="F2" s="11" t="s">
        <v>184</v>
      </c>
      <c r="G2" s="4">
        <v>27</v>
      </c>
      <c r="H2" s="4">
        <v>0.2</v>
      </c>
      <c r="L2" s="11" t="s">
        <v>73</v>
      </c>
      <c r="M2" s="11" t="s">
        <v>55</v>
      </c>
      <c r="N2" s="11" t="s">
        <v>191</v>
      </c>
      <c r="O2" s="11" t="s">
        <v>230</v>
      </c>
      <c r="P2" s="11" t="s">
        <v>230</v>
      </c>
      <c r="Q2" s="11">
        <v>0</v>
      </c>
      <c r="S2" s="11" t="s">
        <v>277</v>
      </c>
      <c r="T2" s="11" t="s">
        <v>278</v>
      </c>
      <c r="U2" s="11" t="s">
        <v>395</v>
      </c>
      <c r="V2" s="86" t="s">
        <v>510</v>
      </c>
      <c r="W2" s="5" t="s">
        <v>485</v>
      </c>
      <c r="X2" s="5" t="s">
        <v>301</v>
      </c>
      <c r="Y2" s="8" t="s">
        <v>499</v>
      </c>
      <c r="Z2" s="8" t="s">
        <v>494</v>
      </c>
      <c r="AA2" s="89" t="s">
        <v>480</v>
      </c>
      <c r="AB2" s="11" t="s">
        <v>16</v>
      </c>
      <c r="AC2" s="4">
        <v>0.38</v>
      </c>
      <c r="AD2" s="4">
        <v>0.18</v>
      </c>
      <c r="AG2" s="4">
        <v>0</v>
      </c>
      <c r="AH2" s="4" t="s">
        <v>17</v>
      </c>
      <c r="AI2" s="4">
        <v>6</v>
      </c>
    </row>
    <row r="3" spans="1:36" ht="68" x14ac:dyDescent="0.2">
      <c r="A3" s="6" t="s">
        <v>12</v>
      </c>
      <c r="B3" s="7" t="s">
        <v>13</v>
      </c>
      <c r="C3" s="8" t="s">
        <v>239</v>
      </c>
      <c r="D3" s="8" t="s">
        <v>127</v>
      </c>
      <c r="E3" s="8" t="s">
        <v>524</v>
      </c>
      <c r="F3" s="11" t="s">
        <v>184</v>
      </c>
      <c r="G3" s="5"/>
      <c r="H3" s="5"/>
      <c r="I3" s="8"/>
      <c r="J3" s="8"/>
      <c r="K3" s="5"/>
      <c r="L3" s="8" t="s">
        <v>520</v>
      </c>
      <c r="M3" s="8" t="s">
        <v>14</v>
      </c>
      <c r="N3" s="8" t="s">
        <v>160</v>
      </c>
      <c r="O3" s="8"/>
      <c r="P3" s="8"/>
      <c r="Q3" s="8"/>
      <c r="R3" s="8"/>
      <c r="S3" s="8" t="s">
        <v>15</v>
      </c>
      <c r="T3" s="8" t="s">
        <v>199</v>
      </c>
      <c r="U3" s="8" t="s">
        <v>198</v>
      </c>
      <c r="V3" s="84" t="s">
        <v>501</v>
      </c>
      <c r="W3" s="5" t="s">
        <v>486</v>
      </c>
      <c r="X3" s="5" t="s">
        <v>302</v>
      </c>
      <c r="Y3" s="8" t="s">
        <v>481</v>
      </c>
      <c r="Z3" s="8" t="s">
        <v>495</v>
      </c>
      <c r="AA3" s="89" t="s">
        <v>247</v>
      </c>
      <c r="AB3" s="8" t="s">
        <v>25</v>
      </c>
      <c r="AC3" s="5">
        <v>0.52400000000000002</v>
      </c>
      <c r="AD3" s="5">
        <v>0.182</v>
      </c>
      <c r="AE3" s="5"/>
      <c r="AF3" s="5"/>
      <c r="AG3" s="5">
        <v>0</v>
      </c>
      <c r="AH3" s="5" t="s">
        <v>17</v>
      </c>
      <c r="AI3" s="11">
        <v>30</v>
      </c>
      <c r="AJ3" s="9"/>
    </row>
    <row r="4" spans="1:36" ht="68" x14ac:dyDescent="0.2">
      <c r="A4" s="6" t="s">
        <v>12</v>
      </c>
      <c r="B4" s="7" t="s">
        <v>13</v>
      </c>
      <c r="C4" s="8" t="s">
        <v>239</v>
      </c>
      <c r="D4" s="8" t="s">
        <v>127</v>
      </c>
      <c r="E4" s="8" t="s">
        <v>524</v>
      </c>
      <c r="F4" s="11" t="s">
        <v>184</v>
      </c>
      <c r="G4" s="5"/>
      <c r="H4" s="5"/>
      <c r="I4" s="8"/>
      <c r="J4" s="8"/>
      <c r="K4" s="5"/>
      <c r="L4" s="8" t="s">
        <v>520</v>
      </c>
      <c r="M4" s="8" t="s">
        <v>14</v>
      </c>
      <c r="N4" s="8" t="s">
        <v>160</v>
      </c>
      <c r="O4" s="8"/>
      <c r="P4" s="8"/>
      <c r="Q4" s="8"/>
      <c r="R4" s="8"/>
      <c r="S4" s="8" t="s">
        <v>15</v>
      </c>
      <c r="T4" s="8" t="s">
        <v>199</v>
      </c>
      <c r="U4" s="8" t="s">
        <v>198</v>
      </c>
      <c r="V4" s="84" t="s">
        <v>501</v>
      </c>
      <c r="W4" s="5" t="s">
        <v>486</v>
      </c>
      <c r="X4" s="5" t="s">
        <v>302</v>
      </c>
      <c r="Y4" s="8" t="s">
        <v>481</v>
      </c>
      <c r="Z4" s="8" t="s">
        <v>495</v>
      </c>
      <c r="AA4" s="89" t="s">
        <v>247</v>
      </c>
      <c r="AB4" s="8" t="s">
        <v>16</v>
      </c>
      <c r="AC4" s="5">
        <v>0.46</v>
      </c>
      <c r="AD4" s="5">
        <v>0.23599999999999999</v>
      </c>
      <c r="AE4" s="5"/>
      <c r="AF4" s="5"/>
      <c r="AG4" s="5">
        <v>0</v>
      </c>
      <c r="AH4" s="5" t="s">
        <v>17</v>
      </c>
      <c r="AI4" s="11">
        <v>30</v>
      </c>
      <c r="AJ4" s="9"/>
    </row>
    <row r="5" spans="1:36" ht="85" x14ac:dyDescent="0.2">
      <c r="A5" s="6" t="s">
        <v>12</v>
      </c>
      <c r="B5" s="7" t="s">
        <v>13</v>
      </c>
      <c r="C5" s="8" t="s">
        <v>239</v>
      </c>
      <c r="D5" s="8" t="s">
        <v>127</v>
      </c>
      <c r="E5" s="8" t="s">
        <v>524</v>
      </c>
      <c r="F5" s="11" t="s">
        <v>184</v>
      </c>
      <c r="G5" s="5"/>
      <c r="H5" s="5"/>
      <c r="I5" s="8"/>
      <c r="J5" s="8"/>
      <c r="K5" s="5"/>
      <c r="L5" s="8" t="s">
        <v>520</v>
      </c>
      <c r="M5" s="8" t="s">
        <v>14</v>
      </c>
      <c r="N5" s="8" t="s">
        <v>160</v>
      </c>
      <c r="O5" s="8"/>
      <c r="P5" s="8"/>
      <c r="Q5" s="8"/>
      <c r="R5" s="8"/>
      <c r="S5" s="8" t="s">
        <v>15</v>
      </c>
      <c r="T5" s="8" t="s">
        <v>199</v>
      </c>
      <c r="U5" s="8" t="s">
        <v>519</v>
      </c>
      <c r="V5" s="84" t="s">
        <v>501</v>
      </c>
      <c r="W5" s="5" t="s">
        <v>486</v>
      </c>
      <c r="X5" s="5" t="s">
        <v>302</v>
      </c>
      <c r="Y5" s="8" t="s">
        <v>481</v>
      </c>
      <c r="Z5" s="8" t="s">
        <v>495</v>
      </c>
      <c r="AA5" s="89" t="s">
        <v>247</v>
      </c>
      <c r="AB5" s="8" t="s">
        <v>25</v>
      </c>
      <c r="AC5" s="5">
        <v>0.14899999999999999</v>
      </c>
      <c r="AD5" s="45">
        <v>4.8000000000000007</v>
      </c>
      <c r="AE5" s="5"/>
      <c r="AF5" s="5"/>
      <c r="AG5" s="5">
        <v>0</v>
      </c>
      <c r="AH5" s="5" t="s">
        <v>17</v>
      </c>
      <c r="AI5" s="11">
        <v>30</v>
      </c>
      <c r="AJ5" s="9"/>
    </row>
    <row r="6" spans="1:36" ht="85" x14ac:dyDescent="0.2">
      <c r="A6" s="6" t="s">
        <v>12</v>
      </c>
      <c r="B6" s="7" t="s">
        <v>13</v>
      </c>
      <c r="C6" s="8" t="s">
        <v>239</v>
      </c>
      <c r="D6" s="8" t="s">
        <v>127</v>
      </c>
      <c r="E6" s="8" t="s">
        <v>524</v>
      </c>
      <c r="F6" s="11" t="s">
        <v>184</v>
      </c>
      <c r="G6" s="5"/>
      <c r="H6" s="5"/>
      <c r="I6" s="8"/>
      <c r="J6" s="8"/>
      <c r="K6" s="5"/>
      <c r="L6" s="8" t="s">
        <v>520</v>
      </c>
      <c r="M6" s="8" t="s">
        <v>14</v>
      </c>
      <c r="N6" s="8" t="s">
        <v>160</v>
      </c>
      <c r="O6" s="8"/>
      <c r="P6" s="8"/>
      <c r="Q6" s="8"/>
      <c r="R6" s="8"/>
      <c r="S6" s="8" t="s">
        <v>15</v>
      </c>
      <c r="T6" s="8" t="s">
        <v>199</v>
      </c>
      <c r="U6" s="8" t="s">
        <v>519</v>
      </c>
      <c r="V6" s="84" t="s">
        <v>501</v>
      </c>
      <c r="W6" s="5" t="s">
        <v>486</v>
      </c>
      <c r="X6" s="5" t="s">
        <v>302</v>
      </c>
      <c r="Y6" s="8" t="s">
        <v>481</v>
      </c>
      <c r="Z6" s="8" t="s">
        <v>495</v>
      </c>
      <c r="AA6" s="89" t="s">
        <v>247</v>
      </c>
      <c r="AB6" s="8" t="s">
        <v>16</v>
      </c>
      <c r="AC6" s="5">
        <v>0.13600000000000001</v>
      </c>
      <c r="AD6" s="5">
        <v>0.44699999999999995</v>
      </c>
      <c r="AE6" s="5"/>
      <c r="AF6" s="5"/>
      <c r="AG6" s="5">
        <v>0</v>
      </c>
      <c r="AH6" s="5" t="s">
        <v>17</v>
      </c>
      <c r="AI6" s="11">
        <v>30</v>
      </c>
      <c r="AJ6" s="9"/>
    </row>
    <row r="7" spans="1:36" ht="119" x14ac:dyDescent="0.2">
      <c r="A7" s="6" t="s">
        <v>12</v>
      </c>
      <c r="B7" s="7" t="s">
        <v>13</v>
      </c>
      <c r="C7" s="8" t="s">
        <v>239</v>
      </c>
      <c r="D7" s="8" t="s">
        <v>127</v>
      </c>
      <c r="E7" s="8" t="s">
        <v>524</v>
      </c>
      <c r="F7" s="11" t="s">
        <v>184</v>
      </c>
      <c r="G7" s="5"/>
      <c r="H7" s="5"/>
      <c r="I7" s="8"/>
      <c r="J7" s="8"/>
      <c r="K7" s="5"/>
      <c r="L7" s="8" t="s">
        <v>521</v>
      </c>
      <c r="M7" s="8" t="s">
        <v>14</v>
      </c>
      <c r="N7" s="8" t="s">
        <v>159</v>
      </c>
      <c r="O7" s="8"/>
      <c r="P7" s="8"/>
      <c r="Q7" s="8"/>
      <c r="R7" s="8"/>
      <c r="S7" s="8" t="s">
        <v>15</v>
      </c>
      <c r="T7" s="8" t="s">
        <v>200</v>
      </c>
      <c r="U7" s="8" t="s">
        <v>201</v>
      </c>
      <c r="V7" s="84" t="s">
        <v>501</v>
      </c>
      <c r="W7" s="5" t="s">
        <v>485</v>
      </c>
      <c r="X7" s="5" t="s">
        <v>302</v>
      </c>
      <c r="Y7" s="8" t="s">
        <v>481</v>
      </c>
      <c r="Z7" s="8" t="s">
        <v>495</v>
      </c>
      <c r="AA7" s="89" t="s">
        <v>247</v>
      </c>
      <c r="AB7" s="8" t="s">
        <v>25</v>
      </c>
      <c r="AC7" s="5">
        <v>0.26700000000000002</v>
      </c>
      <c r="AD7" s="5">
        <v>0.13500000000000001</v>
      </c>
      <c r="AE7" s="5"/>
      <c r="AF7" s="5"/>
      <c r="AG7" s="5">
        <v>0</v>
      </c>
      <c r="AH7" s="5" t="s">
        <v>17</v>
      </c>
      <c r="AI7" s="11">
        <v>30</v>
      </c>
      <c r="AJ7" s="9"/>
    </row>
    <row r="8" spans="1:36" ht="119" x14ac:dyDescent="0.2">
      <c r="A8" s="6" t="s">
        <v>12</v>
      </c>
      <c r="B8" s="7" t="s">
        <v>13</v>
      </c>
      <c r="C8" s="8" t="s">
        <v>239</v>
      </c>
      <c r="D8" s="8" t="s">
        <v>127</v>
      </c>
      <c r="E8" s="8" t="s">
        <v>524</v>
      </c>
      <c r="F8" s="11" t="s">
        <v>184</v>
      </c>
      <c r="L8" s="8" t="s">
        <v>521</v>
      </c>
      <c r="M8" s="8" t="s">
        <v>14</v>
      </c>
      <c r="N8" s="8" t="s">
        <v>159</v>
      </c>
      <c r="S8" s="8" t="s">
        <v>15</v>
      </c>
      <c r="T8" s="8" t="s">
        <v>200</v>
      </c>
      <c r="U8" s="8" t="s">
        <v>201</v>
      </c>
      <c r="V8" s="84" t="s">
        <v>501</v>
      </c>
      <c r="W8" s="5" t="s">
        <v>485</v>
      </c>
      <c r="X8" s="5" t="s">
        <v>302</v>
      </c>
      <c r="Y8" s="8" t="s">
        <v>481</v>
      </c>
      <c r="Z8" s="8" t="s">
        <v>495</v>
      </c>
      <c r="AA8" s="89" t="s">
        <v>247</v>
      </c>
      <c r="AB8" s="8" t="s">
        <v>16</v>
      </c>
      <c r="AC8" s="4">
        <v>0.38</v>
      </c>
      <c r="AD8" s="4">
        <v>0.08</v>
      </c>
      <c r="AG8" s="5">
        <v>0</v>
      </c>
      <c r="AH8" s="4" t="s">
        <v>19</v>
      </c>
      <c r="AI8" s="11">
        <v>30</v>
      </c>
    </row>
    <row r="9" spans="1:36" s="56" customFormat="1" ht="68" x14ac:dyDescent="0.2">
      <c r="A9" s="57" t="s">
        <v>20</v>
      </c>
      <c r="B9" s="63" t="s">
        <v>21</v>
      </c>
      <c r="C9" s="53" t="s">
        <v>241</v>
      </c>
      <c r="D9" s="8" t="s">
        <v>190</v>
      </c>
      <c r="E9" s="8" t="s">
        <v>523</v>
      </c>
      <c r="F9" s="44" t="s">
        <v>192</v>
      </c>
      <c r="G9" s="59">
        <v>28.7</v>
      </c>
      <c r="H9" s="59"/>
      <c r="I9" s="53">
        <v>32</v>
      </c>
      <c r="J9" s="53"/>
      <c r="K9" s="59">
        <v>15</v>
      </c>
      <c r="L9" s="53" t="s">
        <v>140</v>
      </c>
      <c r="M9" s="53" t="s">
        <v>22</v>
      </c>
      <c r="N9" s="53" t="s">
        <v>160</v>
      </c>
      <c r="O9" s="53" t="s">
        <v>231</v>
      </c>
      <c r="P9" s="53" t="s">
        <v>231</v>
      </c>
      <c r="Q9" s="64">
        <f t="shared" ref="Q9:Q30" si="0">I9-G9</f>
        <v>3.3000000000000007</v>
      </c>
      <c r="R9" s="53" t="s">
        <v>441</v>
      </c>
      <c r="S9" s="53" t="s">
        <v>155</v>
      </c>
      <c r="T9" s="53" t="s">
        <v>23</v>
      </c>
      <c r="U9" s="53" t="s">
        <v>24</v>
      </c>
      <c r="V9" s="87" t="s">
        <v>514</v>
      </c>
      <c r="W9" s="5" t="s">
        <v>486</v>
      </c>
      <c r="X9" s="5" t="s">
        <v>301</v>
      </c>
      <c r="Y9" s="53" t="s">
        <v>498</v>
      </c>
      <c r="Z9" s="8" t="s">
        <v>483</v>
      </c>
      <c r="AA9" s="92" t="s">
        <v>246</v>
      </c>
      <c r="AB9" s="53" t="s">
        <v>25</v>
      </c>
      <c r="AC9" s="59">
        <v>0.19</v>
      </c>
      <c r="AD9" s="59">
        <v>0.115</v>
      </c>
      <c r="AE9" s="59"/>
      <c r="AF9" s="59"/>
      <c r="AG9" s="59">
        <v>0</v>
      </c>
      <c r="AH9" s="59" t="s">
        <v>17</v>
      </c>
      <c r="AI9" s="44">
        <v>18</v>
      </c>
      <c r="AJ9" s="67"/>
    </row>
    <row r="10" spans="1:36" s="56" customFormat="1" ht="85" x14ac:dyDescent="0.2">
      <c r="A10" s="57" t="s">
        <v>20</v>
      </c>
      <c r="B10" s="63" t="s">
        <v>21</v>
      </c>
      <c r="C10" s="53" t="s">
        <v>241</v>
      </c>
      <c r="D10" s="8" t="s">
        <v>190</v>
      </c>
      <c r="E10" s="8" t="s">
        <v>523</v>
      </c>
      <c r="F10" s="44" t="s">
        <v>192</v>
      </c>
      <c r="G10" s="59">
        <v>28.7</v>
      </c>
      <c r="I10" s="53">
        <v>32</v>
      </c>
      <c r="J10" s="44"/>
      <c r="K10" s="59">
        <v>15</v>
      </c>
      <c r="L10" s="53" t="s">
        <v>140</v>
      </c>
      <c r="M10" s="44" t="s">
        <v>28</v>
      </c>
      <c r="N10" s="53" t="s">
        <v>160</v>
      </c>
      <c r="O10" s="53" t="s">
        <v>231</v>
      </c>
      <c r="P10" s="53" t="s">
        <v>231</v>
      </c>
      <c r="Q10" s="64">
        <f t="shared" si="0"/>
        <v>3.3000000000000007</v>
      </c>
      <c r="R10" s="53" t="s">
        <v>440</v>
      </c>
      <c r="S10" s="53" t="s">
        <v>156</v>
      </c>
      <c r="T10" s="44" t="s">
        <v>29</v>
      </c>
      <c r="U10" s="44" t="s">
        <v>30</v>
      </c>
      <c r="V10" s="87" t="s">
        <v>514</v>
      </c>
      <c r="W10" s="5" t="s">
        <v>486</v>
      </c>
      <c r="X10" s="5" t="s">
        <v>301</v>
      </c>
      <c r="Y10" s="53" t="s">
        <v>498</v>
      </c>
      <c r="Z10" s="8" t="s">
        <v>483</v>
      </c>
      <c r="AA10" s="92" t="s">
        <v>246</v>
      </c>
      <c r="AB10" s="53" t="s">
        <v>25</v>
      </c>
      <c r="AC10" s="56">
        <v>0.06</v>
      </c>
      <c r="AD10" s="56">
        <v>0.124</v>
      </c>
      <c r="AG10" s="59">
        <v>0</v>
      </c>
      <c r="AH10" s="56" t="s">
        <v>19</v>
      </c>
      <c r="AI10" s="44">
        <v>18</v>
      </c>
      <c r="AJ10" s="66"/>
    </row>
    <row r="11" spans="1:36" s="56" customFormat="1" ht="68" x14ac:dyDescent="0.2">
      <c r="A11" s="57" t="s">
        <v>20</v>
      </c>
      <c r="B11" s="63" t="s">
        <v>21</v>
      </c>
      <c r="C11" s="53" t="s">
        <v>241</v>
      </c>
      <c r="D11" s="8" t="s">
        <v>190</v>
      </c>
      <c r="E11" s="8" t="s">
        <v>523</v>
      </c>
      <c r="F11" s="44" t="s">
        <v>192</v>
      </c>
      <c r="G11" s="59">
        <v>28.7</v>
      </c>
      <c r="I11" s="53">
        <v>32</v>
      </c>
      <c r="J11" s="44"/>
      <c r="K11" s="59">
        <v>15</v>
      </c>
      <c r="L11" s="53" t="s">
        <v>140</v>
      </c>
      <c r="M11" s="44" t="s">
        <v>28</v>
      </c>
      <c r="N11" s="53" t="s">
        <v>160</v>
      </c>
      <c r="O11" s="53" t="s">
        <v>231</v>
      </c>
      <c r="P11" s="53" t="s">
        <v>231</v>
      </c>
      <c r="Q11" s="64">
        <f t="shared" si="0"/>
        <v>3.3000000000000007</v>
      </c>
      <c r="R11" s="53" t="s">
        <v>440</v>
      </c>
      <c r="S11" s="53" t="s">
        <v>156</v>
      </c>
      <c r="T11" s="44" t="s">
        <v>31</v>
      </c>
      <c r="U11" s="44" t="s">
        <v>32</v>
      </c>
      <c r="V11" s="87" t="s">
        <v>514</v>
      </c>
      <c r="W11" s="5" t="s">
        <v>486</v>
      </c>
      <c r="X11" s="5" t="s">
        <v>301</v>
      </c>
      <c r="Y11" s="53" t="s">
        <v>498</v>
      </c>
      <c r="Z11" s="8" t="s">
        <v>483</v>
      </c>
      <c r="AA11" s="92" t="s">
        <v>246</v>
      </c>
      <c r="AB11" s="53" t="s">
        <v>25</v>
      </c>
      <c r="AC11" s="56">
        <v>0.15</v>
      </c>
      <c r="AD11" s="56">
        <v>0.121</v>
      </c>
      <c r="AG11" s="59">
        <v>0</v>
      </c>
      <c r="AH11" s="56" t="s">
        <v>19</v>
      </c>
      <c r="AI11" s="44">
        <v>18</v>
      </c>
      <c r="AJ11" s="66"/>
    </row>
    <row r="12" spans="1:36" s="56" customFormat="1" ht="68" x14ac:dyDescent="0.2">
      <c r="A12" s="57" t="s">
        <v>20</v>
      </c>
      <c r="B12" s="63" t="s">
        <v>21</v>
      </c>
      <c r="C12" s="53" t="s">
        <v>241</v>
      </c>
      <c r="D12" s="8" t="s">
        <v>190</v>
      </c>
      <c r="E12" s="8" t="s">
        <v>523</v>
      </c>
      <c r="F12" s="44" t="s">
        <v>192</v>
      </c>
      <c r="G12" s="59">
        <v>28.7</v>
      </c>
      <c r="I12" s="53">
        <v>32</v>
      </c>
      <c r="J12" s="44"/>
      <c r="K12" s="59">
        <v>15</v>
      </c>
      <c r="L12" s="53" t="s">
        <v>140</v>
      </c>
      <c r="M12" s="44" t="s">
        <v>28</v>
      </c>
      <c r="N12" s="53" t="s">
        <v>160</v>
      </c>
      <c r="O12" s="53" t="s">
        <v>231</v>
      </c>
      <c r="P12" s="53" t="s">
        <v>231</v>
      </c>
      <c r="Q12" s="64">
        <f t="shared" si="0"/>
        <v>3.3000000000000007</v>
      </c>
      <c r="R12" s="53" t="s">
        <v>440</v>
      </c>
      <c r="S12" s="53" t="s">
        <v>156</v>
      </c>
      <c r="T12" s="44" t="s">
        <v>33</v>
      </c>
      <c r="U12" s="44" t="s">
        <v>34</v>
      </c>
      <c r="V12" s="87" t="s">
        <v>514</v>
      </c>
      <c r="W12" s="5" t="s">
        <v>486</v>
      </c>
      <c r="X12" s="5" t="s">
        <v>301</v>
      </c>
      <c r="Y12" s="53" t="s">
        <v>498</v>
      </c>
      <c r="Z12" s="8" t="s">
        <v>483</v>
      </c>
      <c r="AA12" s="92" t="s">
        <v>246</v>
      </c>
      <c r="AB12" s="53" t="s">
        <v>25</v>
      </c>
      <c r="AC12" s="56">
        <v>0.06</v>
      </c>
      <c r="AD12" s="56">
        <v>0.124</v>
      </c>
      <c r="AG12" s="59">
        <v>0</v>
      </c>
      <c r="AH12" s="56" t="s">
        <v>19</v>
      </c>
      <c r="AI12" s="44">
        <v>18</v>
      </c>
      <c r="AJ12" s="66"/>
    </row>
    <row r="13" spans="1:36" s="56" customFormat="1" ht="119" x14ac:dyDescent="0.2">
      <c r="A13" s="57" t="s">
        <v>20</v>
      </c>
      <c r="B13" s="63" t="s">
        <v>21</v>
      </c>
      <c r="C13" s="53" t="s">
        <v>241</v>
      </c>
      <c r="D13" s="8" t="s">
        <v>190</v>
      </c>
      <c r="E13" s="8" t="s">
        <v>523</v>
      </c>
      <c r="F13" s="44" t="s">
        <v>192</v>
      </c>
      <c r="G13" s="59">
        <v>28.7</v>
      </c>
      <c r="I13" s="53">
        <v>32</v>
      </c>
      <c r="J13" s="44"/>
      <c r="K13" s="59">
        <v>15</v>
      </c>
      <c r="L13" s="53" t="s">
        <v>140</v>
      </c>
      <c r="M13" s="44" t="s">
        <v>28</v>
      </c>
      <c r="N13" s="53" t="s">
        <v>160</v>
      </c>
      <c r="O13" s="53" t="s">
        <v>231</v>
      </c>
      <c r="P13" s="53" t="s">
        <v>231</v>
      </c>
      <c r="Q13" s="64">
        <f t="shared" si="0"/>
        <v>3.3000000000000007</v>
      </c>
      <c r="R13" s="53" t="s">
        <v>440</v>
      </c>
      <c r="S13" s="53" t="s">
        <v>156</v>
      </c>
      <c r="T13" s="44" t="s">
        <v>35</v>
      </c>
      <c r="U13" s="44" t="s">
        <v>36</v>
      </c>
      <c r="V13" s="87" t="s">
        <v>514</v>
      </c>
      <c r="W13" s="5" t="s">
        <v>486</v>
      </c>
      <c r="X13" s="5" t="s">
        <v>301</v>
      </c>
      <c r="Y13" s="53" t="s">
        <v>498</v>
      </c>
      <c r="Z13" s="8" t="s">
        <v>483</v>
      </c>
      <c r="AA13" s="92" t="s">
        <v>246</v>
      </c>
      <c r="AB13" s="53" t="s">
        <v>25</v>
      </c>
      <c r="AC13" s="56">
        <v>0.34</v>
      </c>
      <c r="AD13" s="56">
        <v>0.11</v>
      </c>
      <c r="AG13" s="59">
        <v>0</v>
      </c>
      <c r="AH13" s="56" t="s">
        <v>17</v>
      </c>
      <c r="AI13" s="44">
        <v>18</v>
      </c>
      <c r="AJ13" s="66"/>
    </row>
    <row r="14" spans="1:36" s="56" customFormat="1" ht="68" x14ac:dyDescent="0.2">
      <c r="A14" s="57" t="s">
        <v>20</v>
      </c>
      <c r="B14" s="63" t="s">
        <v>21</v>
      </c>
      <c r="C14" s="53" t="s">
        <v>241</v>
      </c>
      <c r="D14" s="8" t="s">
        <v>190</v>
      </c>
      <c r="E14" s="8" t="s">
        <v>523</v>
      </c>
      <c r="F14" s="44" t="s">
        <v>192</v>
      </c>
      <c r="G14" s="59">
        <v>28.7</v>
      </c>
      <c r="I14" s="53">
        <v>32</v>
      </c>
      <c r="J14" s="44"/>
      <c r="K14" s="59">
        <v>15</v>
      </c>
      <c r="L14" s="53" t="s">
        <v>140</v>
      </c>
      <c r="M14" s="44" t="s">
        <v>37</v>
      </c>
      <c r="N14" s="44" t="s">
        <v>160</v>
      </c>
      <c r="O14" s="53" t="s">
        <v>231</v>
      </c>
      <c r="P14" s="53" t="s">
        <v>231</v>
      </c>
      <c r="Q14" s="64">
        <f t="shared" si="0"/>
        <v>3.3000000000000007</v>
      </c>
      <c r="R14" s="53" t="s">
        <v>441</v>
      </c>
      <c r="S14" s="53" t="s">
        <v>157</v>
      </c>
      <c r="T14" s="44" t="s">
        <v>38</v>
      </c>
      <c r="U14" s="44" t="s">
        <v>442</v>
      </c>
      <c r="V14" s="87" t="s">
        <v>514</v>
      </c>
      <c r="W14" s="5" t="s">
        <v>486</v>
      </c>
      <c r="X14" s="5" t="s">
        <v>301</v>
      </c>
      <c r="Y14" s="53" t="s">
        <v>498</v>
      </c>
      <c r="Z14" s="8" t="s">
        <v>483</v>
      </c>
      <c r="AA14" s="92" t="s">
        <v>246</v>
      </c>
      <c r="AB14" s="53" t="s">
        <v>25</v>
      </c>
      <c r="AC14" s="56">
        <v>0.3</v>
      </c>
      <c r="AD14" s="56">
        <v>0.111</v>
      </c>
      <c r="AG14" s="59">
        <v>0</v>
      </c>
      <c r="AH14" s="56" t="s">
        <v>19</v>
      </c>
      <c r="AI14" s="44">
        <v>18</v>
      </c>
      <c r="AJ14" s="66"/>
    </row>
    <row r="15" spans="1:36" s="56" customFormat="1" ht="68" x14ac:dyDescent="0.2">
      <c r="A15" s="57" t="s">
        <v>20</v>
      </c>
      <c r="B15" s="63" t="s">
        <v>21</v>
      </c>
      <c r="C15" s="53" t="s">
        <v>241</v>
      </c>
      <c r="D15" s="8" t="s">
        <v>190</v>
      </c>
      <c r="E15" s="8" t="s">
        <v>523</v>
      </c>
      <c r="F15" s="44" t="s">
        <v>192</v>
      </c>
      <c r="G15" s="59">
        <v>28.7</v>
      </c>
      <c r="I15" s="53">
        <v>32</v>
      </c>
      <c r="J15" s="44"/>
      <c r="K15" s="59">
        <v>15</v>
      </c>
      <c r="L15" s="53" t="s">
        <v>140</v>
      </c>
      <c r="M15" s="44" t="s">
        <v>37</v>
      </c>
      <c r="N15" s="44" t="s">
        <v>160</v>
      </c>
      <c r="O15" s="53" t="s">
        <v>231</v>
      </c>
      <c r="P15" s="53" t="s">
        <v>231</v>
      </c>
      <c r="Q15" s="64">
        <f t="shared" si="0"/>
        <v>3.3000000000000007</v>
      </c>
      <c r="R15" s="53" t="s">
        <v>441</v>
      </c>
      <c r="S15" s="53" t="s">
        <v>157</v>
      </c>
      <c r="T15" s="44" t="s">
        <v>39</v>
      </c>
      <c r="U15" s="44" t="s">
        <v>443</v>
      </c>
      <c r="V15" s="87" t="s">
        <v>514</v>
      </c>
      <c r="W15" s="5" t="s">
        <v>486</v>
      </c>
      <c r="X15" s="5" t="s">
        <v>301</v>
      </c>
      <c r="Y15" s="53" t="s">
        <v>498</v>
      </c>
      <c r="Z15" s="8" t="s">
        <v>483</v>
      </c>
      <c r="AA15" s="92" t="s">
        <v>246</v>
      </c>
      <c r="AB15" s="53" t="s">
        <v>25</v>
      </c>
      <c r="AC15" s="56">
        <v>0.34</v>
      </c>
      <c r="AD15" s="56">
        <v>0.112</v>
      </c>
      <c r="AG15" s="59">
        <v>0</v>
      </c>
      <c r="AH15" s="56" t="s">
        <v>17</v>
      </c>
      <c r="AI15" s="44">
        <v>18</v>
      </c>
      <c r="AJ15" s="66"/>
    </row>
    <row r="16" spans="1:36" s="56" customFormat="1" ht="44" customHeight="1" x14ac:dyDescent="0.2">
      <c r="A16" s="57" t="s">
        <v>20</v>
      </c>
      <c r="B16" s="63" t="s">
        <v>21</v>
      </c>
      <c r="C16" s="53" t="s">
        <v>241</v>
      </c>
      <c r="D16" s="8" t="s">
        <v>190</v>
      </c>
      <c r="E16" s="8" t="s">
        <v>523</v>
      </c>
      <c r="F16" s="44" t="s">
        <v>192</v>
      </c>
      <c r="G16" s="59">
        <v>28.7</v>
      </c>
      <c r="I16" s="53">
        <v>32</v>
      </c>
      <c r="J16" s="44"/>
      <c r="K16" s="59">
        <v>15</v>
      </c>
      <c r="L16" s="53" t="s">
        <v>140</v>
      </c>
      <c r="M16" s="44" t="s">
        <v>37</v>
      </c>
      <c r="N16" s="44" t="s">
        <v>160</v>
      </c>
      <c r="O16" s="53" t="s">
        <v>231</v>
      </c>
      <c r="P16" s="53" t="s">
        <v>231</v>
      </c>
      <c r="Q16" s="64">
        <f t="shared" si="0"/>
        <v>3.3000000000000007</v>
      </c>
      <c r="R16" s="53" t="s">
        <v>441</v>
      </c>
      <c r="S16" s="53" t="s">
        <v>157</v>
      </c>
      <c r="T16" s="44" t="s">
        <v>40</v>
      </c>
      <c r="U16" s="44" t="s">
        <v>445</v>
      </c>
      <c r="V16" s="87" t="s">
        <v>514</v>
      </c>
      <c r="W16" s="5" t="s">
        <v>486</v>
      </c>
      <c r="X16" s="5" t="s">
        <v>301</v>
      </c>
      <c r="Y16" s="53" t="s">
        <v>498</v>
      </c>
      <c r="Z16" s="8" t="s">
        <v>483</v>
      </c>
      <c r="AA16" s="92" t="s">
        <v>246</v>
      </c>
      <c r="AB16" s="53" t="s">
        <v>25</v>
      </c>
      <c r="AC16" s="56">
        <v>0.23</v>
      </c>
      <c r="AD16" s="56">
        <v>0.11700000000000001</v>
      </c>
      <c r="AG16" s="59">
        <v>0</v>
      </c>
      <c r="AH16" s="56" t="s">
        <v>17</v>
      </c>
      <c r="AI16" s="44">
        <v>18</v>
      </c>
      <c r="AJ16" s="66"/>
    </row>
    <row r="17" spans="1:36" s="56" customFormat="1" ht="68" x14ac:dyDescent="0.2">
      <c r="A17" s="57" t="s">
        <v>20</v>
      </c>
      <c r="B17" s="63" t="s">
        <v>21</v>
      </c>
      <c r="C17" s="53" t="s">
        <v>241</v>
      </c>
      <c r="D17" s="8" t="s">
        <v>190</v>
      </c>
      <c r="E17" s="8" t="s">
        <v>523</v>
      </c>
      <c r="F17" s="44" t="s">
        <v>192</v>
      </c>
      <c r="G17" s="59">
        <v>28.7</v>
      </c>
      <c r="I17" s="53">
        <v>32</v>
      </c>
      <c r="J17" s="44"/>
      <c r="K17" s="59">
        <v>15</v>
      </c>
      <c r="L17" s="53" t="s">
        <v>140</v>
      </c>
      <c r="M17" s="44" t="s">
        <v>37</v>
      </c>
      <c r="N17" s="44" t="s">
        <v>160</v>
      </c>
      <c r="O17" s="53" t="s">
        <v>231</v>
      </c>
      <c r="P17" s="53" t="s">
        <v>231</v>
      </c>
      <c r="Q17" s="64">
        <f t="shared" si="0"/>
        <v>3.3000000000000007</v>
      </c>
      <c r="R17" s="53" t="s">
        <v>441</v>
      </c>
      <c r="S17" s="53" t="s">
        <v>157</v>
      </c>
      <c r="T17" s="44" t="s">
        <v>41</v>
      </c>
      <c r="U17" s="44" t="s">
        <v>444</v>
      </c>
      <c r="V17" s="87" t="s">
        <v>514</v>
      </c>
      <c r="W17" s="5" t="s">
        <v>486</v>
      </c>
      <c r="X17" s="5" t="s">
        <v>301</v>
      </c>
      <c r="Y17" s="53" t="s">
        <v>498</v>
      </c>
      <c r="Z17" s="8" t="s">
        <v>483</v>
      </c>
      <c r="AA17" s="92" t="s">
        <v>246</v>
      </c>
      <c r="AB17" s="53" t="s">
        <v>25</v>
      </c>
      <c r="AC17" s="56">
        <v>0.34</v>
      </c>
      <c r="AD17" s="56">
        <v>0.109</v>
      </c>
      <c r="AG17" s="59">
        <v>0</v>
      </c>
      <c r="AH17" s="56" t="s">
        <v>17</v>
      </c>
      <c r="AI17" s="44">
        <v>18</v>
      </c>
      <c r="AJ17" s="66"/>
    </row>
    <row r="18" spans="1:36" s="56" customFormat="1" ht="52" customHeight="1" x14ac:dyDescent="0.2">
      <c r="A18" s="57" t="s">
        <v>20</v>
      </c>
      <c r="B18" s="63" t="s">
        <v>21</v>
      </c>
      <c r="C18" s="53" t="s">
        <v>241</v>
      </c>
      <c r="D18" s="8" t="s">
        <v>190</v>
      </c>
      <c r="E18" s="8" t="s">
        <v>523</v>
      </c>
      <c r="F18" s="44" t="s">
        <v>192</v>
      </c>
      <c r="G18" s="59">
        <v>28.7</v>
      </c>
      <c r="I18" s="53">
        <v>32</v>
      </c>
      <c r="J18" s="44"/>
      <c r="K18" s="59">
        <v>15</v>
      </c>
      <c r="L18" s="53" t="s">
        <v>140</v>
      </c>
      <c r="M18" s="44" t="s">
        <v>37</v>
      </c>
      <c r="N18" s="44" t="s">
        <v>160</v>
      </c>
      <c r="O18" s="53" t="s">
        <v>231</v>
      </c>
      <c r="P18" s="53" t="s">
        <v>231</v>
      </c>
      <c r="Q18" s="64">
        <f t="shared" si="0"/>
        <v>3.3000000000000007</v>
      </c>
      <c r="R18" s="53" t="s">
        <v>440</v>
      </c>
      <c r="S18" s="53" t="s">
        <v>157</v>
      </c>
      <c r="T18" s="44" t="s">
        <v>42</v>
      </c>
      <c r="U18" s="44" t="s">
        <v>43</v>
      </c>
      <c r="V18" s="87" t="s">
        <v>514</v>
      </c>
      <c r="W18" s="5" t="s">
        <v>486</v>
      </c>
      <c r="X18" s="5" t="s">
        <v>301</v>
      </c>
      <c r="Y18" s="53" t="s">
        <v>498</v>
      </c>
      <c r="Z18" s="8" t="s">
        <v>483</v>
      </c>
      <c r="AA18" s="92" t="s">
        <v>246</v>
      </c>
      <c r="AB18" s="53" t="s">
        <v>25</v>
      </c>
      <c r="AC18" s="56">
        <v>0.53</v>
      </c>
      <c r="AD18" s="56">
        <v>8.8999999999999996E-2</v>
      </c>
      <c r="AG18" s="59">
        <v>0</v>
      </c>
      <c r="AH18" s="56" t="s">
        <v>17</v>
      </c>
      <c r="AI18" s="44">
        <v>18</v>
      </c>
      <c r="AJ18" s="66"/>
    </row>
    <row r="19" spans="1:36" s="56" customFormat="1" ht="136" x14ac:dyDescent="0.2">
      <c r="A19" s="57" t="s">
        <v>20</v>
      </c>
      <c r="B19" s="63" t="s">
        <v>21</v>
      </c>
      <c r="C19" s="53" t="s">
        <v>241</v>
      </c>
      <c r="D19" s="8" t="s">
        <v>190</v>
      </c>
      <c r="E19" s="8" t="s">
        <v>523</v>
      </c>
      <c r="F19" s="44" t="s">
        <v>192</v>
      </c>
      <c r="G19" s="59">
        <v>28.7</v>
      </c>
      <c r="I19" s="53">
        <v>32</v>
      </c>
      <c r="J19" s="44"/>
      <c r="K19" s="59">
        <v>15</v>
      </c>
      <c r="L19" s="53" t="s">
        <v>140</v>
      </c>
      <c r="M19" s="44" t="s">
        <v>37</v>
      </c>
      <c r="N19" s="44" t="s">
        <v>160</v>
      </c>
      <c r="O19" s="53" t="s">
        <v>231</v>
      </c>
      <c r="P19" s="53" t="s">
        <v>231</v>
      </c>
      <c r="Q19" s="64">
        <f t="shared" si="0"/>
        <v>3.3000000000000007</v>
      </c>
      <c r="R19" s="53" t="s">
        <v>440</v>
      </c>
      <c r="S19" s="53" t="s">
        <v>157</v>
      </c>
      <c r="T19" s="44" t="s">
        <v>44</v>
      </c>
      <c r="U19" s="44" t="s">
        <v>45</v>
      </c>
      <c r="V19" s="87" t="s">
        <v>514</v>
      </c>
      <c r="W19" s="5" t="s">
        <v>486</v>
      </c>
      <c r="X19" s="5" t="s">
        <v>301</v>
      </c>
      <c r="Y19" s="53" t="s">
        <v>498</v>
      </c>
      <c r="Z19" s="8" t="s">
        <v>483</v>
      </c>
      <c r="AA19" s="92" t="s">
        <v>246</v>
      </c>
      <c r="AB19" s="53" t="s">
        <v>25</v>
      </c>
      <c r="AC19" s="56">
        <v>0.3</v>
      </c>
      <c r="AD19" s="56">
        <v>0.113</v>
      </c>
      <c r="AG19" s="59">
        <v>0</v>
      </c>
      <c r="AH19" s="56" t="s">
        <v>17</v>
      </c>
      <c r="AI19" s="44">
        <v>18</v>
      </c>
      <c r="AJ19" s="66"/>
    </row>
    <row r="20" spans="1:36" s="56" customFormat="1" ht="38" customHeight="1" x14ac:dyDescent="0.2">
      <c r="A20" s="57" t="s">
        <v>20</v>
      </c>
      <c r="B20" s="63" t="s">
        <v>21</v>
      </c>
      <c r="C20" s="53" t="s">
        <v>241</v>
      </c>
      <c r="D20" s="8" t="s">
        <v>190</v>
      </c>
      <c r="E20" s="8" t="s">
        <v>523</v>
      </c>
      <c r="F20" s="44" t="s">
        <v>192</v>
      </c>
      <c r="G20" s="56">
        <v>29.5</v>
      </c>
      <c r="I20" s="53">
        <v>32</v>
      </c>
      <c r="J20" s="44"/>
      <c r="K20" s="59">
        <v>15</v>
      </c>
      <c r="L20" s="53" t="s">
        <v>140</v>
      </c>
      <c r="M20" s="44" t="s">
        <v>46</v>
      </c>
      <c r="N20" s="44" t="s">
        <v>160</v>
      </c>
      <c r="O20" s="53" t="s">
        <v>231</v>
      </c>
      <c r="P20" s="53" t="s">
        <v>231</v>
      </c>
      <c r="Q20" s="64">
        <f t="shared" si="0"/>
        <v>2.5</v>
      </c>
      <c r="R20" s="53" t="s">
        <v>441</v>
      </c>
      <c r="S20" s="53" t="s">
        <v>155</v>
      </c>
      <c r="T20" s="53" t="s">
        <v>23</v>
      </c>
      <c r="U20" s="44" t="s">
        <v>24</v>
      </c>
      <c r="V20" s="87" t="s">
        <v>514</v>
      </c>
      <c r="W20" s="5" t="s">
        <v>486</v>
      </c>
      <c r="X20" s="5" t="s">
        <v>301</v>
      </c>
      <c r="Y20" s="53" t="s">
        <v>498</v>
      </c>
      <c r="Z20" s="8" t="s">
        <v>483</v>
      </c>
      <c r="AA20" s="92" t="s">
        <v>246</v>
      </c>
      <c r="AB20" s="53" t="s">
        <v>25</v>
      </c>
      <c r="AC20" s="56">
        <v>0.59</v>
      </c>
      <c r="AD20" s="56">
        <v>7.2999999999999995E-2</v>
      </c>
      <c r="AG20" s="59">
        <v>0</v>
      </c>
      <c r="AH20" s="56" t="s">
        <v>17</v>
      </c>
      <c r="AI20" s="56">
        <v>20</v>
      </c>
      <c r="AJ20" s="66"/>
    </row>
    <row r="21" spans="1:36" s="56" customFormat="1" ht="85" x14ac:dyDescent="0.2">
      <c r="A21" s="57" t="s">
        <v>20</v>
      </c>
      <c r="B21" s="63" t="s">
        <v>21</v>
      </c>
      <c r="C21" s="53" t="s">
        <v>241</v>
      </c>
      <c r="D21" s="8" t="s">
        <v>190</v>
      </c>
      <c r="E21" s="8" t="s">
        <v>523</v>
      </c>
      <c r="F21" s="44" t="s">
        <v>192</v>
      </c>
      <c r="G21" s="56">
        <v>29.5</v>
      </c>
      <c r="I21" s="53">
        <v>32</v>
      </c>
      <c r="J21" s="44"/>
      <c r="K21" s="59">
        <v>15</v>
      </c>
      <c r="L21" s="53" t="s">
        <v>140</v>
      </c>
      <c r="M21" s="44" t="s">
        <v>28</v>
      </c>
      <c r="N21" s="44" t="s">
        <v>160</v>
      </c>
      <c r="O21" s="53" t="s">
        <v>231</v>
      </c>
      <c r="P21" s="53" t="s">
        <v>231</v>
      </c>
      <c r="Q21" s="64">
        <f t="shared" si="0"/>
        <v>2.5</v>
      </c>
      <c r="R21" s="53" t="s">
        <v>440</v>
      </c>
      <c r="S21" s="53" t="s">
        <v>156</v>
      </c>
      <c r="T21" s="44" t="s">
        <v>29</v>
      </c>
      <c r="U21" s="44" t="s">
        <v>30</v>
      </c>
      <c r="V21" s="87" t="s">
        <v>514</v>
      </c>
      <c r="W21" s="5" t="s">
        <v>486</v>
      </c>
      <c r="X21" s="5" t="s">
        <v>301</v>
      </c>
      <c r="Y21" s="53" t="s">
        <v>498</v>
      </c>
      <c r="Z21" s="8" t="s">
        <v>483</v>
      </c>
      <c r="AA21" s="92" t="s">
        <v>246</v>
      </c>
      <c r="AB21" s="53" t="s">
        <v>25</v>
      </c>
      <c r="AC21" s="56">
        <v>0.04</v>
      </c>
      <c r="AD21" s="56">
        <v>0.112</v>
      </c>
      <c r="AG21" s="59">
        <v>0</v>
      </c>
      <c r="AH21" s="56" t="s">
        <v>19</v>
      </c>
      <c r="AI21" s="56">
        <v>20</v>
      </c>
      <c r="AJ21" s="66"/>
    </row>
    <row r="22" spans="1:36" s="56" customFormat="1" ht="16" customHeight="1" x14ac:dyDescent="0.2">
      <c r="A22" s="57" t="s">
        <v>20</v>
      </c>
      <c r="B22" s="63" t="s">
        <v>21</v>
      </c>
      <c r="C22" s="53" t="s">
        <v>241</v>
      </c>
      <c r="D22" s="8" t="s">
        <v>190</v>
      </c>
      <c r="E22" s="8" t="s">
        <v>523</v>
      </c>
      <c r="F22" s="44" t="s">
        <v>192</v>
      </c>
      <c r="G22" s="56">
        <v>29.5</v>
      </c>
      <c r="I22" s="53">
        <v>32</v>
      </c>
      <c r="J22" s="44"/>
      <c r="K22" s="59">
        <v>15</v>
      </c>
      <c r="L22" s="53" t="s">
        <v>140</v>
      </c>
      <c r="M22" s="44" t="s">
        <v>28</v>
      </c>
      <c r="N22" s="44" t="s">
        <v>160</v>
      </c>
      <c r="O22" s="53" t="s">
        <v>231</v>
      </c>
      <c r="P22" s="53" t="s">
        <v>231</v>
      </c>
      <c r="Q22" s="64">
        <f t="shared" si="0"/>
        <v>2.5</v>
      </c>
      <c r="R22" s="53" t="s">
        <v>440</v>
      </c>
      <c r="S22" s="53" t="s">
        <v>156</v>
      </c>
      <c r="T22" s="44" t="s">
        <v>31</v>
      </c>
      <c r="U22" s="44" t="s">
        <v>32</v>
      </c>
      <c r="V22" s="87" t="s">
        <v>514</v>
      </c>
      <c r="W22" s="5" t="s">
        <v>486</v>
      </c>
      <c r="X22" s="5" t="s">
        <v>301</v>
      </c>
      <c r="Y22" s="53" t="s">
        <v>498</v>
      </c>
      <c r="Z22" s="8" t="s">
        <v>483</v>
      </c>
      <c r="AA22" s="92" t="s">
        <v>246</v>
      </c>
      <c r="AB22" s="53" t="s">
        <v>25</v>
      </c>
      <c r="AC22" s="56">
        <v>0.14000000000000001</v>
      </c>
      <c r="AD22" s="56">
        <v>0.11</v>
      </c>
      <c r="AG22" s="59">
        <v>0</v>
      </c>
      <c r="AH22" s="56" t="s">
        <v>19</v>
      </c>
      <c r="AI22" s="56">
        <v>20</v>
      </c>
      <c r="AJ22" s="66"/>
    </row>
    <row r="23" spans="1:36" s="56" customFormat="1" ht="68" x14ac:dyDescent="0.2">
      <c r="A23" s="57" t="s">
        <v>20</v>
      </c>
      <c r="B23" s="63" t="s">
        <v>21</v>
      </c>
      <c r="C23" s="53" t="s">
        <v>241</v>
      </c>
      <c r="D23" s="8" t="s">
        <v>190</v>
      </c>
      <c r="E23" s="8" t="s">
        <v>523</v>
      </c>
      <c r="F23" s="44" t="s">
        <v>192</v>
      </c>
      <c r="G23" s="56">
        <v>29.5</v>
      </c>
      <c r="I23" s="53">
        <v>32</v>
      </c>
      <c r="J23" s="44"/>
      <c r="K23" s="59">
        <v>15</v>
      </c>
      <c r="L23" s="53" t="s">
        <v>140</v>
      </c>
      <c r="M23" s="44" t="s">
        <v>28</v>
      </c>
      <c r="N23" s="44" t="s">
        <v>160</v>
      </c>
      <c r="O23" s="53" t="s">
        <v>231</v>
      </c>
      <c r="P23" s="53" t="s">
        <v>231</v>
      </c>
      <c r="Q23" s="64">
        <f t="shared" si="0"/>
        <v>2.5</v>
      </c>
      <c r="R23" s="53" t="s">
        <v>440</v>
      </c>
      <c r="S23" s="53" t="s">
        <v>156</v>
      </c>
      <c r="T23" s="44" t="s">
        <v>33</v>
      </c>
      <c r="U23" s="44" t="s">
        <v>34</v>
      </c>
      <c r="V23" s="87" t="s">
        <v>514</v>
      </c>
      <c r="W23" s="5" t="s">
        <v>486</v>
      </c>
      <c r="X23" s="5" t="s">
        <v>301</v>
      </c>
      <c r="Y23" s="53" t="s">
        <v>498</v>
      </c>
      <c r="Z23" s="8" t="s">
        <v>483</v>
      </c>
      <c r="AA23" s="92" t="s">
        <v>246</v>
      </c>
      <c r="AB23" s="53" t="s">
        <v>25</v>
      </c>
      <c r="AC23" s="56">
        <v>0.18</v>
      </c>
      <c r="AD23" s="56">
        <v>0.109</v>
      </c>
      <c r="AG23" s="59">
        <v>0</v>
      </c>
      <c r="AH23" s="56" t="s">
        <v>17</v>
      </c>
      <c r="AI23" s="56">
        <v>20</v>
      </c>
      <c r="AJ23" s="66"/>
    </row>
    <row r="24" spans="1:36" s="56" customFormat="1" ht="16" customHeight="1" x14ac:dyDescent="0.2">
      <c r="A24" s="57" t="s">
        <v>20</v>
      </c>
      <c r="B24" s="63" t="s">
        <v>21</v>
      </c>
      <c r="C24" s="53" t="s">
        <v>241</v>
      </c>
      <c r="D24" s="8" t="s">
        <v>190</v>
      </c>
      <c r="E24" s="8" t="s">
        <v>523</v>
      </c>
      <c r="F24" s="44" t="s">
        <v>192</v>
      </c>
      <c r="G24" s="56">
        <v>29.5</v>
      </c>
      <c r="I24" s="53">
        <v>32</v>
      </c>
      <c r="J24" s="44"/>
      <c r="K24" s="59">
        <v>15</v>
      </c>
      <c r="L24" s="53" t="s">
        <v>140</v>
      </c>
      <c r="M24" s="44" t="s">
        <v>28</v>
      </c>
      <c r="N24" s="44" t="s">
        <v>160</v>
      </c>
      <c r="O24" s="53" t="s">
        <v>231</v>
      </c>
      <c r="P24" s="53" t="s">
        <v>231</v>
      </c>
      <c r="Q24" s="64">
        <f t="shared" si="0"/>
        <v>2.5</v>
      </c>
      <c r="R24" s="53" t="s">
        <v>440</v>
      </c>
      <c r="S24" s="53" t="s">
        <v>156</v>
      </c>
      <c r="T24" s="44" t="s">
        <v>35</v>
      </c>
      <c r="U24" s="44" t="s">
        <v>36</v>
      </c>
      <c r="V24" s="87" t="s">
        <v>514</v>
      </c>
      <c r="W24" s="5" t="s">
        <v>486</v>
      </c>
      <c r="X24" s="5" t="s">
        <v>301</v>
      </c>
      <c r="Y24" s="53" t="s">
        <v>498</v>
      </c>
      <c r="Z24" s="8" t="s">
        <v>483</v>
      </c>
      <c r="AA24" s="92" t="s">
        <v>246</v>
      </c>
      <c r="AB24" s="53" t="s">
        <v>25</v>
      </c>
      <c r="AC24" s="56">
        <v>0.16</v>
      </c>
      <c r="AD24" s="56">
        <v>0.11</v>
      </c>
      <c r="AG24" s="59">
        <v>0</v>
      </c>
      <c r="AH24" s="56" t="s">
        <v>19</v>
      </c>
      <c r="AI24" s="56">
        <v>20</v>
      </c>
      <c r="AJ24" s="66"/>
    </row>
    <row r="25" spans="1:36" s="56" customFormat="1" ht="68" x14ac:dyDescent="0.2">
      <c r="A25" s="57" t="s">
        <v>20</v>
      </c>
      <c r="B25" s="63" t="s">
        <v>21</v>
      </c>
      <c r="C25" s="53" t="s">
        <v>241</v>
      </c>
      <c r="D25" s="8" t="s">
        <v>190</v>
      </c>
      <c r="E25" s="8" t="s">
        <v>523</v>
      </c>
      <c r="F25" s="44" t="s">
        <v>192</v>
      </c>
      <c r="G25" s="56">
        <v>29.5</v>
      </c>
      <c r="I25" s="53">
        <v>32</v>
      </c>
      <c r="J25" s="44"/>
      <c r="K25" s="59">
        <v>15</v>
      </c>
      <c r="L25" s="53" t="s">
        <v>140</v>
      </c>
      <c r="M25" s="44" t="s">
        <v>37</v>
      </c>
      <c r="N25" s="44" t="s">
        <v>160</v>
      </c>
      <c r="O25" s="53" t="s">
        <v>231</v>
      </c>
      <c r="P25" s="53" t="s">
        <v>231</v>
      </c>
      <c r="Q25" s="64">
        <f t="shared" si="0"/>
        <v>2.5</v>
      </c>
      <c r="R25" s="53" t="s">
        <v>441</v>
      </c>
      <c r="S25" s="53" t="s">
        <v>157</v>
      </c>
      <c r="T25" s="44" t="s">
        <v>38</v>
      </c>
      <c r="U25" s="44" t="s">
        <v>442</v>
      </c>
      <c r="V25" s="87" t="s">
        <v>514</v>
      </c>
      <c r="W25" s="5" t="s">
        <v>486</v>
      </c>
      <c r="X25" s="5" t="s">
        <v>301</v>
      </c>
      <c r="Y25" s="53" t="s">
        <v>498</v>
      </c>
      <c r="Z25" s="8" t="s">
        <v>483</v>
      </c>
      <c r="AA25" s="92" t="s">
        <v>246</v>
      </c>
      <c r="AB25" s="53" t="s">
        <v>25</v>
      </c>
      <c r="AC25" s="56">
        <v>0.5</v>
      </c>
      <c r="AD25" s="56">
        <v>8.4000000000000005E-2</v>
      </c>
      <c r="AG25" s="59">
        <v>0</v>
      </c>
      <c r="AH25" s="56" t="s">
        <v>17</v>
      </c>
      <c r="AI25" s="56">
        <v>20</v>
      </c>
      <c r="AJ25" s="66"/>
    </row>
    <row r="26" spans="1:36" s="56" customFormat="1" ht="16" customHeight="1" x14ac:dyDescent="0.2">
      <c r="A26" s="57" t="s">
        <v>20</v>
      </c>
      <c r="B26" s="63" t="s">
        <v>21</v>
      </c>
      <c r="C26" s="53" t="s">
        <v>241</v>
      </c>
      <c r="D26" s="8" t="s">
        <v>190</v>
      </c>
      <c r="E26" s="8" t="s">
        <v>523</v>
      </c>
      <c r="F26" s="44" t="s">
        <v>192</v>
      </c>
      <c r="G26" s="56">
        <v>29.5</v>
      </c>
      <c r="I26" s="53">
        <v>32</v>
      </c>
      <c r="J26" s="44"/>
      <c r="K26" s="59">
        <v>15</v>
      </c>
      <c r="L26" s="53" t="s">
        <v>140</v>
      </c>
      <c r="M26" s="44" t="s">
        <v>37</v>
      </c>
      <c r="N26" s="44" t="s">
        <v>160</v>
      </c>
      <c r="O26" s="53" t="s">
        <v>231</v>
      </c>
      <c r="P26" s="53" t="s">
        <v>231</v>
      </c>
      <c r="Q26" s="64">
        <f t="shared" si="0"/>
        <v>2.5</v>
      </c>
      <c r="R26" s="53" t="s">
        <v>441</v>
      </c>
      <c r="S26" s="53" t="s">
        <v>157</v>
      </c>
      <c r="T26" s="44" t="s">
        <v>39</v>
      </c>
      <c r="U26" s="44" t="s">
        <v>443</v>
      </c>
      <c r="V26" s="87" t="s">
        <v>514</v>
      </c>
      <c r="W26" s="5" t="s">
        <v>486</v>
      </c>
      <c r="X26" s="5" t="s">
        <v>301</v>
      </c>
      <c r="Y26" s="53" t="s">
        <v>498</v>
      </c>
      <c r="Z26" s="8" t="s">
        <v>483</v>
      </c>
      <c r="AA26" s="92" t="s">
        <v>246</v>
      </c>
      <c r="AB26" s="53" t="s">
        <v>25</v>
      </c>
      <c r="AC26" s="56">
        <v>0.43</v>
      </c>
      <c r="AD26" s="56">
        <v>9.1999999999999998E-2</v>
      </c>
      <c r="AG26" s="59">
        <v>0</v>
      </c>
      <c r="AH26" s="56" t="s">
        <v>17</v>
      </c>
      <c r="AI26" s="56">
        <v>20</v>
      </c>
      <c r="AJ26" s="66"/>
    </row>
    <row r="27" spans="1:36" s="56" customFormat="1" ht="68" x14ac:dyDescent="0.2">
      <c r="A27" s="57" t="s">
        <v>20</v>
      </c>
      <c r="B27" s="63" t="s">
        <v>21</v>
      </c>
      <c r="C27" s="53" t="s">
        <v>241</v>
      </c>
      <c r="D27" s="8" t="s">
        <v>190</v>
      </c>
      <c r="E27" s="8" t="s">
        <v>523</v>
      </c>
      <c r="F27" s="44" t="s">
        <v>192</v>
      </c>
      <c r="G27" s="56">
        <v>29.5</v>
      </c>
      <c r="I27" s="53">
        <v>32</v>
      </c>
      <c r="J27" s="44"/>
      <c r="K27" s="59">
        <v>15</v>
      </c>
      <c r="L27" s="53" t="s">
        <v>140</v>
      </c>
      <c r="M27" s="44" t="s">
        <v>37</v>
      </c>
      <c r="N27" s="44" t="s">
        <v>160</v>
      </c>
      <c r="O27" s="53" t="s">
        <v>231</v>
      </c>
      <c r="P27" s="53" t="s">
        <v>231</v>
      </c>
      <c r="Q27" s="64">
        <f t="shared" si="0"/>
        <v>2.5</v>
      </c>
      <c r="R27" s="53" t="s">
        <v>441</v>
      </c>
      <c r="S27" s="53" t="s">
        <v>157</v>
      </c>
      <c r="T27" s="44" t="s">
        <v>40</v>
      </c>
      <c r="U27" s="44" t="s">
        <v>445</v>
      </c>
      <c r="V27" s="87" t="s">
        <v>514</v>
      </c>
      <c r="W27" s="5" t="s">
        <v>486</v>
      </c>
      <c r="X27" s="5" t="s">
        <v>301</v>
      </c>
      <c r="Y27" s="53" t="s">
        <v>498</v>
      </c>
      <c r="Z27" s="8" t="s">
        <v>483</v>
      </c>
      <c r="AA27" s="92" t="s">
        <v>246</v>
      </c>
      <c r="AB27" s="53" t="s">
        <v>25</v>
      </c>
      <c r="AC27" s="56">
        <v>0.31</v>
      </c>
      <c r="AD27" s="56">
        <v>0.10100000000000001</v>
      </c>
      <c r="AG27" s="59">
        <v>0</v>
      </c>
      <c r="AH27" s="56" t="s">
        <v>19</v>
      </c>
      <c r="AI27" s="56">
        <v>20</v>
      </c>
      <c r="AJ27" s="66"/>
    </row>
    <row r="28" spans="1:36" s="56" customFormat="1" ht="34" customHeight="1" x14ac:dyDescent="0.2">
      <c r="A28" s="57" t="s">
        <v>20</v>
      </c>
      <c r="B28" s="63" t="s">
        <v>21</v>
      </c>
      <c r="C28" s="53" t="s">
        <v>241</v>
      </c>
      <c r="D28" s="8" t="s">
        <v>190</v>
      </c>
      <c r="E28" s="8" t="s">
        <v>523</v>
      </c>
      <c r="F28" s="44" t="s">
        <v>192</v>
      </c>
      <c r="G28" s="56">
        <v>29.5</v>
      </c>
      <c r="I28" s="53">
        <v>32</v>
      </c>
      <c r="J28" s="44"/>
      <c r="K28" s="59">
        <v>15</v>
      </c>
      <c r="L28" s="53" t="s">
        <v>140</v>
      </c>
      <c r="M28" s="44" t="s">
        <v>37</v>
      </c>
      <c r="N28" s="44" t="s">
        <v>160</v>
      </c>
      <c r="O28" s="53" t="s">
        <v>231</v>
      </c>
      <c r="P28" s="53" t="s">
        <v>231</v>
      </c>
      <c r="Q28" s="64">
        <f t="shared" si="0"/>
        <v>2.5</v>
      </c>
      <c r="R28" s="53" t="s">
        <v>441</v>
      </c>
      <c r="S28" s="53" t="s">
        <v>157</v>
      </c>
      <c r="T28" s="44" t="s">
        <v>41</v>
      </c>
      <c r="U28" s="44" t="s">
        <v>444</v>
      </c>
      <c r="V28" s="87" t="s">
        <v>514</v>
      </c>
      <c r="W28" s="5" t="s">
        <v>486</v>
      </c>
      <c r="X28" s="5" t="s">
        <v>301</v>
      </c>
      <c r="Y28" s="53" t="s">
        <v>498</v>
      </c>
      <c r="Z28" s="8" t="s">
        <v>483</v>
      </c>
      <c r="AA28" s="92" t="s">
        <v>246</v>
      </c>
      <c r="AB28" s="53" t="s">
        <v>25</v>
      </c>
      <c r="AC28" s="56">
        <v>0.36</v>
      </c>
      <c r="AD28" s="56">
        <v>9.8000000000000004E-2</v>
      </c>
      <c r="AG28" s="59">
        <v>0</v>
      </c>
      <c r="AH28" s="56" t="s">
        <v>17</v>
      </c>
      <c r="AI28" s="56">
        <v>20</v>
      </c>
      <c r="AJ28" s="66"/>
    </row>
    <row r="29" spans="1:36" s="56" customFormat="1" ht="136" x14ac:dyDescent="0.2">
      <c r="A29" s="57" t="s">
        <v>20</v>
      </c>
      <c r="B29" s="63" t="s">
        <v>21</v>
      </c>
      <c r="C29" s="53" t="s">
        <v>241</v>
      </c>
      <c r="D29" s="8" t="s">
        <v>190</v>
      </c>
      <c r="E29" s="8" t="s">
        <v>523</v>
      </c>
      <c r="F29" s="44" t="s">
        <v>192</v>
      </c>
      <c r="G29" s="56">
        <v>29.5</v>
      </c>
      <c r="I29" s="53">
        <v>32</v>
      </c>
      <c r="J29" s="44"/>
      <c r="K29" s="59">
        <v>15</v>
      </c>
      <c r="L29" s="53" t="s">
        <v>140</v>
      </c>
      <c r="M29" s="44" t="s">
        <v>37</v>
      </c>
      <c r="N29" s="44" t="s">
        <v>160</v>
      </c>
      <c r="O29" s="53" t="s">
        <v>231</v>
      </c>
      <c r="P29" s="53" t="s">
        <v>231</v>
      </c>
      <c r="Q29" s="64">
        <f t="shared" si="0"/>
        <v>2.5</v>
      </c>
      <c r="R29" s="53" t="s">
        <v>440</v>
      </c>
      <c r="S29" s="53" t="s">
        <v>157</v>
      </c>
      <c r="T29" s="44" t="s">
        <v>42</v>
      </c>
      <c r="U29" s="44" t="s">
        <v>43</v>
      </c>
      <c r="V29" s="87" t="s">
        <v>514</v>
      </c>
      <c r="W29" s="5" t="s">
        <v>486</v>
      </c>
      <c r="X29" s="5" t="s">
        <v>301</v>
      </c>
      <c r="Y29" s="53" t="s">
        <v>498</v>
      </c>
      <c r="Z29" s="8" t="s">
        <v>483</v>
      </c>
      <c r="AA29" s="92" t="s">
        <v>246</v>
      </c>
      <c r="AB29" s="53" t="s">
        <v>25</v>
      </c>
      <c r="AC29" s="56">
        <v>0.54</v>
      </c>
      <c r="AD29" s="56">
        <v>7.9000000000000001E-2</v>
      </c>
      <c r="AG29" s="59">
        <v>0</v>
      </c>
      <c r="AH29" s="56" t="s">
        <v>17</v>
      </c>
      <c r="AI29" s="56">
        <v>20</v>
      </c>
      <c r="AJ29" s="66"/>
    </row>
    <row r="30" spans="1:36" s="56" customFormat="1" ht="136" x14ac:dyDescent="0.2">
      <c r="A30" s="57" t="s">
        <v>20</v>
      </c>
      <c r="B30" s="63" t="s">
        <v>21</v>
      </c>
      <c r="C30" s="53" t="s">
        <v>241</v>
      </c>
      <c r="D30" s="8" t="s">
        <v>190</v>
      </c>
      <c r="E30" s="8" t="s">
        <v>523</v>
      </c>
      <c r="F30" s="44" t="s">
        <v>192</v>
      </c>
      <c r="G30" s="56">
        <v>29.5</v>
      </c>
      <c r="I30" s="53">
        <v>32</v>
      </c>
      <c r="J30" s="44"/>
      <c r="K30" s="59">
        <v>15</v>
      </c>
      <c r="L30" s="53" t="s">
        <v>140</v>
      </c>
      <c r="M30" s="44" t="s">
        <v>37</v>
      </c>
      <c r="N30" s="44" t="s">
        <v>160</v>
      </c>
      <c r="O30" s="53" t="s">
        <v>231</v>
      </c>
      <c r="P30" s="53" t="s">
        <v>231</v>
      </c>
      <c r="Q30" s="64">
        <f t="shared" si="0"/>
        <v>2.5</v>
      </c>
      <c r="R30" s="53" t="s">
        <v>440</v>
      </c>
      <c r="S30" s="53" t="s">
        <v>157</v>
      </c>
      <c r="T30" s="44" t="s">
        <v>44</v>
      </c>
      <c r="U30" s="44" t="s">
        <v>45</v>
      </c>
      <c r="V30" s="87" t="s">
        <v>514</v>
      </c>
      <c r="W30" s="5" t="s">
        <v>486</v>
      </c>
      <c r="X30" s="5" t="s">
        <v>301</v>
      </c>
      <c r="Y30" s="53" t="s">
        <v>498</v>
      </c>
      <c r="Z30" s="8" t="s">
        <v>483</v>
      </c>
      <c r="AA30" s="92" t="s">
        <v>246</v>
      </c>
      <c r="AB30" s="53" t="s">
        <v>25</v>
      </c>
      <c r="AC30" s="56">
        <v>0.48</v>
      </c>
      <c r="AD30" s="56">
        <v>8.5999999999999993E-2</v>
      </c>
      <c r="AG30" s="59">
        <v>0</v>
      </c>
      <c r="AH30" s="56" t="s">
        <v>17</v>
      </c>
      <c r="AI30" s="56">
        <v>20</v>
      </c>
      <c r="AJ30" s="66"/>
    </row>
    <row r="31" spans="1:36" ht="68" x14ac:dyDescent="0.2">
      <c r="A31" s="6" t="s">
        <v>47</v>
      </c>
      <c r="B31" s="7" t="s">
        <v>48</v>
      </c>
      <c r="C31" s="8" t="s">
        <v>239</v>
      </c>
      <c r="D31" s="8" t="s">
        <v>190</v>
      </c>
      <c r="E31" s="8" t="s">
        <v>523</v>
      </c>
      <c r="F31" s="11" t="s">
        <v>184</v>
      </c>
      <c r="G31" s="5"/>
      <c r="H31" s="5"/>
      <c r="I31" s="8"/>
      <c r="J31" s="8"/>
      <c r="K31" s="5"/>
      <c r="L31" s="8" t="s">
        <v>145</v>
      </c>
      <c r="M31" s="8" t="s">
        <v>50</v>
      </c>
      <c r="N31" s="8" t="s">
        <v>191</v>
      </c>
      <c r="O31" s="8" t="s">
        <v>230</v>
      </c>
      <c r="P31" s="8" t="s">
        <v>230</v>
      </c>
      <c r="Q31" s="8">
        <v>0</v>
      </c>
      <c r="R31" s="8"/>
      <c r="S31" s="8" t="s">
        <v>161</v>
      </c>
      <c r="T31" s="8" t="s">
        <v>51</v>
      </c>
      <c r="U31" s="8" t="s">
        <v>52</v>
      </c>
      <c r="V31" s="84" t="s">
        <v>511</v>
      </c>
      <c r="W31" s="5" t="s">
        <v>485</v>
      </c>
      <c r="X31" s="5" t="s">
        <v>301</v>
      </c>
      <c r="Y31" s="8" t="s">
        <v>500</v>
      </c>
      <c r="Z31" s="8" t="s">
        <v>496</v>
      </c>
      <c r="AA31" s="89" t="s">
        <v>248</v>
      </c>
      <c r="AB31" s="8" t="s">
        <v>16</v>
      </c>
      <c r="AC31" s="5">
        <v>0.2</v>
      </c>
      <c r="AD31" s="5"/>
      <c r="AE31" s="4">
        <v>0</v>
      </c>
      <c r="AF31" s="4">
        <v>1</v>
      </c>
      <c r="AG31" s="5">
        <v>0</v>
      </c>
      <c r="AH31" s="5" t="s">
        <v>19</v>
      </c>
      <c r="AI31" s="4">
        <v>9</v>
      </c>
      <c r="AJ31" s="9"/>
    </row>
    <row r="32" spans="1:36" ht="85" x14ac:dyDescent="0.2">
      <c r="A32" s="13" t="s">
        <v>218</v>
      </c>
      <c r="B32" s="14" t="s">
        <v>21</v>
      </c>
      <c r="C32" s="11" t="s">
        <v>241</v>
      </c>
      <c r="D32" s="8" t="s">
        <v>190</v>
      </c>
      <c r="E32" s="8" t="s">
        <v>523</v>
      </c>
      <c r="F32" s="11" t="s">
        <v>184</v>
      </c>
      <c r="G32" s="4">
        <v>28</v>
      </c>
      <c r="I32" s="4">
        <v>35.5</v>
      </c>
      <c r="K32" s="15">
        <f>31/24</f>
        <v>1.2916666666666667</v>
      </c>
      <c r="L32" s="11" t="s">
        <v>54</v>
      </c>
      <c r="M32" s="11" t="s">
        <v>55</v>
      </c>
      <c r="N32" s="8" t="s">
        <v>191</v>
      </c>
      <c r="O32" s="4" t="s">
        <v>231</v>
      </c>
      <c r="P32" s="4" t="s">
        <v>231</v>
      </c>
      <c r="Q32" s="24">
        <f>I32-G32</f>
        <v>7.5</v>
      </c>
      <c r="R32" s="4" t="s">
        <v>446</v>
      </c>
      <c r="S32" s="11" t="s">
        <v>161</v>
      </c>
      <c r="T32" s="11" t="s">
        <v>56</v>
      </c>
      <c r="U32" s="11" t="s">
        <v>57</v>
      </c>
      <c r="V32" s="88" t="s">
        <v>510</v>
      </c>
      <c r="W32" s="5" t="s">
        <v>485</v>
      </c>
      <c r="X32" s="5" t="s">
        <v>301</v>
      </c>
      <c r="Y32" s="8" t="s">
        <v>499</v>
      </c>
      <c r="Z32" s="51" t="s">
        <v>489</v>
      </c>
      <c r="AA32" s="90" t="s">
        <v>249</v>
      </c>
      <c r="AB32" s="12" t="s">
        <v>25</v>
      </c>
      <c r="AC32" s="4">
        <v>0.87</v>
      </c>
      <c r="AD32" s="25"/>
      <c r="AE32" s="4">
        <v>0.72</v>
      </c>
      <c r="AF32" s="4">
        <v>0.99</v>
      </c>
      <c r="AG32" s="5">
        <v>0</v>
      </c>
      <c r="AH32" s="4" t="s">
        <v>17</v>
      </c>
      <c r="AI32" s="4">
        <v>174</v>
      </c>
    </row>
    <row r="33" spans="1:36" ht="136" x14ac:dyDescent="0.2">
      <c r="A33" s="13" t="s">
        <v>59</v>
      </c>
      <c r="B33" s="14" t="s">
        <v>48</v>
      </c>
      <c r="C33" s="11" t="s">
        <v>239</v>
      </c>
      <c r="D33" s="8" t="s">
        <v>190</v>
      </c>
      <c r="E33" s="8" t="s">
        <v>523</v>
      </c>
      <c r="F33" s="11" t="s">
        <v>192</v>
      </c>
      <c r="G33" s="4">
        <v>29</v>
      </c>
      <c r="I33" s="11">
        <v>31.5</v>
      </c>
      <c r="K33" s="4">
        <v>28</v>
      </c>
      <c r="L33" s="11" t="s">
        <v>60</v>
      </c>
      <c r="M33" s="11" t="s">
        <v>61</v>
      </c>
      <c r="N33" s="11" t="s">
        <v>160</v>
      </c>
      <c r="O33" s="4" t="s">
        <v>231</v>
      </c>
      <c r="P33" s="4" t="s">
        <v>231</v>
      </c>
      <c r="Q33" s="24">
        <f>I33-G33</f>
        <v>2.5</v>
      </c>
      <c r="R33" s="4" t="s">
        <v>440</v>
      </c>
      <c r="S33" s="11" t="s">
        <v>432</v>
      </c>
      <c r="T33" s="11" t="s">
        <v>250</v>
      </c>
      <c r="U33" s="11" t="s">
        <v>251</v>
      </c>
      <c r="V33" s="84" t="s">
        <v>484</v>
      </c>
      <c r="W33" s="5" t="s">
        <v>486</v>
      </c>
      <c r="X33" s="5" t="s">
        <v>301</v>
      </c>
      <c r="Y33" s="8" t="s">
        <v>502</v>
      </c>
      <c r="Z33" s="8" t="s">
        <v>490</v>
      </c>
      <c r="AA33" s="89" t="s">
        <v>252</v>
      </c>
      <c r="AB33" s="11" t="s">
        <v>16</v>
      </c>
      <c r="AC33" s="4">
        <v>0.57999999999999996</v>
      </c>
      <c r="AD33" s="4">
        <v>0.22</v>
      </c>
      <c r="AG33" s="5">
        <v>0</v>
      </c>
      <c r="AH33" s="4" t="s">
        <v>17</v>
      </c>
      <c r="AI33" s="11">
        <v>43</v>
      </c>
    </row>
    <row r="34" spans="1:36" ht="102" x14ac:dyDescent="0.2">
      <c r="A34" s="13" t="s">
        <v>414</v>
      </c>
      <c r="B34" s="14" t="s">
        <v>72</v>
      </c>
      <c r="C34" s="11" t="s">
        <v>239</v>
      </c>
      <c r="D34" s="8" t="s">
        <v>190</v>
      </c>
      <c r="E34" s="8" t="s">
        <v>523</v>
      </c>
      <c r="F34" s="11" t="s">
        <v>192</v>
      </c>
      <c r="G34" s="4">
        <v>27</v>
      </c>
      <c r="I34" s="11">
        <v>35.5</v>
      </c>
      <c r="K34" s="4">
        <v>1</v>
      </c>
      <c r="L34" s="11" t="s">
        <v>419</v>
      </c>
      <c r="M34" s="11" t="s">
        <v>55</v>
      </c>
      <c r="N34" s="11" t="s">
        <v>191</v>
      </c>
      <c r="O34" s="4" t="s">
        <v>231</v>
      </c>
      <c r="P34" s="4" t="s">
        <v>231</v>
      </c>
      <c r="Q34" s="24">
        <f>I34-G34</f>
        <v>8.5</v>
      </c>
      <c r="R34" s="4" t="s">
        <v>446</v>
      </c>
      <c r="S34" s="11" t="s">
        <v>161</v>
      </c>
      <c r="T34" s="11" t="s">
        <v>422</v>
      </c>
      <c r="U34" s="11" t="s">
        <v>423</v>
      </c>
      <c r="V34" s="88" t="s">
        <v>510</v>
      </c>
      <c r="W34" s="5" t="s">
        <v>485</v>
      </c>
      <c r="X34" s="5" t="s">
        <v>301</v>
      </c>
      <c r="Y34" s="8" t="s">
        <v>499</v>
      </c>
      <c r="Z34" s="53" t="s">
        <v>491</v>
      </c>
      <c r="AA34" s="89" t="s">
        <v>425</v>
      </c>
      <c r="AB34" s="11" t="s">
        <v>16</v>
      </c>
      <c r="AC34" s="4">
        <v>0.66400000000000003</v>
      </c>
      <c r="AD34" s="4">
        <v>0.46500000000000002</v>
      </c>
      <c r="AG34" s="5">
        <v>1</v>
      </c>
      <c r="AH34" s="4" t="s">
        <v>17</v>
      </c>
      <c r="AI34" s="11">
        <v>20</v>
      </c>
      <c r="AJ34" s="10" t="s">
        <v>464</v>
      </c>
    </row>
    <row r="35" spans="1:36" ht="102" x14ac:dyDescent="0.2">
      <c r="A35" s="13" t="s">
        <v>414</v>
      </c>
      <c r="B35" s="14" t="s">
        <v>415</v>
      </c>
      <c r="C35" s="11" t="s">
        <v>241</v>
      </c>
      <c r="D35" s="8" t="s">
        <v>190</v>
      </c>
      <c r="E35" s="8" t="s">
        <v>523</v>
      </c>
      <c r="F35" s="11" t="s">
        <v>192</v>
      </c>
      <c r="G35" s="4">
        <v>27</v>
      </c>
      <c r="I35" s="11">
        <v>35.5</v>
      </c>
      <c r="K35" s="4">
        <v>1</v>
      </c>
      <c r="L35" s="11" t="s">
        <v>419</v>
      </c>
      <c r="M35" s="11" t="s">
        <v>55</v>
      </c>
      <c r="N35" s="11" t="s">
        <v>191</v>
      </c>
      <c r="O35" s="4" t="s">
        <v>231</v>
      </c>
      <c r="P35" s="4" t="s">
        <v>231</v>
      </c>
      <c r="Q35" s="24">
        <f>I35-G35</f>
        <v>8.5</v>
      </c>
      <c r="R35" s="4" t="s">
        <v>446</v>
      </c>
      <c r="S35" s="11" t="s">
        <v>161</v>
      </c>
      <c r="T35" s="11" t="s">
        <v>422</v>
      </c>
      <c r="U35" s="11" t="s">
        <v>424</v>
      </c>
      <c r="V35" s="88" t="s">
        <v>510</v>
      </c>
      <c r="W35" s="5" t="s">
        <v>485</v>
      </c>
      <c r="X35" s="5" t="s">
        <v>301</v>
      </c>
      <c r="Y35" s="8" t="s">
        <v>499</v>
      </c>
      <c r="Z35" s="53" t="s">
        <v>491</v>
      </c>
      <c r="AA35" s="89" t="s">
        <v>425</v>
      </c>
      <c r="AB35" s="11" t="s">
        <v>16</v>
      </c>
      <c r="AC35" s="4">
        <v>0.85</v>
      </c>
      <c r="AD35" s="4">
        <v>0.23599999999999999</v>
      </c>
      <c r="AG35" s="5">
        <v>1</v>
      </c>
      <c r="AH35" s="4" t="s">
        <v>17</v>
      </c>
      <c r="AI35" s="11">
        <v>20</v>
      </c>
      <c r="AJ35" s="10" t="s">
        <v>464</v>
      </c>
    </row>
    <row r="36" spans="1:36" ht="68" x14ac:dyDescent="0.2">
      <c r="A36" s="13" t="s">
        <v>414</v>
      </c>
      <c r="B36" s="14" t="s">
        <v>415</v>
      </c>
      <c r="C36" s="11" t="s">
        <v>241</v>
      </c>
      <c r="D36" s="8" t="s">
        <v>190</v>
      </c>
      <c r="E36" s="8" t="s">
        <v>523</v>
      </c>
      <c r="F36" s="11" t="s">
        <v>192</v>
      </c>
      <c r="G36" s="4">
        <v>27</v>
      </c>
      <c r="I36" s="11">
        <v>35.5</v>
      </c>
      <c r="K36" s="4">
        <f>96/24</f>
        <v>4</v>
      </c>
      <c r="L36" s="11" t="s">
        <v>419</v>
      </c>
      <c r="M36" s="11" t="s">
        <v>421</v>
      </c>
      <c r="N36" s="11" t="s">
        <v>159</v>
      </c>
      <c r="O36" s="4" t="s">
        <v>231</v>
      </c>
      <c r="P36" s="4" t="s">
        <v>231</v>
      </c>
      <c r="Q36" s="24">
        <f>I36-G36</f>
        <v>8.5</v>
      </c>
      <c r="R36" s="4" t="s">
        <v>446</v>
      </c>
      <c r="S36" s="11" t="s">
        <v>155</v>
      </c>
      <c r="T36" s="11" t="s">
        <v>426</v>
      </c>
      <c r="U36" s="11" t="s">
        <v>427</v>
      </c>
      <c r="V36" s="88" t="s">
        <v>510</v>
      </c>
      <c r="W36" s="5" t="s">
        <v>485</v>
      </c>
      <c r="X36" s="5" t="s">
        <v>301</v>
      </c>
      <c r="Y36" s="8" t="s">
        <v>499</v>
      </c>
      <c r="Z36" s="53" t="s">
        <v>491</v>
      </c>
      <c r="AA36" s="89" t="s">
        <v>425</v>
      </c>
      <c r="AB36" s="11" t="s">
        <v>16</v>
      </c>
      <c r="AC36" s="4">
        <v>0.97899999999999998</v>
      </c>
      <c r="AD36" s="4">
        <v>0.26300000000000001</v>
      </c>
      <c r="AG36" s="5">
        <v>1</v>
      </c>
      <c r="AH36" s="4" t="s">
        <v>17</v>
      </c>
      <c r="AI36" s="11">
        <v>8</v>
      </c>
      <c r="AJ36" s="10" t="s">
        <v>464</v>
      </c>
    </row>
    <row r="37" spans="1:36" ht="119" x14ac:dyDescent="0.2">
      <c r="A37" s="13" t="s">
        <v>314</v>
      </c>
      <c r="B37" s="11" t="s">
        <v>21</v>
      </c>
      <c r="C37" s="11" t="s">
        <v>241</v>
      </c>
      <c r="D37" s="8" t="s">
        <v>190</v>
      </c>
      <c r="E37" s="8" t="s">
        <v>523</v>
      </c>
      <c r="F37" s="11" t="s">
        <v>192</v>
      </c>
      <c r="L37" s="11" t="s">
        <v>282</v>
      </c>
      <c r="M37" s="11" t="s">
        <v>284</v>
      </c>
      <c r="N37" s="11" t="s">
        <v>160</v>
      </c>
      <c r="O37" s="8"/>
      <c r="P37" s="4"/>
      <c r="Q37" s="24"/>
      <c r="R37" s="4"/>
      <c r="S37" s="11" t="s">
        <v>432</v>
      </c>
      <c r="T37" s="11" t="s">
        <v>285</v>
      </c>
      <c r="U37" s="11" t="s">
        <v>404</v>
      </c>
      <c r="V37" s="84" t="s">
        <v>488</v>
      </c>
      <c r="W37" s="5" t="s">
        <v>486</v>
      </c>
      <c r="X37" s="5" t="s">
        <v>302</v>
      </c>
      <c r="Y37" s="8" t="s">
        <v>502</v>
      </c>
      <c r="Z37" s="53" t="s">
        <v>492</v>
      </c>
      <c r="AA37" s="89" t="s">
        <v>283</v>
      </c>
      <c r="AB37" s="11" t="s">
        <v>16</v>
      </c>
      <c r="AC37" s="4">
        <v>0.497</v>
      </c>
      <c r="AD37" s="47">
        <v>1.21</v>
      </c>
      <c r="AG37" s="5">
        <v>0</v>
      </c>
      <c r="AH37" s="4" t="s">
        <v>19</v>
      </c>
      <c r="AI37" s="11">
        <v>237</v>
      </c>
    </row>
    <row r="38" spans="1:36" ht="68" x14ac:dyDescent="0.2">
      <c r="A38" s="6" t="s">
        <v>291</v>
      </c>
      <c r="B38" s="14" t="s">
        <v>292</v>
      </c>
      <c r="C38" s="11" t="s">
        <v>237</v>
      </c>
      <c r="D38" s="4" t="s">
        <v>190</v>
      </c>
      <c r="E38" s="4" t="s">
        <v>524</v>
      </c>
      <c r="F38" s="8" t="s">
        <v>193</v>
      </c>
      <c r="G38" s="8">
        <v>25.574999999999999</v>
      </c>
      <c r="H38" s="46">
        <f>0.2*SQRT(13)</f>
        <v>0.72111025509279791</v>
      </c>
      <c r="I38" s="8"/>
      <c r="J38" s="46"/>
      <c r="K38" s="5">
        <f>6*7</f>
        <v>42</v>
      </c>
      <c r="L38" s="8" t="s">
        <v>140</v>
      </c>
      <c r="M38" s="8" t="s">
        <v>28</v>
      </c>
      <c r="N38" s="8" t="s">
        <v>160</v>
      </c>
      <c r="O38" s="8" t="s">
        <v>230</v>
      </c>
      <c r="P38" s="8"/>
      <c r="Q38" s="24">
        <v>0</v>
      </c>
      <c r="R38" s="8"/>
      <c r="S38" s="8" t="s">
        <v>155</v>
      </c>
      <c r="T38" s="8" t="s">
        <v>177</v>
      </c>
      <c r="U38" s="8" t="s">
        <v>178</v>
      </c>
      <c r="V38" s="87" t="s">
        <v>514</v>
      </c>
      <c r="W38" s="5" t="s">
        <v>486</v>
      </c>
      <c r="X38" s="5" t="s">
        <v>301</v>
      </c>
      <c r="Y38" s="53" t="s">
        <v>498</v>
      </c>
      <c r="Z38" s="8" t="s">
        <v>493</v>
      </c>
      <c r="AA38" s="89" t="s">
        <v>293</v>
      </c>
      <c r="AB38" s="8" t="s">
        <v>25</v>
      </c>
      <c r="AC38" s="5">
        <v>0.57999999999999996</v>
      </c>
      <c r="AD38" s="25"/>
      <c r="AE38" s="4">
        <v>0.28999999999999998</v>
      </c>
      <c r="AF38" s="4">
        <v>0.87</v>
      </c>
      <c r="AG38" s="5">
        <v>0</v>
      </c>
      <c r="AH38" s="5" t="s">
        <v>17</v>
      </c>
      <c r="AI38" s="4">
        <v>8</v>
      </c>
      <c r="AJ38" s="9"/>
    </row>
    <row r="39" spans="1:36" ht="68" x14ac:dyDescent="0.2">
      <c r="A39" s="6" t="s">
        <v>291</v>
      </c>
      <c r="B39" s="14" t="s">
        <v>172</v>
      </c>
      <c r="C39" s="11" t="s">
        <v>237</v>
      </c>
      <c r="D39" s="8" t="s">
        <v>190</v>
      </c>
      <c r="E39" s="8" t="s">
        <v>524</v>
      </c>
      <c r="F39" s="8" t="s">
        <v>193</v>
      </c>
      <c r="G39" s="8">
        <v>25.574999999999999</v>
      </c>
      <c r="H39" s="46">
        <f t="shared" ref="H39:H45" si="1">0.2*SQRT(13)</f>
        <v>0.72111025509279791</v>
      </c>
      <c r="I39" s="8"/>
      <c r="J39" s="46"/>
      <c r="K39" s="5">
        <f t="shared" ref="K39:K45" si="2">6*7</f>
        <v>42</v>
      </c>
      <c r="L39" s="8" t="s">
        <v>140</v>
      </c>
      <c r="M39" s="8" t="s">
        <v>28</v>
      </c>
      <c r="N39" s="8" t="s">
        <v>160</v>
      </c>
      <c r="O39" s="8" t="s">
        <v>230</v>
      </c>
      <c r="P39" s="8"/>
      <c r="Q39" s="24">
        <v>0</v>
      </c>
      <c r="R39" s="8"/>
      <c r="S39" s="8" t="s">
        <v>155</v>
      </c>
      <c r="T39" s="8" t="s">
        <v>177</v>
      </c>
      <c r="U39" s="8" t="s">
        <v>178</v>
      </c>
      <c r="V39" s="87" t="s">
        <v>514</v>
      </c>
      <c r="W39" s="5" t="s">
        <v>486</v>
      </c>
      <c r="X39" s="5" t="s">
        <v>301</v>
      </c>
      <c r="Y39" s="53" t="s">
        <v>498</v>
      </c>
      <c r="Z39" s="8" t="s">
        <v>493</v>
      </c>
      <c r="AA39" s="89" t="s">
        <v>293</v>
      </c>
      <c r="AB39" s="8" t="s">
        <v>25</v>
      </c>
      <c r="AC39" s="5">
        <v>0.55000000000000004</v>
      </c>
      <c r="AD39" s="25"/>
      <c r="AE39" s="4">
        <v>0.33</v>
      </c>
      <c r="AF39" s="4">
        <v>0.77</v>
      </c>
      <c r="AG39" s="5">
        <v>0</v>
      </c>
      <c r="AH39" s="5" t="s">
        <v>17</v>
      </c>
      <c r="AI39" s="4">
        <v>15</v>
      </c>
      <c r="AJ39" s="9"/>
    </row>
    <row r="40" spans="1:36" ht="68" x14ac:dyDescent="0.2">
      <c r="A40" s="6" t="s">
        <v>291</v>
      </c>
      <c r="B40" s="14" t="s">
        <v>169</v>
      </c>
      <c r="C40" s="11" t="s">
        <v>238</v>
      </c>
      <c r="D40" s="8" t="s">
        <v>190</v>
      </c>
      <c r="E40" s="8" t="s">
        <v>524</v>
      </c>
      <c r="F40" s="8" t="s">
        <v>193</v>
      </c>
      <c r="G40" s="8">
        <v>25.574999999999999</v>
      </c>
      <c r="H40" s="46">
        <f t="shared" si="1"/>
        <v>0.72111025509279791</v>
      </c>
      <c r="I40" s="8"/>
      <c r="J40" s="46"/>
      <c r="K40" s="5">
        <f t="shared" si="2"/>
        <v>42</v>
      </c>
      <c r="L40" s="8" t="s">
        <v>140</v>
      </c>
      <c r="M40" s="8" t="s">
        <v>28</v>
      </c>
      <c r="N40" s="8" t="s">
        <v>160</v>
      </c>
      <c r="O40" s="8" t="s">
        <v>230</v>
      </c>
      <c r="P40" s="8"/>
      <c r="Q40" s="24">
        <v>0</v>
      </c>
      <c r="R40" s="8"/>
      <c r="S40" s="8" t="s">
        <v>155</v>
      </c>
      <c r="T40" s="8" t="s">
        <v>177</v>
      </c>
      <c r="U40" s="8" t="s">
        <v>178</v>
      </c>
      <c r="V40" s="87" t="s">
        <v>514</v>
      </c>
      <c r="W40" s="5" t="s">
        <v>486</v>
      </c>
      <c r="X40" s="5" t="s">
        <v>301</v>
      </c>
      <c r="Y40" s="53" t="s">
        <v>498</v>
      </c>
      <c r="Z40" s="8" t="s">
        <v>493</v>
      </c>
      <c r="AA40" s="89" t="s">
        <v>293</v>
      </c>
      <c r="AB40" s="8" t="s">
        <v>25</v>
      </c>
      <c r="AC40" s="5">
        <v>0.52</v>
      </c>
      <c r="AD40" s="25"/>
      <c r="AE40" s="4">
        <v>0.31</v>
      </c>
      <c r="AF40" s="4">
        <v>0.76</v>
      </c>
      <c r="AG40" s="5">
        <v>0</v>
      </c>
      <c r="AH40" s="5" t="s">
        <v>17</v>
      </c>
      <c r="AI40" s="4">
        <v>15</v>
      </c>
      <c r="AJ40" s="9"/>
    </row>
    <row r="41" spans="1:36" ht="68" x14ac:dyDescent="0.2">
      <c r="A41" s="6" t="s">
        <v>291</v>
      </c>
      <c r="B41" s="14" t="s">
        <v>171</v>
      </c>
      <c r="C41" s="11" t="s">
        <v>238</v>
      </c>
      <c r="D41" s="8" t="s">
        <v>190</v>
      </c>
      <c r="E41" s="8" t="s">
        <v>524</v>
      </c>
      <c r="F41" s="8" t="s">
        <v>193</v>
      </c>
      <c r="G41" s="8">
        <v>25.574999999999999</v>
      </c>
      <c r="H41" s="46">
        <f t="shared" si="1"/>
        <v>0.72111025509279791</v>
      </c>
      <c r="I41" s="8"/>
      <c r="J41" s="46"/>
      <c r="K41" s="5">
        <f t="shared" si="2"/>
        <v>42</v>
      </c>
      <c r="L41" s="8" t="s">
        <v>140</v>
      </c>
      <c r="M41" s="8" t="s">
        <v>28</v>
      </c>
      <c r="N41" s="8" t="s">
        <v>160</v>
      </c>
      <c r="O41" s="8" t="s">
        <v>230</v>
      </c>
      <c r="P41" s="8"/>
      <c r="Q41" s="24">
        <v>0</v>
      </c>
      <c r="R41" s="8"/>
      <c r="S41" s="8" t="s">
        <v>155</v>
      </c>
      <c r="T41" s="8" t="s">
        <v>177</v>
      </c>
      <c r="U41" s="8" t="s">
        <v>178</v>
      </c>
      <c r="V41" s="87" t="s">
        <v>514</v>
      </c>
      <c r="W41" s="5" t="s">
        <v>486</v>
      </c>
      <c r="X41" s="5" t="s">
        <v>301</v>
      </c>
      <c r="Y41" s="53" t="s">
        <v>498</v>
      </c>
      <c r="Z41" s="8" t="s">
        <v>493</v>
      </c>
      <c r="AA41" s="89" t="s">
        <v>293</v>
      </c>
      <c r="AB41" s="8" t="s">
        <v>25</v>
      </c>
      <c r="AC41" s="5">
        <v>0.36</v>
      </c>
      <c r="AD41" s="25"/>
      <c r="AE41" s="4">
        <v>0.16</v>
      </c>
      <c r="AF41" s="4">
        <v>0.63</v>
      </c>
      <c r="AG41" s="5">
        <v>0</v>
      </c>
      <c r="AH41" s="5" t="s">
        <v>17</v>
      </c>
      <c r="AI41" s="4">
        <v>15</v>
      </c>
      <c r="AJ41" s="9"/>
    </row>
    <row r="42" spans="1:36" ht="68" x14ac:dyDescent="0.2">
      <c r="A42" s="6" t="s">
        <v>291</v>
      </c>
      <c r="B42" s="14" t="s">
        <v>173</v>
      </c>
      <c r="C42" s="11" t="s">
        <v>238</v>
      </c>
      <c r="D42" s="8" t="s">
        <v>190</v>
      </c>
      <c r="E42" s="8" t="s">
        <v>524</v>
      </c>
      <c r="F42" s="8" t="s">
        <v>193</v>
      </c>
      <c r="G42" s="8">
        <v>25.574999999999999</v>
      </c>
      <c r="H42" s="46">
        <f t="shared" si="1"/>
        <v>0.72111025509279791</v>
      </c>
      <c r="I42" s="8"/>
      <c r="J42" s="46"/>
      <c r="K42" s="5">
        <f t="shared" si="2"/>
        <v>42</v>
      </c>
      <c r="L42" s="8" t="s">
        <v>140</v>
      </c>
      <c r="M42" s="8" t="s">
        <v>28</v>
      </c>
      <c r="N42" s="8" t="s">
        <v>160</v>
      </c>
      <c r="O42" s="8" t="s">
        <v>230</v>
      </c>
      <c r="P42" s="8"/>
      <c r="Q42" s="24">
        <v>0</v>
      </c>
      <c r="R42" s="8"/>
      <c r="S42" s="8" t="s">
        <v>155</v>
      </c>
      <c r="T42" s="8" t="s">
        <v>177</v>
      </c>
      <c r="U42" s="8" t="s">
        <v>178</v>
      </c>
      <c r="V42" s="87" t="s">
        <v>514</v>
      </c>
      <c r="W42" s="5" t="s">
        <v>486</v>
      </c>
      <c r="X42" s="5" t="s">
        <v>301</v>
      </c>
      <c r="Y42" s="53" t="s">
        <v>498</v>
      </c>
      <c r="Z42" s="8" t="s">
        <v>493</v>
      </c>
      <c r="AA42" s="89" t="s">
        <v>293</v>
      </c>
      <c r="AB42" s="8" t="s">
        <v>25</v>
      </c>
      <c r="AC42" s="5">
        <v>0.44</v>
      </c>
      <c r="AD42" s="25"/>
      <c r="AE42" s="4">
        <v>0.16</v>
      </c>
      <c r="AF42" s="4">
        <v>0.8</v>
      </c>
      <c r="AG42" s="5">
        <v>0</v>
      </c>
      <c r="AH42" s="5" t="s">
        <v>17</v>
      </c>
      <c r="AI42" s="4">
        <v>8</v>
      </c>
      <c r="AJ42" s="9"/>
    </row>
    <row r="43" spans="1:36" ht="68" x14ac:dyDescent="0.2">
      <c r="A43" s="6" t="s">
        <v>291</v>
      </c>
      <c r="B43" s="14" t="s">
        <v>174</v>
      </c>
      <c r="C43" s="11" t="s">
        <v>237</v>
      </c>
      <c r="D43" s="8" t="s">
        <v>190</v>
      </c>
      <c r="E43" s="8" t="s">
        <v>524</v>
      </c>
      <c r="F43" s="8" t="s">
        <v>193</v>
      </c>
      <c r="G43" s="8">
        <v>25.574999999999999</v>
      </c>
      <c r="H43" s="46">
        <f t="shared" si="1"/>
        <v>0.72111025509279791</v>
      </c>
      <c r="I43" s="8"/>
      <c r="J43" s="46"/>
      <c r="K43" s="5">
        <f t="shared" si="2"/>
        <v>42</v>
      </c>
      <c r="L43" s="8" t="s">
        <v>140</v>
      </c>
      <c r="M43" s="8" t="s">
        <v>28</v>
      </c>
      <c r="N43" s="8" t="s">
        <v>160</v>
      </c>
      <c r="O43" s="8" t="s">
        <v>230</v>
      </c>
      <c r="P43" s="8"/>
      <c r="Q43" s="24">
        <v>0</v>
      </c>
      <c r="R43" s="8"/>
      <c r="S43" s="8" t="s">
        <v>155</v>
      </c>
      <c r="T43" s="8" t="s">
        <v>177</v>
      </c>
      <c r="U43" s="8" t="s">
        <v>178</v>
      </c>
      <c r="V43" s="87" t="s">
        <v>514</v>
      </c>
      <c r="W43" s="5" t="s">
        <v>486</v>
      </c>
      <c r="X43" s="5" t="s">
        <v>301</v>
      </c>
      <c r="Y43" s="53" t="s">
        <v>498</v>
      </c>
      <c r="Z43" s="8" t="s">
        <v>493</v>
      </c>
      <c r="AA43" s="89" t="s">
        <v>293</v>
      </c>
      <c r="AB43" s="8" t="s">
        <v>25</v>
      </c>
      <c r="AC43" s="5">
        <v>0.61</v>
      </c>
      <c r="AD43" s="25"/>
      <c r="AE43" s="4">
        <v>0.41</v>
      </c>
      <c r="AF43" s="4">
        <v>0.81</v>
      </c>
      <c r="AG43" s="5">
        <v>0</v>
      </c>
      <c r="AH43" s="5" t="s">
        <v>17</v>
      </c>
      <c r="AI43" s="4">
        <v>15</v>
      </c>
      <c r="AJ43" s="9"/>
    </row>
    <row r="44" spans="1:36" ht="68" x14ac:dyDescent="0.2">
      <c r="A44" s="6" t="s">
        <v>291</v>
      </c>
      <c r="B44" s="14" t="s">
        <v>175</v>
      </c>
      <c r="C44" s="11" t="s">
        <v>242</v>
      </c>
      <c r="D44" s="8" t="s">
        <v>190</v>
      </c>
      <c r="E44" s="8" t="s">
        <v>524</v>
      </c>
      <c r="F44" s="8" t="s">
        <v>193</v>
      </c>
      <c r="G44" s="8">
        <v>25.574999999999999</v>
      </c>
      <c r="H44" s="46">
        <f t="shared" si="1"/>
        <v>0.72111025509279791</v>
      </c>
      <c r="I44" s="8"/>
      <c r="J44" s="46"/>
      <c r="K44" s="5">
        <f t="shared" si="2"/>
        <v>42</v>
      </c>
      <c r="L44" s="8" t="s">
        <v>140</v>
      </c>
      <c r="M44" s="8" t="s">
        <v>28</v>
      </c>
      <c r="N44" s="8" t="s">
        <v>160</v>
      </c>
      <c r="O44" s="8" t="s">
        <v>230</v>
      </c>
      <c r="P44" s="8"/>
      <c r="Q44" s="24">
        <v>0</v>
      </c>
      <c r="R44" s="8"/>
      <c r="S44" s="8" t="s">
        <v>155</v>
      </c>
      <c r="T44" s="8" t="s">
        <v>177</v>
      </c>
      <c r="U44" s="8" t="s">
        <v>178</v>
      </c>
      <c r="V44" s="87" t="s">
        <v>514</v>
      </c>
      <c r="W44" s="5" t="s">
        <v>486</v>
      </c>
      <c r="X44" s="5" t="s">
        <v>301</v>
      </c>
      <c r="Y44" s="53" t="s">
        <v>498</v>
      </c>
      <c r="Z44" s="8" t="s">
        <v>493</v>
      </c>
      <c r="AA44" s="89" t="s">
        <v>293</v>
      </c>
      <c r="AB44" s="8" t="s">
        <v>25</v>
      </c>
      <c r="AC44" s="5">
        <v>0.32</v>
      </c>
      <c r="AD44" s="25"/>
      <c r="AE44" s="4">
        <v>0.11</v>
      </c>
      <c r="AF44" s="4">
        <v>0.6</v>
      </c>
      <c r="AG44" s="5">
        <v>0</v>
      </c>
      <c r="AH44" s="5" t="s">
        <v>17</v>
      </c>
      <c r="AI44" s="4">
        <v>15</v>
      </c>
      <c r="AJ44" s="9"/>
    </row>
    <row r="45" spans="1:36" ht="68" x14ac:dyDescent="0.2">
      <c r="A45" s="6" t="s">
        <v>291</v>
      </c>
      <c r="B45" s="14" t="s">
        <v>176</v>
      </c>
      <c r="C45" s="11" t="s">
        <v>239</v>
      </c>
      <c r="D45" s="8" t="s">
        <v>190</v>
      </c>
      <c r="E45" s="8" t="s">
        <v>524</v>
      </c>
      <c r="F45" s="8" t="s">
        <v>193</v>
      </c>
      <c r="G45" s="8">
        <v>25.574999999999999</v>
      </c>
      <c r="H45" s="46">
        <f t="shared" si="1"/>
        <v>0.72111025509279791</v>
      </c>
      <c r="I45" s="8"/>
      <c r="J45" s="46"/>
      <c r="K45" s="5">
        <f t="shared" si="2"/>
        <v>42</v>
      </c>
      <c r="L45" s="8" t="s">
        <v>140</v>
      </c>
      <c r="M45" s="8" t="s">
        <v>28</v>
      </c>
      <c r="N45" s="8" t="s">
        <v>160</v>
      </c>
      <c r="O45" s="8" t="s">
        <v>230</v>
      </c>
      <c r="P45" s="8"/>
      <c r="Q45" s="24">
        <v>0</v>
      </c>
      <c r="R45" s="8"/>
      <c r="S45" s="8" t="s">
        <v>155</v>
      </c>
      <c r="T45" s="8" t="s">
        <v>177</v>
      </c>
      <c r="U45" s="8" t="s">
        <v>178</v>
      </c>
      <c r="V45" s="87" t="s">
        <v>514</v>
      </c>
      <c r="W45" s="5" t="s">
        <v>486</v>
      </c>
      <c r="X45" s="5" t="s">
        <v>301</v>
      </c>
      <c r="Y45" s="53" t="s">
        <v>498</v>
      </c>
      <c r="Z45" s="8" t="s">
        <v>493</v>
      </c>
      <c r="AA45" s="89" t="s">
        <v>293</v>
      </c>
      <c r="AB45" s="8" t="s">
        <v>25</v>
      </c>
      <c r="AC45" s="5">
        <v>0.39</v>
      </c>
      <c r="AD45" s="25"/>
      <c r="AE45" s="4">
        <v>0.18</v>
      </c>
      <c r="AF45" s="4">
        <v>0.65</v>
      </c>
      <c r="AG45" s="5">
        <v>0</v>
      </c>
      <c r="AH45" s="5" t="s">
        <v>17</v>
      </c>
      <c r="AI45" s="4">
        <v>15</v>
      </c>
      <c r="AJ45" s="9"/>
    </row>
    <row r="46" spans="1:36" s="56" customFormat="1" ht="68" x14ac:dyDescent="0.2">
      <c r="A46" s="54" t="s">
        <v>204</v>
      </c>
      <c r="B46" s="60" t="s">
        <v>65</v>
      </c>
      <c r="C46" s="44" t="s">
        <v>239</v>
      </c>
      <c r="D46" s="11" t="s">
        <v>127</v>
      </c>
      <c r="E46" s="11" t="s">
        <v>524</v>
      </c>
      <c r="F46" s="44" t="s">
        <v>184</v>
      </c>
      <c r="G46" s="56">
        <f>I46</f>
        <v>27.3</v>
      </c>
      <c r="H46" s="56">
        <f>J46</f>
        <v>1.66</v>
      </c>
      <c r="I46" s="44">
        <v>27.3</v>
      </c>
      <c r="J46" s="56">
        <v>1.66</v>
      </c>
      <c r="K46" s="56">
        <v>33</v>
      </c>
      <c r="L46" s="44" t="s">
        <v>147</v>
      </c>
      <c r="M46" s="44" t="s">
        <v>66</v>
      </c>
      <c r="N46" s="44" t="s">
        <v>159</v>
      </c>
      <c r="O46" s="44" t="s">
        <v>230</v>
      </c>
      <c r="P46" s="44" t="s">
        <v>230</v>
      </c>
      <c r="Q46" s="64">
        <f t="shared" ref="Q46:Q54" si="3">I46-G46</f>
        <v>0</v>
      </c>
      <c r="R46" s="44"/>
      <c r="S46" s="53" t="s">
        <v>161</v>
      </c>
      <c r="T46" s="44" t="s">
        <v>67</v>
      </c>
      <c r="U46" s="54" t="s">
        <v>151</v>
      </c>
      <c r="V46" s="85" t="s">
        <v>513</v>
      </c>
      <c r="W46" s="53" t="s">
        <v>486</v>
      </c>
      <c r="X46" s="5" t="s">
        <v>301</v>
      </c>
      <c r="Y46" s="8" t="s">
        <v>497</v>
      </c>
      <c r="Z46" s="58" t="s">
        <v>489</v>
      </c>
      <c r="AA46" s="93" t="s">
        <v>254</v>
      </c>
      <c r="AB46" s="55" t="s">
        <v>25</v>
      </c>
      <c r="AC46" s="56">
        <v>0.94</v>
      </c>
      <c r="AE46" s="56">
        <v>0.86</v>
      </c>
      <c r="AF46" s="56">
        <v>0.99</v>
      </c>
      <c r="AG46" s="59">
        <v>0</v>
      </c>
      <c r="AH46" s="56" t="s">
        <v>17</v>
      </c>
      <c r="AI46" s="44">
        <v>38</v>
      </c>
      <c r="AJ46" s="66"/>
    </row>
    <row r="47" spans="1:36" s="56" customFormat="1" ht="85" x14ac:dyDescent="0.2">
      <c r="A47" s="54" t="s">
        <v>204</v>
      </c>
      <c r="B47" s="60" t="s">
        <v>65</v>
      </c>
      <c r="C47" s="44" t="s">
        <v>239</v>
      </c>
      <c r="D47" s="11" t="s">
        <v>127</v>
      </c>
      <c r="E47" s="11" t="s">
        <v>524</v>
      </c>
      <c r="F47" s="44" t="s">
        <v>184</v>
      </c>
      <c r="G47" s="56">
        <f>I47</f>
        <v>27.3</v>
      </c>
      <c r="H47" s="56">
        <f>J47</f>
        <v>1.66</v>
      </c>
      <c r="I47" s="44">
        <v>27.3</v>
      </c>
      <c r="J47" s="56">
        <v>1.66</v>
      </c>
      <c r="K47" s="56">
        <v>33</v>
      </c>
      <c r="L47" s="44" t="s">
        <v>148</v>
      </c>
      <c r="M47" s="44" t="s">
        <v>66</v>
      </c>
      <c r="N47" s="44" t="s">
        <v>159</v>
      </c>
      <c r="O47" s="44" t="s">
        <v>230</v>
      </c>
      <c r="P47" s="44" t="s">
        <v>230</v>
      </c>
      <c r="Q47" s="64">
        <f t="shared" si="3"/>
        <v>0</v>
      </c>
      <c r="R47" s="44"/>
      <c r="S47" s="53" t="s">
        <v>155</v>
      </c>
      <c r="T47" s="44" t="s">
        <v>68</v>
      </c>
      <c r="U47" s="54" t="s">
        <v>152</v>
      </c>
      <c r="V47" s="85" t="s">
        <v>513</v>
      </c>
      <c r="W47" s="53" t="s">
        <v>486</v>
      </c>
      <c r="X47" s="5" t="s">
        <v>301</v>
      </c>
      <c r="Y47" s="8" t="s">
        <v>497</v>
      </c>
      <c r="Z47" s="58" t="s">
        <v>489</v>
      </c>
      <c r="AA47" s="93" t="s">
        <v>254</v>
      </c>
      <c r="AB47" s="55" t="s">
        <v>25</v>
      </c>
      <c r="AC47" s="56">
        <v>0.27</v>
      </c>
      <c r="AE47" s="56">
        <v>0.1</v>
      </c>
      <c r="AF47" s="56">
        <v>0.43</v>
      </c>
      <c r="AG47" s="59">
        <v>0</v>
      </c>
      <c r="AH47" s="56" t="s">
        <v>17</v>
      </c>
      <c r="AI47" s="44">
        <v>38</v>
      </c>
      <c r="AJ47" s="66"/>
    </row>
    <row r="48" spans="1:36" s="56" customFormat="1" ht="119" x14ac:dyDescent="0.2">
      <c r="A48" s="54" t="s">
        <v>204</v>
      </c>
      <c r="B48" s="60" t="s">
        <v>65</v>
      </c>
      <c r="C48" s="44" t="s">
        <v>239</v>
      </c>
      <c r="D48" s="11" t="s">
        <v>127</v>
      </c>
      <c r="E48" s="11" t="s">
        <v>524</v>
      </c>
      <c r="F48" s="44" t="s">
        <v>184</v>
      </c>
      <c r="G48" s="56">
        <v>28</v>
      </c>
      <c r="H48" s="56">
        <v>0.4</v>
      </c>
      <c r="I48" s="55">
        <v>30.9</v>
      </c>
      <c r="J48" s="55">
        <v>1.1000000000000001</v>
      </c>
      <c r="K48" s="56">
        <v>16</v>
      </c>
      <c r="L48" s="44" t="s">
        <v>149</v>
      </c>
      <c r="M48" s="44" t="s">
        <v>66</v>
      </c>
      <c r="N48" s="44" t="s">
        <v>159</v>
      </c>
      <c r="O48" s="55" t="s">
        <v>230</v>
      </c>
      <c r="P48" s="55" t="s">
        <v>230</v>
      </c>
      <c r="Q48" s="44">
        <f t="shared" si="3"/>
        <v>2.8999999999999986</v>
      </c>
      <c r="R48" s="55" t="s">
        <v>446</v>
      </c>
      <c r="S48" s="53" t="s">
        <v>155</v>
      </c>
      <c r="T48" s="44" t="s">
        <v>437</v>
      </c>
      <c r="U48" s="54" t="s">
        <v>154</v>
      </c>
      <c r="V48" s="85" t="s">
        <v>513</v>
      </c>
      <c r="W48" s="53" t="s">
        <v>486</v>
      </c>
      <c r="X48" s="5" t="s">
        <v>301</v>
      </c>
      <c r="Y48" s="8" t="s">
        <v>497</v>
      </c>
      <c r="Z48" s="58" t="s">
        <v>489</v>
      </c>
      <c r="AA48" s="93" t="s">
        <v>253</v>
      </c>
      <c r="AB48" s="55" t="s">
        <v>25</v>
      </c>
      <c r="AC48" s="56">
        <v>0.15</v>
      </c>
      <c r="AE48" s="56">
        <v>4.4999999999999998E-2</v>
      </c>
      <c r="AF48" s="56">
        <v>0.25</v>
      </c>
      <c r="AG48" s="59">
        <v>0</v>
      </c>
      <c r="AH48" s="56" t="s">
        <v>19</v>
      </c>
      <c r="AI48" s="44">
        <v>38</v>
      </c>
      <c r="AJ48" s="66" t="s">
        <v>468</v>
      </c>
    </row>
    <row r="49" spans="1:36" s="56" customFormat="1" ht="119" x14ac:dyDescent="0.2">
      <c r="A49" s="54" t="s">
        <v>204</v>
      </c>
      <c r="B49" s="60" t="s">
        <v>65</v>
      </c>
      <c r="C49" s="44" t="s">
        <v>239</v>
      </c>
      <c r="D49" s="11" t="s">
        <v>127</v>
      </c>
      <c r="E49" s="11" t="s">
        <v>524</v>
      </c>
      <c r="F49" s="44" t="s">
        <v>184</v>
      </c>
      <c r="G49" s="56">
        <v>28</v>
      </c>
      <c r="H49" s="56">
        <f>J49</f>
        <v>0.4</v>
      </c>
      <c r="I49" s="65">
        <v>28</v>
      </c>
      <c r="J49" s="44">
        <v>0.4</v>
      </c>
      <c r="K49" s="56">
        <v>16</v>
      </c>
      <c r="L49" s="44" t="s">
        <v>435</v>
      </c>
      <c r="M49" s="44" t="s">
        <v>66</v>
      </c>
      <c r="N49" s="44" t="s">
        <v>159</v>
      </c>
      <c r="O49" s="44" t="s">
        <v>230</v>
      </c>
      <c r="P49" s="44" t="s">
        <v>230</v>
      </c>
      <c r="Q49" s="64">
        <f t="shared" si="3"/>
        <v>0</v>
      </c>
      <c r="R49" s="44" t="s">
        <v>441</v>
      </c>
      <c r="S49" s="53" t="s">
        <v>155</v>
      </c>
      <c r="T49" s="44" t="s">
        <v>70</v>
      </c>
      <c r="U49" s="54" t="s">
        <v>153</v>
      </c>
      <c r="V49" s="85" t="s">
        <v>513</v>
      </c>
      <c r="W49" s="53" t="s">
        <v>486</v>
      </c>
      <c r="X49" s="8" t="s">
        <v>301</v>
      </c>
      <c r="Y49" s="8" t="s">
        <v>497</v>
      </c>
      <c r="Z49" s="58" t="s">
        <v>489</v>
      </c>
      <c r="AA49" s="93" t="s">
        <v>254</v>
      </c>
      <c r="AB49" s="55" t="s">
        <v>25</v>
      </c>
      <c r="AC49" s="56">
        <v>0.15</v>
      </c>
      <c r="AE49" s="56">
        <v>2E-3</v>
      </c>
      <c r="AF49" s="56">
        <v>0.3</v>
      </c>
      <c r="AG49" s="59">
        <v>1</v>
      </c>
      <c r="AH49" s="56" t="s">
        <v>19</v>
      </c>
      <c r="AI49" s="44">
        <v>38</v>
      </c>
      <c r="AJ49" s="66" t="s">
        <v>461</v>
      </c>
    </row>
    <row r="50" spans="1:36" s="56" customFormat="1" ht="119" x14ac:dyDescent="0.2">
      <c r="A50" s="54" t="s">
        <v>204</v>
      </c>
      <c r="B50" s="60" t="s">
        <v>65</v>
      </c>
      <c r="C50" s="44" t="s">
        <v>239</v>
      </c>
      <c r="D50" s="11" t="s">
        <v>127</v>
      </c>
      <c r="E50" s="11" t="s">
        <v>524</v>
      </c>
      <c r="F50" s="44" t="s">
        <v>184</v>
      </c>
      <c r="G50" s="56">
        <v>28</v>
      </c>
      <c r="H50" s="56">
        <v>0.4</v>
      </c>
      <c r="I50" s="55">
        <v>30.9</v>
      </c>
      <c r="J50" s="55">
        <v>1.1000000000000001</v>
      </c>
      <c r="K50" s="56">
        <v>16</v>
      </c>
      <c r="L50" s="44" t="s">
        <v>435</v>
      </c>
      <c r="M50" s="44" t="s">
        <v>66</v>
      </c>
      <c r="N50" s="44" t="s">
        <v>159</v>
      </c>
      <c r="O50" s="55" t="s">
        <v>230</v>
      </c>
      <c r="P50" s="55" t="s">
        <v>230</v>
      </c>
      <c r="Q50" s="44">
        <f t="shared" si="3"/>
        <v>2.8999999999999986</v>
      </c>
      <c r="R50" s="55" t="s">
        <v>441</v>
      </c>
      <c r="S50" s="53" t="s">
        <v>155</v>
      </c>
      <c r="T50" s="44" t="s">
        <v>436</v>
      </c>
      <c r="U50" s="54" t="s">
        <v>154</v>
      </c>
      <c r="V50" s="85" t="s">
        <v>513</v>
      </c>
      <c r="W50" s="53" t="s">
        <v>486</v>
      </c>
      <c r="X50" s="59" t="s">
        <v>301</v>
      </c>
      <c r="Y50" s="8" t="s">
        <v>497</v>
      </c>
      <c r="Z50" s="58" t="s">
        <v>489</v>
      </c>
      <c r="AA50" s="93" t="s">
        <v>254</v>
      </c>
      <c r="AB50" s="55" t="s">
        <v>25</v>
      </c>
      <c r="AC50" s="56">
        <v>0.1</v>
      </c>
      <c r="AE50" s="56">
        <v>2E-3</v>
      </c>
      <c r="AF50" s="56">
        <v>0.23</v>
      </c>
      <c r="AG50" s="59">
        <v>1</v>
      </c>
      <c r="AH50" s="56" t="s">
        <v>19</v>
      </c>
      <c r="AI50" s="44">
        <v>38</v>
      </c>
      <c r="AJ50" s="66" t="s">
        <v>461</v>
      </c>
    </row>
    <row r="51" spans="1:36" ht="119" x14ac:dyDescent="0.2">
      <c r="A51" s="13" t="s">
        <v>71</v>
      </c>
      <c r="B51" s="14" t="s">
        <v>72</v>
      </c>
      <c r="C51" s="11" t="s">
        <v>239</v>
      </c>
      <c r="D51" s="12" t="s">
        <v>190</v>
      </c>
      <c r="E51" s="12" t="s">
        <v>523</v>
      </c>
      <c r="F51" s="11" t="s">
        <v>185</v>
      </c>
      <c r="G51" s="4">
        <v>26</v>
      </c>
      <c r="I51" s="12">
        <v>36</v>
      </c>
      <c r="J51" s="12"/>
      <c r="K51" s="15">
        <f>38/24</f>
        <v>1.5833333333333333</v>
      </c>
      <c r="L51" s="11" t="s">
        <v>134</v>
      </c>
      <c r="M51" s="11" t="s">
        <v>55</v>
      </c>
      <c r="N51" s="11" t="s">
        <v>191</v>
      </c>
      <c r="O51" s="12" t="s">
        <v>231</v>
      </c>
      <c r="P51" s="12" t="s">
        <v>231</v>
      </c>
      <c r="Q51" s="24">
        <f t="shared" si="3"/>
        <v>10</v>
      </c>
      <c r="R51" s="12" t="s">
        <v>441</v>
      </c>
      <c r="S51" s="11" t="s">
        <v>161</v>
      </c>
      <c r="T51" s="11" t="s">
        <v>133</v>
      </c>
      <c r="U51" s="11" t="s">
        <v>275</v>
      </c>
      <c r="V51" s="88" t="s">
        <v>510</v>
      </c>
      <c r="W51" s="53" t="s">
        <v>485</v>
      </c>
      <c r="X51" s="59" t="s">
        <v>301</v>
      </c>
      <c r="Y51" s="8" t="s">
        <v>504</v>
      </c>
      <c r="Z51" s="51" t="s">
        <v>489</v>
      </c>
      <c r="AA51" s="90" t="s">
        <v>255</v>
      </c>
      <c r="AB51" s="11" t="s">
        <v>16</v>
      </c>
      <c r="AC51" s="16">
        <v>0.74860000000000004</v>
      </c>
      <c r="AE51" s="4">
        <v>0.47299999999999998</v>
      </c>
      <c r="AF51" s="4">
        <v>0.83499999999999996</v>
      </c>
      <c r="AG51" s="5">
        <v>0</v>
      </c>
      <c r="AH51" s="4" t="s">
        <v>17</v>
      </c>
      <c r="AI51" s="11">
        <v>57</v>
      </c>
    </row>
    <row r="52" spans="1:36" ht="119" x14ac:dyDescent="0.2">
      <c r="A52" s="13" t="s">
        <v>71</v>
      </c>
      <c r="B52" s="14" t="s">
        <v>72</v>
      </c>
      <c r="C52" s="11" t="s">
        <v>239</v>
      </c>
      <c r="D52" s="12" t="s">
        <v>190</v>
      </c>
      <c r="E52" s="12" t="s">
        <v>523</v>
      </c>
      <c r="F52" s="11" t="s">
        <v>185</v>
      </c>
      <c r="G52" s="4">
        <v>26</v>
      </c>
      <c r="I52" s="12">
        <v>26</v>
      </c>
      <c r="J52" s="12"/>
      <c r="K52" s="15">
        <f>38/24</f>
        <v>1.5833333333333333</v>
      </c>
      <c r="L52" s="11" t="s">
        <v>73</v>
      </c>
      <c r="M52" s="11" t="s">
        <v>55</v>
      </c>
      <c r="N52" s="11" t="s">
        <v>191</v>
      </c>
      <c r="O52" s="12" t="s">
        <v>230</v>
      </c>
      <c r="P52" s="12"/>
      <c r="Q52" s="24">
        <f t="shared" si="3"/>
        <v>0</v>
      </c>
      <c r="R52" s="12" t="s">
        <v>441</v>
      </c>
      <c r="S52" s="8" t="s">
        <v>161</v>
      </c>
      <c r="T52" s="11" t="s">
        <v>133</v>
      </c>
      <c r="U52" s="11" t="s">
        <v>276</v>
      </c>
      <c r="V52" s="88" t="s">
        <v>510</v>
      </c>
      <c r="W52" s="53" t="s">
        <v>485</v>
      </c>
      <c r="X52" s="59" t="s">
        <v>301</v>
      </c>
      <c r="Y52" s="8" t="s">
        <v>504</v>
      </c>
      <c r="Z52" s="51" t="s">
        <v>489</v>
      </c>
      <c r="AA52" s="90" t="s">
        <v>255</v>
      </c>
      <c r="AB52" s="11" t="s">
        <v>16</v>
      </c>
      <c r="AC52" s="16">
        <v>3.0099999999999998E-2</v>
      </c>
      <c r="AE52" s="4">
        <v>8.9999999999999993E-3</v>
      </c>
      <c r="AF52" s="4">
        <v>0.20599999999999999</v>
      </c>
      <c r="AG52" s="5">
        <v>1</v>
      </c>
      <c r="AH52" s="4" t="s">
        <v>17</v>
      </c>
      <c r="AI52" s="11">
        <v>57</v>
      </c>
      <c r="AJ52" s="22" t="s">
        <v>458</v>
      </c>
    </row>
    <row r="53" spans="1:36" ht="68" x14ac:dyDescent="0.2">
      <c r="A53" s="13" t="s">
        <v>74</v>
      </c>
      <c r="B53" s="11" t="s">
        <v>75</v>
      </c>
      <c r="C53" s="11" t="s">
        <v>237</v>
      </c>
      <c r="D53" s="12" t="s">
        <v>190</v>
      </c>
      <c r="E53" s="12" t="s">
        <v>523</v>
      </c>
      <c r="F53" s="11" t="s">
        <v>184</v>
      </c>
      <c r="G53" s="12"/>
      <c r="H53" s="12"/>
      <c r="I53" s="12"/>
      <c r="J53" s="12"/>
      <c r="L53" s="8" t="s">
        <v>146</v>
      </c>
      <c r="M53" s="8" t="s">
        <v>77</v>
      </c>
      <c r="N53" s="8" t="s">
        <v>160</v>
      </c>
      <c r="O53" s="12"/>
      <c r="P53" s="12"/>
      <c r="Q53" s="24"/>
      <c r="R53" s="12" t="s">
        <v>446</v>
      </c>
      <c r="S53" s="8" t="s">
        <v>155</v>
      </c>
      <c r="T53" s="11" t="s">
        <v>78</v>
      </c>
      <c r="V53" s="87" t="s">
        <v>514</v>
      </c>
      <c r="W53" s="5" t="s">
        <v>486</v>
      </c>
      <c r="X53" s="59" t="s">
        <v>302</v>
      </c>
      <c r="Y53" s="53" t="s">
        <v>498</v>
      </c>
      <c r="Z53" s="8" t="s">
        <v>483</v>
      </c>
      <c r="AA53" s="89" t="s">
        <v>245</v>
      </c>
      <c r="AB53" s="12" t="s">
        <v>25</v>
      </c>
      <c r="AC53" s="4">
        <v>0.28000000000000003</v>
      </c>
      <c r="AG53" s="5">
        <v>0</v>
      </c>
      <c r="AH53" s="4" t="s">
        <v>79</v>
      </c>
      <c r="AI53" s="4">
        <v>10</v>
      </c>
    </row>
    <row r="54" spans="1:36" ht="68" x14ac:dyDescent="0.2">
      <c r="A54" s="13" t="s">
        <v>74</v>
      </c>
      <c r="B54" s="11" t="s">
        <v>75</v>
      </c>
      <c r="C54" s="11" t="s">
        <v>237</v>
      </c>
      <c r="D54" s="12" t="s">
        <v>190</v>
      </c>
      <c r="E54" s="12" t="s">
        <v>523</v>
      </c>
      <c r="F54" s="11" t="s">
        <v>184</v>
      </c>
      <c r="G54" s="12">
        <v>25.3</v>
      </c>
      <c r="H54" s="12"/>
      <c r="I54" s="12">
        <v>27.564875087343015</v>
      </c>
      <c r="J54" s="12">
        <v>2.4395845999999999</v>
      </c>
      <c r="L54" s="8" t="s">
        <v>146</v>
      </c>
      <c r="M54" s="8" t="s">
        <v>77</v>
      </c>
      <c r="N54" s="8" t="s">
        <v>160</v>
      </c>
      <c r="O54" s="12"/>
      <c r="P54" s="12"/>
      <c r="Q54" s="24">
        <f t="shared" si="3"/>
        <v>2.2648750873430146</v>
      </c>
      <c r="R54" s="12" t="s">
        <v>446</v>
      </c>
      <c r="S54" s="8" t="s">
        <v>155</v>
      </c>
      <c r="T54" s="11" t="s">
        <v>80</v>
      </c>
      <c r="V54" s="87" t="s">
        <v>514</v>
      </c>
      <c r="W54" s="5" t="s">
        <v>486</v>
      </c>
      <c r="X54" s="59" t="s">
        <v>302</v>
      </c>
      <c r="Y54" s="53" t="s">
        <v>498</v>
      </c>
      <c r="Z54" s="8" t="s">
        <v>483</v>
      </c>
      <c r="AA54" s="89" t="s">
        <v>245</v>
      </c>
      <c r="AB54" s="12" t="s">
        <v>25</v>
      </c>
      <c r="AC54" s="4">
        <v>0.27</v>
      </c>
      <c r="AG54" s="5">
        <v>1</v>
      </c>
      <c r="AH54" s="4" t="s">
        <v>79</v>
      </c>
      <c r="AI54" s="4">
        <v>10</v>
      </c>
      <c r="AJ54" s="10" t="s">
        <v>465</v>
      </c>
    </row>
    <row r="55" spans="1:36" ht="68" x14ac:dyDescent="0.2">
      <c r="A55" s="13" t="s">
        <v>74</v>
      </c>
      <c r="B55" s="11" t="s">
        <v>75</v>
      </c>
      <c r="C55" s="11" t="s">
        <v>237</v>
      </c>
      <c r="D55" s="12" t="s">
        <v>190</v>
      </c>
      <c r="E55" s="12" t="s">
        <v>523</v>
      </c>
      <c r="F55" s="11" t="s">
        <v>184</v>
      </c>
      <c r="G55" s="12"/>
      <c r="H55" s="12"/>
      <c r="I55" s="12"/>
      <c r="J55" s="12"/>
      <c r="L55" s="8" t="s">
        <v>146</v>
      </c>
      <c r="M55" s="8" t="s">
        <v>77</v>
      </c>
      <c r="N55" s="8" t="s">
        <v>160</v>
      </c>
      <c r="O55" s="12"/>
      <c r="P55" s="12"/>
      <c r="Q55" s="24"/>
      <c r="R55" s="12" t="s">
        <v>446</v>
      </c>
      <c r="S55" s="8" t="s">
        <v>155</v>
      </c>
      <c r="T55" s="11" t="s">
        <v>81</v>
      </c>
      <c r="V55" s="87" t="s">
        <v>514</v>
      </c>
      <c r="W55" s="5" t="s">
        <v>486</v>
      </c>
      <c r="X55" s="59" t="s">
        <v>302</v>
      </c>
      <c r="Y55" s="53" t="s">
        <v>498</v>
      </c>
      <c r="Z55" s="8" t="s">
        <v>483</v>
      </c>
      <c r="AA55" s="89" t="s">
        <v>245</v>
      </c>
      <c r="AB55" s="12" t="s">
        <v>25</v>
      </c>
      <c r="AC55" s="4">
        <v>0.25</v>
      </c>
      <c r="AG55" s="5">
        <v>0</v>
      </c>
      <c r="AH55" s="4" t="s">
        <v>79</v>
      </c>
      <c r="AI55" s="4">
        <v>10</v>
      </c>
    </row>
    <row r="56" spans="1:36" ht="51" x14ac:dyDescent="0.2">
      <c r="A56" s="13" t="s">
        <v>82</v>
      </c>
      <c r="B56" s="14" t="s">
        <v>48</v>
      </c>
      <c r="C56" s="11" t="s">
        <v>239</v>
      </c>
      <c r="D56" s="12" t="s">
        <v>190</v>
      </c>
      <c r="E56" s="12" t="s">
        <v>523</v>
      </c>
      <c r="F56" s="11" t="s">
        <v>184</v>
      </c>
      <c r="G56" s="11"/>
      <c r="L56" s="11" t="s">
        <v>83</v>
      </c>
      <c r="M56" s="11" t="s">
        <v>84</v>
      </c>
      <c r="N56" s="11" t="s">
        <v>160</v>
      </c>
      <c r="P56" s="12"/>
      <c r="Q56" s="24">
        <f>31.175-30.8</f>
        <v>0.375</v>
      </c>
      <c r="R56" s="12" t="s">
        <v>446</v>
      </c>
      <c r="S56" s="11" t="s">
        <v>432</v>
      </c>
      <c r="T56" s="11" t="s">
        <v>85</v>
      </c>
      <c r="U56" s="13" t="s">
        <v>257</v>
      </c>
      <c r="V56" s="87" t="s">
        <v>515</v>
      </c>
      <c r="W56" s="5" t="s">
        <v>486</v>
      </c>
      <c r="X56" s="59" t="s">
        <v>302</v>
      </c>
      <c r="Y56" s="8" t="s">
        <v>505</v>
      </c>
      <c r="Z56" s="51" t="s">
        <v>489</v>
      </c>
      <c r="AA56" s="89" t="s">
        <v>258</v>
      </c>
      <c r="AB56" s="12" t="s">
        <v>25</v>
      </c>
      <c r="AC56" s="4">
        <v>0.71</v>
      </c>
      <c r="AE56" s="4">
        <v>0.56000000000000005</v>
      </c>
      <c r="AF56" s="4">
        <v>0.82</v>
      </c>
      <c r="AG56" s="5">
        <v>1</v>
      </c>
      <c r="AH56" s="4" t="s">
        <v>17</v>
      </c>
      <c r="AI56" s="4">
        <v>179</v>
      </c>
      <c r="AJ56" s="10" t="s">
        <v>467</v>
      </c>
    </row>
    <row r="57" spans="1:36" ht="51" x14ac:dyDescent="0.2">
      <c r="A57" s="13" t="s">
        <v>82</v>
      </c>
      <c r="B57" s="14" t="s">
        <v>48</v>
      </c>
      <c r="C57" s="11" t="s">
        <v>239</v>
      </c>
      <c r="D57" s="12" t="s">
        <v>190</v>
      </c>
      <c r="E57" s="12" t="s">
        <v>523</v>
      </c>
      <c r="F57" s="11" t="s">
        <v>184</v>
      </c>
      <c r="L57" s="11" t="s">
        <v>83</v>
      </c>
      <c r="M57" s="11" t="s">
        <v>84</v>
      </c>
      <c r="N57" s="11" t="s">
        <v>160</v>
      </c>
      <c r="P57" s="12"/>
      <c r="Q57" s="24"/>
      <c r="R57" s="12" t="s">
        <v>446</v>
      </c>
      <c r="S57" s="12" t="s">
        <v>432</v>
      </c>
      <c r="T57" s="11" t="s">
        <v>87</v>
      </c>
      <c r="U57" s="13" t="s">
        <v>466</v>
      </c>
      <c r="V57" s="87" t="s">
        <v>515</v>
      </c>
      <c r="W57" s="5" t="s">
        <v>486</v>
      </c>
      <c r="X57" s="59" t="s">
        <v>302</v>
      </c>
      <c r="Y57" s="8" t="s">
        <v>505</v>
      </c>
      <c r="Z57" s="51" t="s">
        <v>489</v>
      </c>
      <c r="AA57" s="89" t="s">
        <v>258</v>
      </c>
      <c r="AB57" s="12" t="s">
        <v>25</v>
      </c>
      <c r="AC57" s="4">
        <v>0.93</v>
      </c>
      <c r="AE57" s="4">
        <v>0.87</v>
      </c>
      <c r="AF57" s="4">
        <v>0.98</v>
      </c>
      <c r="AG57" s="5">
        <v>0</v>
      </c>
      <c r="AH57" s="4" t="s">
        <v>17</v>
      </c>
      <c r="AI57" s="4">
        <v>179</v>
      </c>
    </row>
    <row r="58" spans="1:36" ht="51" x14ac:dyDescent="0.2">
      <c r="A58" s="13" t="s">
        <v>82</v>
      </c>
      <c r="B58" s="14" t="s">
        <v>48</v>
      </c>
      <c r="C58" s="11" t="s">
        <v>239</v>
      </c>
      <c r="D58" s="12" t="s">
        <v>190</v>
      </c>
      <c r="E58" s="12" t="s">
        <v>523</v>
      </c>
      <c r="F58" s="11" t="s">
        <v>184</v>
      </c>
      <c r="G58" s="5"/>
      <c r="H58" s="5"/>
      <c r="J58" s="8"/>
      <c r="K58" s="5"/>
      <c r="L58" s="11" t="s">
        <v>83</v>
      </c>
      <c r="M58" s="11" t="s">
        <v>84</v>
      </c>
      <c r="N58" s="11" t="s">
        <v>160</v>
      </c>
      <c r="P58" s="12"/>
      <c r="Q58" s="24"/>
      <c r="R58" s="12" t="s">
        <v>446</v>
      </c>
      <c r="S58" s="11" t="s">
        <v>396</v>
      </c>
      <c r="T58" s="8" t="s">
        <v>88</v>
      </c>
      <c r="U58" s="6" t="s">
        <v>256</v>
      </c>
      <c r="V58" s="87" t="s">
        <v>515</v>
      </c>
      <c r="W58" s="5" t="s">
        <v>486</v>
      </c>
      <c r="X58" s="59" t="s">
        <v>302</v>
      </c>
      <c r="Y58" s="8" t="s">
        <v>505</v>
      </c>
      <c r="Z58" s="51" t="s">
        <v>489</v>
      </c>
      <c r="AA58" s="89" t="s">
        <v>258</v>
      </c>
      <c r="AB58" s="12" t="s">
        <v>25</v>
      </c>
      <c r="AC58" s="5">
        <v>0.73</v>
      </c>
      <c r="AD58" s="5"/>
      <c r="AE58" s="5">
        <v>0.62</v>
      </c>
      <c r="AF58" s="5">
        <v>0.83</v>
      </c>
      <c r="AG58" s="5">
        <v>0</v>
      </c>
      <c r="AH58" s="5" t="s">
        <v>17</v>
      </c>
      <c r="AI58" s="4">
        <v>179</v>
      </c>
      <c r="AJ58" s="9"/>
    </row>
    <row r="59" spans="1:36" ht="85" x14ac:dyDescent="0.2">
      <c r="A59" s="13" t="s">
        <v>89</v>
      </c>
      <c r="B59" s="14" t="s">
        <v>21</v>
      </c>
      <c r="C59" s="11" t="s">
        <v>241</v>
      </c>
      <c r="D59" s="12" t="s">
        <v>190</v>
      </c>
      <c r="E59" s="12" t="s">
        <v>523</v>
      </c>
      <c r="F59" s="11" t="s">
        <v>192</v>
      </c>
      <c r="G59" s="72">
        <f>I59-Q59</f>
        <v>27.7</v>
      </c>
      <c r="H59" s="16">
        <v>0.4</v>
      </c>
      <c r="I59" s="12">
        <v>31.4</v>
      </c>
      <c r="J59" s="12">
        <v>0.5</v>
      </c>
      <c r="K59" s="4">
        <v>7.5</v>
      </c>
      <c r="L59" s="11" t="s">
        <v>243</v>
      </c>
      <c r="M59" s="11" t="s">
        <v>55</v>
      </c>
      <c r="N59" s="11" t="s">
        <v>191</v>
      </c>
      <c r="O59" s="11" t="s">
        <v>231</v>
      </c>
      <c r="P59" s="11" t="s">
        <v>231</v>
      </c>
      <c r="Q59" s="24">
        <v>3.7</v>
      </c>
      <c r="R59" s="12" t="s">
        <v>446</v>
      </c>
      <c r="S59" s="11" t="s">
        <v>161</v>
      </c>
      <c r="T59" s="11" t="s">
        <v>91</v>
      </c>
      <c r="U59" s="11" t="s">
        <v>92</v>
      </c>
      <c r="V59" s="88" t="s">
        <v>510</v>
      </c>
      <c r="W59" s="53" t="s">
        <v>485</v>
      </c>
      <c r="X59" s="59" t="s">
        <v>301</v>
      </c>
      <c r="Y59" s="8" t="s">
        <v>505</v>
      </c>
      <c r="Z59" s="53" t="s">
        <v>506</v>
      </c>
      <c r="AA59" s="89" t="s">
        <v>260</v>
      </c>
      <c r="AB59" s="11" t="s">
        <v>16</v>
      </c>
      <c r="AC59" s="4">
        <v>0.49</v>
      </c>
      <c r="AG59" s="5">
        <v>0</v>
      </c>
      <c r="AH59" s="4" t="s">
        <v>17</v>
      </c>
      <c r="AI59" s="4">
        <v>3</v>
      </c>
    </row>
    <row r="60" spans="1:36" ht="221" x14ac:dyDescent="0.2">
      <c r="A60" s="13" t="s">
        <v>89</v>
      </c>
      <c r="B60" s="14" t="s">
        <v>21</v>
      </c>
      <c r="C60" s="11" t="s">
        <v>241</v>
      </c>
      <c r="D60" s="12" t="s">
        <v>190</v>
      </c>
      <c r="E60" s="12" t="s">
        <v>523</v>
      </c>
      <c r="F60" s="11" t="s">
        <v>192</v>
      </c>
      <c r="G60" s="16">
        <v>27.7</v>
      </c>
      <c r="H60" s="16">
        <v>0.4</v>
      </c>
      <c r="I60" s="12">
        <v>31.4</v>
      </c>
      <c r="J60" s="12">
        <v>0.5</v>
      </c>
      <c r="K60" s="4">
        <f>(1+5)/2</f>
        <v>3</v>
      </c>
      <c r="L60" s="11" t="s">
        <v>243</v>
      </c>
      <c r="M60" s="11" t="s">
        <v>55</v>
      </c>
      <c r="N60" s="11" t="s">
        <v>191</v>
      </c>
      <c r="O60" s="11" t="s">
        <v>231</v>
      </c>
      <c r="P60" s="11" t="s">
        <v>231</v>
      </c>
      <c r="Q60" s="24">
        <f>I60-G60</f>
        <v>3.6999999999999993</v>
      </c>
      <c r="R60" s="12" t="s">
        <v>446</v>
      </c>
      <c r="S60" s="11" t="s">
        <v>156</v>
      </c>
      <c r="T60" s="11" t="s">
        <v>139</v>
      </c>
      <c r="U60" s="11" t="s">
        <v>94</v>
      </c>
      <c r="V60" s="88" t="s">
        <v>510</v>
      </c>
      <c r="W60" s="53" t="s">
        <v>485</v>
      </c>
      <c r="X60" s="59" t="s">
        <v>301</v>
      </c>
      <c r="Y60" s="8" t="s">
        <v>505</v>
      </c>
      <c r="Z60" s="53" t="s">
        <v>506</v>
      </c>
      <c r="AA60" s="89" t="s">
        <v>259</v>
      </c>
      <c r="AB60" s="11" t="s">
        <v>16</v>
      </c>
      <c r="AC60" s="4">
        <v>0.38</v>
      </c>
      <c r="AG60" s="5">
        <v>0</v>
      </c>
      <c r="AH60" s="4" t="s">
        <v>17</v>
      </c>
      <c r="AI60" s="4">
        <v>3</v>
      </c>
    </row>
    <row r="61" spans="1:36" ht="119" x14ac:dyDescent="0.2">
      <c r="A61" s="13" t="s">
        <v>235</v>
      </c>
      <c r="B61" s="14" t="s">
        <v>96</v>
      </c>
      <c r="C61" s="11" t="s">
        <v>241</v>
      </c>
      <c r="D61" s="12" t="s">
        <v>190</v>
      </c>
      <c r="E61" s="12" t="s">
        <v>523</v>
      </c>
      <c r="F61" s="11" t="s">
        <v>192</v>
      </c>
      <c r="G61" s="4">
        <v>27</v>
      </c>
      <c r="I61" s="4">
        <v>27</v>
      </c>
      <c r="L61" s="11" t="s">
        <v>97</v>
      </c>
      <c r="M61" s="11" t="s">
        <v>98</v>
      </c>
      <c r="N61" s="11" t="s">
        <v>159</v>
      </c>
      <c r="O61" s="4" t="s">
        <v>230</v>
      </c>
      <c r="P61" s="4" t="s">
        <v>230</v>
      </c>
      <c r="Q61" s="24">
        <v>0</v>
      </c>
      <c r="R61" s="4"/>
      <c r="S61" s="11" t="s">
        <v>396</v>
      </c>
      <c r="T61" s="11" t="s">
        <v>164</v>
      </c>
      <c r="U61" s="11" t="s">
        <v>99</v>
      </c>
      <c r="V61" s="88" t="s">
        <v>510</v>
      </c>
      <c r="W61" s="51" t="s">
        <v>485</v>
      </c>
      <c r="X61" s="8" t="s">
        <v>302</v>
      </c>
      <c r="Y61" s="8" t="s">
        <v>508</v>
      </c>
      <c r="Z61" s="51" t="s">
        <v>489</v>
      </c>
      <c r="AA61" s="89" t="s">
        <v>261</v>
      </c>
      <c r="AB61" s="11" t="s">
        <v>16</v>
      </c>
      <c r="AC61" s="4">
        <v>0.28999999999999998</v>
      </c>
      <c r="AD61" s="4">
        <v>0.21</v>
      </c>
      <c r="AG61" s="5">
        <v>0</v>
      </c>
      <c r="AH61" s="4" t="s">
        <v>17</v>
      </c>
      <c r="AI61" s="4">
        <f>9+25</f>
        <v>34</v>
      </c>
    </row>
    <row r="62" spans="1:36" ht="119" x14ac:dyDescent="0.2">
      <c r="A62" s="13" t="s">
        <v>235</v>
      </c>
      <c r="B62" s="14" t="s">
        <v>101</v>
      </c>
      <c r="C62" s="11" t="s">
        <v>237</v>
      </c>
      <c r="D62" s="12" t="s">
        <v>190</v>
      </c>
      <c r="E62" s="12" t="s">
        <v>524</v>
      </c>
      <c r="F62" s="11" t="s">
        <v>192</v>
      </c>
      <c r="G62" s="4">
        <v>27</v>
      </c>
      <c r="I62" s="4">
        <v>27</v>
      </c>
      <c r="L62" s="11" t="s">
        <v>97</v>
      </c>
      <c r="M62" s="11" t="s">
        <v>104</v>
      </c>
      <c r="N62" s="11" t="s">
        <v>191</v>
      </c>
      <c r="O62" s="4" t="s">
        <v>230</v>
      </c>
      <c r="P62" s="4" t="s">
        <v>230</v>
      </c>
      <c r="Q62" s="24">
        <v>0</v>
      </c>
      <c r="R62" s="4"/>
      <c r="S62" s="11" t="s">
        <v>396</v>
      </c>
      <c r="T62" s="11" t="s">
        <v>164</v>
      </c>
      <c r="U62" s="11" t="s">
        <v>279</v>
      </c>
      <c r="V62" s="88" t="s">
        <v>510</v>
      </c>
      <c r="W62" s="53" t="s">
        <v>485</v>
      </c>
      <c r="X62" s="8" t="s">
        <v>302</v>
      </c>
      <c r="Y62" s="8" t="s">
        <v>508</v>
      </c>
      <c r="Z62" s="51" t="s">
        <v>489</v>
      </c>
      <c r="AA62" s="89" t="s">
        <v>261</v>
      </c>
      <c r="AB62" s="11" t="s">
        <v>16</v>
      </c>
      <c r="AC62" s="4">
        <v>0.62</v>
      </c>
      <c r="AD62" s="4">
        <v>0.16</v>
      </c>
      <c r="AG62" s="5">
        <v>0</v>
      </c>
      <c r="AH62" s="4" t="s">
        <v>17</v>
      </c>
      <c r="AI62" s="4">
        <v>9</v>
      </c>
    </row>
    <row r="63" spans="1:36" s="5" customFormat="1" ht="119" x14ac:dyDescent="0.2">
      <c r="A63" s="6" t="s">
        <v>234</v>
      </c>
      <c r="B63" s="7" t="s">
        <v>103</v>
      </c>
      <c r="C63" s="8" t="s">
        <v>237</v>
      </c>
      <c r="D63" s="8" t="s">
        <v>127</v>
      </c>
      <c r="E63" s="8" t="s">
        <v>524</v>
      </c>
      <c r="F63" s="8" t="s">
        <v>192</v>
      </c>
      <c r="G63" s="59"/>
      <c r="I63" s="8"/>
      <c r="J63" s="8"/>
      <c r="L63" s="8" t="s">
        <v>73</v>
      </c>
      <c r="M63" s="8" t="s">
        <v>104</v>
      </c>
      <c r="N63" s="8" t="s">
        <v>191</v>
      </c>
      <c r="O63" s="8"/>
      <c r="P63" s="8"/>
      <c r="Q63" s="24"/>
      <c r="R63" s="8"/>
      <c r="S63" s="11" t="s">
        <v>396</v>
      </c>
      <c r="T63" s="8" t="s">
        <v>164</v>
      </c>
      <c r="U63" s="8" t="s">
        <v>99</v>
      </c>
      <c r="V63" s="84" t="s">
        <v>517</v>
      </c>
      <c r="W63" s="5" t="s">
        <v>486</v>
      </c>
      <c r="X63" s="51" t="s">
        <v>302</v>
      </c>
      <c r="Y63" s="8" t="s">
        <v>518</v>
      </c>
      <c r="Z63" s="51" t="s">
        <v>489</v>
      </c>
      <c r="AA63" s="89" t="s">
        <v>262</v>
      </c>
      <c r="AB63" s="8" t="s">
        <v>16</v>
      </c>
      <c r="AC63" s="5">
        <v>0.33</v>
      </c>
      <c r="AE63" s="5">
        <v>0.1</v>
      </c>
      <c r="AF63" s="5">
        <v>0.8</v>
      </c>
      <c r="AG63" s="5">
        <v>0</v>
      </c>
      <c r="AH63" s="5" t="s">
        <v>17</v>
      </c>
      <c r="AI63" s="5">
        <f>9+45</f>
        <v>54</v>
      </c>
      <c r="AJ63" s="9"/>
    </row>
    <row r="64" spans="1:36" s="5" customFormat="1" ht="51" x14ac:dyDescent="0.2">
      <c r="A64" s="6" t="s">
        <v>313</v>
      </c>
      <c r="B64" s="7" t="s">
        <v>322</v>
      </c>
      <c r="C64" s="8" t="s">
        <v>241</v>
      </c>
      <c r="D64" s="12" t="s">
        <v>190</v>
      </c>
      <c r="E64" s="12" t="s">
        <v>523</v>
      </c>
      <c r="F64" s="8" t="s">
        <v>192</v>
      </c>
      <c r="G64" s="5">
        <v>27.5</v>
      </c>
      <c r="I64" s="51">
        <v>31</v>
      </c>
      <c r="J64" s="51"/>
      <c r="K64" s="5">
        <v>70</v>
      </c>
      <c r="L64" s="8" t="s">
        <v>329</v>
      </c>
      <c r="M64" s="8" t="s">
        <v>353</v>
      </c>
      <c r="N64" s="8" t="s">
        <v>159</v>
      </c>
      <c r="O64" s="51" t="s">
        <v>231</v>
      </c>
      <c r="P64" s="51" t="s">
        <v>231</v>
      </c>
      <c r="Q64" s="8">
        <f t="shared" ref="Q64:Q95" si="4">I64-G64</f>
        <v>3.5</v>
      </c>
      <c r="R64" s="51" t="s">
        <v>441</v>
      </c>
      <c r="S64" s="53" t="s">
        <v>161</v>
      </c>
      <c r="T64" s="53" t="s">
        <v>354</v>
      </c>
      <c r="U64" s="53" t="s">
        <v>405</v>
      </c>
      <c r="V64" s="88" t="s">
        <v>510</v>
      </c>
      <c r="W64" s="8" t="s">
        <v>485</v>
      </c>
      <c r="X64" s="5" t="s">
        <v>301</v>
      </c>
      <c r="Y64" s="8" t="s">
        <v>508</v>
      </c>
      <c r="Z64" s="51" t="s">
        <v>489</v>
      </c>
      <c r="AA64" s="93" t="s">
        <v>475</v>
      </c>
      <c r="AB64" s="58" t="s">
        <v>16</v>
      </c>
      <c r="AC64" s="59">
        <v>0.93</v>
      </c>
      <c r="AD64" s="59"/>
      <c r="AE64" s="59">
        <v>0.73</v>
      </c>
      <c r="AF64" s="59">
        <v>0.98</v>
      </c>
      <c r="AG64" s="5">
        <v>0</v>
      </c>
      <c r="AH64" s="5" t="s">
        <v>17</v>
      </c>
      <c r="AI64" s="8"/>
      <c r="AJ64" s="9"/>
    </row>
    <row r="65" spans="1:36" s="5" customFormat="1" ht="51" x14ac:dyDescent="0.2">
      <c r="A65" s="6" t="s">
        <v>313</v>
      </c>
      <c r="B65" s="7" t="s">
        <v>322</v>
      </c>
      <c r="C65" s="8" t="s">
        <v>241</v>
      </c>
      <c r="D65" s="12" t="s">
        <v>190</v>
      </c>
      <c r="E65" s="12" t="s">
        <v>523</v>
      </c>
      <c r="F65" s="8" t="s">
        <v>192</v>
      </c>
      <c r="G65" s="5">
        <v>27.5</v>
      </c>
      <c r="I65" s="51">
        <v>31</v>
      </c>
      <c r="J65" s="51"/>
      <c r="K65" s="5">
        <v>70</v>
      </c>
      <c r="L65" s="8" t="s">
        <v>329</v>
      </c>
      <c r="M65" s="8" t="s">
        <v>353</v>
      </c>
      <c r="N65" s="8" t="s">
        <v>159</v>
      </c>
      <c r="O65" s="51" t="s">
        <v>231</v>
      </c>
      <c r="P65" s="51" t="s">
        <v>231</v>
      </c>
      <c r="Q65" s="8">
        <f t="shared" si="4"/>
        <v>3.5</v>
      </c>
      <c r="R65" s="51" t="s">
        <v>441</v>
      </c>
      <c r="S65" s="53" t="s">
        <v>161</v>
      </c>
      <c r="T65" s="53" t="s">
        <v>354</v>
      </c>
      <c r="U65" s="53" t="s">
        <v>409</v>
      </c>
      <c r="V65" s="88" t="s">
        <v>510</v>
      </c>
      <c r="W65" s="8" t="s">
        <v>485</v>
      </c>
      <c r="X65" s="5" t="s">
        <v>301</v>
      </c>
      <c r="Y65" s="8" t="s">
        <v>508</v>
      </c>
      <c r="Z65" s="51" t="s">
        <v>489</v>
      </c>
      <c r="AA65" s="93" t="s">
        <v>475</v>
      </c>
      <c r="AB65" s="58" t="s">
        <v>16</v>
      </c>
      <c r="AC65" s="59">
        <v>3.8000000000000002E-4</v>
      </c>
      <c r="AD65" s="59"/>
      <c r="AE65" s="59">
        <v>0</v>
      </c>
      <c r="AF65" s="59">
        <v>0.88</v>
      </c>
      <c r="AG65" s="5">
        <v>0</v>
      </c>
      <c r="AH65" s="5" t="s">
        <v>17</v>
      </c>
      <c r="AI65" s="8"/>
      <c r="AJ65" s="9"/>
    </row>
    <row r="66" spans="1:36" s="5" customFormat="1" ht="51" x14ac:dyDescent="0.2">
      <c r="A66" s="6" t="s">
        <v>313</v>
      </c>
      <c r="B66" s="7" t="s">
        <v>322</v>
      </c>
      <c r="C66" s="8" t="s">
        <v>241</v>
      </c>
      <c r="D66" s="12" t="s">
        <v>190</v>
      </c>
      <c r="E66" s="12" t="s">
        <v>523</v>
      </c>
      <c r="F66" s="8" t="s">
        <v>192</v>
      </c>
      <c r="G66" s="5">
        <v>27.5</v>
      </c>
      <c r="I66" s="51">
        <v>31</v>
      </c>
      <c r="J66" s="51"/>
      <c r="K66" s="5">
        <v>70</v>
      </c>
      <c r="L66" s="8" t="s">
        <v>329</v>
      </c>
      <c r="M66" s="8" t="s">
        <v>353</v>
      </c>
      <c r="N66" s="8" t="s">
        <v>159</v>
      </c>
      <c r="O66" s="51" t="s">
        <v>231</v>
      </c>
      <c r="P66" s="51" t="s">
        <v>231</v>
      </c>
      <c r="Q66" s="8">
        <f t="shared" si="4"/>
        <v>3.5</v>
      </c>
      <c r="R66" s="51" t="s">
        <v>441</v>
      </c>
      <c r="S66" s="53" t="s">
        <v>161</v>
      </c>
      <c r="T66" s="53" t="s">
        <v>354</v>
      </c>
      <c r="U66" s="53" t="s">
        <v>408</v>
      </c>
      <c r="V66" s="88" t="s">
        <v>510</v>
      </c>
      <c r="W66" s="8" t="s">
        <v>485</v>
      </c>
      <c r="X66" s="5" t="s">
        <v>301</v>
      </c>
      <c r="Y66" s="8" t="s">
        <v>508</v>
      </c>
      <c r="Z66" s="51" t="s">
        <v>489</v>
      </c>
      <c r="AA66" s="93" t="s">
        <v>475</v>
      </c>
      <c r="AB66" s="58" t="s">
        <v>16</v>
      </c>
      <c r="AC66" s="59">
        <v>0.99</v>
      </c>
      <c r="AD66" s="59"/>
      <c r="AE66" s="59">
        <v>0</v>
      </c>
      <c r="AF66" s="59">
        <v>1</v>
      </c>
      <c r="AG66" s="5">
        <v>0</v>
      </c>
      <c r="AH66" s="5" t="s">
        <v>17</v>
      </c>
      <c r="AI66" s="8"/>
      <c r="AJ66" s="9"/>
    </row>
    <row r="67" spans="1:36" s="59" customFormat="1" ht="51" x14ac:dyDescent="0.2">
      <c r="A67" s="57" t="s">
        <v>313</v>
      </c>
      <c r="B67" s="63" t="s">
        <v>322</v>
      </c>
      <c r="C67" s="53" t="s">
        <v>241</v>
      </c>
      <c r="D67" s="12" t="s">
        <v>190</v>
      </c>
      <c r="E67" s="12" t="s">
        <v>523</v>
      </c>
      <c r="F67" s="53" t="s">
        <v>192</v>
      </c>
      <c r="G67" s="59">
        <v>27.5</v>
      </c>
      <c r="I67" s="58">
        <v>31</v>
      </c>
      <c r="J67" s="58"/>
      <c r="K67" s="59">
        <v>70</v>
      </c>
      <c r="L67" s="53" t="s">
        <v>329</v>
      </c>
      <c r="M67" s="53" t="s">
        <v>353</v>
      </c>
      <c r="N67" s="53" t="s">
        <v>159</v>
      </c>
      <c r="O67" s="58" t="s">
        <v>230</v>
      </c>
      <c r="P67" s="58" t="s">
        <v>230</v>
      </c>
      <c r="Q67" s="53">
        <f t="shared" si="4"/>
        <v>3.5</v>
      </c>
      <c r="R67" s="58" t="s">
        <v>441</v>
      </c>
      <c r="S67" s="53" t="s">
        <v>161</v>
      </c>
      <c r="T67" s="53" t="s">
        <v>356</v>
      </c>
      <c r="U67" s="53" t="s">
        <v>454</v>
      </c>
      <c r="V67" s="88" t="s">
        <v>510</v>
      </c>
      <c r="W67" s="8" t="s">
        <v>485</v>
      </c>
      <c r="X67" s="5" t="s">
        <v>301</v>
      </c>
      <c r="Y67" s="8" t="s">
        <v>508</v>
      </c>
      <c r="Z67" s="51" t="s">
        <v>489</v>
      </c>
      <c r="AA67" s="93" t="s">
        <v>475</v>
      </c>
      <c r="AB67" s="58" t="s">
        <v>16</v>
      </c>
      <c r="AC67" s="59">
        <v>6.9999999999999999E-4</v>
      </c>
      <c r="AE67" s="59">
        <v>0</v>
      </c>
      <c r="AF67" s="59">
        <v>0.88</v>
      </c>
      <c r="AG67" s="59">
        <v>1</v>
      </c>
      <c r="AH67" s="59" t="s">
        <v>17</v>
      </c>
      <c r="AI67" s="53"/>
      <c r="AJ67" s="67" t="s">
        <v>458</v>
      </c>
    </row>
    <row r="68" spans="1:36" s="59" customFormat="1" ht="51" x14ac:dyDescent="0.2">
      <c r="A68" s="57" t="s">
        <v>313</v>
      </c>
      <c r="B68" s="63" t="s">
        <v>322</v>
      </c>
      <c r="C68" s="53" t="s">
        <v>241</v>
      </c>
      <c r="D68" s="12" t="s">
        <v>190</v>
      </c>
      <c r="E68" s="12" t="s">
        <v>523</v>
      </c>
      <c r="F68" s="53" t="s">
        <v>192</v>
      </c>
      <c r="G68" s="59">
        <v>27.5</v>
      </c>
      <c r="I68" s="58">
        <v>31</v>
      </c>
      <c r="J68" s="58"/>
      <c r="K68" s="59">
        <v>70</v>
      </c>
      <c r="L68" s="53" t="s">
        <v>329</v>
      </c>
      <c r="M68" s="53" t="s">
        <v>353</v>
      </c>
      <c r="N68" s="53" t="s">
        <v>159</v>
      </c>
      <c r="O68" s="58" t="s">
        <v>230</v>
      </c>
      <c r="P68" s="58" t="s">
        <v>230</v>
      </c>
      <c r="Q68" s="53">
        <f t="shared" si="4"/>
        <v>3.5</v>
      </c>
      <c r="R68" s="58" t="s">
        <v>441</v>
      </c>
      <c r="S68" s="53" t="s">
        <v>161</v>
      </c>
      <c r="T68" s="53" t="s">
        <v>356</v>
      </c>
      <c r="U68" s="53" t="s">
        <v>455</v>
      </c>
      <c r="V68" s="88" t="s">
        <v>510</v>
      </c>
      <c r="W68" s="8" t="s">
        <v>485</v>
      </c>
      <c r="X68" s="5" t="s">
        <v>301</v>
      </c>
      <c r="Y68" s="8" t="s">
        <v>508</v>
      </c>
      <c r="Z68" s="51" t="s">
        <v>489</v>
      </c>
      <c r="AA68" s="93" t="s">
        <v>475</v>
      </c>
      <c r="AB68" s="58" t="s">
        <v>16</v>
      </c>
      <c r="AC68" s="59">
        <v>1E-3</v>
      </c>
      <c r="AE68" s="59">
        <v>0</v>
      </c>
      <c r="AF68" s="59">
        <v>0.8</v>
      </c>
      <c r="AG68" s="59">
        <v>1</v>
      </c>
      <c r="AH68" s="59" t="s">
        <v>17</v>
      </c>
      <c r="AI68" s="53"/>
      <c r="AJ68" s="67" t="s">
        <v>458</v>
      </c>
    </row>
    <row r="69" spans="1:36" s="59" customFormat="1" ht="51" x14ac:dyDescent="0.2">
      <c r="A69" s="57" t="s">
        <v>313</v>
      </c>
      <c r="B69" s="63" t="s">
        <v>322</v>
      </c>
      <c r="C69" s="53" t="s">
        <v>241</v>
      </c>
      <c r="D69" s="12" t="s">
        <v>190</v>
      </c>
      <c r="E69" s="12" t="s">
        <v>523</v>
      </c>
      <c r="F69" s="53" t="s">
        <v>192</v>
      </c>
      <c r="G69" s="59">
        <v>27.5</v>
      </c>
      <c r="I69" s="58">
        <v>31</v>
      </c>
      <c r="J69" s="58"/>
      <c r="K69" s="59">
        <v>70</v>
      </c>
      <c r="L69" s="53" t="s">
        <v>329</v>
      </c>
      <c r="M69" s="53" t="s">
        <v>353</v>
      </c>
      <c r="N69" s="53" t="s">
        <v>159</v>
      </c>
      <c r="O69" s="58" t="s">
        <v>230</v>
      </c>
      <c r="P69" s="58" t="s">
        <v>230</v>
      </c>
      <c r="Q69" s="53">
        <f t="shared" si="4"/>
        <v>3.5</v>
      </c>
      <c r="R69" s="58" t="s">
        <v>441</v>
      </c>
      <c r="S69" s="53" t="s">
        <v>161</v>
      </c>
      <c r="T69" s="53" t="s">
        <v>356</v>
      </c>
      <c r="U69" s="53" t="s">
        <v>456</v>
      </c>
      <c r="V69" s="88" t="s">
        <v>510</v>
      </c>
      <c r="W69" s="8" t="s">
        <v>485</v>
      </c>
      <c r="X69" s="5" t="s">
        <v>301</v>
      </c>
      <c r="Y69" s="8" t="s">
        <v>508</v>
      </c>
      <c r="Z69" s="51" t="s">
        <v>489</v>
      </c>
      <c r="AA69" s="93" t="s">
        <v>475</v>
      </c>
      <c r="AB69" s="58" t="s">
        <v>16</v>
      </c>
      <c r="AC69" s="59">
        <v>0.99</v>
      </c>
      <c r="AE69" s="59">
        <v>0</v>
      </c>
      <c r="AF69" s="59">
        <v>1</v>
      </c>
      <c r="AG69" s="59">
        <v>1</v>
      </c>
      <c r="AH69" s="59" t="s">
        <v>17</v>
      </c>
      <c r="AI69" s="53"/>
      <c r="AJ69" s="67" t="s">
        <v>458</v>
      </c>
    </row>
    <row r="70" spans="1:36" s="5" customFormat="1" ht="68" x14ac:dyDescent="0.2">
      <c r="A70" s="6" t="s">
        <v>313</v>
      </c>
      <c r="B70" s="7" t="s">
        <v>322</v>
      </c>
      <c r="C70" s="8" t="s">
        <v>241</v>
      </c>
      <c r="D70" s="12" t="s">
        <v>190</v>
      </c>
      <c r="E70" s="12" t="s">
        <v>523</v>
      </c>
      <c r="F70" s="8" t="s">
        <v>192</v>
      </c>
      <c r="G70" s="5">
        <v>27.5</v>
      </c>
      <c r="I70" s="51">
        <v>31</v>
      </c>
      <c r="J70" s="51"/>
      <c r="K70" s="5">
        <v>70</v>
      </c>
      <c r="L70" s="8" t="s">
        <v>329</v>
      </c>
      <c r="M70" s="8" t="s">
        <v>353</v>
      </c>
      <c r="N70" s="8" t="s">
        <v>159</v>
      </c>
      <c r="O70" s="51" t="s">
        <v>231</v>
      </c>
      <c r="P70" s="51" t="s">
        <v>231</v>
      </c>
      <c r="Q70" s="8">
        <f t="shared" si="4"/>
        <v>3.5</v>
      </c>
      <c r="R70" s="51" t="s">
        <v>441</v>
      </c>
      <c r="S70" s="12" t="s">
        <v>432</v>
      </c>
      <c r="T70" s="53" t="s">
        <v>397</v>
      </c>
      <c r="U70" s="53" t="s">
        <v>406</v>
      </c>
      <c r="V70" s="88" t="s">
        <v>510</v>
      </c>
      <c r="W70" s="8" t="s">
        <v>485</v>
      </c>
      <c r="X70" s="5" t="s">
        <v>301</v>
      </c>
      <c r="Y70" s="8" t="s">
        <v>508</v>
      </c>
      <c r="Z70" s="51" t="s">
        <v>489</v>
      </c>
      <c r="AA70" s="93" t="s">
        <v>355</v>
      </c>
      <c r="AB70" s="58" t="s">
        <v>16</v>
      </c>
      <c r="AC70" s="59">
        <v>0.15</v>
      </c>
      <c r="AE70" s="59">
        <v>0.03</v>
      </c>
      <c r="AF70" s="59">
        <v>0.34</v>
      </c>
      <c r="AG70" s="5">
        <v>0</v>
      </c>
      <c r="AH70" s="5" t="s">
        <v>17</v>
      </c>
      <c r="AI70" s="8"/>
      <c r="AJ70" s="9"/>
    </row>
    <row r="71" spans="1:36" s="5" customFormat="1" ht="68" x14ac:dyDescent="0.2">
      <c r="A71" s="6" t="s">
        <v>313</v>
      </c>
      <c r="B71" s="7" t="s">
        <v>322</v>
      </c>
      <c r="C71" s="8" t="s">
        <v>241</v>
      </c>
      <c r="D71" s="12" t="s">
        <v>190</v>
      </c>
      <c r="E71" s="12" t="s">
        <v>523</v>
      </c>
      <c r="F71" s="8" t="s">
        <v>192</v>
      </c>
      <c r="G71" s="5">
        <v>27.5</v>
      </c>
      <c r="I71" s="51">
        <v>31</v>
      </c>
      <c r="J71" s="51"/>
      <c r="K71" s="5">
        <v>70</v>
      </c>
      <c r="L71" s="8" t="s">
        <v>329</v>
      </c>
      <c r="M71" s="8" t="s">
        <v>353</v>
      </c>
      <c r="N71" s="8" t="s">
        <v>159</v>
      </c>
      <c r="O71" s="51" t="s">
        <v>231</v>
      </c>
      <c r="P71" s="51" t="s">
        <v>231</v>
      </c>
      <c r="Q71" s="8">
        <f t="shared" si="4"/>
        <v>3.5</v>
      </c>
      <c r="R71" s="51" t="s">
        <v>441</v>
      </c>
      <c r="S71" s="12" t="s">
        <v>432</v>
      </c>
      <c r="T71" s="53" t="s">
        <v>397</v>
      </c>
      <c r="U71" s="53" t="s">
        <v>410</v>
      </c>
      <c r="V71" s="88" t="s">
        <v>510</v>
      </c>
      <c r="W71" s="8" t="s">
        <v>485</v>
      </c>
      <c r="X71" s="5" t="s">
        <v>301</v>
      </c>
      <c r="Y71" s="8" t="s">
        <v>508</v>
      </c>
      <c r="Z71" s="51" t="s">
        <v>489</v>
      </c>
      <c r="AA71" s="93" t="s">
        <v>355</v>
      </c>
      <c r="AB71" s="58" t="s">
        <v>16</v>
      </c>
      <c r="AC71" s="59">
        <v>4.0000000000000001E-3</v>
      </c>
      <c r="AD71" s="59"/>
      <c r="AE71" s="59">
        <v>0</v>
      </c>
      <c r="AF71" s="59">
        <v>0.4</v>
      </c>
      <c r="AG71" s="5">
        <v>0</v>
      </c>
      <c r="AH71" s="5" t="s">
        <v>17</v>
      </c>
      <c r="AI71" s="8"/>
      <c r="AJ71" s="9"/>
    </row>
    <row r="72" spans="1:36" s="5" customFormat="1" ht="68" x14ac:dyDescent="0.2">
      <c r="A72" s="6" t="s">
        <v>313</v>
      </c>
      <c r="B72" s="7" t="s">
        <v>322</v>
      </c>
      <c r="C72" s="8" t="s">
        <v>241</v>
      </c>
      <c r="D72" s="12" t="s">
        <v>190</v>
      </c>
      <c r="E72" s="12" t="s">
        <v>523</v>
      </c>
      <c r="F72" s="8" t="s">
        <v>192</v>
      </c>
      <c r="G72" s="5">
        <v>27.5</v>
      </c>
      <c r="I72" s="51">
        <v>31</v>
      </c>
      <c r="J72" s="51"/>
      <c r="K72" s="5">
        <v>70</v>
      </c>
      <c r="L72" s="8" t="s">
        <v>329</v>
      </c>
      <c r="M72" s="8" t="s">
        <v>353</v>
      </c>
      <c r="N72" s="8" t="s">
        <v>159</v>
      </c>
      <c r="O72" s="51" t="s">
        <v>231</v>
      </c>
      <c r="P72" s="51" t="s">
        <v>231</v>
      </c>
      <c r="Q72" s="8">
        <f t="shared" si="4"/>
        <v>3.5</v>
      </c>
      <c r="R72" s="51" t="s">
        <v>441</v>
      </c>
      <c r="S72" s="12" t="s">
        <v>432</v>
      </c>
      <c r="T72" s="53" t="s">
        <v>397</v>
      </c>
      <c r="U72" s="53" t="s">
        <v>412</v>
      </c>
      <c r="V72" s="88" t="s">
        <v>510</v>
      </c>
      <c r="W72" s="8" t="s">
        <v>485</v>
      </c>
      <c r="X72" s="5" t="s">
        <v>301</v>
      </c>
      <c r="Y72" s="8" t="s">
        <v>508</v>
      </c>
      <c r="Z72" s="51" t="s">
        <v>489</v>
      </c>
      <c r="AA72" s="93" t="s">
        <v>355</v>
      </c>
      <c r="AB72" s="58" t="s">
        <v>16</v>
      </c>
      <c r="AC72" s="59">
        <v>5.0000000000000001E-3</v>
      </c>
      <c r="AD72" s="59"/>
      <c r="AE72" s="59">
        <v>0</v>
      </c>
      <c r="AF72" s="59">
        <v>0.4</v>
      </c>
      <c r="AG72" s="5">
        <v>0</v>
      </c>
      <c r="AH72" s="5" t="s">
        <v>17</v>
      </c>
      <c r="AI72" s="8"/>
      <c r="AJ72" s="9"/>
    </row>
    <row r="73" spans="1:36" s="59" customFormat="1" ht="68" x14ac:dyDescent="0.2">
      <c r="A73" s="57" t="s">
        <v>313</v>
      </c>
      <c r="B73" s="63" t="s">
        <v>322</v>
      </c>
      <c r="C73" s="53" t="s">
        <v>241</v>
      </c>
      <c r="D73" s="12" t="s">
        <v>190</v>
      </c>
      <c r="E73" s="12" t="s">
        <v>523</v>
      </c>
      <c r="F73" s="53" t="s">
        <v>192</v>
      </c>
      <c r="G73" s="59">
        <v>27.5</v>
      </c>
      <c r="I73" s="58">
        <v>31</v>
      </c>
      <c r="J73" s="58"/>
      <c r="K73" s="59">
        <v>70</v>
      </c>
      <c r="L73" s="53" t="s">
        <v>329</v>
      </c>
      <c r="M73" s="53" t="s">
        <v>353</v>
      </c>
      <c r="N73" s="53" t="s">
        <v>159</v>
      </c>
      <c r="O73" s="58" t="s">
        <v>230</v>
      </c>
      <c r="P73" s="58" t="s">
        <v>230</v>
      </c>
      <c r="Q73" s="53">
        <f t="shared" si="4"/>
        <v>3.5</v>
      </c>
      <c r="R73" s="58" t="s">
        <v>441</v>
      </c>
      <c r="S73" s="55" t="s">
        <v>432</v>
      </c>
      <c r="T73" s="53" t="s">
        <v>453</v>
      </c>
      <c r="U73" s="53" t="s">
        <v>406</v>
      </c>
      <c r="V73" s="88" t="s">
        <v>510</v>
      </c>
      <c r="W73" s="8" t="s">
        <v>485</v>
      </c>
      <c r="X73" s="5" t="s">
        <v>301</v>
      </c>
      <c r="Y73" s="8" t="s">
        <v>508</v>
      </c>
      <c r="Z73" s="51" t="s">
        <v>489</v>
      </c>
      <c r="AA73" s="93" t="s">
        <v>355</v>
      </c>
      <c r="AB73" s="58" t="s">
        <v>16</v>
      </c>
      <c r="AC73" s="59">
        <v>0.13</v>
      </c>
      <c r="AE73" s="59">
        <v>0.02</v>
      </c>
      <c r="AF73" s="59">
        <v>0.34</v>
      </c>
      <c r="AG73" s="59">
        <v>1</v>
      </c>
      <c r="AH73" s="59" t="s">
        <v>17</v>
      </c>
      <c r="AI73" s="53"/>
      <c r="AJ73" s="67" t="s">
        <v>459</v>
      </c>
    </row>
    <row r="74" spans="1:36" s="59" customFormat="1" ht="68" x14ac:dyDescent="0.2">
      <c r="A74" s="57" t="s">
        <v>313</v>
      </c>
      <c r="B74" s="63" t="s">
        <v>322</v>
      </c>
      <c r="C74" s="53" t="s">
        <v>241</v>
      </c>
      <c r="D74" s="12" t="s">
        <v>190</v>
      </c>
      <c r="E74" s="12" t="s">
        <v>523</v>
      </c>
      <c r="F74" s="53" t="s">
        <v>192</v>
      </c>
      <c r="G74" s="59">
        <v>27.5</v>
      </c>
      <c r="I74" s="58">
        <v>31</v>
      </c>
      <c r="J74" s="58"/>
      <c r="K74" s="59">
        <v>70</v>
      </c>
      <c r="L74" s="53" t="s">
        <v>329</v>
      </c>
      <c r="M74" s="53" t="s">
        <v>353</v>
      </c>
      <c r="N74" s="53" t="s">
        <v>159</v>
      </c>
      <c r="O74" s="58" t="s">
        <v>230</v>
      </c>
      <c r="P74" s="58" t="s">
        <v>230</v>
      </c>
      <c r="Q74" s="53">
        <f t="shared" si="4"/>
        <v>3.5</v>
      </c>
      <c r="R74" s="58" t="s">
        <v>441</v>
      </c>
      <c r="S74" s="55" t="s">
        <v>432</v>
      </c>
      <c r="T74" s="53" t="s">
        <v>453</v>
      </c>
      <c r="U74" s="53" t="s">
        <v>410</v>
      </c>
      <c r="V74" s="88" t="s">
        <v>510</v>
      </c>
      <c r="W74" s="8" t="s">
        <v>485</v>
      </c>
      <c r="X74" s="5" t="s">
        <v>301</v>
      </c>
      <c r="Y74" s="8" t="s">
        <v>508</v>
      </c>
      <c r="Z74" s="51" t="s">
        <v>489</v>
      </c>
      <c r="AA74" s="93" t="s">
        <v>355</v>
      </c>
      <c r="AB74" s="58" t="s">
        <v>16</v>
      </c>
      <c r="AC74" s="59">
        <v>4.0000000000000001E-3</v>
      </c>
      <c r="AE74" s="59">
        <v>0</v>
      </c>
      <c r="AF74" s="59">
        <v>0.4</v>
      </c>
      <c r="AG74" s="59">
        <v>1</v>
      </c>
      <c r="AH74" s="59" t="s">
        <v>17</v>
      </c>
      <c r="AI74" s="53"/>
      <c r="AJ74" s="67" t="s">
        <v>459</v>
      </c>
    </row>
    <row r="75" spans="1:36" s="59" customFormat="1" ht="68" x14ac:dyDescent="0.2">
      <c r="A75" s="57" t="s">
        <v>313</v>
      </c>
      <c r="B75" s="63" t="s">
        <v>322</v>
      </c>
      <c r="C75" s="53" t="s">
        <v>241</v>
      </c>
      <c r="D75" s="12" t="s">
        <v>190</v>
      </c>
      <c r="E75" s="12" t="s">
        <v>523</v>
      </c>
      <c r="F75" s="53" t="s">
        <v>192</v>
      </c>
      <c r="G75" s="59">
        <v>27.5</v>
      </c>
      <c r="I75" s="58">
        <v>31</v>
      </c>
      <c r="J75" s="58"/>
      <c r="K75" s="59">
        <v>70</v>
      </c>
      <c r="L75" s="53" t="s">
        <v>329</v>
      </c>
      <c r="M75" s="53" t="s">
        <v>353</v>
      </c>
      <c r="N75" s="53" t="s">
        <v>159</v>
      </c>
      <c r="O75" s="58" t="s">
        <v>230</v>
      </c>
      <c r="P75" s="58" t="s">
        <v>230</v>
      </c>
      <c r="Q75" s="53">
        <f t="shared" si="4"/>
        <v>3.5</v>
      </c>
      <c r="R75" s="58" t="s">
        <v>441</v>
      </c>
      <c r="S75" s="55" t="s">
        <v>432</v>
      </c>
      <c r="T75" s="53" t="s">
        <v>453</v>
      </c>
      <c r="U75" s="53" t="s">
        <v>412</v>
      </c>
      <c r="V75" s="88" t="s">
        <v>510</v>
      </c>
      <c r="W75" s="8" t="s">
        <v>485</v>
      </c>
      <c r="X75" s="5" t="s">
        <v>301</v>
      </c>
      <c r="Y75" s="8" t="s">
        <v>508</v>
      </c>
      <c r="Z75" s="51" t="s">
        <v>489</v>
      </c>
      <c r="AA75" s="93" t="s">
        <v>355</v>
      </c>
      <c r="AB75" s="58" t="s">
        <v>16</v>
      </c>
      <c r="AC75" s="59">
        <v>5.0000000000000001E-3</v>
      </c>
      <c r="AE75" s="59">
        <v>0</v>
      </c>
      <c r="AF75" s="59">
        <v>0.4</v>
      </c>
      <c r="AG75" s="59">
        <v>1</v>
      </c>
      <c r="AH75" s="59" t="s">
        <v>17</v>
      </c>
      <c r="AI75" s="53"/>
      <c r="AJ75" s="67" t="s">
        <v>459</v>
      </c>
    </row>
    <row r="76" spans="1:36" s="5" customFormat="1" ht="51" x14ac:dyDescent="0.2">
      <c r="A76" s="6" t="s">
        <v>313</v>
      </c>
      <c r="B76" s="7" t="s">
        <v>322</v>
      </c>
      <c r="C76" s="8" t="s">
        <v>241</v>
      </c>
      <c r="D76" s="12" t="s">
        <v>190</v>
      </c>
      <c r="E76" s="12" t="s">
        <v>523</v>
      </c>
      <c r="F76" s="8" t="s">
        <v>192</v>
      </c>
      <c r="G76" s="5">
        <v>27.5</v>
      </c>
      <c r="I76" s="51">
        <v>31</v>
      </c>
      <c r="J76" s="51"/>
      <c r="K76" s="5">
        <v>70</v>
      </c>
      <c r="L76" s="8" t="s">
        <v>329</v>
      </c>
      <c r="M76" s="8" t="s">
        <v>353</v>
      </c>
      <c r="N76" s="8" t="s">
        <v>159</v>
      </c>
      <c r="O76" s="51" t="s">
        <v>231</v>
      </c>
      <c r="P76" s="51" t="s">
        <v>231</v>
      </c>
      <c r="Q76" s="8">
        <f t="shared" si="4"/>
        <v>3.5</v>
      </c>
      <c r="R76" s="51" t="s">
        <v>441</v>
      </c>
      <c r="S76" s="53" t="s">
        <v>155</v>
      </c>
      <c r="T76" s="53" t="s">
        <v>357</v>
      </c>
      <c r="U76" s="53" t="s">
        <v>407</v>
      </c>
      <c r="V76" s="88" t="s">
        <v>510</v>
      </c>
      <c r="W76" s="8" t="s">
        <v>485</v>
      </c>
      <c r="X76" s="5" t="s">
        <v>301</v>
      </c>
      <c r="Y76" s="8" t="s">
        <v>508</v>
      </c>
      <c r="Z76" s="51" t="s">
        <v>489</v>
      </c>
      <c r="AA76" s="93" t="s">
        <v>355</v>
      </c>
      <c r="AB76" s="58" t="s">
        <v>16</v>
      </c>
      <c r="AC76" s="59">
        <v>1.3299999999999999E-2</v>
      </c>
      <c r="AD76" s="59"/>
      <c r="AE76" s="59">
        <v>0</v>
      </c>
      <c r="AF76" s="59">
        <v>0.67</v>
      </c>
      <c r="AG76" s="5">
        <v>0</v>
      </c>
      <c r="AH76" s="5" t="s">
        <v>17</v>
      </c>
      <c r="AI76" s="8"/>
      <c r="AJ76" s="9"/>
    </row>
    <row r="77" spans="1:36" s="5" customFormat="1" ht="51" x14ac:dyDescent="0.2">
      <c r="A77" s="6" t="s">
        <v>313</v>
      </c>
      <c r="B77" s="7" t="s">
        <v>322</v>
      </c>
      <c r="C77" s="8" t="s">
        <v>241</v>
      </c>
      <c r="D77" s="12" t="s">
        <v>190</v>
      </c>
      <c r="E77" s="12" t="s">
        <v>523</v>
      </c>
      <c r="F77" s="8" t="s">
        <v>192</v>
      </c>
      <c r="G77" s="5">
        <v>27.5</v>
      </c>
      <c r="I77" s="51">
        <v>31</v>
      </c>
      <c r="J77" s="51"/>
      <c r="K77" s="5">
        <v>70</v>
      </c>
      <c r="L77" s="8" t="s">
        <v>329</v>
      </c>
      <c r="M77" s="8" t="s">
        <v>353</v>
      </c>
      <c r="N77" s="8" t="s">
        <v>159</v>
      </c>
      <c r="O77" s="51" t="s">
        <v>231</v>
      </c>
      <c r="P77" s="51" t="s">
        <v>231</v>
      </c>
      <c r="Q77" s="8">
        <f t="shared" si="4"/>
        <v>3.5</v>
      </c>
      <c r="R77" s="51" t="s">
        <v>441</v>
      </c>
      <c r="S77" s="53" t="s">
        <v>155</v>
      </c>
      <c r="T77" s="53" t="s">
        <v>357</v>
      </c>
      <c r="U77" s="53" t="s">
        <v>411</v>
      </c>
      <c r="V77" s="88" t="s">
        <v>510</v>
      </c>
      <c r="W77" s="8" t="s">
        <v>485</v>
      </c>
      <c r="X77" s="5" t="s">
        <v>301</v>
      </c>
      <c r="Y77" s="8" t="s">
        <v>508</v>
      </c>
      <c r="Z77" s="51" t="s">
        <v>489</v>
      </c>
      <c r="AA77" s="93" t="s">
        <v>355</v>
      </c>
      <c r="AB77" s="58" t="s">
        <v>16</v>
      </c>
      <c r="AC77" s="59">
        <v>8.0000000000000002E-3</v>
      </c>
      <c r="AD77" s="59"/>
      <c r="AE77" s="59">
        <v>0</v>
      </c>
      <c r="AF77" s="59">
        <v>0.99</v>
      </c>
      <c r="AG77" s="5">
        <v>0</v>
      </c>
      <c r="AH77" s="5" t="s">
        <v>17</v>
      </c>
      <c r="AI77" s="8"/>
      <c r="AJ77" s="9"/>
    </row>
    <row r="78" spans="1:36" s="5" customFormat="1" ht="68" x14ac:dyDescent="0.2">
      <c r="A78" s="6" t="s">
        <v>313</v>
      </c>
      <c r="B78" s="7" t="s">
        <v>322</v>
      </c>
      <c r="C78" s="8" t="s">
        <v>241</v>
      </c>
      <c r="D78" s="12" t="s">
        <v>190</v>
      </c>
      <c r="E78" s="12" t="s">
        <v>523</v>
      </c>
      <c r="F78" s="8" t="s">
        <v>192</v>
      </c>
      <c r="G78" s="5">
        <v>27.5</v>
      </c>
      <c r="I78" s="51">
        <v>31</v>
      </c>
      <c r="J78" s="51"/>
      <c r="K78" s="5">
        <v>70</v>
      </c>
      <c r="L78" s="8" t="s">
        <v>329</v>
      </c>
      <c r="M78" s="8" t="s">
        <v>353</v>
      </c>
      <c r="N78" s="8" t="s">
        <v>159</v>
      </c>
      <c r="O78" s="51" t="s">
        <v>231</v>
      </c>
      <c r="P78" s="51" t="s">
        <v>231</v>
      </c>
      <c r="Q78" s="8">
        <f t="shared" si="4"/>
        <v>3.5</v>
      </c>
      <c r="R78" s="51" t="s">
        <v>441</v>
      </c>
      <c r="S78" s="53" t="s">
        <v>155</v>
      </c>
      <c r="T78" s="53" t="s">
        <v>357</v>
      </c>
      <c r="U78" s="53" t="s">
        <v>413</v>
      </c>
      <c r="V78" s="88" t="s">
        <v>510</v>
      </c>
      <c r="W78" s="8" t="s">
        <v>485</v>
      </c>
      <c r="X78" s="5" t="s">
        <v>301</v>
      </c>
      <c r="Y78" s="8" t="s">
        <v>508</v>
      </c>
      <c r="Z78" s="51" t="s">
        <v>489</v>
      </c>
      <c r="AA78" s="93" t="s">
        <v>355</v>
      </c>
      <c r="AB78" s="58" t="s">
        <v>16</v>
      </c>
      <c r="AC78" s="59">
        <v>8.9999999999999993E-3</v>
      </c>
      <c r="AD78" s="59"/>
      <c r="AE78" s="59">
        <v>0</v>
      </c>
      <c r="AF78" s="59">
        <v>0.6</v>
      </c>
      <c r="AG78" s="5">
        <v>0</v>
      </c>
      <c r="AH78" s="5" t="s">
        <v>17</v>
      </c>
      <c r="AI78" s="8"/>
      <c r="AJ78" s="9"/>
    </row>
    <row r="79" spans="1:36" s="5" customFormat="1" ht="51" x14ac:dyDescent="0.2">
      <c r="A79" s="6" t="s">
        <v>313</v>
      </c>
      <c r="B79" s="7" t="s">
        <v>322</v>
      </c>
      <c r="C79" s="8" t="s">
        <v>241</v>
      </c>
      <c r="D79" s="12" t="s">
        <v>190</v>
      </c>
      <c r="E79" s="12" t="s">
        <v>523</v>
      </c>
      <c r="F79" s="8" t="s">
        <v>192</v>
      </c>
      <c r="G79" s="5">
        <v>27.5</v>
      </c>
      <c r="I79" s="51">
        <v>27.5</v>
      </c>
      <c r="J79" s="51"/>
      <c r="K79" s="5">
        <v>70</v>
      </c>
      <c r="L79" s="8" t="s">
        <v>329</v>
      </c>
      <c r="M79" s="8" t="s">
        <v>353</v>
      </c>
      <c r="N79" s="8" t="s">
        <v>159</v>
      </c>
      <c r="O79" s="51" t="s">
        <v>230</v>
      </c>
      <c r="P79" s="51" t="s">
        <v>230</v>
      </c>
      <c r="Q79" s="8">
        <f t="shared" si="4"/>
        <v>0</v>
      </c>
      <c r="R79" s="51" t="s">
        <v>441</v>
      </c>
      <c r="S79" s="53" t="s">
        <v>155</v>
      </c>
      <c r="T79" s="53" t="s">
        <v>457</v>
      </c>
      <c r="U79" s="53" t="s">
        <v>407</v>
      </c>
      <c r="V79" s="88" t="s">
        <v>510</v>
      </c>
      <c r="W79" s="8" t="s">
        <v>485</v>
      </c>
      <c r="X79" s="5" t="s">
        <v>301</v>
      </c>
      <c r="Y79" s="8" t="s">
        <v>508</v>
      </c>
      <c r="Z79" s="51" t="s">
        <v>489</v>
      </c>
      <c r="AA79" s="93" t="s">
        <v>355</v>
      </c>
      <c r="AB79" s="58" t="s">
        <v>16</v>
      </c>
      <c r="AC79" s="59">
        <v>0.01</v>
      </c>
      <c r="AD79" s="59"/>
      <c r="AE79" s="59">
        <v>1E-3</v>
      </c>
      <c r="AF79" s="59">
        <v>0.76</v>
      </c>
      <c r="AG79" s="5">
        <v>0</v>
      </c>
      <c r="AH79" s="5" t="s">
        <v>17</v>
      </c>
      <c r="AI79" s="8"/>
      <c r="AJ79" s="9"/>
    </row>
    <row r="80" spans="1:36" s="5" customFormat="1" ht="51" x14ac:dyDescent="0.2">
      <c r="A80" s="6" t="s">
        <v>313</v>
      </c>
      <c r="B80" s="7" t="s">
        <v>322</v>
      </c>
      <c r="C80" s="8" t="s">
        <v>241</v>
      </c>
      <c r="D80" s="12" t="s">
        <v>190</v>
      </c>
      <c r="E80" s="12" t="s">
        <v>523</v>
      </c>
      <c r="F80" s="8" t="s">
        <v>192</v>
      </c>
      <c r="G80" s="5">
        <v>27.5</v>
      </c>
      <c r="I80" s="51">
        <v>27.5</v>
      </c>
      <c r="J80" s="51"/>
      <c r="K80" s="5">
        <v>70</v>
      </c>
      <c r="L80" s="8" t="s">
        <v>329</v>
      </c>
      <c r="M80" s="8" t="s">
        <v>353</v>
      </c>
      <c r="N80" s="8" t="s">
        <v>159</v>
      </c>
      <c r="O80" s="51" t="s">
        <v>230</v>
      </c>
      <c r="P80" s="51" t="s">
        <v>230</v>
      </c>
      <c r="Q80" s="8">
        <f t="shared" si="4"/>
        <v>0</v>
      </c>
      <c r="R80" s="51" t="s">
        <v>441</v>
      </c>
      <c r="S80" s="53" t="s">
        <v>155</v>
      </c>
      <c r="T80" s="53" t="s">
        <v>457</v>
      </c>
      <c r="U80" s="53" t="s">
        <v>411</v>
      </c>
      <c r="V80" s="88" t="s">
        <v>510</v>
      </c>
      <c r="W80" s="8" t="s">
        <v>485</v>
      </c>
      <c r="X80" s="5" t="s">
        <v>301</v>
      </c>
      <c r="Y80" s="8" t="s">
        <v>508</v>
      </c>
      <c r="Z80" s="51" t="s">
        <v>489</v>
      </c>
      <c r="AA80" s="93" t="s">
        <v>355</v>
      </c>
      <c r="AB80" s="58" t="s">
        <v>16</v>
      </c>
      <c r="AC80" s="59">
        <v>0.01</v>
      </c>
      <c r="AD80" s="59"/>
      <c r="AE80" s="59">
        <v>0</v>
      </c>
      <c r="AF80" s="59">
        <v>0.8</v>
      </c>
      <c r="AG80" s="5">
        <v>0</v>
      </c>
      <c r="AH80" s="5" t="s">
        <v>17</v>
      </c>
      <c r="AI80" s="8"/>
      <c r="AJ80" s="9"/>
    </row>
    <row r="81" spans="1:36" s="5" customFormat="1" ht="68" x14ac:dyDescent="0.2">
      <c r="A81" s="6" t="s">
        <v>313</v>
      </c>
      <c r="B81" s="7" t="s">
        <v>322</v>
      </c>
      <c r="C81" s="8" t="s">
        <v>241</v>
      </c>
      <c r="D81" s="12" t="s">
        <v>190</v>
      </c>
      <c r="E81" s="12" t="s">
        <v>523</v>
      </c>
      <c r="F81" s="8" t="s">
        <v>192</v>
      </c>
      <c r="G81" s="5">
        <v>27.5</v>
      </c>
      <c r="I81" s="51">
        <v>27.5</v>
      </c>
      <c r="J81" s="51"/>
      <c r="K81" s="5">
        <v>70</v>
      </c>
      <c r="L81" s="8" t="s">
        <v>329</v>
      </c>
      <c r="M81" s="8" t="s">
        <v>353</v>
      </c>
      <c r="N81" s="8" t="s">
        <v>159</v>
      </c>
      <c r="O81" s="51" t="s">
        <v>230</v>
      </c>
      <c r="P81" s="51" t="s">
        <v>230</v>
      </c>
      <c r="Q81" s="8">
        <f t="shared" si="4"/>
        <v>0</v>
      </c>
      <c r="R81" s="51" t="s">
        <v>441</v>
      </c>
      <c r="S81" s="53" t="s">
        <v>155</v>
      </c>
      <c r="T81" s="53" t="s">
        <v>457</v>
      </c>
      <c r="U81" s="53" t="s">
        <v>413</v>
      </c>
      <c r="V81" s="88" t="s">
        <v>510</v>
      </c>
      <c r="W81" s="8" t="s">
        <v>485</v>
      </c>
      <c r="X81" s="5" t="s">
        <v>301</v>
      </c>
      <c r="Y81" s="8" t="s">
        <v>508</v>
      </c>
      <c r="Z81" s="51" t="s">
        <v>489</v>
      </c>
      <c r="AA81" s="93" t="s">
        <v>355</v>
      </c>
      <c r="AB81" s="58" t="s">
        <v>16</v>
      </c>
      <c r="AC81" s="59">
        <v>1.4E-2</v>
      </c>
      <c r="AD81" s="59"/>
      <c r="AE81" s="59">
        <v>0</v>
      </c>
      <c r="AF81" s="59">
        <v>0.6</v>
      </c>
      <c r="AG81" s="5">
        <v>0</v>
      </c>
      <c r="AH81" s="5" t="s">
        <v>17</v>
      </c>
      <c r="AI81" s="8"/>
      <c r="AJ81" s="9"/>
    </row>
    <row r="82" spans="1:36" s="5" customFormat="1" ht="51" x14ac:dyDescent="0.2">
      <c r="A82" s="6" t="s">
        <v>326</v>
      </c>
      <c r="B82" s="7" t="s">
        <v>21</v>
      </c>
      <c r="C82" s="8" t="s">
        <v>241</v>
      </c>
      <c r="D82" s="11" t="s">
        <v>190</v>
      </c>
      <c r="E82" s="11" t="s">
        <v>523</v>
      </c>
      <c r="F82" s="8" t="s">
        <v>192</v>
      </c>
      <c r="G82" s="5">
        <v>27</v>
      </c>
      <c r="I82" s="8">
        <v>27</v>
      </c>
      <c r="J82" s="8"/>
      <c r="K82" s="5">
        <v>11</v>
      </c>
      <c r="L82" s="8" t="s">
        <v>358</v>
      </c>
      <c r="M82" s="8" t="s">
        <v>359</v>
      </c>
      <c r="N82" s="8" t="s">
        <v>160</v>
      </c>
      <c r="O82" s="8" t="s">
        <v>230</v>
      </c>
      <c r="P82" s="8" t="s">
        <v>230</v>
      </c>
      <c r="Q82" s="8">
        <f t="shared" si="4"/>
        <v>0</v>
      </c>
      <c r="R82" s="51" t="s">
        <v>441</v>
      </c>
      <c r="S82" s="8" t="s">
        <v>161</v>
      </c>
      <c r="T82" s="8" t="s">
        <v>356</v>
      </c>
      <c r="U82" s="8" t="s">
        <v>356</v>
      </c>
      <c r="V82" s="87" t="s">
        <v>514</v>
      </c>
      <c r="W82" s="5" t="s">
        <v>486</v>
      </c>
      <c r="X82" s="5" t="s">
        <v>301</v>
      </c>
      <c r="Y82" s="8" t="s">
        <v>505</v>
      </c>
      <c r="Z82" s="51" t="s">
        <v>489</v>
      </c>
      <c r="AA82" s="89" t="s">
        <v>360</v>
      </c>
      <c r="AB82" s="8" t="s">
        <v>25</v>
      </c>
      <c r="AC82" s="5">
        <v>0.61</v>
      </c>
      <c r="AE82" s="5">
        <v>0.39</v>
      </c>
      <c r="AF82" s="5">
        <v>0.83</v>
      </c>
      <c r="AG82" s="5">
        <v>0</v>
      </c>
      <c r="AH82" s="5" t="s">
        <v>17</v>
      </c>
      <c r="AJ82" s="9"/>
    </row>
    <row r="83" spans="1:36" s="5" customFormat="1" ht="51" x14ac:dyDescent="0.2">
      <c r="A83" s="6" t="s">
        <v>326</v>
      </c>
      <c r="B83" s="7" t="s">
        <v>21</v>
      </c>
      <c r="C83" s="8" t="s">
        <v>241</v>
      </c>
      <c r="D83" s="11" t="s">
        <v>190</v>
      </c>
      <c r="E83" s="11" t="s">
        <v>523</v>
      </c>
      <c r="F83" s="8" t="s">
        <v>192</v>
      </c>
      <c r="G83" s="5">
        <v>27</v>
      </c>
      <c r="I83" s="8">
        <v>30</v>
      </c>
      <c r="J83" s="8"/>
      <c r="K83" s="5">
        <v>11</v>
      </c>
      <c r="L83" s="8" t="s">
        <v>358</v>
      </c>
      <c r="M83" s="8" t="s">
        <v>359</v>
      </c>
      <c r="N83" s="8" t="s">
        <v>160</v>
      </c>
      <c r="O83" s="8" t="s">
        <v>231</v>
      </c>
      <c r="P83" s="8" t="s">
        <v>231</v>
      </c>
      <c r="Q83" s="8">
        <f t="shared" si="4"/>
        <v>3</v>
      </c>
      <c r="R83" s="51" t="s">
        <v>441</v>
      </c>
      <c r="S83" s="8" t="s">
        <v>161</v>
      </c>
      <c r="T83" s="8" t="s">
        <v>361</v>
      </c>
      <c r="U83" s="8" t="s">
        <v>362</v>
      </c>
      <c r="V83" s="87" t="s">
        <v>514</v>
      </c>
      <c r="W83" s="5" t="s">
        <v>486</v>
      </c>
      <c r="X83" s="5" t="s">
        <v>301</v>
      </c>
      <c r="Y83" s="8" t="s">
        <v>505</v>
      </c>
      <c r="Z83" s="51" t="s">
        <v>489</v>
      </c>
      <c r="AA83" s="89" t="s">
        <v>360</v>
      </c>
      <c r="AB83" s="8" t="s">
        <v>25</v>
      </c>
      <c r="AC83" s="5">
        <v>0.39</v>
      </c>
      <c r="AE83" s="5">
        <v>0.14000000000000001</v>
      </c>
      <c r="AF83" s="5">
        <v>0.61</v>
      </c>
      <c r="AG83" s="5">
        <v>0</v>
      </c>
      <c r="AH83" s="5" t="s">
        <v>17</v>
      </c>
      <c r="AJ83" s="9"/>
    </row>
    <row r="84" spans="1:36" s="5" customFormat="1" ht="51" x14ac:dyDescent="0.2">
      <c r="A84" s="6" t="s">
        <v>326</v>
      </c>
      <c r="B84" s="7" t="s">
        <v>21</v>
      </c>
      <c r="C84" s="8" t="s">
        <v>241</v>
      </c>
      <c r="D84" s="11" t="s">
        <v>190</v>
      </c>
      <c r="E84" s="11" t="s">
        <v>523</v>
      </c>
      <c r="F84" s="8" t="s">
        <v>192</v>
      </c>
      <c r="G84" s="5">
        <v>27</v>
      </c>
      <c r="I84" s="8">
        <v>27</v>
      </c>
      <c r="J84" s="8"/>
      <c r="K84" s="5">
        <v>11</v>
      </c>
      <c r="L84" s="8" t="s">
        <v>358</v>
      </c>
      <c r="M84" s="8" t="s">
        <v>359</v>
      </c>
      <c r="N84" s="8" t="s">
        <v>160</v>
      </c>
      <c r="O84" s="8" t="s">
        <v>230</v>
      </c>
      <c r="P84" s="8"/>
      <c r="Q84" s="8">
        <f t="shared" si="4"/>
        <v>0</v>
      </c>
      <c r="R84" s="51" t="s">
        <v>441</v>
      </c>
      <c r="S84" s="8" t="s">
        <v>161</v>
      </c>
      <c r="T84" s="8" t="s">
        <v>363</v>
      </c>
      <c r="U84" s="8" t="s">
        <v>363</v>
      </c>
      <c r="V84" s="87" t="s">
        <v>514</v>
      </c>
      <c r="W84" s="5" t="s">
        <v>486</v>
      </c>
      <c r="X84" s="5" t="s">
        <v>301</v>
      </c>
      <c r="Y84" s="8" t="s">
        <v>505</v>
      </c>
      <c r="Z84" s="51" t="s">
        <v>489</v>
      </c>
      <c r="AA84" s="89" t="s">
        <v>360</v>
      </c>
      <c r="AB84" s="8" t="s">
        <v>25</v>
      </c>
      <c r="AC84" s="5">
        <v>0.44</v>
      </c>
      <c r="AE84" s="5">
        <v>0.18</v>
      </c>
      <c r="AF84" s="5">
        <v>0.68</v>
      </c>
      <c r="AG84" s="5">
        <v>0</v>
      </c>
      <c r="AH84" s="5" t="s">
        <v>17</v>
      </c>
      <c r="AJ84" s="9"/>
    </row>
    <row r="85" spans="1:36" s="5" customFormat="1" ht="51" x14ac:dyDescent="0.2">
      <c r="A85" s="6" t="s">
        <v>326</v>
      </c>
      <c r="B85" s="7" t="s">
        <v>21</v>
      </c>
      <c r="C85" s="8" t="s">
        <v>241</v>
      </c>
      <c r="D85" s="11" t="s">
        <v>190</v>
      </c>
      <c r="E85" s="11" t="s">
        <v>523</v>
      </c>
      <c r="F85" s="8" t="s">
        <v>192</v>
      </c>
      <c r="G85" s="5">
        <v>27</v>
      </c>
      <c r="I85" s="8">
        <v>27</v>
      </c>
      <c r="J85" s="8"/>
      <c r="K85" s="5">
        <v>11</v>
      </c>
      <c r="L85" s="8" t="s">
        <v>358</v>
      </c>
      <c r="M85" s="8" t="s">
        <v>359</v>
      </c>
      <c r="N85" s="8" t="s">
        <v>160</v>
      </c>
      <c r="O85" s="8" t="s">
        <v>230</v>
      </c>
      <c r="P85" s="8"/>
      <c r="Q85" s="8">
        <f t="shared" si="4"/>
        <v>0</v>
      </c>
      <c r="R85" s="51" t="s">
        <v>441</v>
      </c>
      <c r="S85" s="8" t="s">
        <v>161</v>
      </c>
      <c r="T85" s="8" t="s">
        <v>364</v>
      </c>
      <c r="U85" s="8" t="s">
        <v>364</v>
      </c>
      <c r="V85" s="87" t="s">
        <v>514</v>
      </c>
      <c r="W85" s="5" t="s">
        <v>486</v>
      </c>
      <c r="X85" s="5" t="s">
        <v>301</v>
      </c>
      <c r="Y85" s="8" t="s">
        <v>505</v>
      </c>
      <c r="Z85" s="51" t="s">
        <v>489</v>
      </c>
      <c r="AA85" s="89" t="s">
        <v>360</v>
      </c>
      <c r="AB85" s="8" t="s">
        <v>25</v>
      </c>
      <c r="AC85" s="5">
        <v>0.45</v>
      </c>
      <c r="AE85" s="5">
        <v>0.23</v>
      </c>
      <c r="AF85" s="5">
        <v>0.7</v>
      </c>
      <c r="AG85" s="5">
        <v>0</v>
      </c>
      <c r="AH85" s="5" t="s">
        <v>17</v>
      </c>
      <c r="AJ85" s="9"/>
    </row>
    <row r="86" spans="1:36" s="5" customFormat="1" ht="51" x14ac:dyDescent="0.2">
      <c r="A86" s="6" t="s">
        <v>326</v>
      </c>
      <c r="B86" s="7" t="s">
        <v>21</v>
      </c>
      <c r="C86" s="8" t="s">
        <v>241</v>
      </c>
      <c r="D86" s="11" t="s">
        <v>190</v>
      </c>
      <c r="E86" s="11" t="s">
        <v>523</v>
      </c>
      <c r="F86" s="8" t="s">
        <v>192</v>
      </c>
      <c r="G86" s="5">
        <v>27</v>
      </c>
      <c r="I86" s="8">
        <v>30</v>
      </c>
      <c r="J86" s="8"/>
      <c r="K86" s="5">
        <v>11</v>
      </c>
      <c r="L86" s="8" t="s">
        <v>358</v>
      </c>
      <c r="M86" s="8" t="s">
        <v>359</v>
      </c>
      <c r="N86" s="8" t="s">
        <v>160</v>
      </c>
      <c r="O86" s="8" t="s">
        <v>231</v>
      </c>
      <c r="P86" s="8"/>
      <c r="Q86" s="8">
        <f t="shared" si="4"/>
        <v>3</v>
      </c>
      <c r="R86" s="51" t="s">
        <v>441</v>
      </c>
      <c r="S86" s="8" t="s">
        <v>161</v>
      </c>
      <c r="T86" s="8" t="s">
        <v>365</v>
      </c>
      <c r="U86" s="8" t="s">
        <v>365</v>
      </c>
      <c r="V86" s="87" t="s">
        <v>514</v>
      </c>
      <c r="W86" s="5" t="s">
        <v>486</v>
      </c>
      <c r="X86" s="5" t="s">
        <v>301</v>
      </c>
      <c r="Y86" s="8" t="s">
        <v>505</v>
      </c>
      <c r="Z86" s="51" t="s">
        <v>489</v>
      </c>
      <c r="AA86" s="89" t="s">
        <v>360</v>
      </c>
      <c r="AB86" s="8" t="s">
        <v>25</v>
      </c>
      <c r="AC86" s="5">
        <v>0.57999999999999996</v>
      </c>
      <c r="AE86" s="5">
        <v>0.35</v>
      </c>
      <c r="AF86" s="5">
        <v>0.82</v>
      </c>
      <c r="AG86" s="5">
        <v>0</v>
      </c>
      <c r="AH86" s="5" t="s">
        <v>17</v>
      </c>
      <c r="AJ86" s="9"/>
    </row>
    <row r="87" spans="1:36" s="5" customFormat="1" ht="51" x14ac:dyDescent="0.2">
      <c r="A87" s="6" t="s">
        <v>326</v>
      </c>
      <c r="B87" s="7" t="s">
        <v>21</v>
      </c>
      <c r="C87" s="8" t="s">
        <v>241</v>
      </c>
      <c r="D87" s="11" t="s">
        <v>190</v>
      </c>
      <c r="E87" s="11" t="s">
        <v>523</v>
      </c>
      <c r="F87" s="8" t="s">
        <v>192</v>
      </c>
      <c r="G87" s="5">
        <v>27</v>
      </c>
      <c r="I87" s="8">
        <v>27</v>
      </c>
      <c r="J87" s="8"/>
      <c r="K87" s="5">
        <v>11</v>
      </c>
      <c r="L87" s="8" t="s">
        <v>358</v>
      </c>
      <c r="M87" s="8" t="s">
        <v>359</v>
      </c>
      <c r="N87" s="8" t="s">
        <v>160</v>
      </c>
      <c r="O87" s="8" t="s">
        <v>230</v>
      </c>
      <c r="P87" s="8"/>
      <c r="Q87" s="8">
        <f t="shared" si="4"/>
        <v>0</v>
      </c>
      <c r="R87" s="51" t="s">
        <v>441</v>
      </c>
      <c r="S87" s="12" t="s">
        <v>432</v>
      </c>
      <c r="T87" s="8" t="s">
        <v>366</v>
      </c>
      <c r="U87" s="8" t="s">
        <v>364</v>
      </c>
      <c r="V87" s="87" t="s">
        <v>514</v>
      </c>
      <c r="W87" s="5" t="s">
        <v>486</v>
      </c>
      <c r="X87" s="5" t="s">
        <v>301</v>
      </c>
      <c r="Y87" s="8" t="s">
        <v>505</v>
      </c>
      <c r="Z87" s="51" t="s">
        <v>489</v>
      </c>
      <c r="AA87" s="89" t="s">
        <v>360</v>
      </c>
      <c r="AB87" s="8" t="s">
        <v>25</v>
      </c>
      <c r="AC87" s="5">
        <v>0.32</v>
      </c>
      <c r="AE87" s="5">
        <v>0.11</v>
      </c>
      <c r="AF87" s="5">
        <v>0.55000000000000004</v>
      </c>
      <c r="AG87" s="5">
        <v>0</v>
      </c>
      <c r="AH87" s="5" t="s">
        <v>17</v>
      </c>
      <c r="AJ87" s="9"/>
    </row>
    <row r="88" spans="1:36" s="5" customFormat="1" ht="51" x14ac:dyDescent="0.2">
      <c r="A88" s="6" t="s">
        <v>326</v>
      </c>
      <c r="B88" s="7" t="s">
        <v>21</v>
      </c>
      <c r="C88" s="8" t="s">
        <v>241</v>
      </c>
      <c r="D88" s="11" t="s">
        <v>190</v>
      </c>
      <c r="E88" s="11" t="s">
        <v>523</v>
      </c>
      <c r="F88" s="8" t="s">
        <v>192</v>
      </c>
      <c r="G88" s="5">
        <v>27</v>
      </c>
      <c r="I88" s="8">
        <v>31</v>
      </c>
      <c r="J88" s="8"/>
      <c r="K88" s="5">
        <v>11</v>
      </c>
      <c r="L88" s="8" t="s">
        <v>358</v>
      </c>
      <c r="M88" s="8" t="s">
        <v>359</v>
      </c>
      <c r="N88" s="8" t="s">
        <v>160</v>
      </c>
      <c r="O88" s="8" t="s">
        <v>231</v>
      </c>
      <c r="P88" s="8" t="s">
        <v>231</v>
      </c>
      <c r="Q88" s="8">
        <f t="shared" si="4"/>
        <v>4</v>
      </c>
      <c r="R88" s="51" t="s">
        <v>441</v>
      </c>
      <c r="S88" s="8" t="s">
        <v>155</v>
      </c>
      <c r="T88" s="8" t="s">
        <v>367</v>
      </c>
      <c r="U88" s="8" t="s">
        <v>368</v>
      </c>
      <c r="V88" s="87" t="s">
        <v>514</v>
      </c>
      <c r="W88" s="5" t="s">
        <v>486</v>
      </c>
      <c r="X88" s="5" t="s">
        <v>301</v>
      </c>
      <c r="Y88" s="8" t="s">
        <v>505</v>
      </c>
      <c r="Z88" s="51" t="s">
        <v>489</v>
      </c>
      <c r="AA88" s="89" t="s">
        <v>360</v>
      </c>
      <c r="AB88" s="8" t="s">
        <v>25</v>
      </c>
      <c r="AC88" s="5">
        <v>0.14000000000000001</v>
      </c>
      <c r="AE88" s="5">
        <v>0.01</v>
      </c>
      <c r="AF88" s="5">
        <v>0.31</v>
      </c>
      <c r="AG88" s="5">
        <v>1</v>
      </c>
      <c r="AH88" s="5" t="s">
        <v>17</v>
      </c>
      <c r="AJ88" s="10" t="s">
        <v>451</v>
      </c>
    </row>
    <row r="89" spans="1:36" s="5" customFormat="1" ht="51" x14ac:dyDescent="0.2">
      <c r="A89" s="6" t="s">
        <v>326</v>
      </c>
      <c r="B89" s="7" t="s">
        <v>21</v>
      </c>
      <c r="C89" s="8" t="s">
        <v>241</v>
      </c>
      <c r="D89" s="11" t="s">
        <v>190</v>
      </c>
      <c r="E89" s="11" t="s">
        <v>523</v>
      </c>
      <c r="F89" s="8" t="s">
        <v>192</v>
      </c>
      <c r="G89" s="5">
        <v>27</v>
      </c>
      <c r="I89" s="8">
        <v>27</v>
      </c>
      <c r="J89" s="8"/>
      <c r="K89" s="5">
        <v>11</v>
      </c>
      <c r="L89" s="8" t="s">
        <v>358</v>
      </c>
      <c r="M89" s="8" t="s">
        <v>359</v>
      </c>
      <c r="N89" s="8" t="s">
        <v>160</v>
      </c>
      <c r="O89" s="8" t="s">
        <v>230</v>
      </c>
      <c r="P89" s="8" t="s">
        <v>230</v>
      </c>
      <c r="Q89" s="8">
        <f t="shared" si="4"/>
        <v>0</v>
      </c>
      <c r="R89" s="51" t="s">
        <v>441</v>
      </c>
      <c r="S89" s="8" t="s">
        <v>155</v>
      </c>
      <c r="T89" s="8" t="s">
        <v>369</v>
      </c>
      <c r="U89" s="8" t="s">
        <v>369</v>
      </c>
      <c r="V89" s="87" t="s">
        <v>514</v>
      </c>
      <c r="W89" s="5" t="s">
        <v>486</v>
      </c>
      <c r="X89" s="5" t="s">
        <v>301</v>
      </c>
      <c r="Y89" s="8" t="s">
        <v>505</v>
      </c>
      <c r="Z89" s="51" t="s">
        <v>489</v>
      </c>
      <c r="AA89" s="89" t="s">
        <v>360</v>
      </c>
      <c r="AB89" s="8" t="s">
        <v>25</v>
      </c>
      <c r="AC89" s="5">
        <v>0.16</v>
      </c>
      <c r="AE89" s="5">
        <v>0.03</v>
      </c>
      <c r="AF89" s="5">
        <v>0.3</v>
      </c>
      <c r="AG89" s="5">
        <v>0</v>
      </c>
      <c r="AH89" s="5" t="s">
        <v>17</v>
      </c>
      <c r="AJ89" s="9"/>
    </row>
    <row r="90" spans="1:36" s="5" customFormat="1" ht="51" x14ac:dyDescent="0.2">
      <c r="A90" s="6" t="s">
        <v>326</v>
      </c>
      <c r="B90" s="7" t="s">
        <v>21</v>
      </c>
      <c r="C90" s="8" t="s">
        <v>241</v>
      </c>
      <c r="D90" s="11" t="s">
        <v>190</v>
      </c>
      <c r="E90" s="11" t="s">
        <v>523</v>
      </c>
      <c r="F90" s="8" t="s">
        <v>192</v>
      </c>
      <c r="G90" s="5">
        <v>27</v>
      </c>
      <c r="I90" s="8">
        <v>30</v>
      </c>
      <c r="J90" s="8"/>
      <c r="K90" s="5">
        <v>11</v>
      </c>
      <c r="L90" s="8" t="s">
        <v>358</v>
      </c>
      <c r="M90" s="8" t="s">
        <v>359</v>
      </c>
      <c r="N90" s="8" t="s">
        <v>160</v>
      </c>
      <c r="O90" s="8" t="s">
        <v>231</v>
      </c>
      <c r="P90" s="8" t="s">
        <v>231</v>
      </c>
      <c r="Q90" s="8">
        <f t="shared" si="4"/>
        <v>3</v>
      </c>
      <c r="R90" s="51" t="s">
        <v>441</v>
      </c>
      <c r="S90" s="8" t="s">
        <v>155</v>
      </c>
      <c r="T90" s="8" t="s">
        <v>370</v>
      </c>
      <c r="U90" s="8" t="s">
        <v>371</v>
      </c>
      <c r="V90" s="87" t="s">
        <v>514</v>
      </c>
      <c r="W90" s="5" t="s">
        <v>486</v>
      </c>
      <c r="X90" s="5" t="s">
        <v>301</v>
      </c>
      <c r="Y90" s="8" t="s">
        <v>505</v>
      </c>
      <c r="Z90" s="51" t="s">
        <v>489</v>
      </c>
      <c r="AA90" s="89" t="s">
        <v>360</v>
      </c>
      <c r="AB90" s="8" t="s">
        <v>25</v>
      </c>
      <c r="AC90" s="5">
        <v>0.49</v>
      </c>
      <c r="AE90" s="5">
        <v>0.17</v>
      </c>
      <c r="AF90" s="5">
        <v>0.78</v>
      </c>
      <c r="AG90" s="5">
        <v>0</v>
      </c>
      <c r="AH90" s="5" t="s">
        <v>17</v>
      </c>
      <c r="AJ90" s="9"/>
    </row>
    <row r="91" spans="1:36" s="5" customFormat="1" ht="51" x14ac:dyDescent="0.2">
      <c r="A91" s="6" t="s">
        <v>326</v>
      </c>
      <c r="B91" s="7" t="s">
        <v>21</v>
      </c>
      <c r="C91" s="8" t="s">
        <v>241</v>
      </c>
      <c r="D91" s="11" t="s">
        <v>190</v>
      </c>
      <c r="E91" s="11" t="s">
        <v>523</v>
      </c>
      <c r="F91" s="8" t="s">
        <v>192</v>
      </c>
      <c r="G91" s="5">
        <v>27</v>
      </c>
      <c r="I91" s="8">
        <v>27</v>
      </c>
      <c r="J91" s="8"/>
      <c r="K91" s="5">
        <v>11</v>
      </c>
      <c r="L91" s="8" t="s">
        <v>358</v>
      </c>
      <c r="M91" s="8" t="s">
        <v>359</v>
      </c>
      <c r="N91" s="8" t="s">
        <v>160</v>
      </c>
      <c r="O91" s="8" t="s">
        <v>230</v>
      </c>
      <c r="P91" s="8"/>
      <c r="Q91" s="8">
        <f t="shared" si="4"/>
        <v>0</v>
      </c>
      <c r="R91" s="51" t="s">
        <v>441</v>
      </c>
      <c r="S91" s="8" t="s">
        <v>155</v>
      </c>
      <c r="T91" s="8" t="s">
        <v>372</v>
      </c>
      <c r="U91" s="8" t="s">
        <v>372</v>
      </c>
      <c r="V91" s="87" t="s">
        <v>514</v>
      </c>
      <c r="W91" s="5" t="s">
        <v>486</v>
      </c>
      <c r="X91" s="5" t="s">
        <v>301</v>
      </c>
      <c r="Y91" s="8" t="s">
        <v>505</v>
      </c>
      <c r="Z91" s="51" t="s">
        <v>489</v>
      </c>
      <c r="AA91" s="89" t="s">
        <v>360</v>
      </c>
      <c r="AB91" s="8" t="s">
        <v>25</v>
      </c>
      <c r="AC91" s="5">
        <v>0.14000000000000001</v>
      </c>
      <c r="AE91" s="5">
        <v>0.01</v>
      </c>
      <c r="AF91" s="5">
        <v>0.27</v>
      </c>
      <c r="AG91" s="5">
        <v>0</v>
      </c>
      <c r="AH91" s="5" t="s">
        <v>17</v>
      </c>
      <c r="AJ91" s="9"/>
    </row>
    <row r="92" spans="1:36" s="5" customFormat="1" ht="51" x14ac:dyDescent="0.2">
      <c r="A92" s="6" t="s">
        <v>326</v>
      </c>
      <c r="B92" s="7" t="s">
        <v>21</v>
      </c>
      <c r="C92" s="8" t="s">
        <v>241</v>
      </c>
      <c r="D92" s="11" t="s">
        <v>190</v>
      </c>
      <c r="E92" s="11" t="s">
        <v>523</v>
      </c>
      <c r="F92" s="8" t="s">
        <v>192</v>
      </c>
      <c r="G92" s="5">
        <v>27</v>
      </c>
      <c r="I92" s="8">
        <v>27</v>
      </c>
      <c r="J92" s="8"/>
      <c r="K92" s="5">
        <v>11</v>
      </c>
      <c r="L92" s="8" t="s">
        <v>358</v>
      </c>
      <c r="M92" s="8" t="s">
        <v>359</v>
      </c>
      <c r="N92" s="8" t="s">
        <v>160</v>
      </c>
      <c r="O92" s="8" t="s">
        <v>230</v>
      </c>
      <c r="P92" s="8" t="s">
        <v>230</v>
      </c>
      <c r="Q92" s="8">
        <f t="shared" si="4"/>
        <v>0</v>
      </c>
      <c r="R92" s="51" t="s">
        <v>441</v>
      </c>
      <c r="S92" s="8" t="s">
        <v>398</v>
      </c>
      <c r="T92" s="8" t="s">
        <v>373</v>
      </c>
      <c r="U92" s="8" t="s">
        <v>373</v>
      </c>
      <c r="V92" s="87" t="s">
        <v>514</v>
      </c>
      <c r="W92" s="5" t="s">
        <v>486</v>
      </c>
      <c r="X92" s="5" t="s">
        <v>301</v>
      </c>
      <c r="Y92" s="8" t="s">
        <v>505</v>
      </c>
      <c r="Z92" s="51" t="s">
        <v>489</v>
      </c>
      <c r="AA92" s="89" t="s">
        <v>360</v>
      </c>
      <c r="AB92" s="8" t="s">
        <v>25</v>
      </c>
      <c r="AC92" s="5">
        <v>0.17</v>
      </c>
      <c r="AE92" s="5">
        <v>0.05</v>
      </c>
      <c r="AF92" s="5">
        <v>0.28999999999999998</v>
      </c>
      <c r="AG92" s="5">
        <v>0</v>
      </c>
      <c r="AH92" s="5" t="s">
        <v>17</v>
      </c>
      <c r="AJ92" s="9"/>
    </row>
    <row r="93" spans="1:36" s="5" customFormat="1" ht="51" x14ac:dyDescent="0.2">
      <c r="A93" s="6" t="s">
        <v>326</v>
      </c>
      <c r="B93" s="7" t="s">
        <v>21</v>
      </c>
      <c r="C93" s="8" t="s">
        <v>241</v>
      </c>
      <c r="D93" s="11" t="s">
        <v>190</v>
      </c>
      <c r="E93" s="11" t="s">
        <v>523</v>
      </c>
      <c r="F93" s="8" t="s">
        <v>192</v>
      </c>
      <c r="G93" s="5">
        <v>27</v>
      </c>
      <c r="I93" s="8">
        <v>30</v>
      </c>
      <c r="J93" s="8"/>
      <c r="K93" s="5">
        <v>11</v>
      </c>
      <c r="L93" s="8" t="s">
        <v>358</v>
      </c>
      <c r="M93" s="8" t="s">
        <v>359</v>
      </c>
      <c r="N93" s="8" t="s">
        <v>160</v>
      </c>
      <c r="O93" s="8" t="s">
        <v>231</v>
      </c>
      <c r="P93" s="8" t="s">
        <v>231</v>
      </c>
      <c r="Q93" s="8">
        <f t="shared" si="4"/>
        <v>3</v>
      </c>
      <c r="R93" s="51" t="s">
        <v>441</v>
      </c>
      <c r="S93" s="8" t="s">
        <v>398</v>
      </c>
      <c r="T93" s="8" t="s">
        <v>374</v>
      </c>
      <c r="U93" s="8" t="s">
        <v>375</v>
      </c>
      <c r="V93" s="87" t="s">
        <v>514</v>
      </c>
      <c r="W93" s="5" t="s">
        <v>486</v>
      </c>
      <c r="X93" s="5" t="s">
        <v>301</v>
      </c>
      <c r="Y93" s="8" t="s">
        <v>505</v>
      </c>
      <c r="Z93" s="51" t="s">
        <v>489</v>
      </c>
      <c r="AA93" s="89" t="s">
        <v>360</v>
      </c>
      <c r="AB93" s="8" t="s">
        <v>25</v>
      </c>
      <c r="AC93" s="5">
        <v>0.13</v>
      </c>
      <c r="AE93" s="5">
        <v>0.01</v>
      </c>
      <c r="AF93" s="5">
        <v>0.27</v>
      </c>
      <c r="AG93" s="5">
        <v>0</v>
      </c>
      <c r="AH93" s="5" t="s">
        <v>17</v>
      </c>
      <c r="AJ93" s="9"/>
    </row>
    <row r="94" spans="1:36" s="5" customFormat="1" ht="51" x14ac:dyDescent="0.2">
      <c r="A94" s="6" t="s">
        <v>326</v>
      </c>
      <c r="B94" s="7" t="s">
        <v>21</v>
      </c>
      <c r="C94" s="8" t="s">
        <v>241</v>
      </c>
      <c r="D94" s="11" t="s">
        <v>190</v>
      </c>
      <c r="E94" s="11" t="s">
        <v>523</v>
      </c>
      <c r="F94" s="8" t="s">
        <v>192</v>
      </c>
      <c r="G94" s="5">
        <v>27</v>
      </c>
      <c r="I94" s="8">
        <v>27</v>
      </c>
      <c r="J94" s="8"/>
      <c r="K94" s="5">
        <v>11</v>
      </c>
      <c r="L94" s="8" t="s">
        <v>358</v>
      </c>
      <c r="M94" s="8" t="s">
        <v>359</v>
      </c>
      <c r="N94" s="8" t="s">
        <v>160</v>
      </c>
      <c r="O94" s="8" t="s">
        <v>230</v>
      </c>
      <c r="P94" s="8"/>
      <c r="Q94" s="8">
        <f t="shared" si="4"/>
        <v>0</v>
      </c>
      <c r="R94" s="51" t="s">
        <v>441</v>
      </c>
      <c r="S94" s="8" t="s">
        <v>398</v>
      </c>
      <c r="T94" s="8" t="s">
        <v>376</v>
      </c>
      <c r="U94" s="8" t="s">
        <v>376</v>
      </c>
      <c r="V94" s="87" t="s">
        <v>514</v>
      </c>
      <c r="W94" s="5" t="s">
        <v>486</v>
      </c>
      <c r="X94" s="5" t="s">
        <v>301</v>
      </c>
      <c r="Y94" s="8" t="s">
        <v>505</v>
      </c>
      <c r="Z94" s="51" t="s">
        <v>489</v>
      </c>
      <c r="AA94" s="89" t="s">
        <v>360</v>
      </c>
      <c r="AB94" s="8" t="s">
        <v>25</v>
      </c>
      <c r="AC94" s="5">
        <v>0.14000000000000001</v>
      </c>
      <c r="AE94" s="5">
        <v>0.03</v>
      </c>
      <c r="AF94" s="5">
        <v>0.27</v>
      </c>
      <c r="AG94" s="5">
        <v>0</v>
      </c>
      <c r="AH94" s="5" t="s">
        <v>17</v>
      </c>
      <c r="AJ94" s="9"/>
    </row>
    <row r="95" spans="1:36" s="5" customFormat="1" ht="68" x14ac:dyDescent="0.2">
      <c r="A95" s="6" t="s">
        <v>326</v>
      </c>
      <c r="B95" s="7" t="s">
        <v>21</v>
      </c>
      <c r="C95" s="8" t="s">
        <v>241</v>
      </c>
      <c r="D95" s="11" t="s">
        <v>190</v>
      </c>
      <c r="E95" s="11" t="s">
        <v>523</v>
      </c>
      <c r="F95" s="8" t="s">
        <v>192</v>
      </c>
      <c r="G95" s="5">
        <v>27</v>
      </c>
      <c r="I95" s="8">
        <v>30</v>
      </c>
      <c r="J95" s="8"/>
      <c r="K95" s="5">
        <v>11</v>
      </c>
      <c r="L95" s="8" t="s">
        <v>358</v>
      </c>
      <c r="M95" s="8" t="s">
        <v>359</v>
      </c>
      <c r="N95" s="8" t="s">
        <v>160</v>
      </c>
      <c r="O95" s="8" t="s">
        <v>231</v>
      </c>
      <c r="P95" s="8"/>
      <c r="Q95" s="8">
        <f t="shared" si="4"/>
        <v>3</v>
      </c>
      <c r="R95" s="51" t="s">
        <v>441</v>
      </c>
      <c r="S95" s="8" t="s">
        <v>398</v>
      </c>
      <c r="T95" s="8" t="s">
        <v>377</v>
      </c>
      <c r="U95" s="8" t="s">
        <v>377</v>
      </c>
      <c r="V95" s="87" t="s">
        <v>514</v>
      </c>
      <c r="W95" s="5" t="s">
        <v>486</v>
      </c>
      <c r="X95" s="5" t="s">
        <v>301</v>
      </c>
      <c r="Y95" s="8" t="s">
        <v>505</v>
      </c>
      <c r="Z95" s="51" t="s">
        <v>489</v>
      </c>
      <c r="AA95" s="89" t="s">
        <v>360</v>
      </c>
      <c r="AB95" s="8" t="s">
        <v>25</v>
      </c>
      <c r="AC95" s="5">
        <v>0.1</v>
      </c>
      <c r="AE95" s="5">
        <v>0.01</v>
      </c>
      <c r="AF95" s="5">
        <v>0.23</v>
      </c>
      <c r="AG95" s="5">
        <v>0</v>
      </c>
      <c r="AH95" s="5" t="s">
        <v>17</v>
      </c>
      <c r="AJ95" s="9"/>
    </row>
    <row r="96" spans="1:36" s="5" customFormat="1" ht="68" x14ac:dyDescent="0.2">
      <c r="A96" s="6" t="s">
        <v>326</v>
      </c>
      <c r="B96" s="7" t="s">
        <v>21</v>
      </c>
      <c r="C96" s="8" t="s">
        <v>241</v>
      </c>
      <c r="D96" s="11" t="s">
        <v>190</v>
      </c>
      <c r="E96" s="11" t="s">
        <v>523</v>
      </c>
      <c r="F96" s="8" t="s">
        <v>192</v>
      </c>
      <c r="G96" s="5">
        <v>27</v>
      </c>
      <c r="I96" s="8">
        <v>30</v>
      </c>
      <c r="J96" s="8"/>
      <c r="K96" s="5">
        <v>11</v>
      </c>
      <c r="L96" s="8" t="s">
        <v>358</v>
      </c>
      <c r="M96" s="8" t="s">
        <v>359</v>
      </c>
      <c r="N96" s="8" t="s">
        <v>160</v>
      </c>
      <c r="O96" s="8" t="s">
        <v>231</v>
      </c>
      <c r="P96" s="8"/>
      <c r="Q96" s="8">
        <f t="shared" ref="Q96:Q114" si="5">I96-G96</f>
        <v>3</v>
      </c>
      <c r="R96" s="51" t="s">
        <v>441</v>
      </c>
      <c r="S96" s="8" t="s">
        <v>398</v>
      </c>
      <c r="T96" s="8" t="s">
        <v>378</v>
      </c>
      <c r="U96" s="8" t="s">
        <v>378</v>
      </c>
      <c r="V96" s="87" t="s">
        <v>514</v>
      </c>
      <c r="W96" s="5" t="s">
        <v>486</v>
      </c>
      <c r="X96" s="5" t="s">
        <v>301</v>
      </c>
      <c r="Y96" s="8" t="s">
        <v>505</v>
      </c>
      <c r="Z96" s="51" t="s">
        <v>489</v>
      </c>
      <c r="AA96" s="89" t="s">
        <v>360</v>
      </c>
      <c r="AB96" s="8" t="s">
        <v>25</v>
      </c>
      <c r="AC96" s="5">
        <v>0.3</v>
      </c>
      <c r="AE96" s="5">
        <v>0.06</v>
      </c>
      <c r="AF96" s="5">
        <v>0.53</v>
      </c>
      <c r="AG96" s="5">
        <v>0</v>
      </c>
      <c r="AH96" s="5" t="s">
        <v>17</v>
      </c>
      <c r="AJ96" s="9"/>
    </row>
    <row r="97" spans="1:36" s="5" customFormat="1" ht="51" x14ac:dyDescent="0.2">
      <c r="A97" s="6" t="s">
        <v>326</v>
      </c>
      <c r="B97" s="7" t="s">
        <v>21</v>
      </c>
      <c r="C97" s="8" t="s">
        <v>241</v>
      </c>
      <c r="D97" s="11" t="s">
        <v>190</v>
      </c>
      <c r="E97" s="11" t="s">
        <v>523</v>
      </c>
      <c r="F97" s="8" t="s">
        <v>192</v>
      </c>
      <c r="G97" s="5">
        <v>27</v>
      </c>
      <c r="I97" s="8">
        <v>27</v>
      </c>
      <c r="J97" s="8"/>
      <c r="K97" s="5">
        <v>11</v>
      </c>
      <c r="L97" s="8" t="s">
        <v>358</v>
      </c>
      <c r="M97" s="8" t="s">
        <v>359</v>
      </c>
      <c r="N97" s="8" t="s">
        <v>160</v>
      </c>
      <c r="O97" s="8" t="s">
        <v>230</v>
      </c>
      <c r="P97" s="8" t="s">
        <v>230</v>
      </c>
      <c r="Q97" s="8">
        <f t="shared" si="5"/>
        <v>0</v>
      </c>
      <c r="R97" s="51" t="s">
        <v>441</v>
      </c>
      <c r="S97" s="8" t="s">
        <v>157</v>
      </c>
      <c r="T97" s="8" t="s">
        <v>379</v>
      </c>
      <c r="U97" s="8" t="s">
        <v>399</v>
      </c>
      <c r="V97" s="87" t="s">
        <v>514</v>
      </c>
      <c r="W97" s="5" t="s">
        <v>486</v>
      </c>
      <c r="X97" s="5" t="s">
        <v>301</v>
      </c>
      <c r="Y97" s="8" t="s">
        <v>505</v>
      </c>
      <c r="Z97" s="51" t="s">
        <v>489</v>
      </c>
      <c r="AA97" s="89" t="s">
        <v>360</v>
      </c>
      <c r="AB97" s="8" t="s">
        <v>25</v>
      </c>
      <c r="AC97" s="5">
        <v>0.12</v>
      </c>
      <c r="AE97" s="5">
        <v>0.03</v>
      </c>
      <c r="AF97" s="5">
        <v>0.22</v>
      </c>
      <c r="AG97" s="5">
        <v>0</v>
      </c>
      <c r="AH97" s="5" t="s">
        <v>17</v>
      </c>
      <c r="AJ97" s="9"/>
    </row>
    <row r="98" spans="1:36" s="5" customFormat="1" ht="51" x14ac:dyDescent="0.2">
      <c r="A98" s="6" t="s">
        <v>326</v>
      </c>
      <c r="B98" s="7" t="s">
        <v>21</v>
      </c>
      <c r="C98" s="8" t="s">
        <v>241</v>
      </c>
      <c r="D98" s="11" t="s">
        <v>190</v>
      </c>
      <c r="E98" s="11" t="s">
        <v>523</v>
      </c>
      <c r="F98" s="8" t="s">
        <v>192</v>
      </c>
      <c r="G98" s="5">
        <v>27</v>
      </c>
      <c r="I98" s="8">
        <v>30</v>
      </c>
      <c r="J98" s="8"/>
      <c r="K98" s="5">
        <v>11</v>
      </c>
      <c r="L98" s="8" t="s">
        <v>358</v>
      </c>
      <c r="M98" s="8" t="s">
        <v>359</v>
      </c>
      <c r="N98" s="8" t="s">
        <v>160</v>
      </c>
      <c r="O98" s="8" t="s">
        <v>231</v>
      </c>
      <c r="P98" s="8" t="s">
        <v>231</v>
      </c>
      <c r="Q98" s="8">
        <f t="shared" si="5"/>
        <v>3</v>
      </c>
      <c r="R98" s="51" t="s">
        <v>441</v>
      </c>
      <c r="S98" s="8" t="s">
        <v>157</v>
      </c>
      <c r="T98" s="8" t="s">
        <v>380</v>
      </c>
      <c r="U98" s="8" t="s">
        <v>400</v>
      </c>
      <c r="V98" s="87" t="s">
        <v>514</v>
      </c>
      <c r="W98" s="5" t="s">
        <v>486</v>
      </c>
      <c r="X98" s="5" t="s">
        <v>301</v>
      </c>
      <c r="Y98" s="8" t="s">
        <v>505</v>
      </c>
      <c r="Z98" s="51" t="s">
        <v>489</v>
      </c>
      <c r="AA98" s="89" t="s">
        <v>360</v>
      </c>
      <c r="AB98" s="8" t="s">
        <v>25</v>
      </c>
      <c r="AC98" s="5">
        <v>0.19</v>
      </c>
      <c r="AE98" s="5">
        <v>0.01</v>
      </c>
      <c r="AF98" s="5">
        <v>0.41</v>
      </c>
      <c r="AG98" s="5">
        <v>0</v>
      </c>
      <c r="AH98" s="5" t="s">
        <v>17</v>
      </c>
      <c r="AJ98" s="9"/>
    </row>
    <row r="99" spans="1:36" s="5" customFormat="1" ht="51" x14ac:dyDescent="0.2">
      <c r="A99" s="6" t="s">
        <v>326</v>
      </c>
      <c r="B99" s="7" t="s">
        <v>21</v>
      </c>
      <c r="C99" s="8" t="s">
        <v>241</v>
      </c>
      <c r="D99" s="11" t="s">
        <v>190</v>
      </c>
      <c r="E99" s="11" t="s">
        <v>523</v>
      </c>
      <c r="F99" s="8" t="s">
        <v>192</v>
      </c>
      <c r="G99" s="5">
        <v>27</v>
      </c>
      <c r="I99" s="8">
        <v>27</v>
      </c>
      <c r="J99" s="8"/>
      <c r="K99" s="5">
        <v>11</v>
      </c>
      <c r="L99" s="8" t="s">
        <v>358</v>
      </c>
      <c r="M99" s="8" t="s">
        <v>359</v>
      </c>
      <c r="N99" s="8" t="s">
        <v>160</v>
      </c>
      <c r="O99" s="8" t="s">
        <v>230</v>
      </c>
      <c r="P99" s="8"/>
      <c r="Q99" s="8">
        <f t="shared" si="5"/>
        <v>0</v>
      </c>
      <c r="R99" s="51" t="s">
        <v>441</v>
      </c>
      <c r="S99" s="8" t="s">
        <v>157</v>
      </c>
      <c r="T99" s="8" t="s">
        <v>381</v>
      </c>
      <c r="U99" s="8" t="s">
        <v>401</v>
      </c>
      <c r="V99" s="87" t="s">
        <v>514</v>
      </c>
      <c r="W99" s="5" t="s">
        <v>486</v>
      </c>
      <c r="X99" s="5" t="s">
        <v>301</v>
      </c>
      <c r="Y99" s="8" t="s">
        <v>505</v>
      </c>
      <c r="Z99" s="51" t="s">
        <v>489</v>
      </c>
      <c r="AA99" s="89" t="s">
        <v>360</v>
      </c>
      <c r="AB99" s="8" t="s">
        <v>25</v>
      </c>
      <c r="AC99" s="5">
        <v>0.11</v>
      </c>
      <c r="AE99" s="5">
        <v>0.02</v>
      </c>
      <c r="AF99" s="5">
        <v>0.22</v>
      </c>
      <c r="AG99" s="5">
        <v>0</v>
      </c>
      <c r="AH99" s="5" t="s">
        <v>17</v>
      </c>
      <c r="AJ99" s="9"/>
    </row>
    <row r="100" spans="1:36" s="5" customFormat="1" ht="68" x14ac:dyDescent="0.2">
      <c r="A100" s="6" t="s">
        <v>326</v>
      </c>
      <c r="B100" s="7" t="s">
        <v>21</v>
      </c>
      <c r="C100" s="8" t="s">
        <v>241</v>
      </c>
      <c r="D100" s="11" t="s">
        <v>190</v>
      </c>
      <c r="E100" s="11" t="s">
        <v>523</v>
      </c>
      <c r="F100" s="8" t="s">
        <v>192</v>
      </c>
      <c r="G100" s="5">
        <v>27</v>
      </c>
      <c r="I100" s="8">
        <v>30</v>
      </c>
      <c r="J100" s="8"/>
      <c r="K100" s="5">
        <v>11</v>
      </c>
      <c r="L100" s="8" t="s">
        <v>358</v>
      </c>
      <c r="M100" s="8" t="s">
        <v>359</v>
      </c>
      <c r="N100" s="8" t="s">
        <v>160</v>
      </c>
      <c r="O100" s="8" t="s">
        <v>231</v>
      </c>
      <c r="P100" s="8"/>
      <c r="Q100" s="8">
        <f t="shared" si="5"/>
        <v>3</v>
      </c>
      <c r="R100" s="51" t="s">
        <v>441</v>
      </c>
      <c r="S100" s="8" t="s">
        <v>157</v>
      </c>
      <c r="T100" s="8" t="s">
        <v>382</v>
      </c>
      <c r="U100" s="8" t="s">
        <v>402</v>
      </c>
      <c r="V100" s="87" t="s">
        <v>514</v>
      </c>
      <c r="W100" s="5" t="s">
        <v>486</v>
      </c>
      <c r="X100" s="5" t="s">
        <v>301</v>
      </c>
      <c r="Y100" s="8" t="s">
        <v>505</v>
      </c>
      <c r="Z100" s="51" t="s">
        <v>489</v>
      </c>
      <c r="AA100" s="89" t="s">
        <v>360</v>
      </c>
      <c r="AB100" s="8" t="s">
        <v>25</v>
      </c>
      <c r="AC100" s="5">
        <v>0.08</v>
      </c>
      <c r="AE100" s="5">
        <v>0.01</v>
      </c>
      <c r="AF100" s="5">
        <v>0.17</v>
      </c>
      <c r="AG100" s="5">
        <v>0</v>
      </c>
      <c r="AH100" s="5" t="s">
        <v>17</v>
      </c>
      <c r="AJ100" s="9"/>
    </row>
    <row r="101" spans="1:36" s="5" customFormat="1" ht="51" x14ac:dyDescent="0.2">
      <c r="A101" s="6" t="s">
        <v>326</v>
      </c>
      <c r="B101" s="7" t="s">
        <v>21</v>
      </c>
      <c r="C101" s="8" t="s">
        <v>241</v>
      </c>
      <c r="D101" s="11" t="s">
        <v>190</v>
      </c>
      <c r="E101" s="11" t="s">
        <v>523</v>
      </c>
      <c r="F101" s="8" t="s">
        <v>192</v>
      </c>
      <c r="G101" s="5">
        <v>27</v>
      </c>
      <c r="I101" s="8">
        <v>30</v>
      </c>
      <c r="J101" s="8"/>
      <c r="K101" s="5">
        <v>11</v>
      </c>
      <c r="L101" s="8" t="s">
        <v>358</v>
      </c>
      <c r="M101" s="8" t="s">
        <v>359</v>
      </c>
      <c r="N101" s="8" t="s">
        <v>160</v>
      </c>
      <c r="O101" s="8" t="s">
        <v>231</v>
      </c>
      <c r="P101" s="8"/>
      <c r="Q101" s="8">
        <f t="shared" si="5"/>
        <v>3</v>
      </c>
      <c r="R101" s="51" t="s">
        <v>441</v>
      </c>
      <c r="S101" s="8" t="s">
        <v>403</v>
      </c>
      <c r="T101" s="8" t="s">
        <v>383</v>
      </c>
      <c r="U101" s="8" t="s">
        <v>383</v>
      </c>
      <c r="V101" s="87" t="s">
        <v>514</v>
      </c>
      <c r="W101" s="5" t="s">
        <v>486</v>
      </c>
      <c r="X101" s="5" t="s">
        <v>301</v>
      </c>
      <c r="Y101" s="8" t="s">
        <v>505</v>
      </c>
      <c r="Z101" s="51" t="s">
        <v>489</v>
      </c>
      <c r="AA101" s="89" t="s">
        <v>360</v>
      </c>
      <c r="AB101" s="8" t="s">
        <v>25</v>
      </c>
      <c r="AC101" s="5">
        <v>0.92</v>
      </c>
      <c r="AE101" s="5">
        <v>0.86</v>
      </c>
      <c r="AF101" s="5">
        <v>0.97</v>
      </c>
      <c r="AG101" s="5">
        <v>0</v>
      </c>
      <c r="AH101" s="5" t="s">
        <v>17</v>
      </c>
      <c r="AJ101" s="9"/>
    </row>
    <row r="102" spans="1:36" s="5" customFormat="1" ht="51" x14ac:dyDescent="0.2">
      <c r="A102" s="6" t="s">
        <v>326</v>
      </c>
      <c r="B102" s="7" t="s">
        <v>21</v>
      </c>
      <c r="C102" s="8" t="s">
        <v>241</v>
      </c>
      <c r="D102" s="11" t="s">
        <v>190</v>
      </c>
      <c r="E102" s="11" t="s">
        <v>523</v>
      </c>
      <c r="F102" s="8" t="s">
        <v>192</v>
      </c>
      <c r="G102" s="5">
        <v>27</v>
      </c>
      <c r="I102" s="8">
        <v>27</v>
      </c>
      <c r="J102" s="8"/>
      <c r="K102" s="5">
        <v>11</v>
      </c>
      <c r="L102" s="8" t="s">
        <v>358</v>
      </c>
      <c r="M102" s="8" t="s">
        <v>359</v>
      </c>
      <c r="N102" s="8" t="s">
        <v>160</v>
      </c>
      <c r="O102" s="8" t="s">
        <v>230</v>
      </c>
      <c r="P102" s="8" t="s">
        <v>230</v>
      </c>
      <c r="Q102" s="8">
        <f t="shared" si="5"/>
        <v>0</v>
      </c>
      <c r="R102" s="51" t="s">
        <v>441</v>
      </c>
      <c r="S102" s="8" t="s">
        <v>403</v>
      </c>
      <c r="T102" s="8" t="s">
        <v>384</v>
      </c>
      <c r="U102" s="8" t="s">
        <v>384</v>
      </c>
      <c r="V102" s="87" t="s">
        <v>514</v>
      </c>
      <c r="W102" s="5" t="s">
        <v>486</v>
      </c>
      <c r="X102" s="5" t="s">
        <v>301</v>
      </c>
      <c r="Y102" s="8" t="s">
        <v>505</v>
      </c>
      <c r="Z102" s="51" t="s">
        <v>489</v>
      </c>
      <c r="AA102" s="89" t="s">
        <v>360</v>
      </c>
      <c r="AB102" s="8" t="s">
        <v>25</v>
      </c>
      <c r="AC102" s="5">
        <v>0.16</v>
      </c>
      <c r="AE102" s="5">
        <v>0.03</v>
      </c>
      <c r="AF102" s="5">
        <v>0.28999999999999998</v>
      </c>
      <c r="AG102" s="5">
        <v>0</v>
      </c>
      <c r="AH102" s="5" t="s">
        <v>17</v>
      </c>
      <c r="AJ102" s="9"/>
    </row>
    <row r="103" spans="1:36" s="5" customFormat="1" ht="51" x14ac:dyDescent="0.2">
      <c r="A103" s="6" t="s">
        <v>326</v>
      </c>
      <c r="B103" s="7" t="s">
        <v>21</v>
      </c>
      <c r="C103" s="8" t="s">
        <v>241</v>
      </c>
      <c r="D103" s="11" t="s">
        <v>190</v>
      </c>
      <c r="E103" s="11" t="s">
        <v>523</v>
      </c>
      <c r="F103" s="8" t="s">
        <v>192</v>
      </c>
      <c r="G103" s="5">
        <v>27</v>
      </c>
      <c r="I103" s="8">
        <v>30</v>
      </c>
      <c r="J103" s="8"/>
      <c r="K103" s="5">
        <v>11</v>
      </c>
      <c r="L103" s="8" t="s">
        <v>358</v>
      </c>
      <c r="M103" s="8" t="s">
        <v>359</v>
      </c>
      <c r="N103" s="8" t="s">
        <v>160</v>
      </c>
      <c r="O103" s="8" t="s">
        <v>231</v>
      </c>
      <c r="P103" s="8" t="s">
        <v>231</v>
      </c>
      <c r="Q103" s="8">
        <f t="shared" si="5"/>
        <v>3</v>
      </c>
      <c r="R103" s="51" t="s">
        <v>441</v>
      </c>
      <c r="S103" s="8" t="s">
        <v>403</v>
      </c>
      <c r="T103" s="8" t="s">
        <v>385</v>
      </c>
      <c r="U103" s="8" t="s">
        <v>386</v>
      </c>
      <c r="V103" s="87" t="s">
        <v>514</v>
      </c>
      <c r="W103" s="5" t="s">
        <v>486</v>
      </c>
      <c r="X103" s="5" t="s">
        <v>301</v>
      </c>
      <c r="Y103" s="8" t="s">
        <v>505</v>
      </c>
      <c r="Z103" s="51" t="s">
        <v>489</v>
      </c>
      <c r="AA103" s="89" t="s">
        <v>360</v>
      </c>
      <c r="AB103" s="8" t="s">
        <v>25</v>
      </c>
      <c r="AC103" s="5">
        <v>0.36</v>
      </c>
      <c r="AE103" s="5">
        <v>0.08</v>
      </c>
      <c r="AF103" s="5">
        <v>0.62</v>
      </c>
      <c r="AG103" s="5">
        <v>0</v>
      </c>
      <c r="AH103" s="5" t="s">
        <v>17</v>
      </c>
      <c r="AJ103" s="9"/>
    </row>
    <row r="104" spans="1:36" s="5" customFormat="1" ht="51" x14ac:dyDescent="0.2">
      <c r="A104" s="6" t="s">
        <v>326</v>
      </c>
      <c r="B104" s="7" t="s">
        <v>21</v>
      </c>
      <c r="C104" s="8" t="s">
        <v>241</v>
      </c>
      <c r="D104" s="11" t="s">
        <v>190</v>
      </c>
      <c r="E104" s="11" t="s">
        <v>523</v>
      </c>
      <c r="F104" s="8" t="s">
        <v>192</v>
      </c>
      <c r="G104" s="5">
        <v>27</v>
      </c>
      <c r="I104" s="8">
        <v>27</v>
      </c>
      <c r="J104" s="8"/>
      <c r="K104" s="5">
        <v>11</v>
      </c>
      <c r="L104" s="8" t="s">
        <v>358</v>
      </c>
      <c r="M104" s="8" t="s">
        <v>359</v>
      </c>
      <c r="N104" s="8" t="s">
        <v>160</v>
      </c>
      <c r="O104" s="8" t="s">
        <v>230</v>
      </c>
      <c r="P104" s="8"/>
      <c r="Q104" s="8">
        <f t="shared" si="5"/>
        <v>0</v>
      </c>
      <c r="R104" s="51" t="s">
        <v>441</v>
      </c>
      <c r="S104" s="8" t="s">
        <v>403</v>
      </c>
      <c r="T104" s="8" t="s">
        <v>387</v>
      </c>
      <c r="U104" s="8" t="s">
        <v>387</v>
      </c>
      <c r="V104" s="87" t="s">
        <v>514</v>
      </c>
      <c r="W104" s="5" t="s">
        <v>486</v>
      </c>
      <c r="X104" s="5" t="s">
        <v>301</v>
      </c>
      <c r="Y104" s="8" t="s">
        <v>505</v>
      </c>
      <c r="Z104" s="51" t="s">
        <v>489</v>
      </c>
      <c r="AA104" s="89" t="s">
        <v>360</v>
      </c>
      <c r="AB104" s="8" t="s">
        <v>25</v>
      </c>
      <c r="AC104" s="5">
        <v>0.19</v>
      </c>
      <c r="AE104" s="5">
        <v>0.05</v>
      </c>
      <c r="AF104" s="5">
        <v>0.33</v>
      </c>
      <c r="AG104" s="5">
        <v>0</v>
      </c>
      <c r="AH104" s="5" t="s">
        <v>17</v>
      </c>
      <c r="AJ104" s="9"/>
    </row>
    <row r="105" spans="1:36" s="5" customFormat="1" ht="85" x14ac:dyDescent="0.2">
      <c r="A105" s="6" t="s">
        <v>312</v>
      </c>
      <c r="B105" s="7" t="s">
        <v>75</v>
      </c>
      <c r="C105" s="8" t="s">
        <v>237</v>
      </c>
      <c r="D105" s="51" t="s">
        <v>190</v>
      </c>
      <c r="E105" s="51" t="s">
        <v>523</v>
      </c>
      <c r="F105" s="8" t="s">
        <v>184</v>
      </c>
      <c r="G105" s="5">
        <v>28</v>
      </c>
      <c r="H105" s="5">
        <v>1</v>
      </c>
      <c r="I105" s="8">
        <v>32</v>
      </c>
      <c r="J105" s="8">
        <v>1</v>
      </c>
      <c r="K105" s="5">
        <f>612/24</f>
        <v>25.5</v>
      </c>
      <c r="L105" s="8" t="s">
        <v>140</v>
      </c>
      <c r="M105" s="8" t="s">
        <v>28</v>
      </c>
      <c r="N105" s="8" t="s">
        <v>160</v>
      </c>
      <c r="O105" s="8" t="s">
        <v>231</v>
      </c>
      <c r="P105" s="8" t="s">
        <v>231</v>
      </c>
      <c r="Q105" s="24">
        <f t="shared" si="5"/>
        <v>4</v>
      </c>
      <c r="R105" s="8" t="s">
        <v>440</v>
      </c>
      <c r="S105" s="8" t="s">
        <v>161</v>
      </c>
      <c r="T105" s="8" t="s">
        <v>318</v>
      </c>
      <c r="U105" s="8" t="s">
        <v>319</v>
      </c>
      <c r="V105" s="87" t="s">
        <v>514</v>
      </c>
      <c r="W105" s="5" t="s">
        <v>486</v>
      </c>
      <c r="X105" s="5" t="s">
        <v>301</v>
      </c>
      <c r="Y105" s="53" t="s">
        <v>498</v>
      </c>
      <c r="Z105" s="5" t="s">
        <v>512</v>
      </c>
      <c r="AA105" s="89" t="s">
        <v>317</v>
      </c>
      <c r="AB105" s="8" t="s">
        <v>25</v>
      </c>
      <c r="AC105" s="5">
        <v>0.52800000000000002</v>
      </c>
      <c r="AD105" s="5">
        <v>0.17299999999999999</v>
      </c>
      <c r="AG105" s="5">
        <v>0</v>
      </c>
      <c r="AH105" s="5" t="s">
        <v>17</v>
      </c>
      <c r="AI105" s="5">
        <v>20</v>
      </c>
      <c r="AJ105" s="9"/>
    </row>
    <row r="106" spans="1:36" s="5" customFormat="1" ht="85" x14ac:dyDescent="0.2">
      <c r="A106" s="6" t="s">
        <v>312</v>
      </c>
      <c r="B106" s="7" t="s">
        <v>75</v>
      </c>
      <c r="C106" s="8" t="s">
        <v>237</v>
      </c>
      <c r="D106" s="51" t="s">
        <v>190</v>
      </c>
      <c r="E106" s="51" t="s">
        <v>523</v>
      </c>
      <c r="F106" s="8" t="s">
        <v>184</v>
      </c>
      <c r="G106" s="5">
        <v>28</v>
      </c>
      <c r="H106" s="5">
        <v>1</v>
      </c>
      <c r="I106" s="8">
        <v>32</v>
      </c>
      <c r="J106" s="8">
        <v>1</v>
      </c>
      <c r="K106" s="5">
        <f>612/24</f>
        <v>25.5</v>
      </c>
      <c r="L106" s="8" t="s">
        <v>140</v>
      </c>
      <c r="M106" s="8" t="s">
        <v>28</v>
      </c>
      <c r="N106" s="8" t="s">
        <v>160</v>
      </c>
      <c r="O106" s="8" t="s">
        <v>231</v>
      </c>
      <c r="P106" s="8" t="s">
        <v>231</v>
      </c>
      <c r="Q106" s="24">
        <f t="shared" ref="Q106" si="6">I106-G106</f>
        <v>4</v>
      </c>
      <c r="R106" s="8" t="s">
        <v>440</v>
      </c>
      <c r="S106" s="8" t="s">
        <v>161</v>
      </c>
      <c r="T106" s="8" t="s">
        <v>318</v>
      </c>
      <c r="U106" s="8" t="s">
        <v>319</v>
      </c>
      <c r="V106" s="87" t="s">
        <v>514</v>
      </c>
      <c r="W106" s="5" t="s">
        <v>486</v>
      </c>
      <c r="X106" s="5" t="s">
        <v>301</v>
      </c>
      <c r="Y106" s="53" t="s">
        <v>498</v>
      </c>
      <c r="Z106" s="5" t="s">
        <v>512</v>
      </c>
      <c r="AA106" s="89" t="s">
        <v>317</v>
      </c>
      <c r="AB106" s="8" t="s">
        <v>16</v>
      </c>
      <c r="AC106" s="5">
        <v>3.2000000000000001E-2</v>
      </c>
      <c r="AD106" s="5">
        <v>0.121</v>
      </c>
      <c r="AG106" s="5">
        <v>1</v>
      </c>
      <c r="AH106" s="5" t="s">
        <v>19</v>
      </c>
      <c r="AJ106" s="67" t="s">
        <v>460</v>
      </c>
    </row>
    <row r="107" spans="1:36" s="5" customFormat="1" ht="102" x14ac:dyDescent="0.2">
      <c r="A107" s="6" t="s">
        <v>332</v>
      </c>
      <c r="B107" s="7" t="s">
        <v>65</v>
      </c>
      <c r="C107" s="8" t="s">
        <v>239</v>
      </c>
      <c r="D107" s="8" t="s">
        <v>127</v>
      </c>
      <c r="E107" s="8" t="s">
        <v>524</v>
      </c>
      <c r="F107" s="8" t="s">
        <v>184</v>
      </c>
      <c r="G107" s="5">
        <v>24</v>
      </c>
      <c r="I107" s="5">
        <v>24.3</v>
      </c>
      <c r="J107" s="51"/>
      <c r="K107" s="5">
        <v>0</v>
      </c>
      <c r="L107" s="8" t="s">
        <v>335</v>
      </c>
      <c r="M107" s="8" t="s">
        <v>338</v>
      </c>
      <c r="N107" s="8" t="s">
        <v>191</v>
      </c>
      <c r="O107" s="51" t="s">
        <v>230</v>
      </c>
      <c r="P107" s="51" t="s">
        <v>230</v>
      </c>
      <c r="Q107" s="8">
        <f t="shared" si="5"/>
        <v>0.30000000000000071</v>
      </c>
      <c r="R107" s="12" t="s">
        <v>441</v>
      </c>
      <c r="S107" s="8" t="s">
        <v>15</v>
      </c>
      <c r="T107" s="8" t="s">
        <v>339</v>
      </c>
      <c r="U107" s="6" t="s">
        <v>340</v>
      </c>
      <c r="V107" s="86" t="s">
        <v>503</v>
      </c>
      <c r="W107" s="8" t="s">
        <v>485</v>
      </c>
      <c r="X107" s="5" t="s">
        <v>301</v>
      </c>
      <c r="Y107" s="8" t="s">
        <v>505</v>
      </c>
      <c r="Z107" s="58" t="s">
        <v>489</v>
      </c>
      <c r="AA107" s="90" t="s">
        <v>341</v>
      </c>
      <c r="AB107" s="51" t="s">
        <v>25</v>
      </c>
      <c r="AC107" s="5">
        <v>0.70362772823634401</v>
      </c>
      <c r="AE107" s="5">
        <v>0.48212560567507101</v>
      </c>
      <c r="AF107" s="5">
        <v>0.89798158342669399</v>
      </c>
      <c r="AG107" s="5">
        <v>0</v>
      </c>
      <c r="AH107" s="5" t="s">
        <v>17</v>
      </c>
      <c r="AI107" s="8">
        <v>31</v>
      </c>
      <c r="AJ107" s="9"/>
    </row>
    <row r="108" spans="1:36" ht="68" x14ac:dyDescent="0.2">
      <c r="A108" s="13" t="s">
        <v>332</v>
      </c>
      <c r="B108" s="14" t="s">
        <v>65</v>
      </c>
      <c r="C108" s="11" t="s">
        <v>239</v>
      </c>
      <c r="D108" s="8" t="s">
        <v>127</v>
      </c>
      <c r="E108" s="8" t="s">
        <v>524</v>
      </c>
      <c r="F108" s="11" t="s">
        <v>184</v>
      </c>
      <c r="G108" s="4">
        <v>24</v>
      </c>
      <c r="I108" s="4">
        <v>24.3</v>
      </c>
      <c r="J108" s="12"/>
      <c r="K108" s="4">
        <v>0</v>
      </c>
      <c r="L108" s="11" t="s">
        <v>335</v>
      </c>
      <c r="M108" s="11" t="s">
        <v>338</v>
      </c>
      <c r="N108" s="11" t="s">
        <v>191</v>
      </c>
      <c r="O108" s="12" t="s">
        <v>230</v>
      </c>
      <c r="P108" s="12" t="s">
        <v>230</v>
      </c>
      <c r="Q108" s="11">
        <f t="shared" si="5"/>
        <v>0.30000000000000071</v>
      </c>
      <c r="R108" s="12" t="s">
        <v>441</v>
      </c>
      <c r="S108" s="12" t="s">
        <v>432</v>
      </c>
      <c r="T108" s="44" t="s">
        <v>342</v>
      </c>
      <c r="U108" s="54" t="s">
        <v>343</v>
      </c>
      <c r="V108" s="86" t="s">
        <v>503</v>
      </c>
      <c r="W108" s="8" t="s">
        <v>485</v>
      </c>
      <c r="X108" s="5" t="s">
        <v>301</v>
      </c>
      <c r="Y108" s="8" t="s">
        <v>505</v>
      </c>
      <c r="Z108" s="58" t="s">
        <v>489</v>
      </c>
      <c r="AA108" s="93" t="s">
        <v>471</v>
      </c>
      <c r="AB108" s="55" t="s">
        <v>25</v>
      </c>
      <c r="AC108" s="56">
        <v>0.45115248648231199</v>
      </c>
      <c r="AE108" s="56">
        <v>0.17886710402323</v>
      </c>
      <c r="AF108" s="56">
        <v>0.74973098867855503</v>
      </c>
      <c r="AG108" s="5">
        <v>0</v>
      </c>
      <c r="AH108" s="4" t="s">
        <v>17</v>
      </c>
      <c r="AI108" s="11">
        <v>31</v>
      </c>
    </row>
    <row r="109" spans="1:36" ht="68" x14ac:dyDescent="0.2">
      <c r="A109" s="13" t="s">
        <v>332</v>
      </c>
      <c r="B109" s="14" t="s">
        <v>65</v>
      </c>
      <c r="C109" s="11" t="s">
        <v>239</v>
      </c>
      <c r="D109" s="8" t="s">
        <v>127</v>
      </c>
      <c r="E109" s="8" t="s">
        <v>524</v>
      </c>
      <c r="F109" s="11" t="s">
        <v>184</v>
      </c>
      <c r="G109" s="4">
        <v>24</v>
      </c>
      <c r="I109" s="4">
        <v>24.3</v>
      </c>
      <c r="J109" s="12"/>
      <c r="K109" s="4">
        <v>0</v>
      </c>
      <c r="L109" s="11" t="s">
        <v>335</v>
      </c>
      <c r="M109" s="11" t="s">
        <v>338</v>
      </c>
      <c r="N109" s="11" t="s">
        <v>191</v>
      </c>
      <c r="O109" s="12" t="s">
        <v>230</v>
      </c>
      <c r="P109" s="12" t="s">
        <v>230</v>
      </c>
      <c r="Q109" s="11">
        <f t="shared" si="5"/>
        <v>0.30000000000000071</v>
      </c>
      <c r="R109" s="12" t="s">
        <v>441</v>
      </c>
      <c r="S109" s="12" t="s">
        <v>432</v>
      </c>
      <c r="T109" s="44" t="s">
        <v>344</v>
      </c>
      <c r="U109" s="54" t="s">
        <v>345</v>
      </c>
      <c r="V109" s="86" t="s">
        <v>503</v>
      </c>
      <c r="W109" s="8" t="s">
        <v>485</v>
      </c>
      <c r="X109" s="5" t="s">
        <v>301</v>
      </c>
      <c r="Y109" s="8" t="s">
        <v>505</v>
      </c>
      <c r="Z109" s="58" t="s">
        <v>489</v>
      </c>
      <c r="AA109" s="93" t="s">
        <v>472</v>
      </c>
      <c r="AB109" s="55" t="s">
        <v>25</v>
      </c>
      <c r="AC109" s="56">
        <v>0.71357946093393498</v>
      </c>
      <c r="AE109" s="56">
        <v>0.48912988682959002</v>
      </c>
      <c r="AF109" s="56">
        <v>0.90765904408370202</v>
      </c>
      <c r="AG109" s="5">
        <v>1</v>
      </c>
      <c r="AH109" s="4" t="s">
        <v>17</v>
      </c>
      <c r="AI109" s="11">
        <v>31</v>
      </c>
      <c r="AJ109" s="10" t="s">
        <v>452</v>
      </c>
    </row>
    <row r="110" spans="1:36" ht="85" x14ac:dyDescent="0.2">
      <c r="A110" s="13" t="s">
        <v>332</v>
      </c>
      <c r="B110" s="14" t="s">
        <v>65</v>
      </c>
      <c r="C110" s="11" t="s">
        <v>239</v>
      </c>
      <c r="D110" s="8" t="s">
        <v>127</v>
      </c>
      <c r="E110" s="8" t="s">
        <v>524</v>
      </c>
      <c r="F110" s="11" t="s">
        <v>184</v>
      </c>
      <c r="G110" s="4">
        <v>24</v>
      </c>
      <c r="I110" s="4">
        <v>24.3</v>
      </c>
      <c r="J110" s="12"/>
      <c r="K110" s="4">
        <v>0</v>
      </c>
      <c r="L110" s="11" t="s">
        <v>335</v>
      </c>
      <c r="M110" s="11" t="s">
        <v>338</v>
      </c>
      <c r="N110" s="11" t="s">
        <v>191</v>
      </c>
      <c r="O110" s="12" t="s">
        <v>230</v>
      </c>
      <c r="P110" s="12" t="s">
        <v>230</v>
      </c>
      <c r="Q110" s="11">
        <f t="shared" si="5"/>
        <v>0.30000000000000071</v>
      </c>
      <c r="R110" s="12" t="s">
        <v>441</v>
      </c>
      <c r="S110" s="8" t="s">
        <v>398</v>
      </c>
      <c r="T110" s="44" t="s">
        <v>346</v>
      </c>
      <c r="U110" s="54" t="s">
        <v>347</v>
      </c>
      <c r="V110" s="86" t="s">
        <v>503</v>
      </c>
      <c r="W110" s="8" t="s">
        <v>485</v>
      </c>
      <c r="X110" s="5" t="s">
        <v>301</v>
      </c>
      <c r="Y110" s="8" t="s">
        <v>505</v>
      </c>
      <c r="Z110" s="58" t="s">
        <v>489</v>
      </c>
      <c r="AA110" s="93" t="s">
        <v>471</v>
      </c>
      <c r="AB110" s="55" t="s">
        <v>25</v>
      </c>
      <c r="AC110" s="56">
        <v>0.59632003229519803</v>
      </c>
      <c r="AE110" s="56">
        <v>0.38696318181670197</v>
      </c>
      <c r="AF110" s="56">
        <v>0.81167075707945102</v>
      </c>
      <c r="AG110" s="5">
        <v>0</v>
      </c>
      <c r="AH110" s="4" t="s">
        <v>17</v>
      </c>
      <c r="AI110" s="11">
        <v>31</v>
      </c>
    </row>
    <row r="111" spans="1:36" ht="85" x14ac:dyDescent="0.2">
      <c r="A111" s="13" t="s">
        <v>332</v>
      </c>
      <c r="B111" s="14" t="s">
        <v>65</v>
      </c>
      <c r="C111" s="11" t="s">
        <v>239</v>
      </c>
      <c r="D111" s="8" t="s">
        <v>127</v>
      </c>
      <c r="E111" s="8" t="s">
        <v>524</v>
      </c>
      <c r="F111" s="11" t="s">
        <v>184</v>
      </c>
      <c r="G111" s="4">
        <v>24</v>
      </c>
      <c r="I111" s="12">
        <v>32</v>
      </c>
      <c r="J111" s="12"/>
      <c r="K111" s="4">
        <v>4</v>
      </c>
      <c r="L111" s="11" t="s">
        <v>335</v>
      </c>
      <c r="M111" s="11" t="s">
        <v>338</v>
      </c>
      <c r="N111" s="11" t="s">
        <v>191</v>
      </c>
      <c r="O111" s="12" t="s">
        <v>231</v>
      </c>
      <c r="P111" s="12" t="s">
        <v>231</v>
      </c>
      <c r="Q111" s="11">
        <f t="shared" si="5"/>
        <v>8</v>
      </c>
      <c r="R111" s="12" t="s">
        <v>441</v>
      </c>
      <c r="S111" s="12" t="s">
        <v>432</v>
      </c>
      <c r="T111" s="44" t="s">
        <v>342</v>
      </c>
      <c r="U111" s="54" t="s">
        <v>348</v>
      </c>
      <c r="V111" s="86" t="s">
        <v>503</v>
      </c>
      <c r="W111" s="8" t="s">
        <v>485</v>
      </c>
      <c r="X111" s="5" t="s">
        <v>301</v>
      </c>
      <c r="Y111" s="8" t="s">
        <v>505</v>
      </c>
      <c r="Z111" s="58" t="s">
        <v>489</v>
      </c>
      <c r="AA111" s="93" t="s">
        <v>349</v>
      </c>
      <c r="AB111" s="55" t="s">
        <v>25</v>
      </c>
      <c r="AC111" s="56">
        <v>0.21710704100291101</v>
      </c>
      <c r="AD111" s="56"/>
      <c r="AE111" s="56">
        <v>1.58082896487097E-4</v>
      </c>
      <c r="AF111" s="56">
        <v>0.60532554576737296</v>
      </c>
      <c r="AG111" s="5">
        <v>0</v>
      </c>
      <c r="AH111" s="4" t="s">
        <v>17</v>
      </c>
      <c r="AI111" s="11">
        <v>31</v>
      </c>
    </row>
    <row r="112" spans="1:36" ht="85" x14ac:dyDescent="0.2">
      <c r="A112" s="13" t="s">
        <v>332</v>
      </c>
      <c r="B112" s="14" t="s">
        <v>65</v>
      </c>
      <c r="C112" s="11" t="s">
        <v>239</v>
      </c>
      <c r="D112" s="8" t="s">
        <v>127</v>
      </c>
      <c r="E112" s="8" t="s">
        <v>524</v>
      </c>
      <c r="F112" s="11" t="s">
        <v>184</v>
      </c>
      <c r="G112" s="4">
        <v>24</v>
      </c>
      <c r="I112" s="12">
        <v>32</v>
      </c>
      <c r="J112" s="12"/>
      <c r="K112" s="4">
        <v>4</v>
      </c>
      <c r="L112" s="11" t="s">
        <v>335</v>
      </c>
      <c r="M112" s="11" t="s">
        <v>338</v>
      </c>
      <c r="N112" s="11" t="s">
        <v>191</v>
      </c>
      <c r="O112" s="12" t="s">
        <v>231</v>
      </c>
      <c r="P112" s="12" t="s">
        <v>231</v>
      </c>
      <c r="Q112" s="11">
        <f t="shared" si="5"/>
        <v>8</v>
      </c>
      <c r="R112" s="12" t="s">
        <v>441</v>
      </c>
      <c r="S112" s="12" t="s">
        <v>432</v>
      </c>
      <c r="T112" s="44" t="s">
        <v>350</v>
      </c>
      <c r="U112" s="54" t="s">
        <v>351</v>
      </c>
      <c r="V112" s="86" t="s">
        <v>503</v>
      </c>
      <c r="W112" s="8" t="s">
        <v>485</v>
      </c>
      <c r="X112" s="5" t="s">
        <v>301</v>
      </c>
      <c r="Y112" s="8" t="s">
        <v>505</v>
      </c>
      <c r="Z112" s="58" t="s">
        <v>489</v>
      </c>
      <c r="AA112" s="93" t="s">
        <v>349</v>
      </c>
      <c r="AB112" s="55" t="s">
        <v>25</v>
      </c>
      <c r="AC112" s="56">
        <v>0.770475502932363</v>
      </c>
      <c r="AD112" s="56"/>
      <c r="AE112" s="56">
        <v>0.530035904272942</v>
      </c>
      <c r="AF112" s="56">
        <v>0.97667488880283404</v>
      </c>
      <c r="AG112" s="5">
        <v>1</v>
      </c>
      <c r="AH112" s="4" t="s">
        <v>17</v>
      </c>
      <c r="AI112" s="11">
        <v>31</v>
      </c>
      <c r="AJ112" s="10" t="s">
        <v>452</v>
      </c>
    </row>
    <row r="113" spans="1:35" ht="102" x14ac:dyDescent="0.2">
      <c r="A113" s="13" t="s">
        <v>332</v>
      </c>
      <c r="B113" s="14" t="s">
        <v>65</v>
      </c>
      <c r="C113" s="11" t="s">
        <v>239</v>
      </c>
      <c r="D113" s="8" t="s">
        <v>127</v>
      </c>
      <c r="E113" s="8" t="s">
        <v>524</v>
      </c>
      <c r="F113" s="11" t="s">
        <v>184</v>
      </c>
      <c r="G113" s="4">
        <v>24</v>
      </c>
      <c r="I113" s="12">
        <v>32</v>
      </c>
      <c r="J113" s="12"/>
      <c r="K113" s="4">
        <v>4</v>
      </c>
      <c r="L113" s="11" t="s">
        <v>335</v>
      </c>
      <c r="M113" s="11" t="s">
        <v>338</v>
      </c>
      <c r="N113" s="11" t="s">
        <v>191</v>
      </c>
      <c r="O113" s="12" t="s">
        <v>231</v>
      </c>
      <c r="P113" s="12" t="s">
        <v>231</v>
      </c>
      <c r="Q113" s="11">
        <f t="shared" si="5"/>
        <v>8</v>
      </c>
      <c r="R113" s="12" t="s">
        <v>441</v>
      </c>
      <c r="S113" s="8" t="s">
        <v>398</v>
      </c>
      <c r="T113" s="44" t="s">
        <v>346</v>
      </c>
      <c r="U113" s="54" t="s">
        <v>352</v>
      </c>
      <c r="V113" s="86" t="s">
        <v>503</v>
      </c>
      <c r="W113" s="8" t="s">
        <v>485</v>
      </c>
      <c r="X113" s="5" t="s">
        <v>301</v>
      </c>
      <c r="Y113" s="8" t="s">
        <v>505</v>
      </c>
      <c r="Z113" s="58" t="s">
        <v>489</v>
      </c>
      <c r="AA113" s="93" t="s">
        <v>349</v>
      </c>
      <c r="AB113" s="55" t="s">
        <v>25</v>
      </c>
      <c r="AC113" s="56">
        <v>0.61780766721142399</v>
      </c>
      <c r="AE113" s="56">
        <v>0.28293901823860801</v>
      </c>
      <c r="AF113" s="56">
        <v>0.92707271210448805</v>
      </c>
      <c r="AG113" s="5">
        <v>0</v>
      </c>
      <c r="AH113" s="4" t="s">
        <v>17</v>
      </c>
      <c r="AI113" s="11">
        <v>31</v>
      </c>
    </row>
    <row r="114" spans="1:35" ht="85" x14ac:dyDescent="0.2">
      <c r="A114" s="13" t="s">
        <v>332</v>
      </c>
      <c r="B114" s="14" t="s">
        <v>65</v>
      </c>
      <c r="C114" s="11" t="s">
        <v>239</v>
      </c>
      <c r="D114" s="8" t="s">
        <v>127</v>
      </c>
      <c r="E114" s="8" t="s">
        <v>524</v>
      </c>
      <c r="F114" s="11" t="s">
        <v>184</v>
      </c>
      <c r="G114" s="4">
        <v>24</v>
      </c>
      <c r="I114" s="12">
        <v>36</v>
      </c>
      <c r="J114" s="12"/>
      <c r="K114" s="4">
        <f>46/24</f>
        <v>1.9166666666666667</v>
      </c>
      <c r="L114" s="11" t="s">
        <v>335</v>
      </c>
      <c r="M114" s="11" t="s">
        <v>338</v>
      </c>
      <c r="N114" s="11" t="s">
        <v>191</v>
      </c>
      <c r="O114" s="12" t="s">
        <v>231</v>
      </c>
      <c r="P114" s="12" t="s">
        <v>230</v>
      </c>
      <c r="Q114" s="11">
        <f t="shared" si="5"/>
        <v>12</v>
      </c>
      <c r="R114" s="12" t="s">
        <v>441</v>
      </c>
      <c r="S114" s="53" t="s">
        <v>161</v>
      </c>
      <c r="T114" s="44" t="s">
        <v>391</v>
      </c>
      <c r="U114" s="54" t="s">
        <v>392</v>
      </c>
      <c r="V114" s="85" t="s">
        <v>503</v>
      </c>
      <c r="W114" s="8" t="s">
        <v>485</v>
      </c>
      <c r="X114" s="5" t="s">
        <v>301</v>
      </c>
      <c r="Y114" s="8" t="s">
        <v>505</v>
      </c>
      <c r="Z114" s="51" t="s">
        <v>489</v>
      </c>
      <c r="AA114" s="92" t="s">
        <v>473</v>
      </c>
      <c r="AB114" s="55" t="s">
        <v>25</v>
      </c>
      <c r="AC114" s="56">
        <v>0.50989985200440302</v>
      </c>
      <c r="AE114" s="56">
        <v>0.209712009854683</v>
      </c>
      <c r="AF114" s="56">
        <v>0.79911918360424905</v>
      </c>
      <c r="AG114" s="5">
        <v>0</v>
      </c>
      <c r="AH114" s="4" t="s">
        <v>17</v>
      </c>
      <c r="AI114" s="11">
        <v>31</v>
      </c>
    </row>
    <row r="115" spans="1:35" x14ac:dyDescent="0.2">
      <c r="Z115" s="58"/>
    </row>
    <row r="116" spans="1:35" x14ac:dyDescent="0.2">
      <c r="Z116" s="58"/>
    </row>
    <row r="118" spans="1:35" x14ac:dyDescent="0.2">
      <c r="AA118" s="94"/>
    </row>
  </sheetData>
  <pageMargins left="0.75" right="0.75" top="1" bottom="1" header="0.5" footer="0.5"/>
  <pageSetup paperSize="9" scale="70"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9FF35-83DD-A247-A737-544966668986}">
  <dimension ref="A1:J49"/>
  <sheetViews>
    <sheetView topLeftCell="B2" zoomScale="127" zoomScaleNormal="127" workbookViewId="0">
      <selection activeCell="C38" sqref="C38"/>
    </sheetView>
  </sheetViews>
  <sheetFormatPr baseColWidth="10" defaultRowHeight="16" x14ac:dyDescent="0.2"/>
  <cols>
    <col min="2" max="2" width="23.5" bestFit="1" customWidth="1"/>
    <col min="3" max="3" width="45.33203125" bestFit="1" customWidth="1"/>
    <col min="4" max="4" width="30.83203125" customWidth="1"/>
    <col min="5" max="5" width="15.6640625" bestFit="1" customWidth="1"/>
    <col min="6" max="6" width="14.33203125" bestFit="1" customWidth="1"/>
    <col min="7" max="7" width="20.5" bestFit="1" customWidth="1"/>
    <col min="8" max="8" width="14.6640625" bestFit="1" customWidth="1"/>
    <col min="9" max="9" width="13.33203125" bestFit="1" customWidth="1"/>
  </cols>
  <sheetData>
    <row r="1" spans="2:5" ht="17" thickBot="1" x14ac:dyDescent="0.25">
      <c r="B1" s="27"/>
      <c r="C1" s="27"/>
      <c r="D1" s="27"/>
      <c r="E1" s="27"/>
    </row>
    <row r="2" spans="2:5" ht="17" thickBot="1" x14ac:dyDescent="0.25">
      <c r="B2" s="28" t="s">
        <v>202</v>
      </c>
      <c r="C2" s="29" t="s">
        <v>203</v>
      </c>
      <c r="D2" s="61"/>
      <c r="E2" s="30" t="s">
        <v>229</v>
      </c>
    </row>
    <row r="3" spans="2:5" x14ac:dyDescent="0.2">
      <c r="B3" s="31" t="s">
        <v>187</v>
      </c>
      <c r="C3" s="32">
        <v>1</v>
      </c>
      <c r="D3" s="32"/>
      <c r="E3" s="31"/>
    </row>
    <row r="4" spans="2:5" x14ac:dyDescent="0.2">
      <c r="B4" s="31" t="s">
        <v>12</v>
      </c>
      <c r="C4" s="32">
        <v>4</v>
      </c>
      <c r="D4" s="32"/>
      <c r="E4" s="31"/>
    </row>
    <row r="5" spans="2:5" x14ac:dyDescent="0.2">
      <c r="B5" s="31" t="s">
        <v>47</v>
      </c>
      <c r="C5" s="32">
        <v>1</v>
      </c>
      <c r="D5" s="32"/>
      <c r="E5" s="31" t="s">
        <v>228</v>
      </c>
    </row>
    <row r="6" spans="2:5" x14ac:dyDescent="0.2">
      <c r="B6" s="49" t="s">
        <v>315</v>
      </c>
      <c r="C6" s="32">
        <v>1</v>
      </c>
      <c r="D6" s="32"/>
      <c r="E6" s="31"/>
    </row>
    <row r="7" spans="2:5" x14ac:dyDescent="0.2">
      <c r="B7" s="49" t="s">
        <v>447</v>
      </c>
      <c r="C7" s="32">
        <v>2</v>
      </c>
      <c r="D7" s="32"/>
      <c r="E7" s="31" t="s">
        <v>448</v>
      </c>
    </row>
    <row r="8" spans="2:5" x14ac:dyDescent="0.2">
      <c r="B8" s="31" t="s">
        <v>95</v>
      </c>
      <c r="C8" s="32">
        <v>2</v>
      </c>
      <c r="D8" s="32"/>
      <c r="E8" s="31"/>
    </row>
    <row r="9" spans="2:5" ht="17" thickBot="1" x14ac:dyDescent="0.25">
      <c r="B9" s="33" t="s">
        <v>102</v>
      </c>
      <c r="C9" s="34">
        <v>1</v>
      </c>
      <c r="D9" s="32"/>
      <c r="E9" s="31"/>
    </row>
    <row r="10" spans="2:5" ht="17" thickBot="1" x14ac:dyDescent="0.25">
      <c r="C10" s="35"/>
      <c r="D10" s="35"/>
      <c r="E10" s="35"/>
    </row>
    <row r="11" spans="2:5" ht="17" thickBot="1" x14ac:dyDescent="0.25">
      <c r="B11" s="39" t="s">
        <v>205</v>
      </c>
      <c r="C11" s="40" t="s">
        <v>206</v>
      </c>
      <c r="D11" s="62"/>
      <c r="E11" s="36"/>
    </row>
    <row r="12" spans="2:5" ht="17" thickBot="1" x14ac:dyDescent="0.25">
      <c r="B12" s="41" t="s">
        <v>291</v>
      </c>
      <c r="C12" s="42">
        <v>8</v>
      </c>
      <c r="D12" s="32"/>
      <c r="E12" s="35"/>
    </row>
    <row r="13" spans="2:5" ht="17" thickBot="1" x14ac:dyDescent="0.25">
      <c r="B13" s="49" t="s">
        <v>326</v>
      </c>
      <c r="C13" s="32">
        <v>5</v>
      </c>
      <c r="D13" s="32"/>
      <c r="E13" s="35"/>
    </row>
    <row r="14" spans="2:5" ht="17" thickBot="1" x14ac:dyDescent="0.25">
      <c r="B14" s="39" t="s">
        <v>389</v>
      </c>
      <c r="C14" s="40"/>
      <c r="D14" s="62"/>
      <c r="E14" s="35"/>
    </row>
    <row r="15" spans="2:5" ht="17" thickBot="1" x14ac:dyDescent="0.25">
      <c r="B15" s="41" t="s">
        <v>326</v>
      </c>
      <c r="C15" s="42">
        <v>7</v>
      </c>
      <c r="D15" s="32"/>
      <c r="E15" s="35"/>
    </row>
    <row r="16" spans="2:5" ht="17" thickBot="1" x14ac:dyDescent="0.25">
      <c r="C16" s="35"/>
      <c r="D16" s="35"/>
      <c r="E16" s="35"/>
    </row>
    <row r="17" spans="1:10" x14ac:dyDescent="0.2">
      <c r="B17" s="37"/>
      <c r="C17" s="37"/>
      <c r="D17" s="37"/>
      <c r="E17" s="105" t="s">
        <v>207</v>
      </c>
      <c r="F17" s="105"/>
      <c r="G17" s="105"/>
      <c r="H17" s="105"/>
      <c r="I17" s="105"/>
    </row>
    <row r="18" spans="1:10" ht="17" thickBot="1" x14ac:dyDescent="0.25">
      <c r="B18" s="74" t="s">
        <v>208</v>
      </c>
      <c r="C18" s="75" t="s">
        <v>209</v>
      </c>
      <c r="D18" s="75" t="s">
        <v>439</v>
      </c>
      <c r="E18" s="75" t="s">
        <v>210</v>
      </c>
      <c r="F18" s="75" t="s">
        <v>212</v>
      </c>
      <c r="G18" s="75" t="s">
        <v>213</v>
      </c>
      <c r="H18" s="75" t="s">
        <v>211</v>
      </c>
      <c r="I18" s="38" t="s">
        <v>214</v>
      </c>
      <c r="J18" s="30" t="s">
        <v>229</v>
      </c>
    </row>
    <row r="19" spans="1:10" x14ac:dyDescent="0.2">
      <c r="B19" s="76" t="s">
        <v>20</v>
      </c>
      <c r="C19" s="76" t="s">
        <v>215</v>
      </c>
      <c r="D19" s="76" t="s">
        <v>441</v>
      </c>
      <c r="E19" s="73"/>
      <c r="F19" s="73"/>
      <c r="G19" s="73" t="s">
        <v>217</v>
      </c>
      <c r="H19" s="73" t="s">
        <v>216</v>
      </c>
      <c r="I19" s="35"/>
    </row>
    <row r="20" spans="1:10" x14ac:dyDescent="0.2">
      <c r="B20" s="76"/>
      <c r="C20" s="76" t="s">
        <v>38</v>
      </c>
      <c r="D20" s="76" t="s">
        <v>441</v>
      </c>
      <c r="E20" s="73"/>
      <c r="F20" s="73"/>
      <c r="G20" s="73" t="s">
        <v>217</v>
      </c>
      <c r="H20" s="73" t="s">
        <v>216</v>
      </c>
      <c r="I20" s="35"/>
    </row>
    <row r="21" spans="1:10" x14ac:dyDescent="0.2">
      <c r="B21" s="76"/>
      <c r="C21" s="76" t="s">
        <v>39</v>
      </c>
      <c r="D21" s="76" t="s">
        <v>441</v>
      </c>
      <c r="E21" s="73"/>
      <c r="F21" s="73"/>
      <c r="G21" s="73" t="s">
        <v>217</v>
      </c>
      <c r="H21" s="73" t="s">
        <v>216</v>
      </c>
      <c r="I21" s="35"/>
    </row>
    <row r="22" spans="1:10" x14ac:dyDescent="0.2">
      <c r="B22" s="76"/>
      <c r="C22" s="76" t="s">
        <v>40</v>
      </c>
      <c r="D22" s="76" t="s">
        <v>441</v>
      </c>
      <c r="E22" s="73"/>
      <c r="F22" s="73"/>
      <c r="G22" s="73" t="s">
        <v>217</v>
      </c>
      <c r="H22" s="73" t="s">
        <v>216</v>
      </c>
      <c r="I22" s="35"/>
    </row>
    <row r="23" spans="1:10" x14ac:dyDescent="0.2">
      <c r="B23" s="76"/>
      <c r="C23" s="76" t="s">
        <v>41</v>
      </c>
      <c r="D23" s="76" t="s">
        <v>441</v>
      </c>
      <c r="E23" s="73"/>
      <c r="F23" s="73"/>
      <c r="G23" s="73" t="s">
        <v>217</v>
      </c>
      <c r="H23" s="73" t="s">
        <v>216</v>
      </c>
      <c r="I23" s="35"/>
    </row>
    <row r="24" spans="1:10" x14ac:dyDescent="0.2">
      <c r="B24" s="76"/>
      <c r="C24" s="76" t="s">
        <v>434</v>
      </c>
      <c r="D24" s="76" t="s">
        <v>440</v>
      </c>
      <c r="E24" s="73"/>
      <c r="F24" s="73" t="s">
        <v>217</v>
      </c>
      <c r="G24" s="73"/>
      <c r="H24" s="73"/>
      <c r="I24" s="35"/>
    </row>
    <row r="25" spans="1:10" x14ac:dyDescent="0.2">
      <c r="B25" s="76"/>
      <c r="C25" s="76" t="s">
        <v>42</v>
      </c>
      <c r="D25" s="76" t="s">
        <v>440</v>
      </c>
      <c r="E25" s="73"/>
      <c r="F25" s="73" t="s">
        <v>217</v>
      </c>
      <c r="G25" s="73"/>
      <c r="H25" s="73"/>
      <c r="I25" s="35"/>
    </row>
    <row r="26" spans="1:10" x14ac:dyDescent="0.2">
      <c r="B26" s="76"/>
      <c r="C26" s="76" t="s">
        <v>44</v>
      </c>
      <c r="D26" s="76" t="s">
        <v>440</v>
      </c>
      <c r="E26" s="73"/>
      <c r="F26" s="73" t="s">
        <v>217</v>
      </c>
      <c r="G26" s="73"/>
      <c r="H26" s="73"/>
      <c r="I26" s="35"/>
    </row>
    <row r="27" spans="1:10" x14ac:dyDescent="0.2">
      <c r="B27" s="76" t="s">
        <v>218</v>
      </c>
      <c r="C27" s="76" t="s">
        <v>219</v>
      </c>
      <c r="D27" s="76" t="s">
        <v>446</v>
      </c>
      <c r="E27" s="73" t="s">
        <v>217</v>
      </c>
      <c r="F27" s="73"/>
      <c r="G27" s="73"/>
      <c r="H27" s="73" t="s">
        <v>220</v>
      </c>
      <c r="I27" s="35"/>
    </row>
    <row r="28" spans="1:10" x14ac:dyDescent="0.2">
      <c r="B28" s="76" t="s">
        <v>59</v>
      </c>
      <c r="C28" s="76" t="s">
        <v>433</v>
      </c>
      <c r="D28" s="76" t="s">
        <v>440</v>
      </c>
      <c r="E28" s="73"/>
      <c r="F28" s="73" t="s">
        <v>217</v>
      </c>
      <c r="G28" s="73"/>
      <c r="H28" s="73" t="s">
        <v>220</v>
      </c>
      <c r="I28" s="35"/>
    </row>
    <row r="29" spans="1:10" x14ac:dyDescent="0.2">
      <c r="B29" s="76" t="s">
        <v>204</v>
      </c>
      <c r="C29" s="76" t="s">
        <v>449</v>
      </c>
      <c r="D29" s="76" t="s">
        <v>446</v>
      </c>
      <c r="E29" s="73" t="s">
        <v>217</v>
      </c>
      <c r="F29" s="73"/>
      <c r="G29" s="73"/>
      <c r="H29" s="73" t="s">
        <v>220</v>
      </c>
      <c r="I29" s="35"/>
    </row>
    <row r="30" spans="1:10" x14ac:dyDescent="0.2">
      <c r="B30" s="76" t="s">
        <v>221</v>
      </c>
      <c r="C30" s="76" t="s">
        <v>450</v>
      </c>
      <c r="D30" s="76" t="s">
        <v>441</v>
      </c>
      <c r="E30" s="73"/>
      <c r="F30" s="73"/>
      <c r="G30" s="73" t="s">
        <v>226</v>
      </c>
      <c r="H30" s="73" t="s">
        <v>216</v>
      </c>
      <c r="I30" s="35"/>
      <c r="J30" t="s">
        <v>227</v>
      </c>
    </row>
    <row r="31" spans="1:10" x14ac:dyDescent="0.2">
      <c r="A31" s="106"/>
      <c r="B31" s="76" t="s">
        <v>74</v>
      </c>
      <c r="C31" s="76" t="s">
        <v>78</v>
      </c>
      <c r="D31" s="76" t="s">
        <v>446</v>
      </c>
      <c r="E31" s="73" t="s">
        <v>217</v>
      </c>
      <c r="F31" s="73"/>
      <c r="G31" s="73"/>
      <c r="H31" s="73"/>
      <c r="I31" s="43" t="s">
        <v>222</v>
      </c>
    </row>
    <row r="32" spans="1:10" x14ac:dyDescent="0.2">
      <c r="A32" s="106"/>
      <c r="B32" s="76"/>
      <c r="C32" s="76" t="s">
        <v>80</v>
      </c>
      <c r="D32" s="76" t="s">
        <v>446</v>
      </c>
      <c r="E32" s="73" t="s">
        <v>217</v>
      </c>
      <c r="F32" s="73"/>
      <c r="G32" s="73"/>
      <c r="H32" s="73"/>
      <c r="I32" s="43" t="s">
        <v>222</v>
      </c>
    </row>
    <row r="33" spans="1:9" x14ac:dyDescent="0.2">
      <c r="A33" s="106"/>
      <c r="B33" s="76"/>
      <c r="C33" s="76" t="s">
        <v>81</v>
      </c>
      <c r="D33" s="76" t="s">
        <v>446</v>
      </c>
      <c r="E33" s="73" t="s">
        <v>217</v>
      </c>
      <c r="F33" s="73"/>
      <c r="G33" s="73"/>
      <c r="H33" s="73"/>
      <c r="I33" s="43" t="s">
        <v>222</v>
      </c>
    </row>
    <row r="34" spans="1:9" x14ac:dyDescent="0.2">
      <c r="A34" s="106"/>
      <c r="B34" s="76" t="s">
        <v>82</v>
      </c>
      <c r="C34" s="76" t="s">
        <v>85</v>
      </c>
      <c r="D34" s="76" t="s">
        <v>446</v>
      </c>
      <c r="E34" s="73" t="s">
        <v>217</v>
      </c>
      <c r="F34" s="73"/>
      <c r="G34" s="73"/>
      <c r="H34" s="73"/>
      <c r="I34" s="43" t="s">
        <v>222</v>
      </c>
    </row>
    <row r="35" spans="1:9" x14ac:dyDescent="0.2">
      <c r="A35" s="106"/>
      <c r="B35" s="76"/>
      <c r="C35" s="76" t="s">
        <v>223</v>
      </c>
      <c r="D35" s="76" t="s">
        <v>446</v>
      </c>
      <c r="E35" s="73" t="s">
        <v>217</v>
      </c>
      <c r="F35" s="73"/>
      <c r="G35" s="73"/>
      <c r="H35" s="73"/>
      <c r="I35" s="43" t="s">
        <v>222</v>
      </c>
    </row>
    <row r="36" spans="1:9" x14ac:dyDescent="0.2">
      <c r="A36" s="106"/>
      <c r="B36" s="76"/>
      <c r="C36" s="76" t="s">
        <v>88</v>
      </c>
      <c r="D36" s="76" t="s">
        <v>446</v>
      </c>
      <c r="E36" s="73" t="s">
        <v>217</v>
      </c>
      <c r="F36" s="73"/>
      <c r="G36" s="73"/>
      <c r="H36" s="73"/>
      <c r="I36" s="43" t="s">
        <v>222</v>
      </c>
    </row>
    <row r="37" spans="1:9" x14ac:dyDescent="0.2">
      <c r="B37" s="76" t="s">
        <v>89</v>
      </c>
      <c r="C37" s="76" t="s">
        <v>224</v>
      </c>
      <c r="D37" s="76" t="s">
        <v>446</v>
      </c>
      <c r="E37" s="73" t="s">
        <v>217</v>
      </c>
      <c r="F37" s="73"/>
      <c r="G37" s="76"/>
      <c r="H37" s="73"/>
    </row>
    <row r="38" spans="1:9" x14ac:dyDescent="0.2">
      <c r="B38" s="76"/>
      <c r="C38" s="76" t="s">
        <v>225</v>
      </c>
      <c r="D38" s="76" t="s">
        <v>446</v>
      </c>
      <c r="E38" s="73" t="s">
        <v>217</v>
      </c>
      <c r="F38" s="73"/>
      <c r="G38" s="76"/>
      <c r="H38" s="73"/>
    </row>
    <row r="39" spans="1:9" x14ac:dyDescent="0.2">
      <c r="B39" s="76" t="s">
        <v>313</v>
      </c>
      <c r="C39" s="76" t="s">
        <v>161</v>
      </c>
      <c r="D39" s="76" t="s">
        <v>441</v>
      </c>
      <c r="E39" s="73"/>
      <c r="F39" s="73"/>
      <c r="G39" s="73" t="s">
        <v>226</v>
      </c>
      <c r="H39" s="73"/>
    </row>
    <row r="40" spans="1:9" x14ac:dyDescent="0.2">
      <c r="B40" s="76"/>
      <c r="C40" s="76" t="s">
        <v>388</v>
      </c>
      <c r="D40" s="76" t="s">
        <v>441</v>
      </c>
      <c r="E40" s="73"/>
      <c r="F40" s="73"/>
      <c r="G40" s="73" t="s">
        <v>226</v>
      </c>
      <c r="H40" s="73" t="s">
        <v>216</v>
      </c>
    </row>
    <row r="41" spans="1:9" x14ac:dyDescent="0.2">
      <c r="B41" s="76"/>
      <c r="C41" s="76" t="s">
        <v>155</v>
      </c>
      <c r="D41" s="76" t="s">
        <v>441</v>
      </c>
      <c r="E41" s="73"/>
      <c r="F41" s="73"/>
      <c r="G41" s="73" t="s">
        <v>217</v>
      </c>
      <c r="H41" s="73" t="s">
        <v>216</v>
      </c>
    </row>
    <row r="42" spans="1:9" x14ac:dyDescent="0.2">
      <c r="B42" s="76" t="s">
        <v>326</v>
      </c>
      <c r="C42" s="76" t="s">
        <v>390</v>
      </c>
      <c r="D42" s="76" t="s">
        <v>441</v>
      </c>
      <c r="E42" s="73"/>
      <c r="F42" s="73"/>
      <c r="G42" s="73" t="s">
        <v>217</v>
      </c>
      <c r="H42" s="73"/>
    </row>
    <row r="43" spans="1:9" x14ac:dyDescent="0.2">
      <c r="B43" s="76"/>
      <c r="C43" s="76" t="s">
        <v>155</v>
      </c>
      <c r="D43" s="76" t="s">
        <v>441</v>
      </c>
      <c r="E43" s="73"/>
      <c r="F43" s="73"/>
      <c r="G43" s="73" t="s">
        <v>217</v>
      </c>
      <c r="H43" s="73" t="s">
        <v>217</v>
      </c>
    </row>
    <row r="44" spans="1:9" x14ac:dyDescent="0.2">
      <c r="B44" s="49" t="s">
        <v>312</v>
      </c>
      <c r="C44" s="49" t="s">
        <v>161</v>
      </c>
      <c r="D44" s="49" t="s">
        <v>440</v>
      </c>
      <c r="E44" s="77"/>
      <c r="F44" s="77" t="s">
        <v>217</v>
      </c>
      <c r="G44" s="49"/>
      <c r="H44" s="77"/>
      <c r="I44" s="31"/>
    </row>
    <row r="45" spans="1:9" x14ac:dyDescent="0.2">
      <c r="B45" s="49" t="s">
        <v>332</v>
      </c>
      <c r="C45" s="49" t="s">
        <v>390</v>
      </c>
      <c r="D45" s="49" t="s">
        <v>441</v>
      </c>
      <c r="E45" s="49"/>
      <c r="F45" s="49"/>
      <c r="G45" s="77" t="s">
        <v>217</v>
      </c>
      <c r="H45" s="49"/>
      <c r="I45" s="31"/>
    </row>
    <row r="46" spans="1:9" ht="17" thickBot="1" x14ac:dyDescent="0.25">
      <c r="B46" s="78"/>
      <c r="C46" s="78" t="s">
        <v>393</v>
      </c>
      <c r="D46" s="78" t="s">
        <v>441</v>
      </c>
      <c r="E46" s="78"/>
      <c r="F46" s="78"/>
      <c r="G46" s="79" t="s">
        <v>394</v>
      </c>
      <c r="H46" s="78"/>
      <c r="I46" s="33"/>
    </row>
    <row r="48" spans="1:9" x14ac:dyDescent="0.2">
      <c r="E48" s="35"/>
      <c r="F48" s="35"/>
      <c r="G48" s="35"/>
      <c r="H48" s="35"/>
      <c r="I48" s="35"/>
    </row>
    <row r="49" spans="5:9" x14ac:dyDescent="0.2">
      <c r="E49" s="35"/>
      <c r="F49" s="35"/>
      <c r="G49" s="35"/>
      <c r="H49" s="35"/>
      <c r="I49" s="35"/>
    </row>
  </sheetData>
  <mergeCells count="2">
    <mergeCell ref="E17:I17"/>
    <mergeCell ref="A31:A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systematic review</vt:lpstr>
      <vt:lpstr>metah2</vt:lpstr>
      <vt:lpstr>h2</vt:lpstr>
      <vt:lpstr>manipulations</vt:lpstr>
      <vt:lpstr>'h2'!Print_Area</vt:lpstr>
      <vt:lpstr>metah2!Print_Area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BN</dc:creator>
  <cp:lastModifiedBy>Editor</cp:lastModifiedBy>
  <dcterms:created xsi:type="dcterms:W3CDTF">2019-06-19T03:17:58Z</dcterms:created>
  <dcterms:modified xsi:type="dcterms:W3CDTF">2021-07-28T06:52:09Z</dcterms:modified>
</cp:coreProperties>
</file>