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/>
  <bookViews>
    <workbookView xWindow="28680" yWindow="-120" windowWidth="20730" windowHeight="11040" tabRatio="628" activeTab="2"/>
  </bookViews>
  <sheets>
    <sheet name="CPPD 01-18" sheetId="1" r:id="rId1"/>
    <sheet name="Ensino" sheetId="2" r:id="rId2"/>
    <sheet name="Pontuações" sheetId="3" r:id="rId3"/>
    <sheet name="Afast.Pós.Grad" sheetId="4" r:id="rId4"/>
    <sheet name="Afast.Licenças" sheetId="5" r:id="rId5"/>
    <sheet name="Exer.Cargos" sheetId="6" r:id="rId6"/>
  </sheets>
  <definedNames>
    <definedName name="_xlnm.Print_Area" localSheetId="0">'CPPD 01-18'!$A$1:$F$130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/>
  <c r="E86"/>
  <c r="F33"/>
  <c r="F31"/>
  <c r="I3"/>
  <c r="F110" s="1"/>
  <c r="F42" l="1"/>
  <c r="F99"/>
  <c r="F100"/>
  <c r="F101"/>
  <c r="F102"/>
  <c r="F103"/>
  <c r="F91"/>
  <c r="F92"/>
  <c r="F93"/>
  <c r="F94"/>
  <c r="F95"/>
  <c r="F96"/>
  <c r="F70"/>
  <c r="F71"/>
  <c r="F72"/>
  <c r="F73"/>
  <c r="F74"/>
  <c r="F75"/>
  <c r="F76"/>
  <c r="F54"/>
  <c r="F55"/>
  <c r="F48"/>
  <c r="F49"/>
  <c r="F50"/>
  <c r="F51"/>
  <c r="F52"/>
  <c r="F36"/>
  <c r="F118" s="1"/>
  <c r="F97" l="1"/>
  <c r="F104"/>
  <c r="F43"/>
  <c r="F44"/>
  <c r="F45"/>
  <c r="F46"/>
  <c r="F47"/>
  <c r="F53"/>
  <c r="F56"/>
  <c r="F57"/>
  <c r="F58"/>
  <c r="F59"/>
  <c r="F60"/>
  <c r="F61"/>
  <c r="F62"/>
  <c r="F64"/>
  <c r="F65"/>
  <c r="F66"/>
  <c r="F67"/>
  <c r="F68"/>
  <c r="F69"/>
  <c r="F38"/>
  <c r="F78" l="1"/>
  <c r="T139" s="1"/>
  <c r="F83"/>
  <c r="F84"/>
  <c r="F85"/>
  <c r="F86"/>
  <c r="F87"/>
  <c r="F88"/>
  <c r="F89"/>
  <c r="F121"/>
  <c r="F34"/>
  <c r="T138"/>
  <c r="B3" i="2"/>
  <c r="D21" s="1"/>
  <c r="D3"/>
  <c r="D74" s="1"/>
  <c r="E5" i="6"/>
  <c r="G13" s="1"/>
  <c r="E5" i="5"/>
  <c r="B10" s="1"/>
  <c r="E5" i="4"/>
  <c r="E11" s="1"/>
  <c r="B10" i="6"/>
  <c r="E10"/>
  <c r="B11"/>
  <c r="E11"/>
  <c r="B12"/>
  <c r="E12"/>
  <c r="B13"/>
  <c r="E13"/>
  <c r="B19"/>
  <c r="E19"/>
  <c r="B20"/>
  <c r="E20"/>
  <c r="B21"/>
  <c r="E21"/>
  <c r="F106" i="1" l="1"/>
  <c r="F120" s="1"/>
  <c r="C12" i="6"/>
  <c r="D61" i="2"/>
  <c r="D48"/>
  <c r="C19" i="6"/>
  <c r="F19"/>
  <c r="D22" i="2"/>
  <c r="G12" i="6"/>
  <c r="G11"/>
  <c r="F20" i="5"/>
  <c r="D13"/>
  <c r="G10"/>
  <c r="G20"/>
  <c r="E13"/>
  <c r="C11"/>
  <c r="B21"/>
  <c r="G13"/>
  <c r="F11"/>
  <c r="C21"/>
  <c r="D19"/>
  <c r="G11"/>
  <c r="E19"/>
  <c r="B12"/>
  <c r="D10"/>
  <c r="C21" i="6"/>
  <c r="C10"/>
  <c r="B13" i="5"/>
  <c r="E10"/>
  <c r="E21"/>
  <c r="F19"/>
  <c r="E12"/>
  <c r="G19"/>
  <c r="C20"/>
  <c r="C13"/>
  <c r="F10"/>
  <c r="C12"/>
  <c r="C10"/>
  <c r="G21" i="6"/>
  <c r="D35" i="2"/>
  <c r="D73"/>
  <c r="F13" i="4"/>
  <c r="F11"/>
  <c r="F10" i="6"/>
  <c r="B21" i="4"/>
  <c r="B12"/>
  <c r="B10"/>
  <c r="G10" i="6"/>
  <c r="G20"/>
  <c r="F119" i="1"/>
  <c r="D21" i="5"/>
  <c r="B20"/>
  <c r="F13"/>
  <c r="D12"/>
  <c r="B11"/>
  <c r="C21" i="4"/>
  <c r="C19"/>
  <c r="C12"/>
  <c r="C10"/>
  <c r="D13" i="6"/>
  <c r="G19"/>
  <c r="D60" i="2"/>
  <c r="E21" i="4"/>
  <c r="F21" i="5"/>
  <c r="D20"/>
  <c r="B19"/>
  <c r="F12"/>
  <c r="D11"/>
  <c r="F21" i="4"/>
  <c r="F19"/>
  <c r="F12"/>
  <c r="F10"/>
  <c r="D11" i="6"/>
  <c r="D20"/>
  <c r="D47" i="2"/>
  <c r="D34"/>
  <c r="F20" i="4"/>
  <c r="F21" i="6"/>
  <c r="F12"/>
  <c r="B19" i="4"/>
  <c r="C20" i="6"/>
  <c r="C13"/>
  <c r="C11"/>
  <c r="E19" i="4"/>
  <c r="E12"/>
  <c r="E10"/>
  <c r="D12" i="6"/>
  <c r="D21"/>
  <c r="F20"/>
  <c r="F13"/>
  <c r="F11"/>
  <c r="G21" i="5"/>
  <c r="E20"/>
  <c r="C19"/>
  <c r="G12"/>
  <c r="E11"/>
  <c r="B20" i="4"/>
  <c r="B13"/>
  <c r="B11"/>
  <c r="D10" i="6"/>
  <c r="D19"/>
  <c r="C20" i="4"/>
  <c r="C13"/>
  <c r="C11"/>
  <c r="E20"/>
  <c r="E13"/>
  <c r="T136" i="1" l="1"/>
  <c r="F123" s="1"/>
  <c r="T134"/>
  <c r="T137" s="1"/>
  <c r="F128" l="1"/>
  <c r="F129"/>
  <c r="F130"/>
</calcChain>
</file>

<file path=xl/sharedStrings.xml><?xml version="1.0" encoding="utf-8"?>
<sst xmlns="http://schemas.openxmlformats.org/spreadsheetml/2006/main" count="593" uniqueCount="444">
  <si>
    <t>UNIVERSIDADE FEDERAL DO RIO GRANDE DO SUL</t>
  </si>
  <si>
    <t xml:space="preserve"> </t>
  </si>
  <si>
    <t>INTERSTÍCIO</t>
  </si>
  <si>
    <t>a</t>
  </si>
  <si>
    <t>SOMA DOS PONTOS NA ATIVIDADE DE ENSINO</t>
  </si>
  <si>
    <t>2. PONTUAÇÃO EM ATIVIDADES DE PESQUISA E/OU DE EXTENSÃO</t>
  </si>
  <si>
    <t>SOMA DOS PONTOS EM ATIVIDADES DE PESQUISA E/OU DE EXTENSÃO:</t>
  </si>
  <si>
    <t>3. PONTUAÇÃO EM  ATIVIDADES DE ADMINISTRAÇÃO, REPRESENTAÇÃO E OUTRAS</t>
  </si>
  <si>
    <t>SOMA DOS PONTOS EM ATIVIDADES DE ADMINISTRAÇÃO, REPRESENTAÇÃO E OUTRAS</t>
  </si>
  <si>
    <t>4. PONTUAÇÃO EM DESEMPENHO DIDÁTICO</t>
  </si>
  <si>
    <t>5. TOTALIZAÇÃO</t>
  </si>
  <si>
    <t>Em Atividades de Ensino que não tenha sido utilizada para completar aquela pontuação mínima total</t>
  </si>
  <si>
    <t>Em Atividades de Pesquisa e/ou Extensão que não tenha sido utilizada para completar aquela pontuação mínima total</t>
  </si>
  <si>
    <t>TOTAL DOS PONTOS DESTA AVALIACÃO</t>
  </si>
  <si>
    <t>6. PONTUAÇÃO EXCEDENTE PARA A PRÓXIMA AVALIAÇÃO</t>
  </si>
  <si>
    <t>Em Atividades de Ensino que não tenha sido utilizada para completar a pontuação mínima total</t>
  </si>
  <si>
    <t>Em Atividades de Pesquisa e/ou Extensão que não tenha sido utilizada para completar a pontuação mínima total</t>
  </si>
  <si>
    <t>Classe</t>
  </si>
  <si>
    <t>Ensino técnico</t>
  </si>
  <si>
    <t>EDUFRGS</t>
  </si>
  <si>
    <t>40 horas ou 40 horas com DE</t>
  </si>
  <si>
    <t>20 horas</t>
  </si>
  <si>
    <t>Total</t>
  </si>
  <si>
    <t>Ensino</t>
  </si>
  <si>
    <t>Pesq./Exten</t>
  </si>
  <si>
    <t>Pesq./Exten.</t>
  </si>
  <si>
    <t>A (Auxiliar)</t>
  </si>
  <si>
    <t>B (Assistente)</t>
  </si>
  <si>
    <t>C (Adjunto)</t>
  </si>
  <si>
    <t>D (Associado)</t>
  </si>
  <si>
    <t>de A para B</t>
  </si>
  <si>
    <t>de B para C</t>
  </si>
  <si>
    <t>de C para D</t>
  </si>
  <si>
    <t>TI é a duração, em meses, do interstício considerado para avaliação:</t>
  </si>
  <si>
    <t>Nome:</t>
  </si>
  <si>
    <t xml:space="preserve">Unidade: </t>
  </si>
  <si>
    <t xml:space="preserve">Departamento: </t>
  </si>
  <si>
    <t>Cartão:</t>
  </si>
  <si>
    <t>Planilha 01/18 - CPPD</t>
  </si>
  <si>
    <t>DADOS DE IDENTIFICAÇÃO</t>
  </si>
  <si>
    <t>Pontuação</t>
  </si>
  <si>
    <t>Pontuação para fins de Progressão ou  Promoção Funcional por Avaliação de Desempenho Acadêmico</t>
  </si>
  <si>
    <t>1) O separador decimal desta planilha é a vírgula (,) e não o ponto (.).</t>
  </si>
  <si>
    <t>1. PONTUAÇÃO EM ATIVIDADES DE ENSINO: [VER ANEXO 1 DA DECISÃO Nº 331/2017]</t>
  </si>
  <si>
    <t>Data de início no atual regime de trabalho: [dd/mm/aaaa]:</t>
  </si>
  <si>
    <t>Data da última progressão ou promoção [dd/mm/aaaa]:</t>
  </si>
  <si>
    <t>Progressão ou Promoção Requerida:</t>
  </si>
  <si>
    <t>Redução dos mínimos nos casos de afastamento para Mestrado, Doutorado e Pós-Doutorado</t>
  </si>
  <si>
    <t>TA é o tempo de afastamento (em meses):</t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</si>
  <si>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De acordo com Art. 9º, Inciso I - Para efeitos do disposto no inciso I deste artigo, o tempo de aperfeiçoamento está limitado ao total de quatro semestres para mestrado, oito semestres para doutorado e dois semestres para pós-doutorado. </t>
    </r>
  </si>
  <si>
    <t>Redução dos mínimos nos casos de licença à gestante, à adotante, à paternidade ou para tratamento de saúde superior a três meses</t>
  </si>
  <si>
    <t>TI é a duração do interstício considerado para avaliação (em meses):</t>
  </si>
  <si>
    <t>TA é o tempo em licença (em meses):</t>
  </si>
  <si>
    <t>Redução dos mínimos nos casos de exercício de cargos de direção, assessoramento, chefia ou coordenação previstos no Estatuto e Regimento Geral da UFRGS</t>
  </si>
  <si>
    <t>TA é o tempo em efetivo exercício no cargo (em meses):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</si>
  <si>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 xml:space="preserve">De acordo com Art. 9º, Inciso II - Para efeitos do disposto no inciso II deste artigo, o tempo mínimo de licença para tratamento de saúde deverá ser superior a três meses. 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</si>
  <si>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III 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</si>
  <si>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III </t>
    </r>
  </si>
  <si>
    <t>Planilha para cálculo das Pontuações mínimas reduzidas de acordo com Art. 9º, Inciso III (item 4.3 do Anexo 4)</t>
  </si>
  <si>
    <t>Planilha para cálculo das Pontuações mínimas reduzidas de acordo com Art. 9º, Inciso II (item 4.2 do Anexo 4)</t>
  </si>
  <si>
    <t>Planilha para cálculo das Pontuações mínimas reduzidas de acordo com Art. 9º, Inciso I (item 4.1 do Anexo 4)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</si>
  <si>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</si>
  <si>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</si>
  <si>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</si>
  <si>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</t>
    </r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</si>
  <si>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Quando o interstício iniciar ou terminar no meio do semestre a pontuação deste(s) semestre(s) deve(m) ser calculada(s) de acordo com a </t>
    </r>
    <r>
      <rPr>
        <b/>
        <sz val="11"/>
        <rFont val="Calibri"/>
        <family val="2"/>
      </rPr>
      <t>Planilha Ensino</t>
    </r>
  </si>
  <si>
    <r>
      <t>Indicar a pontuação mínima total exigida [</t>
    </r>
    <r>
      <rPr>
        <b/>
        <sz val="11"/>
        <rFont val="Calibri"/>
        <family val="2"/>
      </rPr>
      <t>ver planilha correspondente</t>
    </r>
    <r>
      <rPr>
        <sz val="11"/>
        <rFont val="Calibri"/>
        <family val="2"/>
      </rPr>
      <t>].</t>
    </r>
  </si>
  <si>
    <r>
      <t xml:space="preserve">Indicar a pontuação mínima exigida em atividades de pesquisa e/ou de extensão </t>
    </r>
    <r>
      <rPr>
        <b/>
        <sz val="11"/>
        <rFont val="Calibri"/>
        <family val="2"/>
      </rPr>
      <t>[ver planilha correspondente]</t>
    </r>
    <r>
      <rPr>
        <sz val="11"/>
        <rFont val="Calibri"/>
        <family val="2"/>
      </rPr>
      <t>.</t>
    </r>
  </si>
  <si>
    <r>
      <t>Indicar a pontuação mínima total exigida [</t>
    </r>
    <r>
      <rPr>
        <b/>
        <sz val="11"/>
        <rFont val="Calibri"/>
        <family val="2"/>
      </rPr>
      <t>ver planilha correspondente]</t>
    </r>
    <r>
      <rPr>
        <sz val="11"/>
        <rFont val="Calibri"/>
        <family val="2"/>
      </rPr>
      <t>:</t>
    </r>
  </si>
  <si>
    <t xml:space="preserve">Pontos excedentes do item 1.6 [Orientação e/ou Coorientação] a serem utilizados para atingir a pontuação mínima total exigida </t>
  </si>
  <si>
    <t>Progressão [Classe A] - AUXILIAR 1 para AUXILIAR 2</t>
  </si>
  <si>
    <t>Progressão [Classe A] - ASSISTENTE-A 1 para ASSISTENTE-A 2</t>
  </si>
  <si>
    <t>Progressão [Classe A] - ADJUNTO-A 1 para ADJUNTO-A 2</t>
  </si>
  <si>
    <r>
      <t>Promoção [Classe A --&gt;</t>
    </r>
    <r>
      <rPr>
        <sz val="10"/>
        <rFont val="Arial"/>
        <family val="2"/>
        <charset val="1"/>
      </rPr>
      <t xml:space="preserve"> Classe B]</t>
    </r>
    <r>
      <rPr>
        <sz val="10"/>
        <rFont val="Arial"/>
        <family val="2"/>
        <charset val="1"/>
      </rPr>
      <t xml:space="preserve"> - AUXILIAR 2 para ASSISTENTE 1</t>
    </r>
  </si>
  <si>
    <t>Promoção [Classe A --&gt; Classe B] - ASSISTENTE-A 2 para ASSISTENTE 1</t>
  </si>
  <si>
    <t>Promoção [Classe A --&gt; Classe B] - ADJUNTO-A 2 para ASSISTENTE 1</t>
  </si>
  <si>
    <t>--------------------------------------------------------------------------------------------------------------</t>
  </si>
  <si>
    <t>Promoção [Classe B --&gt; Classe C] - ASSISTENTE 2 para ADJUNTO 1</t>
  </si>
  <si>
    <t>Progressão [Classe B] - ASSISTENTE 1 para ASSISTENTE 2</t>
  </si>
  <si>
    <t>Progressão [Classe C] - ADJUNTO 1 para ADJUNTO 2</t>
  </si>
  <si>
    <t>Progressão [Classe C] - ADJUNTO 2 para ADJUNTO 3</t>
  </si>
  <si>
    <t>Progressão [Classe C] - ADJUNTO 3 para ADJUNTO 4</t>
  </si>
  <si>
    <t>Promoção [Classe C --&gt; Classe D] - ADJUNTO 4 para ASSOCIADO 1</t>
  </si>
  <si>
    <t>Progressão [Classe D] - ASSOCIADO 1 para ASSOCIADO 2</t>
  </si>
  <si>
    <t>Progressão [Classe D] - ASSOCIADO 2 para ASSOCIADO 3</t>
  </si>
  <si>
    <t>Progressão [Classe D] - ASSOCIADO 3 para ASSOCIADO 4</t>
  </si>
  <si>
    <t>Campus Litoral Norte</t>
  </si>
  <si>
    <t>Departamento Interdisciplinar</t>
  </si>
  <si>
    <t>Escola de Administração</t>
  </si>
  <si>
    <t>Departamento de Ciências Administrativas</t>
  </si>
  <si>
    <t>Escola de Educação Física, Fisioterapia e Dança</t>
  </si>
  <si>
    <t>Departamento de Educação Física</t>
  </si>
  <si>
    <t>Escola de Enfermagem</t>
  </si>
  <si>
    <t>Departamento de Assistência e Orientação Profissional</t>
  </si>
  <si>
    <t>Departamento de Enfermagem Materno-Infantil</t>
  </si>
  <si>
    <t>Departamento de Enfermagem Médico-Cirúrgica</t>
  </si>
  <si>
    <t>Escola de Engenharia</t>
  </si>
  <si>
    <t>Departamento de Engenharia Civil</t>
  </si>
  <si>
    <t>Departamento de Engenharia de Minas</t>
  </si>
  <si>
    <t>Departamento de Engenharia de Produção e Transportes</t>
  </si>
  <si>
    <t>Departamento de Engenharia dos Materiais</t>
  </si>
  <si>
    <t>Departamento de Engenharia Elétrica</t>
  </si>
  <si>
    <t>Departamento de Engenharia Mecânica</t>
  </si>
  <si>
    <t>Departamento de Engenharia Química</t>
  </si>
  <si>
    <t>Departamento de Metalurgia</t>
  </si>
  <si>
    <t>Departamento de Sistemas Elétricos de Automação e Energia</t>
  </si>
  <si>
    <t>Faculdade de Agronomia</t>
  </si>
  <si>
    <t>Departamento de Fitossanidade</t>
  </si>
  <si>
    <t>Departamento de Horticultura e Silvicultura</t>
  </si>
  <si>
    <t>Departamento de Plantas de Lavoura</t>
  </si>
  <si>
    <t>Departamento de Plantas Forrageiras e Agrometeorologia</t>
  </si>
  <si>
    <t>Departamento de Solos</t>
  </si>
  <si>
    <t>Departamento de Zootecnia</t>
  </si>
  <si>
    <t>Faculdade de Arquitetura</t>
  </si>
  <si>
    <t>Departamento de Arquitetura</t>
  </si>
  <si>
    <t>Departamento de Design e Expressão Gráfica</t>
  </si>
  <si>
    <t>Departamento de Urbanismo</t>
  </si>
  <si>
    <t>Faculdade de Biblioteconomia e Comunicação</t>
  </si>
  <si>
    <t>Departamento de Ciência da Informação</t>
  </si>
  <si>
    <t>Departamento de Comunicação</t>
  </si>
  <si>
    <t>Faculdade de Ciências Econômicas</t>
  </si>
  <si>
    <t>Departamento de Ciências Contábeis e Atuariais</t>
  </si>
  <si>
    <t>Departamento de Economia e Relações Internacionais</t>
  </si>
  <si>
    <t>Faculdade de Direito</t>
  </si>
  <si>
    <t>Departamento de Ciências Penais</t>
  </si>
  <si>
    <t>Departamento de Direito Econômico e do Trabalho</t>
  </si>
  <si>
    <t>Departamento de Direito Privado e Processo Civil</t>
  </si>
  <si>
    <t>Departamento de Direito Público e Filosofia do Direito</t>
  </si>
  <si>
    <t>Faculdade de Educação</t>
  </si>
  <si>
    <t>Departamento de Ensino e Currículo</t>
  </si>
  <si>
    <t>Departamento de Estudos Básicos</t>
  </si>
  <si>
    <t>Departamento de Estudos Especializados</t>
  </si>
  <si>
    <t>Faculdade de Farmácia</t>
  </si>
  <si>
    <t>Departamento de Análises</t>
  </si>
  <si>
    <t>Departamento de Produção de Matéria Prima</t>
  </si>
  <si>
    <t>Departamento de Produção e Controle de Medicamentos</t>
  </si>
  <si>
    <t>Faculdade de Medicina</t>
  </si>
  <si>
    <t>Departamento de Cirurgia</t>
  </si>
  <si>
    <t>Departamento de Ginecologia e Obstetrícia</t>
  </si>
  <si>
    <t>Departamento de Medicina Interna</t>
  </si>
  <si>
    <t>Departamento de Medicina Social</t>
  </si>
  <si>
    <t>Departamento de Nutrição</t>
  </si>
  <si>
    <t>Departamento de Oftalmologia e OtorrinoLaringologia</t>
  </si>
  <si>
    <t>Departamento de Patologia</t>
  </si>
  <si>
    <t>Departamento de Pediatria</t>
  </si>
  <si>
    <t>Departamento de Psiquiatria e Medicina Legal</t>
  </si>
  <si>
    <t>Faculdade de Odontologia</t>
  </si>
  <si>
    <t>Departamento de Cirurgia e Ortopedia</t>
  </si>
  <si>
    <t>Departamento de Odontologia Conservadora</t>
  </si>
  <si>
    <t>Departamento de Odontologia Preventiva e Social</t>
  </si>
  <si>
    <t>Faculdade de Veterinária</t>
  </si>
  <si>
    <t>Departamento de Medicina Animal</t>
  </si>
  <si>
    <t>Departamento de Medicina Veterinária Preventiva</t>
  </si>
  <si>
    <t>Departamento de Patologia Clínica Veterinária</t>
  </si>
  <si>
    <t>Instituto de Artes</t>
  </si>
  <si>
    <t>Departamento de Arte Dramática</t>
  </si>
  <si>
    <t>Departamento de Artes Visuais</t>
  </si>
  <si>
    <t>Departamento de Música</t>
  </si>
  <si>
    <t>Instituto de Biociências</t>
  </si>
  <si>
    <t>Departamento de Biofísica</t>
  </si>
  <si>
    <t>Departamento de Biologia Molecular e Biotecnologia</t>
  </si>
  <si>
    <t>Departamento de Botânica</t>
  </si>
  <si>
    <t>Departamento de Ecologia</t>
  </si>
  <si>
    <t>Departamento de Genética</t>
  </si>
  <si>
    <t>Departamento de Zoologia</t>
  </si>
  <si>
    <t>Instituto de Ciências Básicas da Saúde</t>
  </si>
  <si>
    <t>Departamento de Bioquímica</t>
  </si>
  <si>
    <t>Departamento de Ciências Morfológicas</t>
  </si>
  <si>
    <t>Departamento de Farmacologia</t>
  </si>
  <si>
    <t>Departamento de Fisiologia</t>
  </si>
  <si>
    <t>Departamento de Microbiologia, Imunologia e Parasitologia</t>
  </si>
  <si>
    <t>Instituto de Ciências e Tecnologias dos Alimentos</t>
  </si>
  <si>
    <t>Departamento de Ciências dos Alimentos</t>
  </si>
  <si>
    <t>Departamento de Tecnologia dos Alimentos</t>
  </si>
  <si>
    <t>Instituto de Filosofia e Ciências Humanas</t>
  </si>
  <si>
    <t>Departamento de Antropologia</t>
  </si>
  <si>
    <t>Departamento de Ciência Política</t>
  </si>
  <si>
    <t>Departamento de Filosofia</t>
  </si>
  <si>
    <t>Departamento de História</t>
  </si>
  <si>
    <t>Departamento de Sociologia</t>
  </si>
  <si>
    <t>Instituto de Física</t>
  </si>
  <si>
    <t>Departamento de Astronomia</t>
  </si>
  <si>
    <t>Departamento de Física</t>
  </si>
  <si>
    <t>Instituto de Geociências</t>
  </si>
  <si>
    <t>Departamento de Geodésia</t>
  </si>
  <si>
    <t>Departamento de Geografia</t>
  </si>
  <si>
    <t>Departamento de Geologia</t>
  </si>
  <si>
    <t>Departamento de Mineralogia e Petrologia</t>
  </si>
  <si>
    <t>Departamento de Paleontologia e Estratigrafia</t>
  </si>
  <si>
    <t>Instituto de Informática</t>
  </si>
  <si>
    <t>Departamento de Informática Aplicada</t>
  </si>
  <si>
    <t xml:space="preserve">Departamento de Informática Teórica </t>
  </si>
  <si>
    <t>Instituto de Letras</t>
  </si>
  <si>
    <t>Departamento de Letras Clássicas e Vernáculas</t>
  </si>
  <si>
    <t>Departamento de Línguas Modernas</t>
  </si>
  <si>
    <t>Departamento de Linguística, Filologia e Teoria Literária</t>
  </si>
  <si>
    <t>Instituto de Matemática e Estatística</t>
  </si>
  <si>
    <t>Departamento de Estatística</t>
  </si>
  <si>
    <t>Departamento de Matemática Pura e Aplicada</t>
  </si>
  <si>
    <t>Instituto de Pesquisas Hidráulicas</t>
  </si>
  <si>
    <t>Departamento de Hidromecânica e Hidrologia</t>
  </si>
  <si>
    <t>Departamento de Obras Hidráulicas</t>
  </si>
  <si>
    <t>Instituto de Psicologia</t>
  </si>
  <si>
    <t>Departamento de Psicanálise e Psicopatologia</t>
  </si>
  <si>
    <t>Departamento de Psicologia do Desenvolvimento e da Personalidade</t>
  </si>
  <si>
    <t>Departamento de Psicologia Social e Institucional</t>
  </si>
  <si>
    <t>Departamento de Saúde e Comunicação Humana</t>
  </si>
  <si>
    <t>Departamento de Serviço Social</t>
  </si>
  <si>
    <t>Instituto de Química</t>
  </si>
  <si>
    <t>Departamento de Físico-Química</t>
  </si>
  <si>
    <t>Departamento de Química Inorgânica</t>
  </si>
  <si>
    <t>Departamento de Química Orgânica</t>
  </si>
  <si>
    <t>Quadros de Pontuações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</si>
  <si>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e do Art. 7º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</si>
  <si>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e do Art. 7º</t>
    </r>
  </si>
  <si>
    <t>Pontuações Mínimas para Progressão e/ou Promoção previstas nos Art. 5º, 6º e 7º (Anexo 5)</t>
  </si>
  <si>
    <t>Pontuação da avaliação do desempenho didático, conforme Art. 10 [Item 4.4 do Anexo 4]</t>
  </si>
  <si>
    <t>40 horas</t>
  </si>
  <si>
    <t>Dedicação Exclusiva</t>
  </si>
  <si>
    <t>Selecione a Unidade</t>
  </si>
  <si>
    <t>Selecione o Departamento</t>
  </si>
  <si>
    <t>Selecione a Progressão ou Promoção Requerida</t>
  </si>
  <si>
    <t>Selecione o Regime de Trabalho</t>
  </si>
  <si>
    <t>Regime de Trabalho Anterior [se alterado no interstício]:</t>
  </si>
  <si>
    <t>Regime de Trabalho Atual:</t>
  </si>
  <si>
    <t>Ensino de Graduação:</t>
  </si>
  <si>
    <t>Ensino de Pós-Graduação:</t>
  </si>
  <si>
    <t>Ensino de Extensão:</t>
  </si>
  <si>
    <t>Notas:</t>
  </si>
  <si>
    <t>Interstício considerado para avaliação:</t>
  </si>
  <si>
    <t>Data de início das aulas do primeiro semestre do interstício (dd/mm/aaaa):</t>
  </si>
  <si>
    <t>Data de término das aulas do primeiro semestre do interstício (dd/mm/aaaa):</t>
  </si>
  <si>
    <t>Data de início das aulas do último semestre do interstício (dd/mm/aaaa):</t>
  </si>
  <si>
    <t>Data de término das aulas do último semestre do interstício (dd/mm/aaaa):</t>
  </si>
  <si>
    <t>Número de créditos em ensino de graduação no primeiro semestre do interstício:</t>
  </si>
  <si>
    <t>Número de créditos em ensino de graduação no último semestre do interstício:</t>
  </si>
  <si>
    <t>Pontuação em ensino de graduação no primeiro semestre do interstício:</t>
  </si>
  <si>
    <t>Pontuação em ensino de graduação no último semestre do interstício:</t>
  </si>
  <si>
    <t>Número de créditos em ensino de pós-graduação no primeiro semestre do interstício:</t>
  </si>
  <si>
    <t>Número de créditos em ensino de pós-graduação no último semestre do interstício:</t>
  </si>
  <si>
    <t>Pontuação em ensino de pós-graduação no primeiro semestre do interstício:</t>
  </si>
  <si>
    <t>Pontuação em ensino de pós-graduação no último semestre do interstício:</t>
  </si>
  <si>
    <t>Número de créditos em ensino técnico no primeiro semestre do interstício:</t>
  </si>
  <si>
    <t>Número de créditos em ensino técnico no último semestre do interstício:</t>
  </si>
  <si>
    <t>Pontuação em ensino técnico no primeiro semestre do interstício:</t>
  </si>
  <si>
    <t>Pontuação em ensino técnico no último semestre do interstício:</t>
  </si>
  <si>
    <t>Número de créditos em ensino de extensão no primeiro semestre do interstício:</t>
  </si>
  <si>
    <t>Número de créditos em ensino de extensão no último semestre do interstício:</t>
  </si>
  <si>
    <t>Pontuação em ensino de extensão no primeiro semestre do interstício:</t>
  </si>
  <si>
    <t>Pontuação em ensino de extensão no último semestre do interstício:</t>
  </si>
  <si>
    <t>Número de créditos como ministrante em ações de capacitação oferecidas pela EDURGS no primeiro semestre do interstício:</t>
  </si>
  <si>
    <t>Número de créditos como ministrante em ações de capacitação oferecidas pela EDURGS no último semestre do interstício:</t>
  </si>
  <si>
    <t>Pontuação como ministrante em ações de capacitação oferecidas pela EDURGS no primeiro semestre do interstício:</t>
  </si>
  <si>
    <t>Pontuação como ministrante em ações de capacitação oferecidas pela EDURGS no último semestre do interstício:</t>
  </si>
  <si>
    <t>NOTAS:</t>
  </si>
  <si>
    <t>2) Os valores abaixo devem ser somados aos pontos obtidos nos demais semestres do interstício.</t>
  </si>
  <si>
    <t>1) As datas de início e término das aulas devem estar de acordo com o Calendário Acadêmico da UFRGS.</t>
  </si>
  <si>
    <t>3) Preencher somente os campos realçados em amarelo.</t>
  </si>
  <si>
    <t>4) Os campos em azul serão preenchidos automaticamente.</t>
  </si>
  <si>
    <t>Cálculo das Proporcionalidades atribuídas às Pontuações em Ensino para Progressões e/ou Promoções previstas nos Art. 5º e 6º</t>
  </si>
  <si>
    <t>50% dos pontos excedentes em atividades de ensino a serem compensados em atividades de pesquisa e/ou de extensão [Somente para docentes em 20 h/semanais]</t>
  </si>
  <si>
    <t>Quantidade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</si>
  <si>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</si>
  <si>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</si>
  <si>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</si>
  <si>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</si>
  <si>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</si>
  <si>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</si>
  <si>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</si>
  <si>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</si>
  <si>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</si>
  <si>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</si>
  <si>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</si>
  <si>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</si>
  <si>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</si>
  <si>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</si>
  <si>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</si>
  <si>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</si>
  <si>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</si>
  <si>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</si>
  <si>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</si>
  <si>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</si>
  <si>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</si>
  <si>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</si>
  <si>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</si>
  <si>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</si>
  <si>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</si>
  <si>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</si>
  <si>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</si>
  <si>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</si>
  <si>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</si>
  <si>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</si>
  <si>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</si>
  <si>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</si>
  <si>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</si>
  <si>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</si>
  <si>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</si>
  <si>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</si>
  <si>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</si>
  <si>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5.1</t>
  </si>
  <si>
    <t>5.2</t>
  </si>
  <si>
    <t>5.3</t>
  </si>
  <si>
    <t>5.4</t>
  </si>
  <si>
    <t>Cálculo</t>
  </si>
  <si>
    <t>Artigo Decisão 331/Significado</t>
  </si>
  <si>
    <t>Artigo 12 (o que não usou em pesq/ext da prog anterior no mínimo que pode ser usado no total  - 20 horas)</t>
  </si>
  <si>
    <t>Atividades de Ensino</t>
  </si>
  <si>
    <t>Atividades de Pesquisa e/ou Extensão</t>
  </si>
  <si>
    <t>Atividades de Administração, Representação e Outras</t>
  </si>
  <si>
    <t>Desempenho Didático</t>
  </si>
  <si>
    <t>Pontuação Totais Parciais SOMA(F91:F94)</t>
  </si>
  <si>
    <t>Excedente Remanescente da Progressão Anterior</t>
  </si>
  <si>
    <t>Artigo 12 (o que não usou em pesq/ext da prog anterior no mínimo que pode ser usado no total - DE e 40 horas) - Positivo (sobra da pesquisa prog anterior) - Negativo (usou toda a sobra do ensino)</t>
  </si>
  <si>
    <t>Pontuação total em:</t>
  </si>
  <si>
    <r>
      <t xml:space="preserve">Pontuação excedente na avaliação anterior </t>
    </r>
    <r>
      <rPr>
        <b/>
        <sz val="11"/>
        <rFont val="Calibri"/>
        <family val="2"/>
      </rPr>
      <t>[ver planilha da última progressão].</t>
    </r>
  </si>
  <si>
    <t>pesq/Ext(desta prog)+pesq/ext(prog anterior)</t>
  </si>
  <si>
    <t>Ensino Técnico:</t>
  </si>
  <si>
    <t xml:space="preserve">EDUFRGS: </t>
  </si>
  <si>
    <t>Orientação e/ou Coorientação [ver Anexo 1, item 1.6, da Decisão Nº 331/2017]:</t>
  </si>
  <si>
    <t>Indicadores - Dec. 331/2017</t>
  </si>
  <si>
    <t>3) Preencher os campos realçados em amarelo.</t>
  </si>
  <si>
    <r>
      <t xml:space="preserve">2) Preencher os campos realçados em vermelho </t>
    </r>
    <r>
      <rPr>
        <b/>
        <sz val="11"/>
        <color rgb="FFFF0000"/>
        <rFont val="Calibri"/>
        <family val="2"/>
        <scheme val="minor"/>
      </rPr>
      <t>(Obrigatório)</t>
    </r>
    <r>
      <rPr>
        <sz val="11"/>
        <rFont val="Calibri"/>
        <family val="2"/>
        <scheme val="minor"/>
      </rPr>
      <t>.</t>
    </r>
  </si>
  <si>
    <t>Res. Depto descrição</t>
  </si>
  <si>
    <t>Res. Depto quantitativo</t>
  </si>
  <si>
    <t>Coordenação de projeto de pesquisa aprovado no Sistema de Pesquisa [3 pontos por projeto]</t>
  </si>
  <si>
    <t>Coordenação de atividade de extensão registrada no Sistema de Extensão com relatórios aprovados [3 pontos por projeto]</t>
  </si>
  <si>
    <t>Livro didático, técnico-científico ou artístico publicado por editora [até 25]</t>
  </si>
  <si>
    <t>Organização de livro didático, técnico-científico ou artístico publicado por editora [até 10]</t>
  </si>
  <si>
    <t>Capítulo de livro didático, técnico-científico ou artístico publicado por editora [até 10]</t>
  </si>
  <si>
    <t>Tradução ou revisão técnica de tradução de livro didático, técnico-científico ou artístico publicado por editora [até 10]</t>
  </si>
  <si>
    <t>Tradução ou revisão técnica de tradução de capítulo de livro didático, técnico-científico ou artístico [até 5]</t>
  </si>
  <si>
    <t>Artigo publicado em periódico científico especializado, indexado [até 15]</t>
  </si>
  <si>
    <t>Artigo publicado em anais de evento científico-acadêmico [até 10]</t>
  </si>
  <si>
    <t>Artigo publicado em periódico não indexado [até 4]</t>
  </si>
  <si>
    <t>Artigo ou documento de divulgação científica, tecnológica ou artística publicado [até 4]</t>
  </si>
  <si>
    <t>Resumo expandido publicado em anais de evento científico-acadêmico [até 4]</t>
  </si>
  <si>
    <t>Resumo publicado em anais de evento científico-acadêmico [até 2]</t>
  </si>
  <si>
    <t>Tese de doutorado defendida por professor Adjunto e aprovada [até 25]</t>
  </si>
  <si>
    <t>Dissertação de mestrado apresentada por professor Assistente ou Adjunto e aprovada [até 15]</t>
  </si>
  <si>
    <t>Produção de Material Acadêmico na forma de mídia eletrônica, filmes, vídeos, audiovisuais e similares [até 15]</t>
  </si>
  <si>
    <t>Texto de apresentação em catálogos artísticos [até 2]</t>
  </si>
  <si>
    <t>Produção artística em música, artes visuais, artes cênicas, dança, cinema, áudio e vídeo, literatura [até 15]</t>
  </si>
  <si>
    <t>Produto tecnológico, processo ou técnica gerada [até 15]</t>
  </si>
  <si>
    <t>Mapa cartográfico, projeto paisagístico ou urbanístico ou arquitetônico [até 15]</t>
  </si>
  <si>
    <t>Participação sem remuneração adicional em atividades de pesquisa por projeto registrado e aprovado no Sistema de Pesquisa [até 2]</t>
  </si>
  <si>
    <t>Outras atividades não contempladas nos itens anteriores, definidas na Resolução prevista no Artigo 1º, § 4º [até 10]</t>
  </si>
  <si>
    <t>Participação em órgão colegiado definido no Estatuto e/ou Regimento Geral da Universidade, vedada a acumulação de pontos por participação simultânea em atividades previstas no item 3.3 e 3.4 [2,5 pontos / semestre]</t>
  </si>
  <si>
    <t>Atividades de administração, compreendendo atividades de direção, assessoramento, chefia e coordenação em órgão da administração pública relacionado à área de atuação do docente [5 pontos / semestre]</t>
  </si>
  <si>
    <t>Atividades de representação, compreendendo a participação em órgãos colegiados de órgãos da administração pública relacionado à área de atuação do docente, na condição de indicados ou eleitos, bem como de representação sindical e conselhos profissionais [2,5 pontos / semestre]</t>
  </si>
  <si>
    <t>Participação em bancas examinadoras ou processos de avaliação  com  pontuação  definida na Resolução prevista no  Artigo 1º, § 4º  [até 10 pontos no interstício]</t>
  </si>
  <si>
    <t>Outras atividades não contempladas nos itens anteriores, definidos na Resolução prevista no Artigo 1º, § 4º  [até 10 pontos no interstício]</t>
  </si>
  <si>
    <t>Ítem</t>
  </si>
  <si>
    <t>Exercício do cargo ou da função administrativa I: Reitor, Vice-Reitor, Pró-Reitor, Diretor de Unidade, Diretor de Campi fora de Sede, Presidente de Câmara, Chefe de Gabinete da Reitoria, Presidente da CPPD e outros cargos de direção que exijam dedicação comparável aos acima mencionados, vedada a acumulação de pontos [10 pontos / semestre]</t>
  </si>
  <si>
    <t>Exercício do cargo ou da função administrativa II: Vice-Diretor, Chefe de Departamento, Coordenador de Programa de Pós-Graduação, Coordenador de Comissão de Graduação, Coordenador de Comissão de Pesquisa, Coordenador de Comissão de Extensão, Coordenador de NDE, coordenador de NAU, e outros cargos que exijam dedicação comparável aos acima mencionados, vedada a acumulação de pontos [5 pontos / semestre]</t>
  </si>
  <si>
    <t xml:space="preserve">                </t>
  </si>
  <si>
    <t>3.8.1</t>
  </si>
  <si>
    <t>3.8.2</t>
  </si>
  <si>
    <t>3.9.1</t>
  </si>
  <si>
    <t>3.9.2</t>
  </si>
  <si>
    <t>TOTAL Item 3.9</t>
  </si>
  <si>
    <t>TOTAL Item 3.8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</si>
  <si>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>Período mínimo de dois anos a contar da data de início do posicionamento na classe/nível atual</t>
    </r>
  </si>
  <si>
    <t>2.6.1</t>
  </si>
  <si>
    <t>2.6.2</t>
  </si>
  <si>
    <t>2.6.3</t>
  </si>
  <si>
    <t>2.6.4</t>
  </si>
  <si>
    <t>2.6.5</t>
  </si>
  <si>
    <t>Artigo publicado em periódico científico especializado, indexado (ou seja, com ISSN), segundo a classificação no Qualis (vale a maior classificação) - A1 ou A2</t>
  </si>
  <si>
    <t>Artigo publicado em periódico científico especializado, indexado (ou seja, com ISSN), segundo a classificação no Qualis (vale a maior classificação) - B1 ou B2</t>
  </si>
  <si>
    <t>Artigo publicado em periódico científico especializado, indexado (ou seja, com ISSN), segundo a classificação no Qualis (vale a maior classificação) - B3 ou B4</t>
  </si>
  <si>
    <t>Artigo publicado em periódico científico especializado, indexado (ou seja, com ISSN), segundo a classificação no Qualis (vale a maior classificação) - B5</t>
  </si>
  <si>
    <t>Artigo publicado em periódico científico especializado, indexado (ou seja, com ISSN), segundo a classificação no Qualis (vale a maior classificação) - C</t>
  </si>
  <si>
    <t>2.7.1</t>
  </si>
  <si>
    <t>2.7.2</t>
  </si>
  <si>
    <t>Internacional</t>
  </si>
  <si>
    <t>Nacional</t>
  </si>
  <si>
    <t>15 pontos - máximo 25 pontos no interstício</t>
  </si>
  <si>
    <t>6 pontos - máximo 12 pontos no interstício</t>
  </si>
  <si>
    <t>5 pontos - máximo 10 pontos no interstício</t>
  </si>
  <si>
    <t>2,5 pontos- máximo 10 pontos no interstício</t>
  </si>
  <si>
    <t>15 pontos - máximo 30 pontos no interstício</t>
  </si>
  <si>
    <t>10 pontos - máximo 30 pontos no interstício</t>
  </si>
  <si>
    <t>6 pontos - máximo 30 pontos no interstício</t>
  </si>
  <si>
    <t>5 pontos - máximo 30 pontos no interstício</t>
  </si>
  <si>
    <t>4 pontos - máximo 30 pontos no interstício</t>
  </si>
  <si>
    <t>3 pontos - máximo 10 pontos no interstício</t>
  </si>
  <si>
    <t>2 pontos - máximo 10 pontos no interstício</t>
  </si>
  <si>
    <t>4 pontos - máximo 4 pontos no interstício</t>
  </si>
  <si>
    <t>2 pontos - máximo 4 pontos no interstício</t>
  </si>
  <si>
    <t>1 pontos - máximo 2 pontos no interstício</t>
  </si>
  <si>
    <t>25 pontos - máximo 25 pontos no interstício</t>
  </si>
  <si>
    <t>15 pontos - máximo 15 pontos no interstício</t>
  </si>
  <si>
    <t>Res. Depto. - Máximo 16 pt. por atividade</t>
  </si>
  <si>
    <t xml:space="preserve">Participação, sem remuneração adicional, nos procedimentos de realização de atividades de extensão registradas no Sistema de Extensão com relatórios aprovados [1 ponto para cada 20 horas até o máximo de 16 (indicar o total de horas)]  </t>
  </si>
  <si>
    <t>2 pontos por novo material criado, máximo 16 pontos no interstício</t>
  </si>
  <si>
    <t>zero</t>
  </si>
  <si>
    <t>10 pontos - máximo 15 pontos no interstício</t>
  </si>
  <si>
    <t>4 pontos - máximo 8 pontos no interstício</t>
  </si>
  <si>
    <t>0,25 ponto por projeto - máximo 2 pontos no interstício</t>
  </si>
  <si>
    <t>2.21.1</t>
  </si>
  <si>
    <t>2.21.2</t>
  </si>
  <si>
    <t>2.21.3</t>
  </si>
  <si>
    <t>2.21.4</t>
  </si>
  <si>
    <t>2.21.5</t>
  </si>
  <si>
    <t>2.21.6</t>
  </si>
  <si>
    <t>Publicação de artigo em jornal e revista não científica</t>
  </si>
  <si>
    <t>Elaboração de provas de concursos</t>
  </si>
  <si>
    <t>Avaliação de artigos de revistas em periódicos científicos</t>
  </si>
  <si>
    <t>Avaliação de artigos que compõem anais de congresso científico</t>
  </si>
  <si>
    <t>Palestra em seminário, comunicação e conferência em congresso científico</t>
  </si>
  <si>
    <t>Participação em comitê científico de outra instituição</t>
  </si>
  <si>
    <t>0,25 ponto por atividade - máximo 2 pontos no interstício</t>
  </si>
  <si>
    <t>0,25 por atividade - máximo 2 pontos no interstício</t>
  </si>
  <si>
    <t>5 pontos por semestre - máximo 20 pontos no intestício</t>
  </si>
  <si>
    <t>10 pontos por semestre - máximo 40 pontos no intestício</t>
  </si>
  <si>
    <t>2,5 pontos por semestre - máximo 10 pontos no intestício</t>
  </si>
  <si>
    <t>3.8.3</t>
  </si>
  <si>
    <t>3.8.4</t>
  </si>
  <si>
    <t>3.8.5</t>
  </si>
  <si>
    <t>3.8.6</t>
  </si>
  <si>
    <t>Tese de doutorado</t>
  </si>
  <si>
    <t>Dissertação de mestrado</t>
  </si>
  <si>
    <t>Trabalho de conclusão de curso de graduação</t>
  </si>
  <si>
    <t>Concurso público e outros processos seletivos</t>
  </si>
  <si>
    <t>Estágio probatório de docentes</t>
  </si>
  <si>
    <t>Progressão ou promoção funcional de docentes</t>
  </si>
  <si>
    <t>2 pontos por semestre - máximo 10 pontos no intestício</t>
  </si>
  <si>
    <t>3.9.3</t>
  </si>
  <si>
    <t>3.9.4</t>
  </si>
  <si>
    <t>3.9.5</t>
  </si>
  <si>
    <t>Coordenação de Curso de Especialização aprovado pela Pró-Reitoria de Pós-Graduação</t>
  </si>
  <si>
    <t>Vice-coordenação de Curso de Especialização aprovado pela Pró-Reitoria de Pós-Graduação, coordenador substituto de CONGRAD e Chefe Substituto de Departamento</t>
  </si>
  <si>
    <t>Organização e/ou coordenação de ciclos de palestras, congressos e outros eventos  aprovados pelo colegiado do DERI</t>
  </si>
  <si>
    <t>Membro de comissão de sindicância</t>
  </si>
  <si>
    <t>Membro de núcleo, comissão ou assessoria nomeado por portaria da Direção da FCE</t>
  </si>
  <si>
    <r>
      <t xml:space="preserve">Nota: </t>
    </r>
    <r>
      <rPr>
        <sz val="11"/>
        <rFont val="Calibri"/>
        <family val="2"/>
        <scheme val="minor"/>
      </rPr>
      <t>Os valores negativos indicam totais parciais mínimos não atingidos nos itens 5.1 e 5.2.</t>
    </r>
  </si>
  <si>
    <t>TOTAL DE PONTOS EXCEDENTES VÁLIDOS PARA A PRÓXIMA PROGRESSÃO/PROMOÇÃO</t>
  </si>
  <si>
    <t>DECISÃO nº 331/2017 - CONSUN</t>
  </si>
  <si>
    <t>MIN = nota mínima na escala de avaliação do desempenho didático no instrumento institucional de avaliação do docente pelo discente</t>
  </si>
  <si>
    <t>MAX = nota máxima na escala de avaliação do desempenho didático no instrumento institucional de avaliação do docente pelo discente</t>
  </si>
  <si>
    <t>=nota avaliação discente</t>
  </si>
  <si>
    <t>Indicar a média geral do desempenho didático de todas as Atividades de Ensino ministradas no interstício correspondente [média de 0 a 10]</t>
  </si>
  <si>
    <t>Nelson Seixas dos Santos</t>
  </si>
  <si>
    <t>I SEMINÁRIO DE COOPERAÇÃO TÉCNICA UFRGS-TCE-RS E INTRODUÇÃO À PROGRAMAÇÃO EM PYTHON PARA O CONTROLE EXTERNO</t>
  </si>
</sst>
</file>

<file path=xl/styles.xml><?xml version="1.0" encoding="utf-8"?>
<styleSheet xmlns="http://schemas.openxmlformats.org/spreadsheetml/2006/main">
  <numFmts count="7">
    <numFmt numFmtId="164" formatCode="* #,##0\ ;* \(#,##0\);* \-#\ ;@\ "/>
    <numFmt numFmtId="165" formatCode="* #,##0.0\ ;* \(#,##0.0\);* \-#\ ;@\ "/>
    <numFmt numFmtId="166" formatCode="* #,##0.00\ ;\-* #,##0.00\ ;* \-#\ ;@\ "/>
    <numFmt numFmtId="167" formatCode="* #,##0.0\ ;\-* #,##0.0\ ;* \-#\ ;@\ "/>
    <numFmt numFmtId="168" formatCode="0.0"/>
    <numFmt numFmtId="169" formatCode="_-* #,##0.0_-;\-* #,##0.0_-;_-* &quot;-&quot;?_-;_-@_-"/>
    <numFmt numFmtId="170" formatCode="#,##0.0"/>
  </numFmts>
  <fonts count="19">
    <font>
      <sz val="10"/>
      <name val="Arial"/>
      <family val="2"/>
      <charset val="1"/>
    </font>
    <font>
      <sz val="10"/>
      <name val="Bookman Old Style"/>
      <family val="1"/>
      <charset val="1"/>
    </font>
    <font>
      <sz val="10"/>
      <name val="Arial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EAF1FA"/>
        <bgColor indexed="34"/>
      </patternFill>
    </fill>
    <fill>
      <patternFill patternType="solid">
        <fgColor rgb="FFFFFFCC"/>
        <bgColor indexed="3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34"/>
      </patternFill>
    </fill>
    <fill>
      <patternFill patternType="solid">
        <fgColor rgb="FFEAF1FA"/>
        <bgColor indexed="64"/>
      </patternFill>
    </fill>
    <fill>
      <patternFill patternType="solid">
        <fgColor rgb="FFEAF1FA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3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medium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2" fillId="0" borderId="0" applyBorder="0" applyProtection="0"/>
  </cellStyleXfs>
  <cellXfs count="195">
    <xf numFmtId="0" fontId="0" fillId="0" borderId="0" xfId="0"/>
    <xf numFmtId="0" fontId="9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7" fillId="0" borderId="0" xfId="0" applyFont="1" applyProtection="1">
      <protection hidden="1"/>
    </xf>
    <xf numFmtId="164" fontId="8" fillId="0" borderId="0" xfId="0" applyNumberFormat="1" applyFont="1" applyAlignment="1" applyProtection="1">
      <alignment horizontal="center" wrapText="1"/>
      <protection hidden="1"/>
    </xf>
    <xf numFmtId="49" fontId="7" fillId="0" borderId="0" xfId="0" applyNumberFormat="1" applyFont="1" applyProtection="1"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11" xfId="0" applyFont="1" applyBorder="1" applyAlignment="1" applyProtection="1">
      <alignment horizontal="left" vertical="center" wrapText="1"/>
      <protection hidden="1"/>
    </xf>
    <xf numFmtId="0" fontId="8" fillId="0" borderId="12" xfId="0" applyFont="1" applyBorder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center" wrapText="1"/>
      <protection hidden="1"/>
    </xf>
    <xf numFmtId="165" fontId="8" fillId="9" borderId="2" xfId="1" applyNumberFormat="1" applyFont="1" applyFill="1" applyBorder="1" applyAlignment="1" applyProtection="1">
      <alignment vertical="center" wrapText="1"/>
      <protection hidden="1"/>
    </xf>
    <xf numFmtId="165" fontId="8" fillId="9" borderId="2" xfId="1" applyNumberFormat="1" applyFont="1" applyFill="1" applyBorder="1" applyAlignment="1" applyProtection="1">
      <alignment horizontal="right" vertical="center" wrapText="1"/>
      <protection hidden="1"/>
    </xf>
    <xf numFmtId="0" fontId="10" fillId="4" borderId="2" xfId="0" applyFont="1" applyFill="1" applyBorder="1" applyAlignment="1" applyProtection="1">
      <alignment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165" fontId="8" fillId="10" borderId="2" xfId="1" applyNumberFormat="1" applyFont="1" applyFill="1" applyBorder="1" applyAlignment="1" applyProtection="1">
      <alignment vertical="center" wrapText="1"/>
      <protection hidden="1"/>
    </xf>
    <xf numFmtId="165" fontId="8" fillId="9" borderId="21" xfId="0" applyNumberFormat="1" applyFont="1" applyFill="1" applyBorder="1" applyAlignment="1" applyProtection="1">
      <alignment vertical="center" wrapText="1"/>
      <protection hidden="1"/>
    </xf>
    <xf numFmtId="0" fontId="8" fillId="6" borderId="0" xfId="0" applyFont="1" applyFill="1" applyAlignment="1" applyProtection="1">
      <alignment horizontal="center" wrapText="1"/>
      <protection hidden="1"/>
    </xf>
    <xf numFmtId="165" fontId="8" fillId="9" borderId="2" xfId="0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Protection="1"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165" fontId="8" fillId="0" borderId="0" xfId="1" applyNumberFormat="1" applyFont="1" applyBorder="1" applyAlignment="1" applyProtection="1">
      <alignment vertical="center" wrapText="1"/>
      <protection hidden="1"/>
    </xf>
    <xf numFmtId="165" fontId="8" fillId="0" borderId="0" xfId="0" applyNumberFormat="1" applyFont="1" applyAlignment="1" applyProtection="1">
      <alignment vertical="center" wrapText="1"/>
      <protection hidden="1"/>
    </xf>
    <xf numFmtId="167" fontId="8" fillId="0" borderId="0" xfId="0" applyNumberFormat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wrapText="1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8" fillId="0" borderId="0" xfId="0" applyFont="1" applyAlignment="1" applyProtection="1">
      <alignment horizontal="left" wrapText="1"/>
      <protection hidden="1"/>
    </xf>
    <xf numFmtId="169" fontId="8" fillId="0" borderId="0" xfId="0" applyNumberFormat="1" applyFont="1" applyAlignment="1" applyProtection="1">
      <alignment wrapText="1"/>
      <protection hidden="1"/>
    </xf>
    <xf numFmtId="0" fontId="8" fillId="13" borderId="2" xfId="0" applyFont="1" applyFill="1" applyBorder="1" applyAlignment="1" applyProtection="1">
      <alignment horizontal="center" wrapText="1"/>
      <protection hidden="1"/>
    </xf>
    <xf numFmtId="168" fontId="8" fillId="0" borderId="2" xfId="0" applyNumberFormat="1" applyFont="1" applyBorder="1" applyAlignment="1" applyProtection="1">
      <alignment horizontal="center" vertical="center" wrapText="1"/>
      <protection hidden="1"/>
    </xf>
    <xf numFmtId="168" fontId="8" fillId="0" borderId="2" xfId="0" applyNumberFormat="1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wrapText="1"/>
      <protection hidden="1"/>
    </xf>
    <xf numFmtId="169" fontId="8" fillId="0" borderId="2" xfId="0" applyNumberFormat="1" applyFont="1" applyBorder="1" applyAlignment="1" applyProtection="1">
      <alignment wrapText="1"/>
      <protection hidden="1"/>
    </xf>
    <xf numFmtId="0" fontId="0" fillId="0" borderId="0" xfId="0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0" fillId="0" borderId="0" xfId="0" quotePrefix="1" applyProtection="1">
      <protection hidden="1"/>
    </xf>
    <xf numFmtId="0" fontId="0" fillId="0" borderId="0" xfId="0" applyProtection="1">
      <protection hidden="1"/>
    </xf>
    <xf numFmtId="0" fontId="13" fillId="0" borderId="0" xfId="0" applyFont="1" applyProtection="1"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14" fontId="8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14" fontId="8" fillId="8" borderId="2" xfId="0" applyNumberFormat="1" applyFont="1" applyFill="1" applyBorder="1" applyAlignment="1" applyProtection="1">
      <alignment vertical="center" wrapText="1"/>
      <protection locked="0" hidden="1"/>
    </xf>
    <xf numFmtId="168" fontId="8" fillId="8" borderId="21" xfId="0" applyNumberFormat="1" applyFont="1" applyFill="1" applyBorder="1" applyAlignment="1" applyProtection="1">
      <alignment vertical="center" wrapText="1"/>
      <protection locked="0" hidden="1"/>
    </xf>
    <xf numFmtId="168" fontId="8" fillId="8" borderId="2" xfId="0" applyNumberFormat="1" applyFont="1" applyFill="1" applyBorder="1" applyAlignment="1" applyProtection="1">
      <alignment vertical="center" wrapText="1"/>
      <protection locked="0" hidden="1"/>
    </xf>
    <xf numFmtId="165" fontId="16" fillId="14" borderId="2" xfId="0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horizontal="left" vertical="center" wrapText="1"/>
      <protection locked="0" hidden="1"/>
    </xf>
    <xf numFmtId="0" fontId="10" fillId="0" borderId="0" xfId="0" applyFont="1" applyAlignment="1" applyProtection="1">
      <alignment horizontal="left" vertical="center"/>
      <protection hidden="1"/>
    </xf>
    <xf numFmtId="14" fontId="8" fillId="4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4" fontId="8" fillId="0" borderId="0" xfId="0" applyNumberFormat="1" applyFont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1" fontId="8" fillId="4" borderId="2" xfId="0" applyNumberFormat="1" applyFont="1" applyFill="1" applyBorder="1" applyAlignment="1" applyProtection="1">
      <alignment horizontal="center"/>
      <protection hidden="1"/>
    </xf>
    <xf numFmtId="1" fontId="8" fillId="4" borderId="1" xfId="0" applyNumberFormat="1" applyFont="1" applyFill="1" applyBorder="1" applyAlignment="1" applyProtection="1">
      <alignment horizontal="center"/>
      <protection hidden="1"/>
    </xf>
    <xf numFmtId="0" fontId="8" fillId="0" borderId="14" xfId="0" applyFont="1" applyBorder="1" applyProtection="1">
      <protection hidden="1"/>
    </xf>
    <xf numFmtId="1" fontId="8" fillId="0" borderId="16" xfId="0" applyNumberFormat="1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4" fontId="8" fillId="8" borderId="2" xfId="0" applyNumberFormat="1" applyFont="1" applyFill="1" applyBorder="1" applyAlignment="1" applyProtection="1">
      <alignment horizontal="center"/>
      <protection locked="0" hidden="1"/>
    </xf>
    <xf numFmtId="0" fontId="8" fillId="8" borderId="2" xfId="0" applyFont="1" applyFill="1" applyBorder="1" applyAlignment="1" applyProtection="1">
      <alignment horizontal="center"/>
      <protection locked="0"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left" vertical="center" wrapText="1"/>
      <protection hidden="1"/>
    </xf>
    <xf numFmtId="2" fontId="8" fillId="0" borderId="2" xfId="0" applyNumberFormat="1" applyFont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center"/>
      <protection locked="0" hidden="1"/>
    </xf>
    <xf numFmtId="0" fontId="0" fillId="4" borderId="2" xfId="0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vertical="center"/>
      <protection hidden="1"/>
    </xf>
    <xf numFmtId="1" fontId="8" fillId="0" borderId="2" xfId="0" applyNumberFormat="1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Alignment="1" applyProtection="1">
      <alignment horizontal="center"/>
      <protection locked="0" hidden="1"/>
    </xf>
    <xf numFmtId="0" fontId="8" fillId="0" borderId="21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8" fillId="0" borderId="2" xfId="0" applyFont="1" applyBorder="1" applyAlignment="1" applyProtection="1">
      <alignment horizontal="left" vertical="center" wrapText="1" indent="1"/>
      <protection hidden="1"/>
    </xf>
    <xf numFmtId="0" fontId="8" fillId="2" borderId="2" xfId="0" applyFont="1" applyFill="1" applyBorder="1" applyAlignment="1" applyProtection="1">
      <alignment horizontal="center"/>
      <protection locked="0"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170" fontId="8" fillId="9" borderId="2" xfId="0" applyNumberFormat="1" applyFont="1" applyFill="1" applyBorder="1" applyAlignment="1" applyProtection="1">
      <alignment vertical="center" wrapText="1"/>
      <protection hidden="1"/>
    </xf>
    <xf numFmtId="170" fontId="10" fillId="4" borderId="5" xfId="0" applyNumberFormat="1" applyFont="1" applyFill="1" applyBorder="1" applyAlignment="1" applyProtection="1">
      <alignment horizontal="right" vertical="center" wrapText="1"/>
      <protection hidden="1"/>
    </xf>
    <xf numFmtId="165" fontId="8" fillId="0" borderId="0" xfId="0" applyNumberFormat="1" applyFont="1" applyAlignment="1" applyProtection="1">
      <alignment horizontal="center" wrapText="1"/>
      <protection hidden="1"/>
    </xf>
    <xf numFmtId="0" fontId="8" fillId="0" borderId="0" xfId="0" quotePrefix="1" applyFont="1" applyAlignment="1" applyProtection="1">
      <alignment horizontal="left" wrapText="1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2" borderId="3" xfId="0" applyFont="1" applyFill="1" applyBorder="1" applyAlignment="1" applyProtection="1">
      <alignment horizontal="center" vertical="center" wrapText="1"/>
      <protection locked="0" hidden="1"/>
    </xf>
    <xf numFmtId="0" fontId="8" fillId="2" borderId="5" xfId="0" applyFont="1" applyFill="1" applyBorder="1" applyAlignment="1" applyProtection="1">
      <alignment horizontal="center" vertical="center" wrapText="1"/>
      <protection locked="0" hidden="1"/>
    </xf>
    <xf numFmtId="0" fontId="8" fillId="0" borderId="22" xfId="0" applyFont="1" applyBorder="1" applyAlignment="1" applyProtection="1">
      <alignment horizontal="left" vertical="center" wrapText="1"/>
      <protection hidden="1"/>
    </xf>
    <xf numFmtId="0" fontId="8" fillId="0" borderId="21" xfId="0" applyFont="1" applyBorder="1" applyAlignment="1" applyProtection="1">
      <alignment horizontal="left" vertical="center" wrapText="1"/>
      <protection hidden="1"/>
    </xf>
    <xf numFmtId="0" fontId="8" fillId="0" borderId="22" xfId="0" applyFont="1" applyBorder="1" applyAlignment="1" applyProtection="1">
      <alignment horizontal="left" vertical="center" wrapText="1" indent="1"/>
      <protection hidden="1"/>
    </xf>
    <xf numFmtId="0" fontId="8" fillId="0" borderId="21" xfId="0" applyFont="1" applyBorder="1" applyAlignment="1" applyProtection="1">
      <alignment horizontal="left" vertical="center" wrapText="1" indent="1"/>
      <protection hidden="1"/>
    </xf>
    <xf numFmtId="0" fontId="8" fillId="2" borderId="22" xfId="0" applyFont="1" applyFill="1" applyBorder="1" applyAlignment="1" applyProtection="1">
      <alignment horizontal="center" vertical="center" wrapText="1"/>
      <protection locked="0"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165" fontId="8" fillId="10" borderId="22" xfId="1" applyNumberFormat="1" applyFont="1" applyFill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0" fontId="8" fillId="0" borderId="4" xfId="0" applyFont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5" borderId="2" xfId="0" applyFont="1" applyFill="1" applyBorder="1" applyAlignment="1" applyProtection="1">
      <alignment horizontal="left" vertical="center" wrapText="1"/>
      <protection hidden="1"/>
    </xf>
    <xf numFmtId="0" fontId="10" fillId="7" borderId="2" xfId="0" applyFont="1" applyFill="1" applyBorder="1" applyAlignment="1" applyProtection="1">
      <alignment horizontal="center" vertical="center" wrapText="1"/>
      <protection hidden="1"/>
    </xf>
    <xf numFmtId="0" fontId="8" fillId="11" borderId="2" xfId="0" applyFont="1" applyFill="1" applyBorder="1" applyAlignment="1" applyProtection="1">
      <alignment horizontal="left" vertical="center" wrapText="1"/>
      <protection hidden="1"/>
    </xf>
    <xf numFmtId="0" fontId="10" fillId="0" borderId="2" xfId="0" applyFont="1" applyBorder="1" applyAlignment="1" applyProtection="1">
      <alignment horizontal="left" vertical="center" wrapText="1"/>
      <protection hidden="1"/>
    </xf>
    <xf numFmtId="0" fontId="8" fillId="10" borderId="2" xfId="0" applyFont="1" applyFill="1" applyBorder="1" applyAlignment="1" applyProtection="1">
      <alignment horizontal="left" vertical="center" wrapText="1"/>
      <protection hidden="1"/>
    </xf>
    <xf numFmtId="0" fontId="8" fillId="8" borderId="2" xfId="0" applyFont="1" applyFill="1" applyBorder="1" applyAlignment="1" applyProtection="1">
      <alignment horizontal="left" vertical="center" wrapText="1"/>
      <protection locked="0" hidden="1"/>
    </xf>
    <xf numFmtId="0" fontId="10" fillId="4" borderId="3" xfId="0" applyFont="1" applyFill="1" applyBorder="1" applyAlignment="1" applyProtection="1">
      <alignment horizontal="left" vertical="center" wrapText="1"/>
      <protection hidden="1"/>
    </xf>
    <xf numFmtId="0" fontId="10" fillId="4" borderId="4" xfId="0" applyFont="1" applyFill="1" applyBorder="1" applyAlignment="1" applyProtection="1">
      <alignment horizontal="left" vertical="center" wrapText="1"/>
      <protection hidden="1"/>
    </xf>
    <xf numFmtId="0" fontId="10" fillId="4" borderId="5" xfId="0" applyFont="1" applyFill="1" applyBorder="1" applyAlignment="1" applyProtection="1">
      <alignment horizontal="left" vertical="center" wrapText="1"/>
      <protection hidden="1"/>
    </xf>
    <xf numFmtId="0" fontId="8" fillId="0" borderId="5" xfId="0" applyFont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10" fillId="4" borderId="3" xfId="0" applyFont="1" applyFill="1" applyBorder="1" applyAlignment="1" applyProtection="1">
      <alignment horizontal="center" vertical="center" wrapText="1"/>
      <protection hidden="1"/>
    </xf>
    <xf numFmtId="0" fontId="10" fillId="4" borderId="4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wrapText="1"/>
      <protection hidden="1"/>
    </xf>
    <xf numFmtId="0" fontId="8" fillId="0" borderId="8" xfId="0" applyFont="1" applyBorder="1" applyAlignment="1" applyProtection="1">
      <alignment horizontal="center" wrapText="1"/>
      <protection hidden="1"/>
    </xf>
    <xf numFmtId="0" fontId="10" fillId="6" borderId="3" xfId="0" applyFont="1" applyFill="1" applyBorder="1" applyAlignment="1" applyProtection="1">
      <alignment horizontal="left" vertical="center" wrapText="1"/>
      <protection hidden="1"/>
    </xf>
    <xf numFmtId="0" fontId="10" fillId="6" borderId="4" xfId="0" applyFont="1" applyFill="1" applyBorder="1" applyAlignment="1" applyProtection="1">
      <alignment horizontal="left" vertical="center" wrapText="1"/>
      <protection hidden="1"/>
    </xf>
    <xf numFmtId="0" fontId="10" fillId="6" borderId="5" xfId="0" applyFont="1" applyFill="1" applyBorder="1" applyAlignment="1" applyProtection="1">
      <alignment horizontal="left" vertical="center" wrapText="1"/>
      <protection hidden="1"/>
    </xf>
    <xf numFmtId="0" fontId="16" fillId="12" borderId="7" xfId="0" applyFont="1" applyFill="1" applyBorder="1" applyAlignment="1" applyProtection="1">
      <alignment horizontal="center" vertical="center" wrapText="1"/>
      <protection hidden="1"/>
    </xf>
    <xf numFmtId="0" fontId="16" fillId="12" borderId="6" xfId="0" applyFont="1" applyFill="1" applyBorder="1" applyAlignment="1" applyProtection="1">
      <alignment horizontal="center" vertical="center" wrapText="1"/>
      <protection hidden="1"/>
    </xf>
    <xf numFmtId="0" fontId="16" fillId="12" borderId="8" xfId="0" applyFont="1" applyFill="1" applyBorder="1" applyAlignment="1" applyProtection="1">
      <alignment horizontal="center" vertical="center" wrapText="1"/>
      <protection hidden="1"/>
    </xf>
    <xf numFmtId="0" fontId="16" fillId="12" borderId="9" xfId="0" applyFont="1" applyFill="1" applyBorder="1" applyAlignment="1" applyProtection="1">
      <alignment horizontal="center" vertical="center" wrapText="1"/>
      <protection hidden="1"/>
    </xf>
    <xf numFmtId="0" fontId="16" fillId="12" borderId="0" xfId="0" applyFont="1" applyFill="1" applyAlignment="1" applyProtection="1">
      <alignment horizontal="center" vertical="center" wrapText="1"/>
      <protection hidden="1"/>
    </xf>
    <xf numFmtId="0" fontId="16" fillId="12" borderId="10" xfId="0" applyFont="1" applyFill="1" applyBorder="1" applyAlignment="1" applyProtection="1">
      <alignment horizontal="center" vertical="center" wrapText="1"/>
      <protection hidden="1"/>
    </xf>
    <xf numFmtId="0" fontId="16" fillId="12" borderId="11" xfId="0" applyFont="1" applyFill="1" applyBorder="1" applyAlignment="1" applyProtection="1">
      <alignment horizontal="center" vertical="center" wrapText="1"/>
      <protection hidden="1"/>
    </xf>
    <xf numFmtId="0" fontId="16" fillId="12" borderId="12" xfId="0" applyFont="1" applyFill="1" applyBorder="1" applyAlignment="1" applyProtection="1">
      <alignment horizontal="center" vertical="center" wrapText="1"/>
      <protection hidden="1"/>
    </xf>
    <xf numFmtId="0" fontId="16" fillId="12" borderId="13" xfId="0" applyFont="1" applyFill="1" applyBorder="1" applyAlignment="1" applyProtection="1">
      <alignment horizontal="center" vertical="center" wrapText="1"/>
      <protection hidden="1"/>
    </xf>
    <xf numFmtId="0" fontId="10" fillId="11" borderId="3" xfId="0" applyFont="1" applyFill="1" applyBorder="1" applyAlignment="1" applyProtection="1">
      <alignment horizontal="center" vertical="center" wrapText="1"/>
      <protection hidden="1"/>
    </xf>
    <xf numFmtId="0" fontId="10" fillId="11" borderId="4" xfId="0" applyFont="1" applyFill="1" applyBorder="1" applyAlignment="1" applyProtection="1">
      <alignment horizontal="center" vertical="center" wrapText="1"/>
      <protection hidden="1"/>
    </xf>
    <xf numFmtId="0" fontId="10" fillId="11" borderId="5" xfId="0" applyFont="1" applyFill="1" applyBorder="1" applyAlignment="1" applyProtection="1">
      <alignment horizontal="center" vertical="center" wrapText="1"/>
      <protection hidden="1"/>
    </xf>
    <xf numFmtId="0" fontId="10" fillId="12" borderId="2" xfId="0" applyFont="1" applyFill="1" applyBorder="1" applyAlignment="1" applyProtection="1">
      <alignment horizontal="left" vertical="center" wrapText="1"/>
      <protection hidden="1"/>
    </xf>
    <xf numFmtId="0" fontId="10" fillId="11" borderId="2" xfId="0" applyFont="1" applyFill="1" applyBorder="1" applyAlignment="1" applyProtection="1">
      <alignment horizontal="center" vertical="center" wrapText="1"/>
      <protection hidden="1"/>
    </xf>
    <xf numFmtId="1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16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0" fontId="8" fillId="6" borderId="2" xfId="0" applyFont="1" applyFill="1" applyBorder="1" applyAlignment="1" applyProtection="1">
      <alignment horizontal="left" vertical="center" wrapText="1"/>
      <protection hidden="1"/>
    </xf>
    <xf numFmtId="14" fontId="8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8" borderId="2" xfId="0" applyFont="1" applyFill="1" applyBorder="1" applyAlignment="1" applyProtection="1">
      <alignment horizontal="left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3" fillId="7" borderId="3" xfId="0" applyFont="1" applyFill="1" applyBorder="1" applyAlignment="1" applyProtection="1">
      <alignment horizontal="center" vertical="center" wrapText="1"/>
      <protection hidden="1"/>
    </xf>
    <xf numFmtId="0" fontId="8" fillId="7" borderId="4" xfId="0" applyFont="1" applyFill="1" applyBorder="1" applyAlignment="1" applyProtection="1">
      <alignment horizontal="center" vertical="center" wrapText="1"/>
      <protection hidden="1"/>
    </xf>
    <xf numFmtId="0" fontId="8" fillId="7" borderId="5" xfId="0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14" fillId="4" borderId="2" xfId="0" applyFont="1" applyFill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left" vertical="center"/>
      <protection hidden="1"/>
    </xf>
    <xf numFmtId="0" fontId="8" fillId="0" borderId="4" xfId="0" applyFont="1" applyBorder="1" applyAlignment="1" applyProtection="1">
      <alignment horizontal="left" vertical="center"/>
      <protection hidden="1"/>
    </xf>
    <xf numFmtId="0" fontId="8" fillId="0" borderId="5" xfId="0" applyFont="1" applyBorder="1" applyAlignment="1" applyProtection="1">
      <alignment horizontal="left" vertical="center"/>
      <protection hidden="1"/>
    </xf>
    <xf numFmtId="0" fontId="8" fillId="0" borderId="3" xfId="0" applyFont="1" applyBorder="1" applyAlignment="1" applyProtection="1">
      <alignment horizontal="left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8" fillId="0" borderId="5" xfId="0" applyFont="1" applyBorder="1" applyAlignment="1" applyProtection="1">
      <alignment horizontal="left"/>
      <protection hidden="1"/>
    </xf>
    <xf numFmtId="0" fontId="8" fillId="0" borderId="15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left" vertical="center"/>
      <protection hidden="1"/>
    </xf>
    <xf numFmtId="0" fontId="14" fillId="4" borderId="3" xfId="0" applyFont="1" applyFill="1" applyBorder="1" applyAlignment="1" applyProtection="1">
      <alignment horizontal="center" vertical="center" wrapText="1"/>
      <protection hidden="1"/>
    </xf>
    <xf numFmtId="0" fontId="14" fillId="4" borderId="4" xfId="0" applyFont="1" applyFill="1" applyBorder="1" applyAlignment="1" applyProtection="1">
      <alignment horizontal="center" vertical="center" wrapText="1"/>
      <protection hidden="1"/>
    </xf>
    <xf numFmtId="0" fontId="14" fillId="4" borderId="5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15" fillId="0" borderId="2" xfId="0" applyFont="1" applyBorder="1" applyAlignment="1" applyProtection="1">
      <alignment horizontal="left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18" xfId="0" applyFont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0" fontId="14" fillId="4" borderId="4" xfId="0" applyFont="1" applyFill="1" applyBorder="1" applyAlignment="1" applyProtection="1">
      <alignment horizontal="center" vertical="center"/>
      <protection hidden="1"/>
    </xf>
    <xf numFmtId="0" fontId="14" fillId="4" borderId="5" xfId="0" applyFont="1" applyFill="1" applyBorder="1" applyAlignment="1" applyProtection="1">
      <alignment horizontal="center" vertical="center"/>
      <protection hidden="1"/>
    </xf>
    <xf numFmtId="0" fontId="8" fillId="4" borderId="3" xfId="0" applyFont="1" applyFill="1" applyBorder="1" applyAlignment="1" applyProtection="1">
      <alignment horizontal="center" vertical="center" wrapText="1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hidden="1"/>
    </xf>
    <xf numFmtId="0" fontId="8" fillId="4" borderId="5" xfId="0" applyFont="1" applyFill="1" applyBorder="1" applyAlignment="1" applyProtection="1">
      <alignment horizontal="center" vertical="center" wrapText="1"/>
      <protection hidden="1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4" fillId="4" borderId="2" xfId="0" applyFont="1" applyFill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left"/>
      <protection hidden="1"/>
    </xf>
  </cellXfs>
  <cellStyles count="2">
    <cellStyle name="Normal" xfId="0" builtinId="0"/>
    <cellStyle name="Separador de milhares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137680</xdr:colOff>
      <xdr:row>0</xdr:row>
      <xdr:rowOff>38966</xdr:rowOff>
    </xdr:from>
    <xdr:to>
      <xdr:col>5</xdr:col>
      <xdr:colOff>719638</xdr:colOff>
      <xdr:row>2</xdr:row>
      <xdr:rowOff>162791</xdr:rowOff>
    </xdr:to>
    <xdr:grpSp>
      <xdr:nvGrpSpPr>
        <xdr:cNvPr id="3" name="Grup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836180" y="38966"/>
          <a:ext cx="6781146" cy="536575"/>
          <a:chOff x="200025" y="38966"/>
          <a:chExt cx="6764549" cy="539461"/>
        </a:xfrm>
      </xdr:grpSpPr>
      <xdr:pic>
        <xdr:nvPicPr>
          <xdr:cNvPr id="1034" name="Imagem 4">
            <a:extLst>
              <a:ext uri="{FF2B5EF4-FFF2-40B4-BE49-F238E27FC236}">
                <a16:creationId xmlns="" xmlns:a16="http://schemas.microsoft.com/office/drawing/2014/main" id="{00000000-0008-0000-0000-00000A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0025" y="38966"/>
            <a:ext cx="704850" cy="53946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=""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" name="Imagem 1">
            <a:extLst>
              <a:ext uri="{FF2B5EF4-FFF2-40B4-BE49-F238E27FC236}">
                <a16:creationId xmlns=""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3999" y="86590"/>
            <a:ext cx="1630575" cy="41563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W326"/>
  <sheetViews>
    <sheetView zoomScale="120" zoomScaleNormal="120" workbookViewId="0">
      <selection activeCell="E94" sqref="E94"/>
    </sheetView>
  </sheetViews>
  <sheetFormatPr defaultColWidth="8.42578125" defaultRowHeight="15"/>
  <cols>
    <col min="1" max="1" width="10.42578125" style="2" customWidth="1"/>
    <col min="2" max="2" width="53" style="27" customWidth="1"/>
    <col min="3" max="5" width="13.28515625" style="2" customWidth="1"/>
    <col min="6" max="6" width="13.28515625" style="25" customWidth="1"/>
    <col min="7" max="7" width="4.42578125" style="2" bestFit="1" customWidth="1"/>
    <col min="8" max="8" width="8.42578125" style="2" customWidth="1"/>
    <col min="9" max="10" width="8.42578125" style="2" hidden="1" customWidth="1"/>
    <col min="11" max="19" width="8.42578125" style="2" customWidth="1"/>
    <col min="20" max="20" width="28.28515625" style="2" customWidth="1"/>
    <col min="21" max="21" width="51.5703125" style="2" customWidth="1"/>
    <col min="22" max="22" width="72.42578125" style="2" customWidth="1"/>
    <col min="23" max="23" width="75.28515625" style="2" customWidth="1"/>
    <col min="24" max="43" width="8.42578125" style="2"/>
    <col min="44" max="44" width="52" style="2" bestFit="1" customWidth="1"/>
    <col min="45" max="16384" width="8.42578125" style="2"/>
  </cols>
  <sheetData>
    <row r="1" spans="1:10" ht="17.100000000000001" customHeight="1">
      <c r="A1" s="128" t="s">
        <v>0</v>
      </c>
      <c r="B1" s="129"/>
      <c r="C1" s="129"/>
      <c r="D1" s="129"/>
      <c r="E1" s="129"/>
      <c r="F1" s="130"/>
      <c r="G1" s="1"/>
      <c r="I1" s="15">
        <v>0</v>
      </c>
      <c r="J1" s="53" t="s">
        <v>438</v>
      </c>
    </row>
    <row r="2" spans="1:10" ht="17.100000000000001" customHeight="1">
      <c r="A2" s="131" t="s">
        <v>437</v>
      </c>
      <c r="B2" s="132"/>
      <c r="C2" s="132"/>
      <c r="D2" s="132"/>
      <c r="E2" s="132"/>
      <c r="F2" s="133"/>
      <c r="G2" s="3"/>
      <c r="I2" s="15">
        <v>10</v>
      </c>
      <c r="J2" s="53" t="s">
        <v>439</v>
      </c>
    </row>
    <row r="3" spans="1:10" ht="17.100000000000001" customHeight="1">
      <c r="A3" s="134" t="s">
        <v>38</v>
      </c>
      <c r="B3" s="135"/>
      <c r="C3" s="135"/>
      <c r="D3" s="135"/>
      <c r="E3" s="135"/>
      <c r="F3" s="136"/>
      <c r="G3" s="3"/>
      <c r="I3" s="86">
        <f>F109</f>
        <v>4.4000000000000004</v>
      </c>
      <c r="J3" s="87" t="s">
        <v>440</v>
      </c>
    </row>
    <row r="4" spans="1:10" ht="15" customHeight="1">
      <c r="A4" s="92"/>
      <c r="B4" s="92"/>
      <c r="C4" s="92"/>
      <c r="D4" s="92"/>
      <c r="E4" s="92"/>
      <c r="F4" s="92"/>
      <c r="G4" s="3"/>
    </row>
    <row r="5" spans="1:10" ht="28.5" customHeight="1">
      <c r="A5" s="137" t="s">
        <v>41</v>
      </c>
      <c r="B5" s="138"/>
      <c r="C5" s="138"/>
      <c r="D5" s="138"/>
      <c r="E5" s="138"/>
      <c r="F5" s="139"/>
      <c r="G5" s="3"/>
    </row>
    <row r="6" spans="1:10">
      <c r="A6" s="140" t="s">
        <v>228</v>
      </c>
      <c r="B6" s="140"/>
      <c r="C6" s="140"/>
      <c r="D6" s="140"/>
      <c r="E6" s="140"/>
      <c r="F6" s="140"/>
      <c r="G6" s="3"/>
    </row>
    <row r="7" spans="1:10" ht="15" customHeight="1">
      <c r="A7" s="105" t="s">
        <v>42</v>
      </c>
      <c r="B7" s="105"/>
      <c r="C7" s="105"/>
      <c r="D7" s="105"/>
      <c r="E7" s="105"/>
      <c r="F7" s="105"/>
      <c r="G7" s="3"/>
    </row>
    <row r="8" spans="1:10" ht="15.75" customHeight="1">
      <c r="A8" s="106" t="s">
        <v>321</v>
      </c>
      <c r="B8" s="106"/>
      <c r="C8" s="106"/>
      <c r="D8" s="106"/>
      <c r="E8" s="106"/>
      <c r="F8" s="106"/>
      <c r="G8" s="3"/>
    </row>
    <row r="9" spans="1:10" ht="15.75" customHeight="1">
      <c r="A9" s="106" t="s">
        <v>320</v>
      </c>
      <c r="B9" s="106"/>
      <c r="C9" s="106"/>
      <c r="D9" s="106"/>
      <c r="E9" s="106"/>
      <c r="F9" s="106"/>
      <c r="G9" s="3"/>
    </row>
    <row r="10" spans="1:10" ht="15.75" customHeight="1">
      <c r="A10" s="106" t="s">
        <v>258</v>
      </c>
      <c r="B10" s="106"/>
      <c r="C10" s="106"/>
      <c r="D10" s="106"/>
      <c r="E10" s="106"/>
      <c r="F10" s="106"/>
      <c r="G10" s="3"/>
      <c r="H10" s="4"/>
    </row>
    <row r="11" spans="1:10" ht="15.75" customHeight="1">
      <c r="A11" s="92"/>
      <c r="B11" s="92"/>
      <c r="C11" s="92"/>
      <c r="D11" s="92"/>
      <c r="E11" s="92"/>
      <c r="F11" s="92"/>
      <c r="G11" s="3"/>
    </row>
    <row r="12" spans="1:10" ht="20.100000000000001" customHeight="1">
      <c r="A12" s="141" t="s">
        <v>39</v>
      </c>
      <c r="B12" s="141"/>
      <c r="C12" s="141"/>
      <c r="D12" s="141"/>
      <c r="E12" s="141"/>
      <c r="F12" s="141"/>
      <c r="G12" s="3"/>
    </row>
    <row r="13" spans="1:10" ht="16.350000000000001" customHeight="1">
      <c r="A13" s="108" t="s">
        <v>34</v>
      </c>
      <c r="B13" s="108"/>
      <c r="C13" s="113" t="s">
        <v>442</v>
      </c>
      <c r="D13" s="113"/>
      <c r="E13" s="113"/>
      <c r="F13" s="113"/>
      <c r="G13" s="3"/>
    </row>
    <row r="14" spans="1:10" ht="16.350000000000001" customHeight="1">
      <c r="A14" s="108" t="s">
        <v>35</v>
      </c>
      <c r="B14" s="108"/>
      <c r="C14" s="112" t="s">
        <v>120</v>
      </c>
      <c r="D14" s="112"/>
      <c r="E14" s="112"/>
      <c r="F14" s="112"/>
      <c r="G14" s="3"/>
    </row>
    <row r="15" spans="1:10" ht="16.350000000000001" customHeight="1">
      <c r="A15" s="108" t="s">
        <v>36</v>
      </c>
      <c r="B15" s="108"/>
      <c r="C15" s="112" t="s">
        <v>122</v>
      </c>
      <c r="D15" s="112"/>
      <c r="E15" s="112"/>
      <c r="F15" s="112"/>
      <c r="G15" s="3"/>
    </row>
    <row r="16" spans="1:10" ht="16.350000000000001" customHeight="1">
      <c r="A16" s="108" t="s">
        <v>37</v>
      </c>
      <c r="B16" s="108"/>
      <c r="C16" s="113">
        <v>169689</v>
      </c>
      <c r="D16" s="113"/>
      <c r="E16" s="113"/>
      <c r="F16" s="113"/>
      <c r="G16" s="3"/>
    </row>
    <row r="17" spans="1:7" ht="16.350000000000001" customHeight="1">
      <c r="A17" s="144" t="s">
        <v>45</v>
      </c>
      <c r="B17" s="144"/>
      <c r="C17" s="142">
        <v>42500</v>
      </c>
      <c r="D17" s="142"/>
      <c r="E17" s="142"/>
      <c r="F17" s="142"/>
      <c r="G17" s="3"/>
    </row>
    <row r="18" spans="1:7">
      <c r="A18" s="144" t="s">
        <v>46</v>
      </c>
      <c r="B18" s="144"/>
      <c r="C18" s="146" t="s">
        <v>83</v>
      </c>
      <c r="D18" s="146"/>
      <c r="E18" s="146"/>
      <c r="F18" s="146"/>
      <c r="G18" s="3"/>
    </row>
    <row r="19" spans="1:7">
      <c r="A19" s="144" t="s">
        <v>224</v>
      </c>
      <c r="B19" s="144"/>
      <c r="C19" s="143" t="s">
        <v>218</v>
      </c>
      <c r="D19" s="143"/>
      <c r="E19" s="143"/>
      <c r="F19" s="143"/>
      <c r="G19" s="5"/>
    </row>
    <row r="20" spans="1:7" ht="17.25" customHeight="1">
      <c r="A20" s="144" t="s">
        <v>44</v>
      </c>
      <c r="B20" s="144"/>
      <c r="C20" s="145">
        <v>40597</v>
      </c>
      <c r="D20" s="145"/>
      <c r="E20" s="145"/>
      <c r="F20" s="145"/>
      <c r="G20" s="3"/>
    </row>
    <row r="21" spans="1:7" ht="16.350000000000001" customHeight="1">
      <c r="A21" s="108" t="s">
        <v>223</v>
      </c>
      <c r="B21" s="108"/>
      <c r="C21" s="113" t="s">
        <v>222</v>
      </c>
      <c r="D21" s="113"/>
      <c r="E21" s="113"/>
      <c r="F21" s="113"/>
      <c r="G21" s="3"/>
    </row>
    <row r="22" spans="1:7" ht="15.75" customHeight="1">
      <c r="A22" s="92"/>
      <c r="B22" s="92"/>
      <c r="C22" s="92"/>
      <c r="D22" s="92"/>
      <c r="E22" s="92"/>
      <c r="F22" s="92"/>
      <c r="G22" s="3"/>
    </row>
    <row r="23" spans="1:7" ht="16.350000000000001" customHeight="1">
      <c r="A23" s="109" t="s">
        <v>2</v>
      </c>
      <c r="B23" s="109"/>
      <c r="C23" s="43">
        <v>42500</v>
      </c>
      <c r="D23" s="147" t="s">
        <v>3</v>
      </c>
      <c r="E23" s="147"/>
      <c r="F23" s="44">
        <v>45596</v>
      </c>
      <c r="G23" s="3"/>
    </row>
    <row r="24" spans="1:7">
      <c r="A24" s="148" t="s">
        <v>361</v>
      </c>
      <c r="B24" s="149"/>
      <c r="C24" s="149"/>
      <c r="D24" s="149"/>
      <c r="E24" s="149"/>
      <c r="F24" s="150"/>
      <c r="G24" s="3"/>
    </row>
    <row r="25" spans="1:7" ht="15.75" customHeight="1">
      <c r="A25" s="92"/>
      <c r="B25" s="92"/>
      <c r="C25" s="92"/>
      <c r="D25" s="92"/>
      <c r="E25" s="92"/>
      <c r="F25" s="92"/>
      <c r="G25" s="3"/>
    </row>
    <row r="26" spans="1:7" ht="20.100000000000001" customHeight="1">
      <c r="A26" s="141" t="s">
        <v>43</v>
      </c>
      <c r="B26" s="141"/>
      <c r="C26" s="141"/>
      <c r="D26" s="141"/>
      <c r="E26" s="141"/>
      <c r="F26" s="141"/>
      <c r="G26" s="3"/>
    </row>
    <row r="27" spans="1:7" ht="29.1" customHeight="1">
      <c r="A27" s="110" t="s">
        <v>65</v>
      </c>
      <c r="B27" s="110"/>
      <c r="C27" s="110"/>
      <c r="D27" s="110"/>
      <c r="E27" s="110"/>
      <c r="F27" s="110"/>
      <c r="G27" s="3"/>
    </row>
    <row r="28" spans="1:7" ht="16.350000000000001" customHeight="1">
      <c r="A28" s="6" t="s">
        <v>262</v>
      </c>
      <c r="B28" s="7" t="s">
        <v>225</v>
      </c>
      <c r="C28" s="8"/>
      <c r="D28" s="8"/>
      <c r="E28" s="9"/>
      <c r="F28" s="45">
        <v>172</v>
      </c>
      <c r="G28" s="3"/>
    </row>
    <row r="29" spans="1:7" ht="16.350000000000001" customHeight="1">
      <c r="A29" s="6" t="s">
        <v>263</v>
      </c>
      <c r="B29" s="83" t="s">
        <v>226</v>
      </c>
      <c r="C29" s="79"/>
      <c r="D29" s="79"/>
      <c r="E29" s="80"/>
      <c r="F29" s="46">
        <v>30</v>
      </c>
      <c r="G29" s="3"/>
    </row>
    <row r="30" spans="1:7" ht="16.350000000000001" customHeight="1">
      <c r="A30" s="6" t="s">
        <v>264</v>
      </c>
      <c r="B30" s="83" t="s">
        <v>316</v>
      </c>
      <c r="C30" s="79"/>
      <c r="D30" s="79"/>
      <c r="E30" s="80"/>
      <c r="F30" s="46"/>
      <c r="G30" s="3"/>
    </row>
    <row r="31" spans="1:7" ht="16.350000000000001" customHeight="1">
      <c r="A31" s="6" t="s">
        <v>265</v>
      </c>
      <c r="B31" s="83" t="s">
        <v>227</v>
      </c>
      <c r="C31" s="79"/>
      <c r="D31" s="79"/>
      <c r="E31" s="80"/>
      <c r="F31" s="46">
        <f>70/15</f>
        <v>4.666666666666667</v>
      </c>
      <c r="G31" s="3"/>
    </row>
    <row r="32" spans="1:7" ht="16.350000000000001" customHeight="1">
      <c r="A32" s="6" t="s">
        <v>266</v>
      </c>
      <c r="B32" s="83" t="s">
        <v>317</v>
      </c>
      <c r="C32" s="79"/>
      <c r="D32" s="79"/>
      <c r="E32" s="80"/>
      <c r="F32" s="46"/>
      <c r="G32" s="3"/>
    </row>
    <row r="33" spans="1:7" ht="15" customHeight="1">
      <c r="A33" s="6" t="s">
        <v>267</v>
      </c>
      <c r="B33" s="103" t="s">
        <v>318</v>
      </c>
      <c r="C33" s="104"/>
      <c r="D33" s="104"/>
      <c r="E33" s="80"/>
      <c r="F33" s="46">
        <f>25+45+3+1+6</f>
        <v>80</v>
      </c>
      <c r="G33" s="3"/>
    </row>
    <row r="34" spans="1:7" ht="34.5" customHeight="1">
      <c r="A34" s="111" t="s">
        <v>69</v>
      </c>
      <c r="B34" s="111"/>
      <c r="C34" s="111"/>
      <c r="D34" s="111"/>
      <c r="E34" s="111"/>
      <c r="F34" s="16">
        <f>IF(F33&lt;=8,0,IF(F33&gt;8,F33-8))</f>
        <v>72</v>
      </c>
      <c r="G34" s="3"/>
    </row>
    <row r="35" spans="1:7" ht="15.75" customHeight="1">
      <c r="A35" s="92"/>
      <c r="B35" s="92"/>
      <c r="C35" s="92"/>
      <c r="D35" s="92"/>
      <c r="E35" s="92"/>
      <c r="F35" s="92"/>
      <c r="G35" s="3"/>
    </row>
    <row r="36" spans="1:7" ht="16.350000000000001" customHeight="1">
      <c r="A36" s="111" t="s">
        <v>4</v>
      </c>
      <c r="B36" s="111"/>
      <c r="C36" s="111"/>
      <c r="D36" s="111"/>
      <c r="E36" s="111"/>
      <c r="F36" s="11">
        <f>SUM(F28:F32)+IF(F33&lt;8,F33,8)</f>
        <v>214.66666666666666</v>
      </c>
      <c r="G36" s="3"/>
    </row>
    <row r="37" spans="1:7" ht="15" customHeight="1">
      <c r="A37" s="107" t="s">
        <v>66</v>
      </c>
      <c r="B37" s="107"/>
      <c r="C37" s="107"/>
      <c r="D37" s="107"/>
      <c r="E37" s="107"/>
      <c r="F37" s="47">
        <v>32</v>
      </c>
      <c r="G37" s="3"/>
    </row>
    <row r="38" spans="1:7" ht="33" customHeight="1">
      <c r="A38" s="107" t="s">
        <v>260</v>
      </c>
      <c r="B38" s="107"/>
      <c r="C38" s="107"/>
      <c r="D38" s="107"/>
      <c r="E38" s="107"/>
      <c r="F38" s="10">
        <f>IF(C19="20 horas",IF(F36&gt;F37,(F36-F37)/2,0),0)</f>
        <v>0</v>
      </c>
      <c r="G38" s="3"/>
    </row>
    <row r="39" spans="1:7" ht="15.75" customHeight="1">
      <c r="A39" s="92"/>
      <c r="B39" s="92"/>
      <c r="C39" s="92"/>
      <c r="D39" s="92"/>
      <c r="E39" s="92"/>
      <c r="F39" s="92"/>
      <c r="G39" s="3"/>
    </row>
    <row r="40" spans="1:7" ht="20.100000000000001" customHeight="1">
      <c r="A40" s="91" t="s">
        <v>5</v>
      </c>
      <c r="B40" s="91"/>
      <c r="C40" s="91"/>
      <c r="D40" s="91"/>
      <c r="E40" s="91"/>
      <c r="F40" s="91"/>
      <c r="G40" s="3"/>
    </row>
    <row r="41" spans="1:7" ht="30">
      <c r="A41" s="12" t="s">
        <v>351</v>
      </c>
      <c r="B41" s="81" t="s">
        <v>319</v>
      </c>
      <c r="C41" s="81" t="s">
        <v>322</v>
      </c>
      <c r="D41" s="81" t="s">
        <v>323</v>
      </c>
      <c r="E41" s="81" t="s">
        <v>261</v>
      </c>
      <c r="F41" s="81" t="s">
        <v>40</v>
      </c>
      <c r="G41" s="3"/>
    </row>
    <row r="42" spans="1:7" ht="60">
      <c r="A42" s="77" t="s">
        <v>268</v>
      </c>
      <c r="B42" s="72" t="s">
        <v>326</v>
      </c>
      <c r="C42" s="71" t="s">
        <v>376</v>
      </c>
      <c r="D42" s="71">
        <v>15</v>
      </c>
      <c r="E42" s="82"/>
      <c r="F42" s="14">
        <f>E42*D42</f>
        <v>0</v>
      </c>
      <c r="G42" s="3"/>
    </row>
    <row r="43" spans="1:7" ht="60">
      <c r="A43" s="77" t="s">
        <v>269</v>
      </c>
      <c r="B43" s="72" t="s">
        <v>327</v>
      </c>
      <c r="C43" s="13" t="s">
        <v>377</v>
      </c>
      <c r="D43" s="13">
        <v>6</v>
      </c>
      <c r="E43" s="73"/>
      <c r="F43" s="16">
        <f t="shared" ref="F43:F61" si="0">D43*E43</f>
        <v>0</v>
      </c>
      <c r="G43" s="3"/>
    </row>
    <row r="44" spans="1:7" ht="60">
      <c r="A44" s="77" t="s">
        <v>270</v>
      </c>
      <c r="B44" s="72" t="s">
        <v>328</v>
      </c>
      <c r="C44" s="13" t="s">
        <v>378</v>
      </c>
      <c r="D44" s="13">
        <v>5</v>
      </c>
      <c r="E44" s="73"/>
      <c r="F44" s="16">
        <f t="shared" si="0"/>
        <v>0</v>
      </c>
      <c r="G44" s="3"/>
    </row>
    <row r="45" spans="1:7" ht="60">
      <c r="A45" s="77" t="s">
        <v>271</v>
      </c>
      <c r="B45" s="72" t="s">
        <v>329</v>
      </c>
      <c r="C45" s="13" t="s">
        <v>377</v>
      </c>
      <c r="D45" s="13">
        <v>6</v>
      </c>
      <c r="E45" s="73"/>
      <c r="F45" s="16">
        <f t="shared" si="0"/>
        <v>0</v>
      </c>
      <c r="G45" s="3"/>
    </row>
    <row r="46" spans="1:7" ht="60">
      <c r="A46" s="77" t="s">
        <v>272</v>
      </c>
      <c r="B46" s="72" t="s">
        <v>330</v>
      </c>
      <c r="C46" s="13" t="s">
        <v>379</v>
      </c>
      <c r="D46" s="13">
        <v>2.5</v>
      </c>
      <c r="E46" s="73"/>
      <c r="F46" s="16">
        <f t="shared" si="0"/>
        <v>0</v>
      </c>
      <c r="G46" s="3"/>
    </row>
    <row r="47" spans="1:7" ht="30">
      <c r="A47" s="77" t="s">
        <v>273</v>
      </c>
      <c r="B47" s="72" t="s">
        <v>331</v>
      </c>
      <c r="C47" s="13"/>
      <c r="D47" s="13"/>
      <c r="E47" s="73"/>
      <c r="F47" s="16">
        <f t="shared" si="0"/>
        <v>0</v>
      </c>
      <c r="G47" s="3"/>
    </row>
    <row r="48" spans="1:7" ht="60">
      <c r="A48" s="77" t="s">
        <v>362</v>
      </c>
      <c r="B48" s="72" t="s">
        <v>367</v>
      </c>
      <c r="C48" s="13" t="s">
        <v>380</v>
      </c>
      <c r="D48" s="13">
        <v>15</v>
      </c>
      <c r="E48" s="73"/>
      <c r="F48" s="16">
        <f t="shared" si="0"/>
        <v>0</v>
      </c>
      <c r="G48" s="3"/>
    </row>
    <row r="49" spans="1:13" ht="60">
      <c r="A49" s="77" t="s">
        <v>363</v>
      </c>
      <c r="B49" s="72" t="s">
        <v>368</v>
      </c>
      <c r="C49" s="13" t="s">
        <v>381</v>
      </c>
      <c r="D49" s="13">
        <v>10</v>
      </c>
      <c r="E49" s="73"/>
      <c r="F49" s="16">
        <f t="shared" si="0"/>
        <v>0</v>
      </c>
      <c r="G49" s="3"/>
    </row>
    <row r="50" spans="1:13" ht="60">
      <c r="A50" s="77" t="s">
        <v>364</v>
      </c>
      <c r="B50" s="72" t="s">
        <v>369</v>
      </c>
      <c r="C50" s="13" t="s">
        <v>382</v>
      </c>
      <c r="D50" s="13">
        <v>6</v>
      </c>
      <c r="E50" s="73"/>
      <c r="F50" s="16">
        <f t="shared" si="0"/>
        <v>0</v>
      </c>
      <c r="G50" s="3"/>
    </row>
    <row r="51" spans="1:13" ht="60">
      <c r="A51" s="77" t="s">
        <v>365</v>
      </c>
      <c r="B51" s="72" t="s">
        <v>370</v>
      </c>
      <c r="C51" s="13" t="s">
        <v>383</v>
      </c>
      <c r="D51" s="13">
        <v>5</v>
      </c>
      <c r="E51" s="73"/>
      <c r="F51" s="16">
        <f t="shared" si="0"/>
        <v>0</v>
      </c>
      <c r="G51" s="3"/>
    </row>
    <row r="52" spans="1:13" ht="60">
      <c r="A52" s="77" t="s">
        <v>366</v>
      </c>
      <c r="B52" s="72" t="s">
        <v>371</v>
      </c>
      <c r="C52" s="13" t="s">
        <v>384</v>
      </c>
      <c r="D52" s="13">
        <v>4</v>
      </c>
      <c r="E52" s="73"/>
      <c r="F52" s="16">
        <f t="shared" si="0"/>
        <v>0</v>
      </c>
      <c r="G52" s="3"/>
    </row>
    <row r="53" spans="1:13" ht="30" customHeight="1">
      <c r="A53" s="77" t="s">
        <v>274</v>
      </c>
      <c r="B53" s="72" t="s">
        <v>332</v>
      </c>
      <c r="C53" s="13"/>
      <c r="D53" s="13"/>
      <c r="E53" s="73"/>
      <c r="F53" s="16">
        <f t="shared" si="0"/>
        <v>0</v>
      </c>
      <c r="G53" s="3"/>
    </row>
    <row r="54" spans="1:13" ht="60">
      <c r="A54" s="77" t="s">
        <v>372</v>
      </c>
      <c r="B54" s="72" t="s">
        <v>374</v>
      </c>
      <c r="C54" s="13" t="s">
        <v>385</v>
      </c>
      <c r="D54" s="13">
        <v>3</v>
      </c>
      <c r="E54" s="73"/>
      <c r="F54" s="16">
        <f t="shared" si="0"/>
        <v>0</v>
      </c>
      <c r="G54" s="3"/>
    </row>
    <row r="55" spans="1:13" ht="60">
      <c r="A55" s="77" t="s">
        <v>373</v>
      </c>
      <c r="B55" s="72" t="s">
        <v>375</v>
      </c>
      <c r="C55" s="13" t="s">
        <v>386</v>
      </c>
      <c r="D55" s="13">
        <v>2</v>
      </c>
      <c r="E55" s="73"/>
      <c r="F55" s="16">
        <f t="shared" si="0"/>
        <v>0</v>
      </c>
      <c r="G55" s="3"/>
    </row>
    <row r="56" spans="1:13" ht="60">
      <c r="A56" s="77" t="s">
        <v>275</v>
      </c>
      <c r="B56" s="72" t="s">
        <v>333</v>
      </c>
      <c r="C56" s="13" t="s">
        <v>387</v>
      </c>
      <c r="D56" s="13">
        <v>4</v>
      </c>
      <c r="E56" s="73">
        <v>1</v>
      </c>
      <c r="F56" s="16">
        <f t="shared" si="0"/>
        <v>4</v>
      </c>
      <c r="G56" s="3"/>
    </row>
    <row r="57" spans="1:13" ht="60">
      <c r="A57" s="77" t="s">
        <v>276</v>
      </c>
      <c r="B57" s="72" t="s">
        <v>334</v>
      </c>
      <c r="C57" s="13" t="s">
        <v>387</v>
      </c>
      <c r="D57" s="13">
        <v>4</v>
      </c>
      <c r="E57" s="73">
        <v>1</v>
      </c>
      <c r="F57" s="16">
        <f t="shared" si="0"/>
        <v>4</v>
      </c>
      <c r="G57" s="3"/>
    </row>
    <row r="58" spans="1:13" ht="60">
      <c r="A58" s="77" t="s">
        <v>277</v>
      </c>
      <c r="B58" s="72" t="s">
        <v>335</v>
      </c>
      <c r="C58" s="13" t="s">
        <v>388</v>
      </c>
      <c r="D58" s="13">
        <v>2</v>
      </c>
      <c r="E58" s="73"/>
      <c r="F58" s="16">
        <f t="shared" si="0"/>
        <v>0</v>
      </c>
      <c r="G58" s="3"/>
    </row>
    <row r="59" spans="1:13" ht="60">
      <c r="A59" s="77" t="s">
        <v>278</v>
      </c>
      <c r="B59" s="72" t="s">
        <v>336</v>
      </c>
      <c r="C59" s="13" t="s">
        <v>389</v>
      </c>
      <c r="D59" s="13">
        <v>1</v>
      </c>
      <c r="E59" s="73"/>
      <c r="F59" s="16">
        <f t="shared" si="0"/>
        <v>0</v>
      </c>
      <c r="G59" s="3"/>
    </row>
    <row r="60" spans="1:13" ht="60">
      <c r="A60" s="77" t="s">
        <v>279</v>
      </c>
      <c r="B60" s="72" t="s">
        <v>337</v>
      </c>
      <c r="C60" s="13" t="s">
        <v>390</v>
      </c>
      <c r="D60" s="13">
        <v>25</v>
      </c>
      <c r="E60" s="73"/>
      <c r="F60" s="16">
        <f t="shared" si="0"/>
        <v>0</v>
      </c>
      <c r="G60" s="3"/>
    </row>
    <row r="61" spans="1:13" ht="60">
      <c r="A61" s="77" t="s">
        <v>280</v>
      </c>
      <c r="B61" s="72" t="s">
        <v>338</v>
      </c>
      <c r="C61" s="13" t="s">
        <v>391</v>
      </c>
      <c r="D61" s="13">
        <v>15</v>
      </c>
      <c r="E61" s="73"/>
      <c r="F61" s="16">
        <f t="shared" si="0"/>
        <v>0</v>
      </c>
      <c r="G61" s="3"/>
    </row>
    <row r="62" spans="1:13" ht="30" customHeight="1">
      <c r="A62" s="97" t="s">
        <v>281</v>
      </c>
      <c r="B62" s="95" t="s">
        <v>393</v>
      </c>
      <c r="C62" s="88" t="s">
        <v>392</v>
      </c>
      <c r="D62" s="90"/>
      <c r="E62" s="99">
        <v>68</v>
      </c>
      <c r="F62" s="101">
        <f>E62/20</f>
        <v>3.4</v>
      </c>
      <c r="G62" s="3"/>
    </row>
    <row r="63" spans="1:13" ht="92.25" customHeight="1">
      <c r="A63" s="98"/>
      <c r="B63" s="96"/>
      <c r="C63" s="93" t="s">
        <v>443</v>
      </c>
      <c r="D63" s="94"/>
      <c r="E63" s="100"/>
      <c r="F63" s="102"/>
      <c r="G63" s="3"/>
      <c r="M63" s="2" t="s">
        <v>354</v>
      </c>
    </row>
    <row r="64" spans="1:13" ht="90">
      <c r="A64" s="77" t="s">
        <v>282</v>
      </c>
      <c r="B64" s="72" t="s">
        <v>339</v>
      </c>
      <c r="C64" s="13" t="s">
        <v>394</v>
      </c>
      <c r="D64" s="13">
        <v>2</v>
      </c>
      <c r="E64" s="73">
        <v>8</v>
      </c>
      <c r="F64" s="16">
        <f>D64*E64</f>
        <v>16</v>
      </c>
      <c r="G64" s="3"/>
    </row>
    <row r="65" spans="1:21" ht="15" customHeight="1">
      <c r="A65" s="77" t="s">
        <v>283</v>
      </c>
      <c r="B65" s="72" t="s">
        <v>340</v>
      </c>
      <c r="C65" s="13" t="s">
        <v>395</v>
      </c>
      <c r="D65" s="13">
        <v>0</v>
      </c>
      <c r="E65" s="73"/>
      <c r="F65" s="16">
        <f t="shared" ref="F65:F76" si="1">D65*E65</f>
        <v>0</v>
      </c>
      <c r="G65" s="3"/>
    </row>
    <row r="66" spans="1:21" ht="30" customHeight="1">
      <c r="A66" s="77" t="s">
        <v>284</v>
      </c>
      <c r="B66" s="72" t="s">
        <v>341</v>
      </c>
      <c r="C66" s="13" t="s">
        <v>395</v>
      </c>
      <c r="D66" s="13">
        <v>0</v>
      </c>
      <c r="E66" s="73"/>
      <c r="F66" s="16">
        <f t="shared" si="1"/>
        <v>0</v>
      </c>
      <c r="G66" s="3"/>
    </row>
    <row r="67" spans="1:21" ht="60">
      <c r="A67" s="77" t="s">
        <v>285</v>
      </c>
      <c r="B67" s="72" t="s">
        <v>342</v>
      </c>
      <c r="C67" s="13" t="s">
        <v>396</v>
      </c>
      <c r="D67" s="13">
        <v>10</v>
      </c>
      <c r="E67" s="73">
        <v>2</v>
      </c>
      <c r="F67" s="16">
        <f t="shared" si="1"/>
        <v>20</v>
      </c>
      <c r="G67" s="3"/>
    </row>
    <row r="68" spans="1:21" ht="60">
      <c r="A68" s="77" t="s">
        <v>286</v>
      </c>
      <c r="B68" s="72" t="s">
        <v>343</v>
      </c>
      <c r="C68" s="13" t="s">
        <v>397</v>
      </c>
      <c r="D68" s="13">
        <v>4</v>
      </c>
      <c r="E68" s="73"/>
      <c r="F68" s="16">
        <f t="shared" si="1"/>
        <v>0</v>
      </c>
      <c r="G68" s="3"/>
    </row>
    <row r="69" spans="1:21" ht="75">
      <c r="A69" s="77" t="s">
        <v>287</v>
      </c>
      <c r="B69" s="72" t="s">
        <v>344</v>
      </c>
      <c r="C69" s="13" t="s">
        <v>398</v>
      </c>
      <c r="D69" s="13">
        <v>0.25</v>
      </c>
      <c r="E69" s="73">
        <v>2</v>
      </c>
      <c r="F69" s="16">
        <f t="shared" si="1"/>
        <v>0.5</v>
      </c>
      <c r="G69" s="3"/>
    </row>
    <row r="70" spans="1:21" ht="50.25" customHeight="1">
      <c r="A70" s="77" t="s">
        <v>288</v>
      </c>
      <c r="B70" s="72" t="s">
        <v>345</v>
      </c>
      <c r="C70" s="13"/>
      <c r="D70" s="13"/>
      <c r="E70" s="73"/>
      <c r="F70" s="16">
        <f t="shared" si="1"/>
        <v>0</v>
      </c>
      <c r="G70" s="3"/>
    </row>
    <row r="71" spans="1:21" ht="75">
      <c r="A71" s="77" t="s">
        <v>399</v>
      </c>
      <c r="B71" s="72" t="s">
        <v>405</v>
      </c>
      <c r="C71" s="13" t="s">
        <v>411</v>
      </c>
      <c r="D71" s="13">
        <v>0.25</v>
      </c>
      <c r="E71" s="73"/>
      <c r="F71" s="16">
        <f t="shared" si="1"/>
        <v>0</v>
      </c>
      <c r="G71" s="3"/>
    </row>
    <row r="72" spans="1:21" ht="75">
      <c r="A72" s="77" t="s">
        <v>400</v>
      </c>
      <c r="B72" s="72" t="s">
        <v>406</v>
      </c>
      <c r="C72" s="13" t="s">
        <v>411</v>
      </c>
      <c r="D72" s="13">
        <v>0.25</v>
      </c>
      <c r="E72" s="73"/>
      <c r="F72" s="16">
        <f t="shared" si="1"/>
        <v>0</v>
      </c>
      <c r="G72" s="3"/>
    </row>
    <row r="73" spans="1:21" ht="75">
      <c r="A73" s="77" t="s">
        <v>401</v>
      </c>
      <c r="B73" s="72" t="s">
        <v>407</v>
      </c>
      <c r="C73" s="13" t="s">
        <v>411</v>
      </c>
      <c r="D73" s="13">
        <v>0.25</v>
      </c>
      <c r="E73" s="73"/>
      <c r="F73" s="16">
        <f t="shared" si="1"/>
        <v>0</v>
      </c>
      <c r="G73" s="3"/>
    </row>
    <row r="74" spans="1:21" ht="75">
      <c r="A74" s="77" t="s">
        <v>402</v>
      </c>
      <c r="B74" s="72" t="s">
        <v>408</v>
      </c>
      <c r="C74" s="13" t="s">
        <v>411</v>
      </c>
      <c r="D74" s="13">
        <v>0.25</v>
      </c>
      <c r="E74" s="73"/>
      <c r="F74" s="16">
        <f t="shared" si="1"/>
        <v>0</v>
      </c>
      <c r="G74" s="3"/>
    </row>
    <row r="75" spans="1:21" ht="75">
      <c r="A75" s="77" t="s">
        <v>403</v>
      </c>
      <c r="B75" s="72" t="s">
        <v>409</v>
      </c>
      <c r="C75" s="13" t="s">
        <v>411</v>
      </c>
      <c r="D75" s="13">
        <v>0.25</v>
      </c>
      <c r="E75" s="73"/>
      <c r="F75" s="16">
        <f t="shared" si="1"/>
        <v>0</v>
      </c>
      <c r="G75" s="3"/>
    </row>
    <row r="76" spans="1:21" ht="75">
      <c r="A76" s="77" t="s">
        <v>404</v>
      </c>
      <c r="B76" s="72" t="s">
        <v>410</v>
      </c>
      <c r="C76" s="13" t="s">
        <v>411</v>
      </c>
      <c r="D76" s="13">
        <v>0.25</v>
      </c>
      <c r="E76" s="73"/>
      <c r="F76" s="16">
        <f t="shared" si="1"/>
        <v>0</v>
      </c>
      <c r="G76" s="3"/>
    </row>
    <row r="77" spans="1:21" ht="15.75" customHeight="1">
      <c r="A77" s="92"/>
      <c r="B77" s="92"/>
      <c r="C77" s="92"/>
      <c r="D77" s="92"/>
      <c r="E77" s="92"/>
      <c r="F77" s="92"/>
      <c r="G77" s="3"/>
    </row>
    <row r="78" spans="1:21" ht="29.85" customHeight="1">
      <c r="A78" s="111" t="s">
        <v>6</v>
      </c>
      <c r="B78" s="111"/>
      <c r="C78" s="111"/>
      <c r="D78" s="111"/>
      <c r="E78" s="111"/>
      <c r="F78" s="17">
        <f>SUM(F42:F76)</f>
        <v>47.9</v>
      </c>
      <c r="G78" s="3"/>
      <c r="U78" s="18"/>
    </row>
    <row r="79" spans="1:21" ht="29.45" customHeight="1">
      <c r="A79" s="107" t="s">
        <v>67</v>
      </c>
      <c r="B79" s="107"/>
      <c r="C79" s="107"/>
      <c r="D79" s="107"/>
      <c r="E79" s="107"/>
      <c r="F79" s="47">
        <v>25</v>
      </c>
      <c r="G79" s="3"/>
    </row>
    <row r="80" spans="1:21" ht="15.75" customHeight="1">
      <c r="A80" s="92"/>
      <c r="B80" s="92"/>
      <c r="C80" s="92"/>
      <c r="D80" s="92"/>
      <c r="E80" s="92"/>
      <c r="F80" s="92"/>
      <c r="G80" s="3"/>
    </row>
    <row r="81" spans="1:7" ht="20.100000000000001" customHeight="1">
      <c r="A81" s="91" t="s">
        <v>7</v>
      </c>
      <c r="B81" s="91"/>
      <c r="C81" s="91"/>
      <c r="D81" s="91"/>
      <c r="E81" s="91"/>
      <c r="F81" s="91"/>
      <c r="G81" s="3"/>
    </row>
    <row r="82" spans="1:7" ht="30">
      <c r="A82" s="81"/>
      <c r="B82" s="81" t="s">
        <v>319</v>
      </c>
      <c r="C82" s="81" t="s">
        <v>322</v>
      </c>
      <c r="D82" s="81" t="s">
        <v>323</v>
      </c>
      <c r="E82" s="81" t="s">
        <v>261</v>
      </c>
      <c r="F82" s="81" t="s">
        <v>40</v>
      </c>
      <c r="G82" s="3"/>
    </row>
    <row r="83" spans="1:7" ht="75">
      <c r="A83" s="77" t="s">
        <v>289</v>
      </c>
      <c r="B83" s="72" t="s">
        <v>324</v>
      </c>
      <c r="C83" s="71" t="s">
        <v>412</v>
      </c>
      <c r="D83" s="71">
        <v>0.25</v>
      </c>
      <c r="E83" s="82">
        <v>1</v>
      </c>
      <c r="F83" s="14">
        <f>D83*E83</f>
        <v>0.25</v>
      </c>
      <c r="G83" s="3"/>
    </row>
    <row r="84" spans="1:7" ht="75">
      <c r="A84" s="77" t="s">
        <v>290</v>
      </c>
      <c r="B84" s="72" t="s">
        <v>325</v>
      </c>
      <c r="C84" s="71" t="s">
        <v>412</v>
      </c>
      <c r="D84" s="13">
        <v>0.25</v>
      </c>
      <c r="E84" s="73">
        <v>2</v>
      </c>
      <c r="F84" s="16">
        <f t="shared" ref="F84:F103" si="2">D84*E84</f>
        <v>0.5</v>
      </c>
      <c r="G84" s="3"/>
    </row>
    <row r="85" spans="1:7" ht="105">
      <c r="A85" s="77" t="s">
        <v>291</v>
      </c>
      <c r="B85" s="72" t="s">
        <v>352</v>
      </c>
      <c r="C85" s="13" t="s">
        <v>414</v>
      </c>
      <c r="D85" s="13">
        <v>10</v>
      </c>
      <c r="E85" s="73"/>
      <c r="F85" s="16">
        <f t="shared" si="2"/>
        <v>0</v>
      </c>
      <c r="G85" s="3"/>
    </row>
    <row r="86" spans="1:7" ht="138" customHeight="1">
      <c r="A86" s="77" t="s">
        <v>292</v>
      </c>
      <c r="B86" s="72" t="s">
        <v>353</v>
      </c>
      <c r="C86" s="13" t="s">
        <v>413</v>
      </c>
      <c r="D86" s="13">
        <v>5</v>
      </c>
      <c r="E86" s="73">
        <f>7/180</f>
        <v>3.888888888888889E-2</v>
      </c>
      <c r="F86" s="16">
        <f t="shared" si="2"/>
        <v>0.19444444444444445</v>
      </c>
      <c r="G86" s="3"/>
    </row>
    <row r="87" spans="1:7" ht="75">
      <c r="A87" s="77" t="s">
        <v>293</v>
      </c>
      <c r="B87" s="72" t="s">
        <v>346</v>
      </c>
      <c r="C87" s="13" t="s">
        <v>415</v>
      </c>
      <c r="D87" s="13">
        <v>2.5</v>
      </c>
      <c r="E87" s="73">
        <f>1044/180</f>
        <v>5.8</v>
      </c>
      <c r="F87" s="16">
        <f t="shared" si="2"/>
        <v>14.5</v>
      </c>
      <c r="G87" s="3"/>
    </row>
    <row r="88" spans="1:7" ht="75">
      <c r="A88" s="77" t="s">
        <v>294</v>
      </c>
      <c r="B88" s="72" t="s">
        <v>347</v>
      </c>
      <c r="C88" s="13" t="s">
        <v>413</v>
      </c>
      <c r="D88" s="13">
        <v>5</v>
      </c>
      <c r="E88" s="73"/>
      <c r="F88" s="16">
        <f t="shared" si="2"/>
        <v>0</v>
      </c>
      <c r="G88" s="3"/>
    </row>
    <row r="89" spans="1:7" ht="90">
      <c r="A89" s="77" t="s">
        <v>295</v>
      </c>
      <c r="B89" s="72" t="s">
        <v>348</v>
      </c>
      <c r="C89" s="13" t="s">
        <v>415</v>
      </c>
      <c r="D89" s="13">
        <v>2.5</v>
      </c>
      <c r="E89" s="73"/>
      <c r="F89" s="16">
        <f t="shared" si="2"/>
        <v>0</v>
      </c>
      <c r="G89" s="3"/>
    </row>
    <row r="90" spans="1:7" ht="45">
      <c r="A90" s="77" t="s">
        <v>296</v>
      </c>
      <c r="B90" s="72" t="s">
        <v>349</v>
      </c>
      <c r="C90" s="88"/>
      <c r="D90" s="89"/>
      <c r="E90" s="90"/>
      <c r="F90" s="16"/>
      <c r="G90" s="3"/>
    </row>
    <row r="91" spans="1:7" ht="75">
      <c r="A91" s="77" t="s">
        <v>355</v>
      </c>
      <c r="B91" s="72" t="s">
        <v>420</v>
      </c>
      <c r="C91" s="13" t="s">
        <v>426</v>
      </c>
      <c r="D91" s="13">
        <v>2</v>
      </c>
      <c r="E91" s="73"/>
      <c r="F91" s="16">
        <f t="shared" si="2"/>
        <v>0</v>
      </c>
      <c r="G91" s="3"/>
    </row>
    <row r="92" spans="1:7" ht="75">
      <c r="A92" s="77" t="s">
        <v>356</v>
      </c>
      <c r="B92" s="72" t="s">
        <v>421</v>
      </c>
      <c r="C92" s="13" t="s">
        <v>426</v>
      </c>
      <c r="D92" s="13">
        <v>2</v>
      </c>
      <c r="E92" s="73">
        <v>8</v>
      </c>
      <c r="F92" s="16">
        <f t="shared" si="2"/>
        <v>16</v>
      </c>
      <c r="G92" s="3"/>
    </row>
    <row r="93" spans="1:7" ht="75">
      <c r="A93" s="77" t="s">
        <v>416</v>
      </c>
      <c r="B93" s="72" t="s">
        <v>422</v>
      </c>
      <c r="C93" s="13" t="s">
        <v>426</v>
      </c>
      <c r="D93" s="13">
        <v>2</v>
      </c>
      <c r="E93" s="73">
        <v>19</v>
      </c>
      <c r="F93" s="16">
        <f t="shared" si="2"/>
        <v>38</v>
      </c>
      <c r="G93" s="3"/>
    </row>
    <row r="94" spans="1:7" ht="75">
      <c r="A94" s="77" t="s">
        <v>417</v>
      </c>
      <c r="B94" s="72" t="s">
        <v>423</v>
      </c>
      <c r="C94" s="13" t="s">
        <v>426</v>
      </c>
      <c r="D94" s="13">
        <v>2</v>
      </c>
      <c r="E94" s="73"/>
      <c r="F94" s="16">
        <f t="shared" si="2"/>
        <v>0</v>
      </c>
      <c r="G94" s="3"/>
    </row>
    <row r="95" spans="1:7" ht="75">
      <c r="A95" s="77" t="s">
        <v>418</v>
      </c>
      <c r="B95" s="72" t="s">
        <v>424</v>
      </c>
      <c r="C95" s="13" t="s">
        <v>426</v>
      </c>
      <c r="D95" s="13">
        <v>2</v>
      </c>
      <c r="E95" s="73"/>
      <c r="F95" s="16">
        <f t="shared" si="2"/>
        <v>0</v>
      </c>
      <c r="G95" s="3"/>
    </row>
    <row r="96" spans="1:7" ht="75">
      <c r="A96" s="77" t="s">
        <v>419</v>
      </c>
      <c r="B96" s="72" t="s">
        <v>425</v>
      </c>
      <c r="C96" s="13" t="s">
        <v>426</v>
      </c>
      <c r="D96" s="13">
        <v>2</v>
      </c>
      <c r="E96" s="73"/>
      <c r="F96" s="16">
        <f t="shared" si="2"/>
        <v>0</v>
      </c>
      <c r="G96" s="3"/>
    </row>
    <row r="97" spans="1:11">
      <c r="A97" s="77" t="s">
        <v>296</v>
      </c>
      <c r="B97" s="13" t="s">
        <v>360</v>
      </c>
      <c r="C97" s="88"/>
      <c r="D97" s="89"/>
      <c r="E97" s="90"/>
      <c r="F97" s="16">
        <f>IF(SUM(F91:F96)&lt;=10,SUM(F91:F96),IF(SUM(F91:F96)&gt;10,10))</f>
        <v>10</v>
      </c>
      <c r="G97" s="3"/>
    </row>
    <row r="98" spans="1:11" ht="45">
      <c r="A98" s="77" t="s">
        <v>297</v>
      </c>
      <c r="B98" s="72" t="s">
        <v>350</v>
      </c>
      <c r="C98" s="88"/>
      <c r="D98" s="89"/>
      <c r="E98" s="90"/>
      <c r="F98" s="16"/>
      <c r="G98" s="3"/>
    </row>
    <row r="99" spans="1:11" ht="75">
      <c r="A99" s="77" t="s">
        <v>357</v>
      </c>
      <c r="B99" s="72" t="s">
        <v>430</v>
      </c>
      <c r="C99" s="13" t="s">
        <v>415</v>
      </c>
      <c r="D99" s="13">
        <v>2.5</v>
      </c>
      <c r="E99" s="73"/>
      <c r="F99" s="16">
        <f t="shared" si="2"/>
        <v>0</v>
      </c>
      <c r="G99" s="3"/>
      <c r="J99" s="15"/>
      <c r="K99" s="15"/>
    </row>
    <row r="100" spans="1:11" ht="75">
      <c r="A100" s="77" t="s">
        <v>358</v>
      </c>
      <c r="B100" s="72" t="s">
        <v>431</v>
      </c>
      <c r="C100" s="13" t="s">
        <v>415</v>
      </c>
      <c r="D100" s="13">
        <v>2.5</v>
      </c>
      <c r="E100" s="73"/>
      <c r="F100" s="16">
        <f t="shared" si="2"/>
        <v>0</v>
      </c>
      <c r="G100" s="3"/>
      <c r="J100" s="15"/>
      <c r="K100" s="15"/>
    </row>
    <row r="101" spans="1:11" ht="75">
      <c r="A101" s="77" t="s">
        <v>427</v>
      </c>
      <c r="B101" s="72" t="s">
        <v>432</v>
      </c>
      <c r="C101" s="13" t="s">
        <v>415</v>
      </c>
      <c r="D101" s="13">
        <v>2.5</v>
      </c>
      <c r="E101" s="73"/>
      <c r="F101" s="16">
        <f t="shared" si="2"/>
        <v>0</v>
      </c>
      <c r="G101" s="3"/>
      <c r="J101" s="15"/>
      <c r="K101" s="15"/>
    </row>
    <row r="102" spans="1:11" ht="75">
      <c r="A102" s="77" t="s">
        <v>428</v>
      </c>
      <c r="B102" s="72" t="s">
        <v>433</v>
      </c>
      <c r="C102" s="13" t="s">
        <v>415</v>
      </c>
      <c r="D102" s="13">
        <v>2.5</v>
      </c>
      <c r="E102" s="73"/>
      <c r="F102" s="16">
        <f t="shared" si="2"/>
        <v>0</v>
      </c>
      <c r="G102" s="3"/>
      <c r="J102" s="15"/>
      <c r="K102" s="15"/>
    </row>
    <row r="103" spans="1:11" ht="75">
      <c r="A103" s="77" t="s">
        <v>429</v>
      </c>
      <c r="B103" s="72" t="s">
        <v>434</v>
      </c>
      <c r="C103" s="13" t="s">
        <v>415</v>
      </c>
      <c r="D103" s="13">
        <v>2.5</v>
      </c>
      <c r="E103" s="73"/>
      <c r="F103" s="16">
        <f t="shared" si="2"/>
        <v>0</v>
      </c>
      <c r="G103" s="3"/>
      <c r="J103" s="15"/>
      <c r="K103" s="15"/>
    </row>
    <row r="104" spans="1:11">
      <c r="A104" s="77" t="s">
        <v>297</v>
      </c>
      <c r="B104" s="13" t="s">
        <v>359</v>
      </c>
      <c r="C104" s="88"/>
      <c r="D104" s="89"/>
      <c r="E104" s="90"/>
      <c r="F104" s="16">
        <f>IF(SUM(F99:F103)&lt;=10,SUM(F99:F103),IF(SUM(F99:F103)&gt;10,10))</f>
        <v>0</v>
      </c>
      <c r="G104" s="3"/>
      <c r="J104" s="15"/>
      <c r="K104" s="15"/>
    </row>
    <row r="105" spans="1:11" ht="15.75" customHeight="1">
      <c r="A105" s="118"/>
      <c r="B105" s="92"/>
      <c r="C105" s="92"/>
      <c r="D105" s="92"/>
      <c r="E105" s="92"/>
      <c r="F105" s="119"/>
      <c r="G105" s="3"/>
    </row>
    <row r="106" spans="1:11" ht="42.75" customHeight="1">
      <c r="A106" s="111" t="s">
        <v>8</v>
      </c>
      <c r="B106" s="111"/>
      <c r="C106" s="111"/>
      <c r="D106" s="111"/>
      <c r="E106" s="111"/>
      <c r="F106" s="19">
        <f>SUM(F83:F89)+F97+F104</f>
        <v>25.444444444444443</v>
      </c>
      <c r="G106" s="3"/>
    </row>
    <row r="107" spans="1:11" ht="15.75" customHeight="1">
      <c r="A107" s="92"/>
      <c r="B107" s="92"/>
      <c r="C107" s="92"/>
      <c r="D107" s="92"/>
      <c r="E107" s="92"/>
      <c r="F107" s="92"/>
      <c r="G107" s="3"/>
    </row>
    <row r="108" spans="1:11" ht="20.100000000000001" customHeight="1">
      <c r="A108" s="91" t="s">
        <v>9</v>
      </c>
      <c r="B108" s="91"/>
      <c r="C108" s="91"/>
      <c r="D108" s="91"/>
      <c r="E108" s="91"/>
      <c r="F108" s="91"/>
      <c r="G108" s="3"/>
    </row>
    <row r="109" spans="1:11" ht="30" customHeight="1">
      <c r="A109" s="13" t="s">
        <v>298</v>
      </c>
      <c r="B109" s="107" t="s">
        <v>441</v>
      </c>
      <c r="C109" s="107"/>
      <c r="D109" s="107"/>
      <c r="E109" s="107"/>
      <c r="F109" s="48">
        <v>4.4000000000000004</v>
      </c>
      <c r="G109" s="3"/>
    </row>
    <row r="110" spans="1:11" ht="15" customHeight="1">
      <c r="A110" s="111" t="s">
        <v>216</v>
      </c>
      <c r="B110" s="111"/>
      <c r="C110" s="111"/>
      <c r="D110" s="111"/>
      <c r="E110" s="111"/>
      <c r="F110" s="19">
        <f>IF((I3-(I2+I1)/2)&gt;0,((I3-(I2+I1)/2)/(I2-I1))*20,0)</f>
        <v>0</v>
      </c>
      <c r="G110" s="3"/>
    </row>
    <row r="111" spans="1:11" ht="15.75" customHeight="1">
      <c r="B111" s="20"/>
      <c r="C111" s="21"/>
      <c r="D111" s="21"/>
      <c r="E111" s="21"/>
      <c r="F111" s="22"/>
      <c r="G111" s="3"/>
    </row>
    <row r="112" spans="1:11" ht="15.75" customHeight="1">
      <c r="A112" s="91" t="s">
        <v>10</v>
      </c>
      <c r="B112" s="91"/>
      <c r="C112" s="91"/>
      <c r="D112" s="91"/>
      <c r="E112" s="91"/>
      <c r="F112" s="91"/>
      <c r="G112" s="3"/>
    </row>
    <row r="113" spans="1:19" ht="20.100000000000001" customHeight="1">
      <c r="A113" s="114" t="s">
        <v>314</v>
      </c>
      <c r="B113" s="115"/>
      <c r="C113" s="115"/>
      <c r="D113" s="115"/>
      <c r="E113" s="115"/>
      <c r="F113" s="116"/>
      <c r="G113" s="3"/>
    </row>
    <row r="114" spans="1:19" ht="15" customHeight="1">
      <c r="A114" s="103" t="s">
        <v>11</v>
      </c>
      <c r="B114" s="104"/>
      <c r="C114" s="104"/>
      <c r="D114" s="104"/>
      <c r="E114" s="117"/>
      <c r="F114" s="49"/>
      <c r="G114" s="3"/>
    </row>
    <row r="115" spans="1:19" ht="30" customHeight="1">
      <c r="A115" s="103" t="s">
        <v>12</v>
      </c>
      <c r="B115" s="104"/>
      <c r="C115" s="104"/>
      <c r="D115" s="104"/>
      <c r="E115" s="117"/>
      <c r="F115" s="49"/>
      <c r="G115" s="3"/>
    </row>
    <row r="116" spans="1:19" ht="16.5" customHeight="1">
      <c r="A116" s="123"/>
      <c r="B116" s="123"/>
      <c r="C116" s="123"/>
      <c r="D116" s="123"/>
      <c r="E116" s="123"/>
      <c r="F116" s="124"/>
      <c r="G116" s="3"/>
    </row>
    <row r="117" spans="1:19" ht="15.75" customHeight="1">
      <c r="A117" s="114" t="s">
        <v>313</v>
      </c>
      <c r="B117" s="115"/>
      <c r="C117" s="115"/>
      <c r="D117" s="115"/>
      <c r="E117" s="115"/>
      <c r="F117" s="116"/>
      <c r="G117" s="3"/>
    </row>
    <row r="118" spans="1:19" ht="16.350000000000001" customHeight="1">
      <c r="A118" s="6" t="s">
        <v>299</v>
      </c>
      <c r="B118" s="83" t="s">
        <v>306</v>
      </c>
      <c r="C118" s="79"/>
      <c r="D118" s="79"/>
      <c r="E118" s="80"/>
      <c r="F118" s="19">
        <f>IF(C19="20 horas",IF(F78+F115/2&gt;=F79,F36,IF(F38-(F79-T139)&lt;0,F36-2*F38,F37+2*(F38-(F79-T139)))),F36)</f>
        <v>214.66666666666666</v>
      </c>
      <c r="G118" s="3"/>
      <c r="H118" s="23"/>
    </row>
    <row r="119" spans="1:19" ht="16.350000000000001" customHeight="1">
      <c r="A119" s="6" t="s">
        <v>300</v>
      </c>
      <c r="B119" s="83" t="s">
        <v>307</v>
      </c>
      <c r="C119" s="79"/>
      <c r="D119" s="79"/>
      <c r="E119" s="80"/>
      <c r="F119" s="19">
        <f>IF(F78&gt;=F79,F78,IF(F78+F115/2&gt;F79,F79,IF(F78+F115/2+F38&gt;F79,F79,F78+F115/2+F38)))</f>
        <v>47.9</v>
      </c>
      <c r="G119" s="3"/>
      <c r="H119" s="23"/>
    </row>
    <row r="120" spans="1:19" ht="16.350000000000001" customHeight="1">
      <c r="A120" s="6" t="s">
        <v>301</v>
      </c>
      <c r="B120" s="103" t="s">
        <v>308</v>
      </c>
      <c r="C120" s="104"/>
      <c r="D120" s="79"/>
      <c r="E120" s="80"/>
      <c r="F120" s="19">
        <f>F106</f>
        <v>25.444444444444443</v>
      </c>
      <c r="G120" s="3"/>
      <c r="H120" s="23"/>
      <c r="S120" s="2" t="s">
        <v>1</v>
      </c>
    </row>
    <row r="121" spans="1:19">
      <c r="A121" s="6" t="s">
        <v>302</v>
      </c>
      <c r="B121" s="83" t="s">
        <v>309</v>
      </c>
      <c r="C121" s="79"/>
      <c r="D121" s="79"/>
      <c r="E121" s="80"/>
      <c r="F121" s="19">
        <f>F110</f>
        <v>0</v>
      </c>
      <c r="G121" s="3"/>
      <c r="H121" s="23"/>
    </row>
    <row r="122" spans="1:19" ht="16.350000000000001" customHeight="1">
      <c r="A122" s="92"/>
      <c r="B122" s="92"/>
      <c r="C122" s="92"/>
      <c r="D122" s="92"/>
      <c r="E122" s="92"/>
      <c r="F122" s="92"/>
      <c r="G122" s="3"/>
    </row>
    <row r="123" spans="1:19">
      <c r="A123" s="111" t="s">
        <v>13</v>
      </c>
      <c r="B123" s="111"/>
      <c r="C123" s="111"/>
      <c r="D123" s="111"/>
      <c r="E123" s="111"/>
      <c r="F123" s="19">
        <f>IF(T136&gt;=F124,T136,IF(T136+T137&gt;=F124,F124,T136+T137))</f>
        <v>288.01111111111112</v>
      </c>
      <c r="G123" s="3"/>
    </row>
    <row r="124" spans="1:19" ht="20.100000000000001" customHeight="1">
      <c r="A124" s="107" t="s">
        <v>68</v>
      </c>
      <c r="B124" s="107"/>
      <c r="C124" s="107"/>
      <c r="D124" s="107"/>
      <c r="E124" s="107"/>
      <c r="F124" s="47">
        <v>70</v>
      </c>
      <c r="G124" s="24"/>
    </row>
    <row r="125" spans="1:19" ht="20.100000000000001" customHeight="1">
      <c r="A125" s="92"/>
      <c r="B125" s="92"/>
      <c r="C125" s="92"/>
      <c r="D125" s="92"/>
      <c r="E125" s="92"/>
      <c r="F125" s="92"/>
      <c r="G125" s="25"/>
      <c r="H125" s="25"/>
      <c r="I125" s="25"/>
      <c r="J125" s="25"/>
      <c r="K125" s="25"/>
      <c r="L125" s="25"/>
    </row>
    <row r="126" spans="1:19" ht="15.75" customHeight="1">
      <c r="A126" s="120" t="s">
        <v>14</v>
      </c>
      <c r="B126" s="121"/>
      <c r="C126" s="121"/>
      <c r="D126" s="121"/>
      <c r="E126" s="121"/>
      <c r="F126" s="122"/>
    </row>
    <row r="127" spans="1:19" ht="20.100000000000001" customHeight="1">
      <c r="A127" s="114" t="s">
        <v>435</v>
      </c>
      <c r="B127" s="115"/>
      <c r="C127" s="115"/>
      <c r="D127" s="115"/>
      <c r="E127" s="115"/>
      <c r="F127" s="116"/>
    </row>
    <row r="128" spans="1:19" ht="20.100000000000001" customHeight="1">
      <c r="A128" s="107" t="s">
        <v>15</v>
      </c>
      <c r="B128" s="107"/>
      <c r="C128" s="107"/>
      <c r="D128" s="107"/>
      <c r="E128" s="107"/>
      <c r="F128" s="84">
        <f>IF(F123&gt;F124,MIN(F123-F124,F36-F37),0)</f>
        <v>182.66666666666666</v>
      </c>
    </row>
    <row r="129" spans="1:21" ht="29.1" customHeight="1">
      <c r="A129" s="107" t="s">
        <v>16</v>
      </c>
      <c r="B129" s="107"/>
      <c r="C129" s="107"/>
      <c r="D129" s="107"/>
      <c r="E129" s="107"/>
      <c r="F129" s="84">
        <f>IF(F123&gt;F124,MIN(F123-F124,F119-F79),0)</f>
        <v>22.9</v>
      </c>
    </row>
    <row r="130" spans="1:21" ht="15" customHeight="1">
      <c r="A130" s="125" t="s">
        <v>436</v>
      </c>
      <c r="B130" s="126"/>
      <c r="C130" s="126"/>
      <c r="D130" s="126"/>
      <c r="E130" s="127"/>
      <c r="F130" s="85">
        <f>IF(F124-F37-F79&lt;=F106+F121,F123-F124-(F120+F121-F124+F37+F79),SUMIF(F128:F129,"&gt;=0"))</f>
        <v>205.56666666666666</v>
      </c>
    </row>
    <row r="131" spans="1:21">
      <c r="B131" s="20"/>
      <c r="C131" s="15"/>
      <c r="D131" s="15"/>
      <c r="E131" s="15"/>
      <c r="F131" s="26"/>
    </row>
    <row r="132" spans="1:21" ht="15.75" customHeight="1">
      <c r="F132" s="28"/>
    </row>
    <row r="133" spans="1:21">
      <c r="T133" s="29" t="s">
        <v>303</v>
      </c>
      <c r="U133" s="29" t="s">
        <v>304</v>
      </c>
    </row>
    <row r="134" spans="1:21" ht="18" customHeight="1">
      <c r="T134" s="30">
        <f>(F115/2-(F119-F78))</f>
        <v>0</v>
      </c>
      <c r="U134" s="6" t="s">
        <v>312</v>
      </c>
    </row>
    <row r="135" spans="1:21" ht="15" customHeight="1">
      <c r="T135" s="31"/>
      <c r="U135" s="6" t="s">
        <v>305</v>
      </c>
    </row>
    <row r="136" spans="1:21">
      <c r="T136" s="31">
        <f>IF(SUM(F118:F121)&gt;=F124,SUM(F118:F121),IF(SUM(F118:F121)&lt;F124,SUM(F118:F121)+F34))</f>
        <v>288.01111111111112</v>
      </c>
      <c r="U136" s="6" t="s">
        <v>310</v>
      </c>
    </row>
    <row r="137" spans="1:21">
      <c r="T137" s="31">
        <f>F114/2+IF(T134&lt;=0,0,T134)</f>
        <v>0</v>
      </c>
      <c r="U137" s="6" t="s">
        <v>311</v>
      </c>
    </row>
    <row r="138" spans="1:21">
      <c r="T138" s="32">
        <f>IF(F36-F118&gt;=0,F118-F37,0)</f>
        <v>182.66666666666666</v>
      </c>
      <c r="U138" s="6"/>
    </row>
    <row r="139" spans="1:21">
      <c r="T139" s="33">
        <f>F78+F115/2</f>
        <v>47.9</v>
      </c>
      <c r="U139" s="6" t="s">
        <v>315</v>
      </c>
    </row>
    <row r="228" spans="20:23" ht="17.25">
      <c r="T228" s="34" t="s">
        <v>222</v>
      </c>
      <c r="U228" s="35" t="s">
        <v>219</v>
      </c>
      <c r="V228" s="35" t="s">
        <v>220</v>
      </c>
      <c r="W228" s="36" t="s">
        <v>221</v>
      </c>
    </row>
    <row r="229" spans="20:23" ht="17.25">
      <c r="T229" s="34" t="s">
        <v>21</v>
      </c>
      <c r="U229" s="37" t="s">
        <v>86</v>
      </c>
      <c r="V229" s="37" t="s">
        <v>133</v>
      </c>
      <c r="W229" s="38" t="s">
        <v>76</v>
      </c>
    </row>
    <row r="230" spans="20:23" ht="17.25">
      <c r="T230" s="34" t="s">
        <v>217</v>
      </c>
      <c r="U230" s="37" t="s">
        <v>88</v>
      </c>
      <c r="V230" s="37" t="s">
        <v>175</v>
      </c>
      <c r="W230" s="39" t="s">
        <v>70</v>
      </c>
    </row>
    <row r="231" spans="20:23" ht="17.25">
      <c r="T231" s="34" t="s">
        <v>218</v>
      </c>
      <c r="U231" s="40" t="s">
        <v>90</v>
      </c>
      <c r="V231" s="37" t="s">
        <v>114</v>
      </c>
      <c r="W231" s="39" t="s">
        <v>71</v>
      </c>
    </row>
    <row r="232" spans="20:23" ht="17.25">
      <c r="U232" s="41" t="s">
        <v>92</v>
      </c>
      <c r="V232" s="37" t="s">
        <v>155</v>
      </c>
      <c r="W232" s="39" t="s">
        <v>72</v>
      </c>
    </row>
    <row r="233" spans="20:23" ht="17.25">
      <c r="U233" s="41" t="s">
        <v>96</v>
      </c>
      <c r="V233" s="37" t="s">
        <v>156</v>
      </c>
      <c r="W233" s="38" t="s">
        <v>76</v>
      </c>
    </row>
    <row r="234" spans="20:23" ht="17.25">
      <c r="U234" s="41" t="s">
        <v>106</v>
      </c>
      <c r="V234" s="37" t="s">
        <v>93</v>
      </c>
      <c r="W234" s="39" t="s">
        <v>73</v>
      </c>
    </row>
    <row r="235" spans="20:23" ht="17.25">
      <c r="U235" s="41" t="s">
        <v>113</v>
      </c>
      <c r="V235" s="37" t="s">
        <v>181</v>
      </c>
      <c r="W235" s="39" t="s">
        <v>74</v>
      </c>
    </row>
    <row r="236" spans="20:23" ht="17.25">
      <c r="U236" s="41" t="s">
        <v>117</v>
      </c>
      <c r="V236" s="37" t="s">
        <v>159</v>
      </c>
      <c r="W236" s="39" t="s">
        <v>75</v>
      </c>
    </row>
    <row r="237" spans="20:23" ht="17.25">
      <c r="U237" s="41" t="s">
        <v>120</v>
      </c>
      <c r="V237" s="37" t="s">
        <v>160</v>
      </c>
      <c r="W237" s="38" t="s">
        <v>76</v>
      </c>
    </row>
    <row r="238" spans="20:23" ht="17.25">
      <c r="U238" s="41" t="s">
        <v>123</v>
      </c>
      <c r="V238" s="37" t="s">
        <v>166</v>
      </c>
      <c r="W238" s="39" t="s">
        <v>78</v>
      </c>
    </row>
    <row r="239" spans="20:23" ht="17.25">
      <c r="U239" s="41" t="s">
        <v>128</v>
      </c>
      <c r="V239" s="37" t="s">
        <v>161</v>
      </c>
      <c r="W239" s="38" t="s">
        <v>76</v>
      </c>
    </row>
    <row r="240" spans="20:23" ht="17.25">
      <c r="U240" s="42" t="s">
        <v>132</v>
      </c>
      <c r="V240" s="37" t="s">
        <v>118</v>
      </c>
      <c r="W240" s="39" t="s">
        <v>77</v>
      </c>
    </row>
    <row r="241" spans="21:23" ht="17.25">
      <c r="U241" s="41" t="s">
        <v>136</v>
      </c>
      <c r="V241" s="37" t="s">
        <v>176</v>
      </c>
      <c r="W241" s="38" t="s">
        <v>76</v>
      </c>
    </row>
    <row r="242" spans="21:23" ht="17.25">
      <c r="U242" s="41" t="s">
        <v>146</v>
      </c>
      <c r="V242" s="37" t="s">
        <v>89</v>
      </c>
      <c r="W242" s="39" t="s">
        <v>79</v>
      </c>
    </row>
    <row r="243" spans="21:23" ht="17.25">
      <c r="U243" s="42" t="s">
        <v>150</v>
      </c>
      <c r="V243" s="37" t="s">
        <v>121</v>
      </c>
      <c r="W243" s="39" t="s">
        <v>80</v>
      </c>
    </row>
    <row r="244" spans="21:23" ht="17.25">
      <c r="U244" s="42" t="s">
        <v>154</v>
      </c>
      <c r="V244" s="37" t="s">
        <v>172</v>
      </c>
      <c r="W244" s="39" t="s">
        <v>81</v>
      </c>
    </row>
    <row r="245" spans="21:23" ht="17.25">
      <c r="U245" s="42" t="s">
        <v>158</v>
      </c>
      <c r="V245" s="37" t="s">
        <v>167</v>
      </c>
      <c r="W245" s="38" t="s">
        <v>76</v>
      </c>
    </row>
    <row r="246" spans="21:23" ht="17.25">
      <c r="U246" s="41" t="s">
        <v>165</v>
      </c>
      <c r="V246" s="37" t="s">
        <v>124</v>
      </c>
      <c r="W246" s="39" t="s">
        <v>82</v>
      </c>
    </row>
    <row r="247" spans="21:23" ht="17.25">
      <c r="U247" s="41" t="s">
        <v>171</v>
      </c>
      <c r="V247" s="37" t="s">
        <v>137</v>
      </c>
      <c r="W247" s="38" t="s">
        <v>76</v>
      </c>
    </row>
    <row r="248" spans="21:23" ht="17.25">
      <c r="U248" s="41" t="s">
        <v>174</v>
      </c>
      <c r="V248" s="37" t="s">
        <v>147</v>
      </c>
      <c r="W248" s="39" t="s">
        <v>83</v>
      </c>
    </row>
    <row r="249" spans="21:23" ht="17.25">
      <c r="U249" s="41" t="s">
        <v>180</v>
      </c>
      <c r="V249" s="37" t="s">
        <v>119</v>
      </c>
      <c r="W249" s="39" t="s">
        <v>84</v>
      </c>
    </row>
    <row r="250" spans="21:23" ht="17.25">
      <c r="U250" s="41" t="s">
        <v>183</v>
      </c>
      <c r="V250" s="37" t="s">
        <v>115</v>
      </c>
      <c r="W250" s="39" t="s">
        <v>85</v>
      </c>
    </row>
    <row r="251" spans="21:23" ht="17.25">
      <c r="U251" s="41" t="s">
        <v>189</v>
      </c>
      <c r="V251" s="37" t="s">
        <v>125</v>
      </c>
      <c r="W251" s="38" t="s">
        <v>76</v>
      </c>
    </row>
    <row r="252" spans="21:23" ht="17.25">
      <c r="U252" s="41" t="s">
        <v>192</v>
      </c>
      <c r="V252" s="37" t="s">
        <v>126</v>
      </c>
    </row>
    <row r="253" spans="21:23" ht="17.25">
      <c r="U253" s="41" t="s">
        <v>196</v>
      </c>
      <c r="V253" s="37" t="s">
        <v>127</v>
      </c>
    </row>
    <row r="254" spans="21:23" ht="17.25">
      <c r="U254" s="41" t="s">
        <v>199</v>
      </c>
      <c r="V254" s="37" t="s">
        <v>162</v>
      </c>
    </row>
    <row r="255" spans="21:23" ht="17.25">
      <c r="U255" s="41" t="s">
        <v>202</v>
      </c>
      <c r="V255" s="37" t="s">
        <v>122</v>
      </c>
    </row>
    <row r="256" spans="21:23" ht="17.25">
      <c r="U256" s="41" t="s">
        <v>208</v>
      </c>
      <c r="V256" s="40" t="s">
        <v>91</v>
      </c>
    </row>
    <row r="257" spans="22:22" ht="17.25">
      <c r="V257" s="37" t="s">
        <v>94</v>
      </c>
    </row>
    <row r="258" spans="22:22" ht="17.25">
      <c r="V258" s="37" t="s">
        <v>95</v>
      </c>
    </row>
    <row r="259" spans="22:22" ht="17.25">
      <c r="V259" s="37" t="s">
        <v>97</v>
      </c>
    </row>
    <row r="260" spans="22:22" ht="17.25">
      <c r="V260" s="37" t="s">
        <v>98</v>
      </c>
    </row>
    <row r="261" spans="22:22" ht="17.25">
      <c r="V261" s="37" t="s">
        <v>99</v>
      </c>
    </row>
    <row r="262" spans="22:22" ht="17.25">
      <c r="V262" s="37" t="s">
        <v>100</v>
      </c>
    </row>
    <row r="263" spans="22:22" ht="17.25">
      <c r="V263" s="37" t="s">
        <v>101</v>
      </c>
    </row>
    <row r="264" spans="22:22" ht="17.25">
      <c r="V264" s="37" t="s">
        <v>102</v>
      </c>
    </row>
    <row r="265" spans="22:22" ht="17.25">
      <c r="V265" s="37" t="s">
        <v>103</v>
      </c>
    </row>
    <row r="266" spans="22:22" ht="17.25">
      <c r="V266" s="37" t="s">
        <v>129</v>
      </c>
    </row>
    <row r="267" spans="22:22" ht="17.25">
      <c r="V267" s="37" t="s">
        <v>197</v>
      </c>
    </row>
    <row r="268" spans="22:22" ht="17.25">
      <c r="V268" s="37" t="s">
        <v>130</v>
      </c>
    </row>
    <row r="269" spans="22:22" ht="17.25">
      <c r="V269" s="37" t="s">
        <v>131</v>
      </c>
    </row>
    <row r="270" spans="22:22" ht="17.25">
      <c r="V270" s="37" t="s">
        <v>168</v>
      </c>
    </row>
    <row r="271" spans="22:22" ht="17.25">
      <c r="V271" s="37" t="s">
        <v>177</v>
      </c>
    </row>
    <row r="272" spans="22:22" ht="17.25">
      <c r="V272" s="37" t="s">
        <v>182</v>
      </c>
    </row>
    <row r="273" spans="22:22" ht="17.25">
      <c r="V273" s="37" t="s">
        <v>209</v>
      </c>
    </row>
    <row r="274" spans="22:22" ht="17.25">
      <c r="V274" s="37" t="s">
        <v>169</v>
      </c>
    </row>
    <row r="275" spans="22:22" ht="17.25">
      <c r="V275" s="37" t="s">
        <v>107</v>
      </c>
    </row>
    <row r="276" spans="22:22" ht="17.25">
      <c r="V276" s="37" t="s">
        <v>163</v>
      </c>
    </row>
    <row r="277" spans="22:22" ht="17.25">
      <c r="V277" s="37" t="s">
        <v>184</v>
      </c>
    </row>
    <row r="278" spans="22:22" ht="17.25">
      <c r="V278" s="37" t="s">
        <v>185</v>
      </c>
    </row>
    <row r="279" spans="22:22" ht="17.25">
      <c r="V279" s="37" t="s">
        <v>186</v>
      </c>
    </row>
    <row r="280" spans="22:22" ht="17.25">
      <c r="V280" s="37" t="s">
        <v>138</v>
      </c>
    </row>
    <row r="281" spans="22:22" ht="17.25">
      <c r="V281" s="37" t="s">
        <v>200</v>
      </c>
    </row>
    <row r="282" spans="22:22" ht="17.25">
      <c r="V282" s="37" t="s">
        <v>178</v>
      </c>
    </row>
    <row r="283" spans="22:22" ht="17.25">
      <c r="V283" s="37" t="s">
        <v>108</v>
      </c>
    </row>
    <row r="284" spans="22:22" ht="17.25">
      <c r="V284" s="37" t="s">
        <v>190</v>
      </c>
    </row>
    <row r="285" spans="22:22" ht="17.25">
      <c r="V285" s="37" t="s">
        <v>191</v>
      </c>
    </row>
    <row r="286" spans="22:22" ht="17.25">
      <c r="V286" s="37" t="s">
        <v>193</v>
      </c>
    </row>
    <row r="287" spans="22:22" ht="17.25">
      <c r="V287" s="37" t="s">
        <v>194</v>
      </c>
    </row>
    <row r="288" spans="22:22" ht="17.25">
      <c r="V288" s="37" t="s">
        <v>195</v>
      </c>
    </row>
    <row r="289" spans="22:22" ht="17.25">
      <c r="V289" s="37" t="s">
        <v>198</v>
      </c>
    </row>
    <row r="290" spans="22:22" ht="17.25">
      <c r="V290" s="37" t="s">
        <v>151</v>
      </c>
    </row>
    <row r="291" spans="22:22" ht="17.25">
      <c r="V291" s="37" t="s">
        <v>139</v>
      </c>
    </row>
    <row r="292" spans="22:22" ht="17.25">
      <c r="V292" s="37" t="s">
        <v>140</v>
      </c>
    </row>
    <row r="293" spans="22:22" ht="17.25">
      <c r="V293" s="37" t="s">
        <v>152</v>
      </c>
    </row>
    <row r="294" spans="22:22" ht="17.25">
      <c r="V294" s="37" t="s">
        <v>104</v>
      </c>
    </row>
    <row r="295" spans="22:22" ht="17.25">
      <c r="V295" s="37" t="s">
        <v>170</v>
      </c>
    </row>
    <row r="296" spans="22:22" ht="17.25">
      <c r="V296" s="37" t="s">
        <v>187</v>
      </c>
    </row>
    <row r="297" spans="22:22" ht="17.25">
      <c r="V297" s="37" t="s">
        <v>157</v>
      </c>
    </row>
    <row r="298" spans="22:22" ht="17.25">
      <c r="V298" s="37" t="s">
        <v>141</v>
      </c>
    </row>
    <row r="299" spans="22:22" ht="17.25">
      <c r="V299" s="37" t="s">
        <v>201</v>
      </c>
    </row>
    <row r="300" spans="22:22" ht="17.25">
      <c r="V300" s="37" t="s">
        <v>148</v>
      </c>
    </row>
    <row r="301" spans="22:22" ht="17.25">
      <c r="V301" s="37" t="s">
        <v>149</v>
      </c>
    </row>
    <row r="302" spans="22:22" ht="17.25">
      <c r="V302" s="37" t="s">
        <v>142</v>
      </c>
    </row>
    <row r="303" spans="22:22" ht="17.25">
      <c r="V303" s="37" t="s">
        <v>188</v>
      </c>
    </row>
    <row r="304" spans="22:22" ht="17.25">
      <c r="V304" s="37" t="s">
        <v>143</v>
      </c>
    </row>
    <row r="305" spans="22:22" ht="17.25">
      <c r="V305" s="37" t="s">
        <v>153</v>
      </c>
    </row>
    <row r="306" spans="22:22" ht="17.25">
      <c r="V306" s="37" t="s">
        <v>144</v>
      </c>
    </row>
    <row r="307" spans="22:22" ht="17.25">
      <c r="V307" s="37" t="s">
        <v>109</v>
      </c>
    </row>
    <row r="308" spans="22:22" ht="17.25">
      <c r="V308" s="37" t="s">
        <v>110</v>
      </c>
    </row>
    <row r="309" spans="22:22" ht="17.25">
      <c r="V309" s="37" t="s">
        <v>134</v>
      </c>
    </row>
    <row r="310" spans="22:22" ht="17.25">
      <c r="V310" s="37" t="s">
        <v>135</v>
      </c>
    </row>
    <row r="311" spans="22:22" ht="17.25">
      <c r="V311" s="37" t="s">
        <v>203</v>
      </c>
    </row>
    <row r="312" spans="22:22" ht="17.25">
      <c r="V312" s="37" t="s">
        <v>204</v>
      </c>
    </row>
    <row r="313" spans="22:22" ht="17.25">
      <c r="V313" s="37" t="s">
        <v>205</v>
      </c>
    </row>
    <row r="314" spans="22:22" ht="17.25">
      <c r="V314" s="37" t="s">
        <v>145</v>
      </c>
    </row>
    <row r="315" spans="22:22" ht="17.25">
      <c r="V315" s="37" t="s">
        <v>210</v>
      </c>
    </row>
    <row r="316" spans="22:22" ht="17.25">
      <c r="V316" s="37" t="s">
        <v>211</v>
      </c>
    </row>
    <row r="317" spans="22:22" ht="17.25">
      <c r="V317" s="37" t="s">
        <v>206</v>
      </c>
    </row>
    <row r="318" spans="22:22" ht="17.25">
      <c r="V318" s="37" t="s">
        <v>207</v>
      </c>
    </row>
    <row r="319" spans="22:22" ht="17.25">
      <c r="V319" s="37" t="s">
        <v>105</v>
      </c>
    </row>
    <row r="320" spans="22:22" ht="17.25">
      <c r="V320" s="37" t="s">
        <v>179</v>
      </c>
    </row>
    <row r="321" spans="22:22" ht="17.25">
      <c r="V321" s="37" t="s">
        <v>111</v>
      </c>
    </row>
    <row r="322" spans="22:22" ht="17.25">
      <c r="V322" s="37" t="s">
        <v>173</v>
      </c>
    </row>
    <row r="323" spans="22:22" ht="17.25">
      <c r="V323" s="37" t="s">
        <v>116</v>
      </c>
    </row>
    <row r="324" spans="22:22" ht="17.25">
      <c r="V324" s="37" t="s">
        <v>164</v>
      </c>
    </row>
    <row r="325" spans="22:22" ht="17.25">
      <c r="V325" s="37" t="s">
        <v>112</v>
      </c>
    </row>
    <row r="326" spans="22:22" ht="17.25">
      <c r="V326" s="37" t="s">
        <v>87</v>
      </c>
    </row>
  </sheetData>
  <sheetProtection password="8E9F" sheet="1" objects="1" scenarios="1" selectLockedCells="1"/>
  <mergeCells count="82">
    <mergeCell ref="C17:F17"/>
    <mergeCell ref="C19:F19"/>
    <mergeCell ref="A26:F26"/>
    <mergeCell ref="A22:F22"/>
    <mergeCell ref="A25:F25"/>
    <mergeCell ref="A17:B17"/>
    <mergeCell ref="A18:B18"/>
    <mergeCell ref="A19:B19"/>
    <mergeCell ref="A20:B20"/>
    <mergeCell ref="C20:F20"/>
    <mergeCell ref="C21:F21"/>
    <mergeCell ref="C18:F18"/>
    <mergeCell ref="D23:E23"/>
    <mergeCell ref="A24:F24"/>
    <mergeCell ref="A130:E130"/>
    <mergeCell ref="A125:F125"/>
    <mergeCell ref="A1:F1"/>
    <mergeCell ref="A2:F2"/>
    <mergeCell ref="A3:F3"/>
    <mergeCell ref="A5:F5"/>
    <mergeCell ref="A6:F6"/>
    <mergeCell ref="A4:F4"/>
    <mergeCell ref="A9:F9"/>
    <mergeCell ref="C15:F15"/>
    <mergeCell ref="C16:F16"/>
    <mergeCell ref="A10:F10"/>
    <mergeCell ref="A12:F12"/>
    <mergeCell ref="A13:B13"/>
    <mergeCell ref="A14:B14"/>
    <mergeCell ref="A107:F107"/>
    <mergeCell ref="A105:F105"/>
    <mergeCell ref="A126:F126"/>
    <mergeCell ref="A127:F127"/>
    <mergeCell ref="A129:E129"/>
    <mergeCell ref="A116:F116"/>
    <mergeCell ref="A113:F113"/>
    <mergeCell ref="A114:E114"/>
    <mergeCell ref="A128:E128"/>
    <mergeCell ref="A39:F39"/>
    <mergeCell ref="A112:F112"/>
    <mergeCell ref="A124:E124"/>
    <mergeCell ref="A117:F117"/>
    <mergeCell ref="A122:F122"/>
    <mergeCell ref="A78:E78"/>
    <mergeCell ref="A79:E79"/>
    <mergeCell ref="A81:F81"/>
    <mergeCell ref="A106:E106"/>
    <mergeCell ref="A80:F80"/>
    <mergeCell ref="B109:E109"/>
    <mergeCell ref="B120:C120"/>
    <mergeCell ref="A108:F108"/>
    <mergeCell ref="A115:E115"/>
    <mergeCell ref="A110:E110"/>
    <mergeCell ref="A123:E123"/>
    <mergeCell ref="B33:D33"/>
    <mergeCell ref="A7:F7"/>
    <mergeCell ref="A8:F8"/>
    <mergeCell ref="A38:E38"/>
    <mergeCell ref="A21:B21"/>
    <mergeCell ref="A23:B23"/>
    <mergeCell ref="A35:F35"/>
    <mergeCell ref="A27:F27"/>
    <mergeCell ref="A34:E34"/>
    <mergeCell ref="A36:E36"/>
    <mergeCell ref="A37:E37"/>
    <mergeCell ref="A15:B15"/>
    <mergeCell ref="A11:F11"/>
    <mergeCell ref="A16:B16"/>
    <mergeCell ref="C14:F14"/>
    <mergeCell ref="C13:F13"/>
    <mergeCell ref="C98:E98"/>
    <mergeCell ref="C97:E97"/>
    <mergeCell ref="C104:E104"/>
    <mergeCell ref="C90:E90"/>
    <mergeCell ref="A40:F40"/>
    <mergeCell ref="A77:F77"/>
    <mergeCell ref="C63:D63"/>
    <mergeCell ref="B62:B63"/>
    <mergeCell ref="A62:A63"/>
    <mergeCell ref="E62:E63"/>
    <mergeCell ref="F62:F63"/>
    <mergeCell ref="C62:D62"/>
  </mergeCells>
  <dataValidations disablePrompts="1" count="4">
    <dataValidation type="list" allowBlank="1" showInputMessage="1" showErrorMessage="1" error="Clique em Cancelar e Selecione uma das Opções" promptTitle="Selecione a Unidade" sqref="C14:F14">
      <formula1>$U$228:$U$256</formula1>
    </dataValidation>
    <dataValidation type="list" allowBlank="1" showInputMessage="1" showErrorMessage="1" error="Clique em Cancelar e Selecione uma das Opções" promptTitle="Selecione o Departamento" sqref="C15:F15">
      <formula1>$V$228:$V$326</formula1>
    </dataValidation>
    <dataValidation type="list" allowBlank="1" showInputMessage="1" showErrorMessage="1" errorTitle="Selecione uma das opções" error="Clique em Cancelar e Selecione uma das Opções" sqref="C18:F18">
      <formula1>$W$228:$W$251</formula1>
    </dataValidation>
    <dataValidation type="list" allowBlank="1" showInputMessage="1" showErrorMessage="1" error="Clique em Cancelar e Selecione uma das Opções" sqref="C19:F19 C21:F21">
      <formula1>$T$228:$T$231</formula1>
    </dataValidation>
  </dataValidations>
  <printOptions horizontalCentered="1"/>
  <pageMargins left="0.39370078740157483" right="0.39370078740157483" top="0.51181102362204722" bottom="0.51181102362204722" header="0.51181102362204722" footer="0.51181102362204722"/>
  <pageSetup paperSize="9" scale="80" firstPageNumber="0" fitToHeight="3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ilha2"/>
  <dimension ref="A1:F99"/>
  <sheetViews>
    <sheetView topLeftCell="A22" zoomScale="120" zoomScaleNormal="120" workbookViewId="0">
      <selection activeCell="D12" sqref="D12"/>
    </sheetView>
  </sheetViews>
  <sheetFormatPr defaultColWidth="8" defaultRowHeight="15"/>
  <cols>
    <col min="1" max="1" width="91.28515625" style="20" customWidth="1"/>
    <col min="2" max="2" width="11.28515625" style="20" bestFit="1" customWidth="1"/>
    <col min="3" max="3" width="9.5703125" style="20" customWidth="1"/>
    <col min="4" max="4" width="12.7109375" style="60" customWidth="1"/>
    <col min="5" max="5" width="8" style="20" customWidth="1"/>
    <col min="6" max="6" width="10.42578125" style="20" customWidth="1"/>
    <col min="7" max="16384" width="8" style="20"/>
  </cols>
  <sheetData>
    <row r="1" spans="1:6" ht="43.5" customHeight="1">
      <c r="A1" s="167" t="s">
        <v>259</v>
      </c>
      <c r="B1" s="168"/>
      <c r="C1" s="168"/>
      <c r="D1" s="169"/>
      <c r="E1" s="50"/>
      <c r="F1" s="50"/>
    </row>
    <row r="2" spans="1:6" ht="18.2" customHeight="1">
      <c r="A2" s="172"/>
      <c r="B2" s="172"/>
      <c r="C2" s="172"/>
      <c r="D2" s="172"/>
      <c r="E2" s="50"/>
      <c r="F2" s="50"/>
    </row>
    <row r="3" spans="1:6" ht="17.100000000000001" customHeight="1">
      <c r="A3" s="75" t="s">
        <v>229</v>
      </c>
      <c r="B3" s="51">
        <f>'CPPD 01-18'!C23</f>
        <v>42500</v>
      </c>
      <c r="C3" s="52" t="s">
        <v>3</v>
      </c>
      <c r="D3" s="51">
        <f>'CPPD 01-18'!F23</f>
        <v>45596</v>
      </c>
    </row>
    <row r="4" spans="1:6" ht="17.100000000000001" customHeight="1">
      <c r="A4" s="157"/>
      <c r="B4" s="157"/>
      <c r="C4" s="157"/>
      <c r="D4" s="157"/>
    </row>
    <row r="5" spans="1:6" ht="17.100000000000001" customHeight="1">
      <c r="A5" s="166" t="s">
        <v>254</v>
      </c>
      <c r="B5" s="166"/>
      <c r="C5" s="166"/>
      <c r="D5" s="166"/>
    </row>
    <row r="6" spans="1:6" ht="17.100000000000001" customHeight="1">
      <c r="A6" s="151" t="s">
        <v>256</v>
      </c>
      <c r="B6" s="151"/>
      <c r="C6" s="151"/>
      <c r="D6" s="151"/>
    </row>
    <row r="7" spans="1:6" ht="17.100000000000001" customHeight="1">
      <c r="A7" s="170" t="s">
        <v>255</v>
      </c>
      <c r="B7" s="171"/>
      <c r="C7" s="171"/>
      <c r="D7" s="171"/>
      <c r="E7" s="53"/>
      <c r="F7" s="54"/>
    </row>
    <row r="8" spans="1:6" ht="17.100000000000001" customHeight="1">
      <c r="A8" s="151" t="s">
        <v>257</v>
      </c>
      <c r="B8" s="151"/>
      <c r="C8" s="151"/>
      <c r="D8" s="151"/>
      <c r="E8" s="55"/>
      <c r="F8" s="54"/>
    </row>
    <row r="9" spans="1:6" ht="17.100000000000001" customHeight="1">
      <c r="A9" s="151" t="s">
        <v>258</v>
      </c>
      <c r="B9" s="151"/>
      <c r="C9" s="151"/>
      <c r="D9" s="151"/>
      <c r="E9" s="55"/>
      <c r="F9" s="54"/>
    </row>
    <row r="10" spans="1:6" ht="17.100000000000001" customHeight="1">
      <c r="A10" s="165"/>
      <c r="B10" s="154"/>
      <c r="C10" s="154"/>
      <c r="D10" s="154"/>
      <c r="E10" s="53"/>
      <c r="F10" s="54"/>
    </row>
    <row r="11" spans="1:6" ht="18.75">
      <c r="A11" s="152" t="s">
        <v>225</v>
      </c>
      <c r="B11" s="152"/>
      <c r="C11" s="152"/>
      <c r="D11" s="152"/>
    </row>
    <row r="12" spans="1:6" ht="15.75" customHeight="1">
      <c r="A12" s="159" t="s">
        <v>230</v>
      </c>
      <c r="B12" s="160"/>
      <c r="C12" s="161"/>
      <c r="D12" s="61"/>
    </row>
    <row r="13" spans="1:6" ht="15.75" customHeight="1">
      <c r="A13" s="159" t="s">
        <v>231</v>
      </c>
      <c r="B13" s="160"/>
      <c r="C13" s="161"/>
      <c r="D13" s="61"/>
    </row>
    <row r="14" spans="1:6" ht="15.75" customHeight="1">
      <c r="A14" s="153"/>
      <c r="B14" s="154"/>
      <c r="C14" s="154"/>
      <c r="D14" s="155"/>
    </row>
    <row r="15" spans="1:6" ht="16.350000000000001" customHeight="1">
      <c r="A15" s="159" t="s">
        <v>232</v>
      </c>
      <c r="B15" s="160"/>
      <c r="C15" s="161"/>
      <c r="D15" s="61"/>
    </row>
    <row r="16" spans="1:6" ht="16.350000000000001" customHeight="1">
      <c r="A16" s="159" t="s">
        <v>233</v>
      </c>
      <c r="B16" s="160"/>
      <c r="C16" s="161"/>
      <c r="D16" s="61"/>
    </row>
    <row r="17" spans="1:4" ht="16.350000000000001" customHeight="1">
      <c r="A17" s="156"/>
      <c r="B17" s="157"/>
      <c r="C17" s="157"/>
      <c r="D17" s="158"/>
    </row>
    <row r="18" spans="1:4" ht="16.350000000000001" customHeight="1">
      <c r="A18" s="162" t="s">
        <v>234</v>
      </c>
      <c r="B18" s="163"/>
      <c r="C18" s="164"/>
      <c r="D18" s="62"/>
    </row>
    <row r="19" spans="1:4" ht="16.350000000000001" customHeight="1">
      <c r="A19" s="162" t="s">
        <v>235</v>
      </c>
      <c r="B19" s="163"/>
      <c r="C19" s="164"/>
      <c r="D19" s="62"/>
    </row>
    <row r="20" spans="1:4">
      <c r="A20" s="153"/>
      <c r="B20" s="154"/>
      <c r="C20" s="154"/>
      <c r="D20" s="155"/>
    </row>
    <row r="21" spans="1:4" ht="16.350000000000001" customHeight="1">
      <c r="A21" s="162" t="s">
        <v>236</v>
      </c>
      <c r="B21" s="163"/>
      <c r="C21" s="164"/>
      <c r="D21" s="56" t="e">
        <f>(D13-B3)/(D13-D12)*D18</f>
        <v>#DIV/0!</v>
      </c>
    </row>
    <row r="22" spans="1:4">
      <c r="A22" s="162" t="s">
        <v>237</v>
      </c>
      <c r="B22" s="163"/>
      <c r="C22" s="164"/>
      <c r="D22" s="56" t="e">
        <f>(D3-D15)/(D16-D15)*D19</f>
        <v>#DIV/0!</v>
      </c>
    </row>
    <row r="23" spans="1:4" ht="16.350000000000001" customHeight="1">
      <c r="A23" s="154"/>
      <c r="B23" s="154"/>
      <c r="C23" s="154"/>
      <c r="D23" s="154"/>
    </row>
    <row r="24" spans="1:4" ht="15.75" customHeight="1">
      <c r="A24" s="152" t="s">
        <v>226</v>
      </c>
      <c r="B24" s="152"/>
      <c r="C24" s="152"/>
      <c r="D24" s="152"/>
    </row>
    <row r="25" spans="1:4" ht="16.350000000000001" customHeight="1">
      <c r="A25" s="159" t="s">
        <v>230</v>
      </c>
      <c r="B25" s="160"/>
      <c r="C25" s="161"/>
      <c r="D25" s="61"/>
    </row>
    <row r="26" spans="1:4" ht="16.350000000000001" customHeight="1">
      <c r="A26" s="159" t="s">
        <v>231</v>
      </c>
      <c r="B26" s="160"/>
      <c r="C26" s="161"/>
      <c r="D26" s="61"/>
    </row>
    <row r="27" spans="1:4" ht="15.75" customHeight="1">
      <c r="A27" s="153"/>
      <c r="B27" s="154"/>
      <c r="C27" s="154"/>
      <c r="D27" s="155"/>
    </row>
    <row r="28" spans="1:4" ht="15.75" customHeight="1">
      <c r="A28" s="159" t="s">
        <v>232</v>
      </c>
      <c r="B28" s="160"/>
      <c r="C28" s="161"/>
      <c r="D28" s="61"/>
    </row>
    <row r="29" spans="1:4">
      <c r="A29" s="159" t="s">
        <v>233</v>
      </c>
      <c r="B29" s="160"/>
      <c r="C29" s="161"/>
      <c r="D29" s="61"/>
    </row>
    <row r="30" spans="1:4" ht="15.75" customHeight="1">
      <c r="A30" s="156"/>
      <c r="B30" s="157"/>
      <c r="C30" s="157"/>
      <c r="D30" s="158"/>
    </row>
    <row r="31" spans="1:4" ht="16.350000000000001" customHeight="1">
      <c r="A31" s="162" t="s">
        <v>238</v>
      </c>
      <c r="B31" s="163"/>
      <c r="C31" s="164"/>
      <c r="D31" s="62"/>
    </row>
    <row r="32" spans="1:4" ht="16.350000000000001" customHeight="1">
      <c r="A32" s="162" t="s">
        <v>239</v>
      </c>
      <c r="B32" s="163"/>
      <c r="C32" s="164"/>
      <c r="D32" s="62"/>
    </row>
    <row r="33" spans="1:4" ht="16.350000000000001" customHeight="1">
      <c r="A33" s="153"/>
      <c r="B33" s="154"/>
      <c r="C33" s="154"/>
      <c r="D33" s="155"/>
    </row>
    <row r="34" spans="1:4" ht="16.350000000000001" customHeight="1">
      <c r="A34" s="162" t="s">
        <v>240</v>
      </c>
      <c r="B34" s="163"/>
      <c r="C34" s="164"/>
      <c r="D34" s="56" t="e">
        <f>(D26-B3)/(D26-D25)*D31</f>
        <v>#DIV/0!</v>
      </c>
    </row>
    <row r="35" spans="1:4" ht="16.350000000000001" customHeight="1">
      <c r="A35" s="162" t="s">
        <v>241</v>
      </c>
      <c r="B35" s="163"/>
      <c r="C35" s="164"/>
      <c r="D35" s="56" t="e">
        <f>(D3-D28)/(D29-D28)*D32</f>
        <v>#DIV/0!</v>
      </c>
    </row>
    <row r="36" spans="1:4" ht="16.350000000000001" customHeight="1">
      <c r="A36" s="165"/>
      <c r="B36" s="154"/>
      <c r="C36" s="154"/>
      <c r="D36" s="154"/>
    </row>
    <row r="37" spans="1:4" ht="16.350000000000001" customHeight="1">
      <c r="A37" s="152" t="s">
        <v>18</v>
      </c>
      <c r="B37" s="152"/>
      <c r="C37" s="152"/>
      <c r="D37" s="152"/>
    </row>
    <row r="38" spans="1:4">
      <c r="A38" s="159" t="s">
        <v>230</v>
      </c>
      <c r="B38" s="160"/>
      <c r="C38" s="161"/>
      <c r="D38" s="61"/>
    </row>
    <row r="39" spans="1:4" ht="15.75" customHeight="1">
      <c r="A39" s="159" t="s">
        <v>231</v>
      </c>
      <c r="B39" s="160"/>
      <c r="C39" s="161"/>
      <c r="D39" s="61"/>
    </row>
    <row r="40" spans="1:4" ht="15.75" customHeight="1">
      <c r="A40" s="153"/>
      <c r="B40" s="154"/>
      <c r="C40" s="154"/>
      <c r="D40" s="155"/>
    </row>
    <row r="41" spans="1:4">
      <c r="A41" s="159" t="s">
        <v>232</v>
      </c>
      <c r="B41" s="160"/>
      <c r="C41" s="161"/>
      <c r="D41" s="61"/>
    </row>
    <row r="42" spans="1:4" ht="16.350000000000001" customHeight="1">
      <c r="A42" s="159" t="s">
        <v>233</v>
      </c>
      <c r="B42" s="160"/>
      <c r="C42" s="161"/>
      <c r="D42" s="61"/>
    </row>
    <row r="43" spans="1:4" ht="16.350000000000001" customHeight="1">
      <c r="A43" s="156"/>
      <c r="B43" s="157"/>
      <c r="C43" s="157"/>
      <c r="D43" s="158"/>
    </row>
    <row r="44" spans="1:4" ht="16.350000000000001" customHeight="1">
      <c r="A44" s="162" t="s">
        <v>242</v>
      </c>
      <c r="B44" s="163"/>
      <c r="C44" s="164"/>
      <c r="D44" s="62"/>
    </row>
    <row r="45" spans="1:4" ht="16.350000000000001" customHeight="1">
      <c r="A45" s="162" t="s">
        <v>243</v>
      </c>
      <c r="B45" s="163"/>
      <c r="C45" s="164"/>
      <c r="D45" s="62"/>
    </row>
    <row r="46" spans="1:4">
      <c r="A46" s="153"/>
      <c r="B46" s="154"/>
      <c r="C46" s="154"/>
      <c r="D46" s="155"/>
    </row>
    <row r="47" spans="1:4" ht="16.350000000000001" customHeight="1">
      <c r="A47" s="162" t="s">
        <v>244</v>
      </c>
      <c r="B47" s="163"/>
      <c r="C47" s="164"/>
      <c r="D47" s="56" t="e">
        <f>(D39-B3)/(D39-D38)*D44</f>
        <v>#DIV/0!</v>
      </c>
    </row>
    <row r="48" spans="1:4" ht="16.350000000000001" customHeight="1">
      <c r="A48" s="162" t="s">
        <v>245</v>
      </c>
      <c r="B48" s="163"/>
      <c r="C48" s="164"/>
      <c r="D48" s="56" t="e">
        <f>(D3-D41)/(D42-D41)*D45</f>
        <v>#DIV/0!</v>
      </c>
    </row>
    <row r="49" spans="1:4" ht="16.350000000000001" customHeight="1">
      <c r="A49" s="165"/>
      <c r="B49" s="154"/>
      <c r="C49" s="154"/>
      <c r="D49" s="154"/>
    </row>
    <row r="50" spans="1:4" ht="16.350000000000001" customHeight="1">
      <c r="A50" s="182" t="s">
        <v>227</v>
      </c>
      <c r="B50" s="183"/>
      <c r="C50" s="183"/>
      <c r="D50" s="184"/>
    </row>
    <row r="51" spans="1:4" ht="16.350000000000001" customHeight="1">
      <c r="A51" s="159" t="s">
        <v>230</v>
      </c>
      <c r="B51" s="160"/>
      <c r="C51" s="161"/>
      <c r="D51" s="61"/>
    </row>
    <row r="52" spans="1:4" ht="16.350000000000001" customHeight="1">
      <c r="A52" s="159" t="s">
        <v>231</v>
      </c>
      <c r="B52" s="160"/>
      <c r="C52" s="161"/>
      <c r="D52" s="61"/>
    </row>
    <row r="53" spans="1:4" ht="16.350000000000001" customHeight="1">
      <c r="A53" s="153"/>
      <c r="B53" s="154"/>
      <c r="C53" s="154"/>
      <c r="D53" s="155"/>
    </row>
    <row r="54" spans="1:4" ht="16.350000000000001" customHeight="1">
      <c r="A54" s="159" t="s">
        <v>232</v>
      </c>
      <c r="B54" s="160"/>
      <c r="C54" s="161"/>
      <c r="D54" s="61"/>
    </row>
    <row r="55" spans="1:4" ht="16.350000000000001" customHeight="1">
      <c r="A55" s="159" t="s">
        <v>233</v>
      </c>
      <c r="B55" s="160"/>
      <c r="C55" s="161"/>
      <c r="D55" s="61"/>
    </row>
    <row r="56" spans="1:4" ht="16.350000000000001" customHeight="1">
      <c r="A56" s="156"/>
      <c r="B56" s="157"/>
      <c r="C56" s="157"/>
      <c r="D56" s="158"/>
    </row>
    <row r="57" spans="1:4" ht="16.350000000000001" customHeight="1">
      <c r="A57" s="162" t="s">
        <v>246</v>
      </c>
      <c r="B57" s="163"/>
      <c r="C57" s="164"/>
      <c r="D57" s="62"/>
    </row>
    <row r="58" spans="1:4" ht="16.350000000000001" customHeight="1">
      <c r="A58" s="162" t="s">
        <v>247</v>
      </c>
      <c r="B58" s="163"/>
      <c r="C58" s="164"/>
      <c r="D58" s="62"/>
    </row>
    <row r="59" spans="1:4" ht="16.350000000000001" customHeight="1">
      <c r="A59" s="153"/>
      <c r="B59" s="154"/>
      <c r="C59" s="154"/>
      <c r="D59" s="155"/>
    </row>
    <row r="60" spans="1:4" ht="16.350000000000001" customHeight="1">
      <c r="A60" s="162" t="s">
        <v>248</v>
      </c>
      <c r="B60" s="163"/>
      <c r="C60" s="164"/>
      <c r="D60" s="56" t="e">
        <f>(D52-B3)/(D52-D51)*D57</f>
        <v>#DIV/0!</v>
      </c>
    </row>
    <row r="61" spans="1:4" ht="15.75" customHeight="1">
      <c r="A61" s="162" t="s">
        <v>249</v>
      </c>
      <c r="B61" s="163"/>
      <c r="C61" s="164"/>
      <c r="D61" s="56" t="e">
        <f>(D3-D54)/(D55-D54)*D58</f>
        <v>#DIV/0!</v>
      </c>
    </row>
    <row r="62" spans="1:4">
      <c r="A62" s="173"/>
      <c r="B62" s="174"/>
      <c r="C62" s="174"/>
      <c r="D62" s="174"/>
    </row>
    <row r="63" spans="1:4" ht="18.75">
      <c r="A63" s="175" t="s">
        <v>19</v>
      </c>
      <c r="B63" s="175"/>
      <c r="C63" s="175"/>
      <c r="D63" s="175"/>
    </row>
    <row r="64" spans="1:4">
      <c r="A64" s="159" t="s">
        <v>230</v>
      </c>
      <c r="B64" s="160"/>
      <c r="C64" s="161"/>
      <c r="D64" s="61"/>
    </row>
    <row r="65" spans="1:4" ht="15.75" customHeight="1">
      <c r="A65" s="159" t="s">
        <v>231</v>
      </c>
      <c r="B65" s="160"/>
      <c r="C65" s="161"/>
      <c r="D65" s="61"/>
    </row>
    <row r="66" spans="1:4">
      <c r="A66" s="176"/>
      <c r="B66" s="177"/>
      <c r="C66" s="177"/>
      <c r="D66" s="178"/>
    </row>
    <row r="67" spans="1:4">
      <c r="A67" s="159" t="s">
        <v>232</v>
      </c>
      <c r="B67" s="160"/>
      <c r="C67" s="161"/>
      <c r="D67" s="61"/>
    </row>
    <row r="68" spans="1:4">
      <c r="A68" s="159" t="s">
        <v>233</v>
      </c>
      <c r="B68" s="160"/>
      <c r="C68" s="161"/>
      <c r="D68" s="61"/>
    </row>
    <row r="69" spans="1:4">
      <c r="A69" s="179"/>
      <c r="B69" s="180"/>
      <c r="C69" s="180"/>
      <c r="D69" s="181"/>
    </row>
    <row r="70" spans="1:4">
      <c r="A70" s="162" t="s">
        <v>250</v>
      </c>
      <c r="B70" s="163"/>
      <c r="C70" s="164"/>
      <c r="D70" s="62"/>
    </row>
    <row r="71" spans="1:4">
      <c r="A71" s="162" t="s">
        <v>251</v>
      </c>
      <c r="B71" s="163"/>
      <c r="C71" s="164"/>
      <c r="D71" s="62"/>
    </row>
    <row r="72" spans="1:4">
      <c r="A72" s="176"/>
      <c r="B72" s="177"/>
      <c r="C72" s="177"/>
      <c r="D72" s="178"/>
    </row>
    <row r="73" spans="1:4" ht="15.75" customHeight="1">
      <c r="A73" s="162" t="s">
        <v>252</v>
      </c>
      <c r="B73" s="163"/>
      <c r="C73" s="164"/>
      <c r="D73" s="57" t="e">
        <f>(D65-B3)/(D65-D64)*D70</f>
        <v>#DIV/0!</v>
      </c>
    </row>
    <row r="74" spans="1:4" ht="15.75" customHeight="1">
      <c r="A74" s="162" t="s">
        <v>253</v>
      </c>
      <c r="B74" s="163"/>
      <c r="C74" s="164"/>
      <c r="D74" s="57" t="e">
        <f>(D3-D67)/(D68-D67)*D71</f>
        <v>#DIV/0!</v>
      </c>
    </row>
    <row r="75" spans="1:4" ht="15.75" customHeight="1">
      <c r="A75" s="58"/>
      <c r="D75" s="59"/>
    </row>
    <row r="80" spans="1:4" ht="16.350000000000001" customHeight="1"/>
    <row r="85" ht="16.350000000000001" customHeight="1"/>
    <row r="86" ht="16.350000000000001" customHeight="1"/>
    <row r="87" ht="16.350000000000001" customHeight="1"/>
    <row r="88" ht="16.350000000000001" customHeight="1"/>
    <row r="89" ht="16.350000000000001" customHeight="1"/>
    <row r="92" ht="16.350000000000001" customHeight="1"/>
    <row r="98" ht="29.85" customHeight="1"/>
    <row r="99" ht="29.85" customHeight="1"/>
  </sheetData>
  <sheetProtection password="8E9F" sheet="1" objects="1" scenarios="1" selectLockedCells="1"/>
  <mergeCells count="73">
    <mergeCell ref="A54:C54"/>
    <mergeCell ref="A41:C41"/>
    <mergeCell ref="A42:C42"/>
    <mergeCell ref="A44:C44"/>
    <mergeCell ref="A45:C45"/>
    <mergeCell ref="A47:C47"/>
    <mergeCell ref="A48:C48"/>
    <mergeCell ref="A53:D53"/>
    <mergeCell ref="A51:C51"/>
    <mergeCell ref="A52:C52"/>
    <mergeCell ref="A50:D50"/>
    <mergeCell ref="A49:D49"/>
    <mergeCell ref="A73:C73"/>
    <mergeCell ref="A74:C74"/>
    <mergeCell ref="A66:D66"/>
    <mergeCell ref="A69:D69"/>
    <mergeCell ref="A72:D72"/>
    <mergeCell ref="A67:C67"/>
    <mergeCell ref="A68:C68"/>
    <mergeCell ref="A70:C70"/>
    <mergeCell ref="A71:C71"/>
    <mergeCell ref="A64:C64"/>
    <mergeCell ref="A65:C65"/>
    <mergeCell ref="A55:C55"/>
    <mergeCell ref="A57:C57"/>
    <mergeCell ref="A58:C58"/>
    <mergeCell ref="A60:C60"/>
    <mergeCell ref="A61:C61"/>
    <mergeCell ref="A56:D56"/>
    <mergeCell ref="A59:D59"/>
    <mergeCell ref="A62:D62"/>
    <mergeCell ref="A63:D63"/>
    <mergeCell ref="A1:D1"/>
    <mergeCell ref="A11:D11"/>
    <mergeCell ref="A7:D7"/>
    <mergeCell ref="A24:D24"/>
    <mergeCell ref="A14:D14"/>
    <mergeCell ref="A17:D17"/>
    <mergeCell ref="A20:D20"/>
    <mergeCell ref="A15:C15"/>
    <mergeCell ref="A13:C13"/>
    <mergeCell ref="A2:D2"/>
    <mergeCell ref="A16:C16"/>
    <mergeCell ref="A18:C18"/>
    <mergeCell ref="A19:C19"/>
    <mergeCell ref="A21:C21"/>
    <mergeCell ref="A22:C22"/>
    <mergeCell ref="A6:D6"/>
    <mergeCell ref="A4:D4"/>
    <mergeCell ref="A23:D23"/>
    <mergeCell ref="A36:D36"/>
    <mergeCell ref="A12:C12"/>
    <mergeCell ref="A31:C31"/>
    <mergeCell ref="A25:C25"/>
    <mergeCell ref="A26:C26"/>
    <mergeCell ref="A27:D27"/>
    <mergeCell ref="A28:C28"/>
    <mergeCell ref="A29:C29"/>
    <mergeCell ref="A30:D30"/>
    <mergeCell ref="A5:D5"/>
    <mergeCell ref="A8:D8"/>
    <mergeCell ref="A10:D10"/>
    <mergeCell ref="A32:C32"/>
    <mergeCell ref="A33:D33"/>
    <mergeCell ref="A9:D9"/>
    <mergeCell ref="A37:D37"/>
    <mergeCell ref="A40:D40"/>
    <mergeCell ref="A43:D43"/>
    <mergeCell ref="A46:D46"/>
    <mergeCell ref="A39:C39"/>
    <mergeCell ref="A34:C34"/>
    <mergeCell ref="A35:C35"/>
    <mergeCell ref="A38:C38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ilha3"/>
  <dimension ref="A1:G103"/>
  <sheetViews>
    <sheetView tabSelected="1" zoomScale="120" zoomScaleNormal="120" workbookViewId="0">
      <selection activeCell="I8" sqref="I8"/>
    </sheetView>
  </sheetViews>
  <sheetFormatPr defaultColWidth="8" defaultRowHeight="15"/>
  <cols>
    <col min="1" max="1" width="16.7109375" style="76" customWidth="1"/>
    <col min="2" max="7" width="16.7109375" style="20" customWidth="1"/>
    <col min="8" max="8" width="8" style="20" customWidth="1"/>
    <col min="9" max="9" width="13.28515625" style="20" customWidth="1"/>
    <col min="10" max="16384" width="8" style="20"/>
  </cols>
  <sheetData>
    <row r="1" spans="1:7" ht="18.2" customHeight="1">
      <c r="A1" s="152" t="s">
        <v>212</v>
      </c>
      <c r="B1" s="152"/>
      <c r="C1" s="152"/>
      <c r="D1" s="152"/>
      <c r="E1" s="152"/>
      <c r="F1" s="152"/>
      <c r="G1" s="152"/>
    </row>
    <row r="2" spans="1:7" ht="18.2" customHeight="1">
      <c r="A2" s="191" t="s">
        <v>215</v>
      </c>
      <c r="B2" s="191"/>
      <c r="C2" s="191"/>
      <c r="D2" s="191"/>
      <c r="E2" s="191"/>
      <c r="F2" s="191"/>
      <c r="G2" s="191"/>
    </row>
    <row r="3" spans="1:7" ht="17.100000000000001" customHeight="1">
      <c r="A3" s="50"/>
    </row>
    <row r="4" spans="1:7" ht="17.100000000000001" customHeight="1">
      <c r="A4" s="188" t="s">
        <v>213</v>
      </c>
      <c r="B4" s="189"/>
      <c r="C4" s="189"/>
      <c r="D4" s="189"/>
      <c r="E4" s="189"/>
      <c r="F4" s="189"/>
      <c r="G4" s="190"/>
    </row>
    <row r="5" spans="1:7" ht="15.75" customHeight="1">
      <c r="A5" s="64"/>
      <c r="B5" s="185" t="s">
        <v>20</v>
      </c>
      <c r="C5" s="186"/>
      <c r="D5" s="187"/>
      <c r="E5" s="185" t="s">
        <v>21</v>
      </c>
      <c r="F5" s="186"/>
      <c r="G5" s="187"/>
    </row>
    <row r="6" spans="1:7" ht="15.75" customHeight="1">
      <c r="A6" s="74" t="s">
        <v>17</v>
      </c>
      <c r="B6" s="74" t="s">
        <v>22</v>
      </c>
      <c r="C6" s="74" t="s">
        <v>23</v>
      </c>
      <c r="D6" s="74" t="s">
        <v>25</v>
      </c>
      <c r="E6" s="74" t="s">
        <v>22</v>
      </c>
      <c r="F6" s="74" t="s">
        <v>23</v>
      </c>
      <c r="G6" s="74" t="s">
        <v>25</v>
      </c>
    </row>
    <row r="7" spans="1:7" ht="15.75" customHeight="1">
      <c r="A7" s="72" t="s">
        <v>26</v>
      </c>
      <c r="B7" s="13">
        <v>70</v>
      </c>
      <c r="C7" s="13">
        <v>32</v>
      </c>
      <c r="D7" s="13">
        <v>10</v>
      </c>
      <c r="E7" s="13">
        <v>42</v>
      </c>
      <c r="F7" s="13">
        <v>32</v>
      </c>
      <c r="G7" s="13">
        <v>6</v>
      </c>
    </row>
    <row r="8" spans="1:7" ht="15.75" customHeight="1">
      <c r="A8" s="72" t="s">
        <v>27</v>
      </c>
      <c r="B8" s="13">
        <v>70</v>
      </c>
      <c r="C8" s="13">
        <v>32</v>
      </c>
      <c r="D8" s="13">
        <v>15</v>
      </c>
      <c r="E8" s="13">
        <v>42</v>
      </c>
      <c r="F8" s="13">
        <v>32</v>
      </c>
      <c r="G8" s="13">
        <v>9</v>
      </c>
    </row>
    <row r="9" spans="1:7" ht="16.350000000000001" customHeight="1">
      <c r="A9" s="72" t="s">
        <v>28</v>
      </c>
      <c r="B9" s="13">
        <v>70</v>
      </c>
      <c r="C9" s="13">
        <v>32</v>
      </c>
      <c r="D9" s="13">
        <v>20</v>
      </c>
      <c r="E9" s="13">
        <v>44</v>
      </c>
      <c r="F9" s="13">
        <v>32</v>
      </c>
      <c r="G9" s="13">
        <v>12</v>
      </c>
    </row>
    <row r="10" spans="1:7" ht="16.350000000000001" customHeight="1">
      <c r="A10" s="72" t="s">
        <v>29</v>
      </c>
      <c r="B10" s="13">
        <v>70</v>
      </c>
      <c r="C10" s="13">
        <v>32</v>
      </c>
      <c r="D10" s="13">
        <v>25</v>
      </c>
      <c r="E10" s="13">
        <v>47</v>
      </c>
      <c r="F10" s="13">
        <v>32</v>
      </c>
      <c r="G10" s="13">
        <v>15</v>
      </c>
    </row>
    <row r="11" spans="1:7" ht="16.350000000000001" customHeight="1">
      <c r="A11" s="53"/>
    </row>
    <row r="12" spans="1:7" ht="16.350000000000001" customHeight="1">
      <c r="A12" s="53"/>
    </row>
    <row r="13" spans="1:7" ht="16.350000000000001" customHeight="1">
      <c r="A13" s="185" t="s">
        <v>214</v>
      </c>
      <c r="B13" s="186"/>
      <c r="C13" s="186"/>
      <c r="D13" s="186"/>
      <c r="E13" s="186"/>
      <c r="F13" s="186"/>
      <c r="G13" s="187"/>
    </row>
    <row r="14" spans="1:7" ht="15.75" customHeight="1">
      <c r="A14" s="64"/>
      <c r="B14" s="185" t="s">
        <v>20</v>
      </c>
      <c r="C14" s="186"/>
      <c r="D14" s="187"/>
      <c r="E14" s="185" t="s">
        <v>21</v>
      </c>
      <c r="F14" s="186"/>
      <c r="G14" s="187"/>
    </row>
    <row r="15" spans="1:7" ht="16.350000000000001" customHeight="1">
      <c r="A15" s="74" t="s">
        <v>17</v>
      </c>
      <c r="B15" s="74" t="s">
        <v>22</v>
      </c>
      <c r="C15" s="74" t="s">
        <v>23</v>
      </c>
      <c r="D15" s="74" t="s">
        <v>25</v>
      </c>
      <c r="E15" s="74" t="s">
        <v>22</v>
      </c>
      <c r="F15" s="74" t="s">
        <v>23</v>
      </c>
      <c r="G15" s="74" t="s">
        <v>25</v>
      </c>
    </row>
    <row r="16" spans="1:7">
      <c r="A16" s="72" t="s">
        <v>30</v>
      </c>
      <c r="B16" s="13">
        <v>120</v>
      </c>
      <c r="C16" s="13">
        <v>32</v>
      </c>
      <c r="D16" s="13">
        <v>60</v>
      </c>
      <c r="E16" s="13">
        <v>72</v>
      </c>
      <c r="F16" s="13">
        <v>32</v>
      </c>
      <c r="G16" s="13">
        <v>36</v>
      </c>
    </row>
    <row r="17" spans="1:7">
      <c r="A17" s="72" t="s">
        <v>31</v>
      </c>
      <c r="B17" s="13">
        <v>150</v>
      </c>
      <c r="C17" s="13">
        <v>32</v>
      </c>
      <c r="D17" s="13">
        <v>80</v>
      </c>
      <c r="E17" s="13">
        <v>90</v>
      </c>
      <c r="F17" s="13">
        <v>32</v>
      </c>
      <c r="G17" s="13">
        <v>48</v>
      </c>
    </row>
    <row r="18" spans="1:7" ht="16.350000000000001" customHeight="1">
      <c r="A18" s="72" t="s">
        <v>32</v>
      </c>
      <c r="B18" s="13">
        <v>70</v>
      </c>
      <c r="C18" s="13">
        <v>32</v>
      </c>
      <c r="D18" s="13">
        <v>25</v>
      </c>
      <c r="E18" s="13">
        <v>47</v>
      </c>
      <c r="F18" s="13">
        <v>32</v>
      </c>
      <c r="G18" s="13">
        <v>15</v>
      </c>
    </row>
    <row r="19" spans="1:7" ht="29.85" customHeight="1"/>
    <row r="20" spans="1:7" ht="16.350000000000001" customHeight="1"/>
    <row r="22" spans="1:7" ht="16.350000000000001" customHeight="1"/>
    <row r="23" spans="1:7" ht="16.350000000000001" customHeight="1"/>
    <row r="26" spans="1:7" ht="29.85" customHeight="1"/>
    <row r="28" spans="1:7" ht="16.350000000000001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6" ht="16.350000000000001" customHeight="1"/>
    <row r="37" ht="29.85" customHeight="1"/>
    <row r="40" ht="29.85" customHeight="1"/>
    <row r="41" ht="16.350000000000001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3" ht="29.85" customHeight="1"/>
    <row r="66" ht="29.85" customHeight="1"/>
    <row r="67" ht="29.85" customHeight="1"/>
    <row r="69" ht="70.150000000000006" customHeight="1"/>
    <row r="70" ht="70.150000000000006" customHeight="1"/>
    <row r="71" ht="56.65" customHeight="1"/>
    <row r="72" ht="43.35" customHeight="1"/>
    <row r="73" ht="70.150000000000006" customHeight="1"/>
    <row r="74" ht="43.35" customHeight="1"/>
    <row r="75" ht="29.85" customHeight="1"/>
    <row r="79" ht="16.350000000000001" customHeight="1"/>
    <row r="84" ht="16.350000000000001" customHeight="1"/>
    <row r="89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6" ht="16.350000000000001" customHeight="1"/>
    <row r="102" ht="29.85" customHeight="1"/>
    <row r="103" ht="29.85" customHeight="1"/>
  </sheetData>
  <sheetProtection password="8E9F" sheet="1" objects="1" scenarios="1" selectLockedCells="1" selectUnlockedCells="1"/>
  <mergeCells count="8">
    <mergeCell ref="E14:G14"/>
    <mergeCell ref="B14:D14"/>
    <mergeCell ref="A4:G4"/>
    <mergeCell ref="A13:G13"/>
    <mergeCell ref="A1:G1"/>
    <mergeCell ref="A2:G2"/>
    <mergeCell ref="E5:G5"/>
    <mergeCell ref="B5:D5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ilha4"/>
  <dimension ref="A1:H104"/>
  <sheetViews>
    <sheetView zoomScale="120" zoomScaleNormal="120" workbookViewId="0">
      <selection activeCell="E4" sqref="E4"/>
    </sheetView>
  </sheetViews>
  <sheetFormatPr defaultColWidth="8" defaultRowHeight="15"/>
  <cols>
    <col min="1" max="7" width="16.7109375" style="20" customWidth="1"/>
    <col min="8" max="8" width="8" style="20" customWidth="1"/>
    <col min="9" max="9" width="13.5703125" style="20" customWidth="1"/>
    <col min="10" max="16384" width="8" style="20"/>
  </cols>
  <sheetData>
    <row r="1" spans="1:8" ht="18.75">
      <c r="A1" s="193" t="s">
        <v>47</v>
      </c>
      <c r="B1" s="193"/>
      <c r="C1" s="193"/>
      <c r="D1" s="193"/>
      <c r="E1" s="193"/>
      <c r="F1" s="193"/>
      <c r="G1" s="193"/>
    </row>
    <row r="2" spans="1:8" ht="18.2" customHeight="1">
      <c r="A2" s="192" t="s">
        <v>60</v>
      </c>
      <c r="B2" s="192"/>
      <c r="C2" s="192"/>
      <c r="D2" s="192"/>
      <c r="E2" s="192"/>
      <c r="F2" s="192"/>
      <c r="G2" s="192"/>
    </row>
    <row r="3" spans="1:8" ht="18.2" customHeight="1">
      <c r="A3" s="60"/>
      <c r="B3" s="60"/>
      <c r="C3" s="60"/>
      <c r="D3" s="60"/>
      <c r="E3" s="60"/>
      <c r="F3" s="60"/>
      <c r="G3" s="60"/>
    </row>
    <row r="4" spans="1:8" ht="17.100000000000001" customHeight="1">
      <c r="A4" s="194" t="s">
        <v>48</v>
      </c>
      <c r="B4" s="194"/>
      <c r="C4" s="194"/>
      <c r="D4" s="194"/>
      <c r="E4" s="78"/>
    </row>
    <row r="5" spans="1:8">
      <c r="A5" s="194" t="s">
        <v>33</v>
      </c>
      <c r="B5" s="194"/>
      <c r="C5" s="194"/>
      <c r="D5" s="194"/>
      <c r="E5" s="63">
        <f>ROUND(('CPPD 01-18'!F23-'CPPD 01-18'!C23)/31,0)</f>
        <v>100</v>
      </c>
    </row>
    <row r="6" spans="1:8">
      <c r="H6" s="60"/>
    </row>
    <row r="7" spans="1:8" ht="15.75" customHeight="1">
      <c r="A7" s="188" t="s">
        <v>63</v>
      </c>
      <c r="B7" s="189"/>
      <c r="C7" s="189"/>
      <c r="D7" s="189"/>
      <c r="E7" s="189"/>
      <c r="F7" s="189"/>
      <c r="G7" s="190"/>
    </row>
    <row r="8" spans="1:8" ht="15.75" customHeight="1">
      <c r="A8" s="64"/>
      <c r="B8" s="147" t="s">
        <v>20</v>
      </c>
      <c r="C8" s="147"/>
      <c r="D8" s="147"/>
      <c r="E8" s="185" t="s">
        <v>21</v>
      </c>
      <c r="F8" s="186"/>
      <c r="G8" s="187"/>
    </row>
    <row r="9" spans="1:8" ht="15.75" customHeight="1">
      <c r="A9" s="74" t="s">
        <v>17</v>
      </c>
      <c r="B9" s="74" t="s">
        <v>22</v>
      </c>
      <c r="C9" s="74" t="s">
        <v>23</v>
      </c>
      <c r="D9" s="74" t="s">
        <v>25</v>
      </c>
      <c r="E9" s="74" t="s">
        <v>22</v>
      </c>
      <c r="F9" s="74" t="s">
        <v>23</v>
      </c>
      <c r="G9" s="74" t="s">
        <v>25</v>
      </c>
    </row>
    <row r="10" spans="1:8" ht="16.350000000000001" customHeight="1">
      <c r="A10" s="72" t="s">
        <v>26</v>
      </c>
      <c r="B10" s="30">
        <f>(Pontuações!B7-Pontuações!D7)*($E$5-$E$4)/$E$5+Pontuações!D7</f>
        <v>70</v>
      </c>
      <c r="C10" s="65">
        <f>32*($E$5-$E$4)/$E$5</f>
        <v>32</v>
      </c>
      <c r="D10" s="13">
        <v>10</v>
      </c>
      <c r="E10" s="30">
        <f>(Pontuações!E7-Pontuações!G7)*($E$5-$E$4)/$E$5+Pontuações!G7</f>
        <v>42</v>
      </c>
      <c r="F10" s="65">
        <f>32*($E$5-$E$4)/$E$5</f>
        <v>32</v>
      </c>
      <c r="G10" s="13">
        <v>6</v>
      </c>
    </row>
    <row r="11" spans="1:8" ht="16.350000000000001" customHeight="1">
      <c r="A11" s="72" t="s">
        <v>27</v>
      </c>
      <c r="B11" s="30">
        <f>(Pontuações!B8-Pontuações!D8)*($E$5-$E$4)/$E$5+Pontuações!D8</f>
        <v>70</v>
      </c>
      <c r="C11" s="65">
        <f>32*($E$5-$E$4)/$E$5</f>
        <v>32</v>
      </c>
      <c r="D11" s="13">
        <v>15</v>
      </c>
      <c r="E11" s="30">
        <f>(Pontuações!E8-Pontuações!G8)*($E$5-$E$4)/$E$5+Pontuações!G8</f>
        <v>42</v>
      </c>
      <c r="F11" s="65">
        <f>32*($E$5-$E$4)/$E$5</f>
        <v>32</v>
      </c>
      <c r="G11" s="13">
        <v>9</v>
      </c>
    </row>
    <row r="12" spans="1:8" ht="16.350000000000001" customHeight="1">
      <c r="A12" s="72" t="s">
        <v>28</v>
      </c>
      <c r="B12" s="30">
        <f>(Pontuações!B9-Pontuações!D9)*($E$5-$E$4)/$E$5+Pontuações!D9</f>
        <v>70</v>
      </c>
      <c r="C12" s="65">
        <f>32*($E$5-$E$4)/$E$5</f>
        <v>32</v>
      </c>
      <c r="D12" s="13">
        <v>20</v>
      </c>
      <c r="E12" s="30">
        <f>(Pontuações!E9-Pontuações!G9)*($E$5-$E$4)/$E$5+Pontuações!G9</f>
        <v>44</v>
      </c>
      <c r="F12" s="65">
        <f>32*($E$5-$E$4)/$E$5</f>
        <v>32</v>
      </c>
      <c r="G12" s="13">
        <v>12</v>
      </c>
    </row>
    <row r="13" spans="1:8" ht="16.350000000000001" customHeight="1">
      <c r="A13" s="72" t="s">
        <v>29</v>
      </c>
      <c r="B13" s="30">
        <f>(Pontuações!B10-Pontuações!D10)*($E$5-$E$4)/$E$5+Pontuações!D10</f>
        <v>70</v>
      </c>
      <c r="C13" s="65">
        <f>32*($E$5-$E$4)/$E$5</f>
        <v>32</v>
      </c>
      <c r="D13" s="13">
        <v>25</v>
      </c>
      <c r="E13" s="30">
        <f>(Pontuações!E10-Pontuações!G10)*($E$5-$E$4)/$E$5+Pontuações!G10</f>
        <v>47</v>
      </c>
      <c r="F13" s="65">
        <f>32*($E$5-$E$4)/$E$5</f>
        <v>32</v>
      </c>
      <c r="G13" s="13">
        <v>15</v>
      </c>
    </row>
    <row r="14" spans="1:8" ht="16.350000000000001" customHeight="1">
      <c r="A14" s="53"/>
    </row>
    <row r="15" spans="1:8" ht="16.5" customHeight="1">
      <c r="A15" s="53"/>
    </row>
    <row r="16" spans="1:8" ht="15" customHeight="1">
      <c r="A16" s="185" t="s">
        <v>64</v>
      </c>
      <c r="B16" s="186"/>
      <c r="C16" s="186"/>
      <c r="D16" s="186"/>
      <c r="E16" s="186"/>
      <c r="F16" s="186"/>
      <c r="G16" s="187"/>
    </row>
    <row r="17" spans="1:7" ht="15.75" customHeight="1">
      <c r="A17" s="64"/>
      <c r="B17" s="185" t="s">
        <v>20</v>
      </c>
      <c r="C17" s="186"/>
      <c r="D17" s="186"/>
      <c r="E17" s="185" t="s">
        <v>21</v>
      </c>
      <c r="F17" s="186"/>
      <c r="G17" s="187"/>
    </row>
    <row r="18" spans="1:7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ht="16.350000000000001" customHeight="1">
      <c r="A19" s="72" t="s">
        <v>30</v>
      </c>
      <c r="B19" s="30">
        <f>(Pontuações!B16-Pontuações!D16)*($E$5-$E$4)/$E$5+Pontuações!D16</f>
        <v>120</v>
      </c>
      <c r="C19" s="65">
        <f>32*($E$5-$E$4)/$E$5</f>
        <v>32</v>
      </c>
      <c r="D19" s="13">
        <v>60</v>
      </c>
      <c r="E19" s="30">
        <f>(Pontuações!E16-Pontuações!G16)*($E$5-$E$4)/$E$5+Pontuações!G16</f>
        <v>72</v>
      </c>
      <c r="F19" s="65">
        <f>32*($E$5-$E$4)/$E$5</f>
        <v>32</v>
      </c>
      <c r="G19" s="13">
        <v>36</v>
      </c>
    </row>
    <row r="20" spans="1:7">
      <c r="A20" s="72" t="s">
        <v>31</v>
      </c>
      <c r="B20" s="30">
        <f>(Pontuações!B17-Pontuações!D17)*($E$5-$E$4)/$E$5+Pontuações!D17</f>
        <v>150</v>
      </c>
      <c r="C20" s="65">
        <f>32*($E$5-$E$4)/$E$5</f>
        <v>32</v>
      </c>
      <c r="D20" s="13">
        <v>80</v>
      </c>
      <c r="E20" s="30">
        <f>(Pontuações!E17-Pontuações!G17)*($E$5-$E$4)/$E$5+Pontuações!G17</f>
        <v>90</v>
      </c>
      <c r="F20" s="65">
        <f>32*($E$5-$E$4)/$E$5</f>
        <v>32</v>
      </c>
      <c r="G20" s="13">
        <v>48</v>
      </c>
    </row>
    <row r="21" spans="1:7" ht="16.350000000000001" customHeight="1">
      <c r="A21" s="72" t="s">
        <v>32</v>
      </c>
      <c r="B21" s="30">
        <f>(Pontuações!B18-Pontuações!D18)*($E$5-$E$4)/$E$5+Pontuações!D18</f>
        <v>70</v>
      </c>
      <c r="C21" s="65">
        <f>32*($E$5-$E$4)/$E$5</f>
        <v>32</v>
      </c>
      <c r="D21" s="13">
        <v>25</v>
      </c>
      <c r="E21" s="30">
        <f>(Pontuações!E18-Pontuações!G18)*($E$5-$E$4)/$E$5+Pontuações!G18</f>
        <v>47</v>
      </c>
      <c r="F21" s="65">
        <f>32*($E$5-$E$4)/$E$5</f>
        <v>32</v>
      </c>
      <c r="G21" s="13">
        <v>15</v>
      </c>
    </row>
    <row r="23" spans="1:7" ht="16.350000000000001" customHeight="1"/>
    <row r="24" spans="1:7" ht="32.25" customHeight="1">
      <c r="A24" s="107" t="s">
        <v>49</v>
      </c>
      <c r="B24" s="107"/>
      <c r="C24" s="107"/>
      <c r="D24" s="107"/>
      <c r="E24" s="107"/>
      <c r="F24" s="107"/>
      <c r="G24" s="107"/>
    </row>
    <row r="27" spans="1:7" ht="29.85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4" ht="16.350000000000001" customHeight="1"/>
    <row r="37" ht="16.350000000000001" customHeight="1"/>
    <row r="38" ht="29.85" customHeight="1"/>
    <row r="41" ht="29.85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2" ht="16.350000000000001" customHeight="1"/>
    <row r="64" ht="29.85" customHeight="1"/>
    <row r="67" ht="29.85" customHeight="1"/>
    <row r="68" ht="29.85" customHeight="1"/>
    <row r="70" ht="70.150000000000006" customHeight="1"/>
    <row r="71" ht="70.150000000000006" customHeight="1"/>
    <row r="72" ht="56.65" customHeight="1"/>
    <row r="73" ht="43.35" customHeight="1"/>
    <row r="74" ht="70.150000000000006" customHeight="1"/>
    <row r="75" ht="43.35" customHeight="1"/>
    <row r="76" ht="29.85" customHeight="1"/>
    <row r="80" ht="16.350000000000001" customHeight="1"/>
    <row r="85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4" ht="16.350000000000001" customHeight="1"/>
    <row r="97" ht="16.350000000000001" customHeight="1"/>
    <row r="103" ht="29.85" customHeight="1"/>
    <row r="104" ht="29.85" customHeight="1"/>
  </sheetData>
  <sheetProtection password="8E9F" sheet="1" objects="1" scenarios="1" selectLockedCells="1"/>
  <mergeCells count="11">
    <mergeCell ref="A24:G24"/>
    <mergeCell ref="A2:G2"/>
    <mergeCell ref="A1:G1"/>
    <mergeCell ref="E17:G17"/>
    <mergeCell ref="A7:G7"/>
    <mergeCell ref="A4:D4"/>
    <mergeCell ref="A5:D5"/>
    <mergeCell ref="B17:D17"/>
    <mergeCell ref="A16:G16"/>
    <mergeCell ref="B8:D8"/>
    <mergeCell ref="E8:G8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ilha5"/>
  <dimension ref="A1:G104"/>
  <sheetViews>
    <sheetView zoomScale="120" zoomScaleNormal="120" workbookViewId="0">
      <selection activeCell="E4" sqref="E4"/>
    </sheetView>
  </sheetViews>
  <sheetFormatPr defaultColWidth="8" defaultRowHeight="12.75"/>
  <cols>
    <col min="1" max="7" width="16.7109375" style="3" customWidth="1"/>
    <col min="8" max="8" width="8" style="3" customWidth="1"/>
    <col min="9" max="9" width="13.42578125" style="3" customWidth="1"/>
    <col min="10" max="16384" width="8" style="3"/>
  </cols>
  <sheetData>
    <row r="1" spans="1:7" ht="43.5" customHeight="1">
      <c r="A1" s="167" t="s">
        <v>50</v>
      </c>
      <c r="B1" s="168"/>
      <c r="C1" s="168"/>
      <c r="D1" s="168"/>
      <c r="E1" s="168"/>
      <c r="F1" s="168"/>
      <c r="G1" s="169"/>
    </row>
    <row r="2" spans="1:7" s="20" customFormat="1" ht="17.100000000000001" customHeight="1">
      <c r="A2" s="192" t="s">
        <v>59</v>
      </c>
      <c r="B2" s="192"/>
      <c r="C2" s="192"/>
      <c r="D2" s="192"/>
      <c r="E2" s="192"/>
      <c r="F2" s="192"/>
      <c r="G2" s="192"/>
    </row>
    <row r="3" spans="1:7" s="20" customFormat="1" ht="17.100000000000001" customHeight="1">
      <c r="A3" s="60"/>
      <c r="B3" s="60"/>
      <c r="C3" s="60"/>
      <c r="D3" s="60"/>
      <c r="E3" s="60"/>
      <c r="F3" s="60"/>
      <c r="G3" s="60"/>
    </row>
    <row r="4" spans="1:7" s="20" customFormat="1" ht="17.100000000000001" customHeight="1">
      <c r="A4" s="162" t="s">
        <v>52</v>
      </c>
      <c r="B4" s="163"/>
      <c r="C4" s="163"/>
      <c r="D4" s="164"/>
      <c r="E4" s="66"/>
    </row>
    <row r="5" spans="1:7" s="20" customFormat="1" ht="15">
      <c r="A5" s="162" t="s">
        <v>51</v>
      </c>
      <c r="B5" s="163"/>
      <c r="C5" s="163"/>
      <c r="D5" s="164"/>
      <c r="E5" s="63">
        <f>ROUND(('CPPD 01-18'!F23-'CPPD 01-18'!C23)/31,0)</f>
        <v>100</v>
      </c>
    </row>
    <row r="6" spans="1:7" s="20" customFormat="1" ht="15"/>
    <row r="7" spans="1:7" s="20" customFormat="1" ht="15.75" customHeight="1">
      <c r="A7" s="188" t="s">
        <v>61</v>
      </c>
      <c r="B7" s="189"/>
      <c r="C7" s="189"/>
      <c r="D7" s="189"/>
      <c r="E7" s="189"/>
      <c r="F7" s="189"/>
      <c r="G7" s="190"/>
    </row>
    <row r="8" spans="1:7" s="20" customFormat="1" ht="12" customHeight="1">
      <c r="A8" s="64"/>
      <c r="B8" s="147" t="s">
        <v>20</v>
      </c>
      <c r="C8" s="147"/>
      <c r="D8" s="147"/>
      <c r="E8" s="147" t="s">
        <v>21</v>
      </c>
      <c r="F8" s="147"/>
      <c r="G8" s="147"/>
    </row>
    <row r="9" spans="1:7" s="20" customFormat="1" ht="15.75" customHeight="1">
      <c r="A9" s="74" t="s">
        <v>17</v>
      </c>
      <c r="B9" s="74" t="s">
        <v>22</v>
      </c>
      <c r="C9" s="74" t="s">
        <v>23</v>
      </c>
      <c r="D9" s="74" t="s">
        <v>24</v>
      </c>
      <c r="E9" s="74" t="s">
        <v>22</v>
      </c>
      <c r="F9" s="74" t="s">
        <v>23</v>
      </c>
      <c r="G9" s="74" t="s">
        <v>25</v>
      </c>
    </row>
    <row r="10" spans="1:7" s="20" customFormat="1" ht="16.350000000000001" customHeight="1">
      <c r="A10" s="72" t="s">
        <v>26</v>
      </c>
      <c r="B10" s="65">
        <f>Pontuações!B7*($E$5-$E$4)/$E$5</f>
        <v>70</v>
      </c>
      <c r="C10" s="65">
        <f>32*($E$5-$E$4)/$E$5</f>
        <v>32</v>
      </c>
      <c r="D10" s="65">
        <f>Pontuações!D7*($E$5-$E$4)/$E$5</f>
        <v>10</v>
      </c>
      <c r="E10" s="65">
        <f>Pontuações!E7*($E$5-$E$4)/$E$5</f>
        <v>42</v>
      </c>
      <c r="F10" s="65">
        <f>32*($E$5-$E$4)/$E$5</f>
        <v>32</v>
      </c>
      <c r="G10" s="65">
        <f>Pontuações!G7*($E$5-$E$4)/$E$5</f>
        <v>6</v>
      </c>
    </row>
    <row r="11" spans="1:7" s="20" customFormat="1" ht="16.350000000000001" customHeight="1">
      <c r="A11" s="72" t="s">
        <v>27</v>
      </c>
      <c r="B11" s="65">
        <f>Pontuações!B8*($E$5-$E$4)/$E$5</f>
        <v>70</v>
      </c>
      <c r="C11" s="65">
        <f>32*($E$5-$E$4)/$E$5</f>
        <v>32</v>
      </c>
      <c r="D11" s="65">
        <f>Pontuações!D8*($E$5-$E$4)/$E$5</f>
        <v>15</v>
      </c>
      <c r="E11" s="65">
        <f>Pontuações!E8*($E$5-$E$4)/$E$5</f>
        <v>42</v>
      </c>
      <c r="F11" s="65">
        <f>32*($E$5-$E$4)/$E$5</f>
        <v>32</v>
      </c>
      <c r="G11" s="65">
        <f>Pontuações!G8*($E$5-$E$4)/$E$5</f>
        <v>9</v>
      </c>
    </row>
    <row r="12" spans="1:7" s="20" customFormat="1" ht="16.350000000000001" customHeight="1">
      <c r="A12" s="72" t="s">
        <v>28</v>
      </c>
      <c r="B12" s="65">
        <f>Pontuações!B9*($E$5-$E$4)/$E$5</f>
        <v>70</v>
      </c>
      <c r="C12" s="65">
        <f>32*($E$5-$E$4)/$E$5</f>
        <v>32</v>
      </c>
      <c r="D12" s="65">
        <f>Pontuações!D9*($E$5-$E$4)/$E$5</f>
        <v>20</v>
      </c>
      <c r="E12" s="65">
        <f>Pontuações!E9*($E$5-$E$4)/$E$5</f>
        <v>44</v>
      </c>
      <c r="F12" s="65">
        <f>32*($E$5-$E$4)/$E$5</f>
        <v>32</v>
      </c>
      <c r="G12" s="65">
        <f>Pontuações!G9*($E$5-$E$4)/$E$5</f>
        <v>12</v>
      </c>
    </row>
    <row r="13" spans="1:7" s="20" customFormat="1" ht="16.350000000000001" customHeight="1">
      <c r="A13" s="72" t="s">
        <v>29</v>
      </c>
      <c r="B13" s="65">
        <f>Pontuações!B10*($E$5-$E$4)/$E$5</f>
        <v>70</v>
      </c>
      <c r="C13" s="65">
        <f>32*($E$5-$E$4)/$E$5</f>
        <v>32</v>
      </c>
      <c r="D13" s="65">
        <f>Pontuações!D10*($E$5-$E$4)/$E$5</f>
        <v>25</v>
      </c>
      <c r="E13" s="65">
        <f>Pontuações!E10*($E$5-$E$4)/$E$5</f>
        <v>47</v>
      </c>
      <c r="F13" s="65">
        <f>32*($E$5-$E$4)/$E$5</f>
        <v>32</v>
      </c>
      <c r="G13" s="65">
        <f>Pontuações!G10*($E$5-$E$4)/$E$5</f>
        <v>15</v>
      </c>
    </row>
    <row r="14" spans="1:7" s="20" customFormat="1" ht="16.350000000000001" customHeight="1">
      <c r="A14" s="53"/>
    </row>
    <row r="15" spans="1:7" s="20" customFormat="1" ht="15">
      <c r="A15" s="53"/>
    </row>
    <row r="16" spans="1:7" s="20" customFormat="1" ht="16.350000000000001" customHeight="1">
      <c r="A16" s="185" t="s">
        <v>62</v>
      </c>
      <c r="B16" s="186"/>
      <c r="C16" s="186"/>
      <c r="D16" s="186"/>
      <c r="E16" s="186"/>
      <c r="F16" s="186"/>
      <c r="G16" s="187"/>
    </row>
    <row r="17" spans="1:7" s="20" customFormat="1" ht="15.75" customHeight="1">
      <c r="A17" s="64"/>
      <c r="B17" s="147" t="s">
        <v>20</v>
      </c>
      <c r="C17" s="147"/>
      <c r="D17" s="147"/>
      <c r="E17" s="147" t="s">
        <v>21</v>
      </c>
      <c r="F17" s="147"/>
      <c r="G17" s="147"/>
    </row>
    <row r="18" spans="1:7" s="20" customFormat="1" ht="15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s="20" customFormat="1" ht="16.350000000000001" customHeight="1">
      <c r="A19" s="72" t="s">
        <v>30</v>
      </c>
      <c r="B19" s="65">
        <f>Pontuações!B16*($E$5-$E$4)/$E$5</f>
        <v>120</v>
      </c>
      <c r="C19" s="65">
        <f>32*($E$5-$E$4)/$E$5</f>
        <v>32</v>
      </c>
      <c r="D19" s="65">
        <f>Pontuações!D16*($E$5-$E$4)/$E$5</f>
        <v>60</v>
      </c>
      <c r="E19" s="65">
        <f>Pontuações!E16*($E$5-$E$4)/$E$5</f>
        <v>72</v>
      </c>
      <c r="F19" s="65">
        <f>32*($E$5-$E$4)/$E$5</f>
        <v>32</v>
      </c>
      <c r="G19" s="65">
        <f>Pontuações!G16*($E$5-$E$4)/$E$5</f>
        <v>36</v>
      </c>
    </row>
    <row r="20" spans="1:7" s="20" customFormat="1" ht="15">
      <c r="A20" s="72" t="s">
        <v>31</v>
      </c>
      <c r="B20" s="65">
        <f>Pontuações!B17*($E$5-$E$4)/$E$5</f>
        <v>150</v>
      </c>
      <c r="C20" s="65">
        <f>32*($E$5-$E$4)/$E$5</f>
        <v>32</v>
      </c>
      <c r="D20" s="65">
        <f>Pontuações!D17*($E$5-$E$4)/$E$5</f>
        <v>80</v>
      </c>
      <c r="E20" s="65">
        <f>Pontuações!E17*($E$5-$E$4)/$E$5</f>
        <v>90</v>
      </c>
      <c r="F20" s="65">
        <f>32*($E$5-$E$4)/$E$5</f>
        <v>32</v>
      </c>
      <c r="G20" s="65">
        <f>Pontuações!G17*($E$5-$E$4)/$E$5</f>
        <v>48</v>
      </c>
    </row>
    <row r="21" spans="1:7" s="20" customFormat="1" ht="16.350000000000001" customHeight="1">
      <c r="A21" s="72" t="s">
        <v>32</v>
      </c>
      <c r="B21" s="65">
        <f>Pontuações!B18*($E$5-$E$4)/$E$5</f>
        <v>70</v>
      </c>
      <c r="C21" s="65">
        <f>32*($E$5-$E$4)/$E$5</f>
        <v>32</v>
      </c>
      <c r="D21" s="65">
        <f>Pontuações!D18*($E$5-$E$4)/$E$5</f>
        <v>25</v>
      </c>
      <c r="E21" s="65">
        <f>Pontuações!E18*($E$5-$E$4)/$E$5</f>
        <v>47</v>
      </c>
      <c r="F21" s="65">
        <f>32*($E$5-$E$4)/$E$5</f>
        <v>32</v>
      </c>
      <c r="G21" s="65">
        <f>Pontuações!G18*($E$5-$E$4)/$E$5</f>
        <v>15</v>
      </c>
    </row>
    <row r="23" spans="1:7" ht="16.350000000000001" customHeight="1"/>
    <row r="24" spans="1:7" ht="33.75" customHeight="1">
      <c r="A24" s="107" t="s">
        <v>55</v>
      </c>
      <c r="B24" s="107"/>
      <c r="C24" s="107"/>
      <c r="D24" s="107"/>
      <c r="E24" s="107"/>
      <c r="F24" s="107"/>
      <c r="G24" s="107"/>
    </row>
    <row r="27" spans="1:7" ht="29.85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4" ht="16.350000000000001" customHeight="1"/>
    <row r="37" ht="16.350000000000001" customHeight="1"/>
    <row r="38" ht="29.85" customHeight="1"/>
    <row r="41" ht="29.85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2" ht="16.350000000000001" customHeight="1"/>
    <row r="64" ht="29.85" customHeight="1"/>
    <row r="67" ht="29.85" customHeight="1"/>
    <row r="68" ht="29.85" customHeight="1"/>
    <row r="70" ht="70.150000000000006" customHeight="1"/>
    <row r="71" ht="70.150000000000006" customHeight="1"/>
    <row r="72" ht="56.65" customHeight="1"/>
    <row r="73" ht="43.35" customHeight="1"/>
    <row r="74" ht="70.150000000000006" customHeight="1"/>
    <row r="75" ht="43.35" customHeight="1"/>
    <row r="76" ht="29.85" customHeight="1"/>
    <row r="80" ht="16.350000000000001" customHeight="1"/>
    <row r="85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4" ht="16.350000000000001" customHeight="1"/>
    <row r="97" ht="16.350000000000001" customHeight="1"/>
    <row r="103" ht="29.85" customHeight="1"/>
    <row r="104" ht="29.85" customHeight="1"/>
  </sheetData>
  <sheetProtection password="8E9F" sheet="1" objects="1" scenarios="1" selectLockedCells="1"/>
  <mergeCells count="11">
    <mergeCell ref="A16:G16"/>
    <mergeCell ref="A5:D5"/>
    <mergeCell ref="A24:G24"/>
    <mergeCell ref="A4:D4"/>
    <mergeCell ref="A1:G1"/>
    <mergeCell ref="A2:G2"/>
    <mergeCell ref="B8:D8"/>
    <mergeCell ref="E8:G8"/>
    <mergeCell ref="E17:G17"/>
    <mergeCell ref="B17:D17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ilha6"/>
  <dimension ref="A1:I103"/>
  <sheetViews>
    <sheetView zoomScale="120" zoomScaleNormal="120" workbookViewId="0">
      <selection activeCell="E4" sqref="E4"/>
    </sheetView>
  </sheetViews>
  <sheetFormatPr defaultColWidth="8" defaultRowHeight="15"/>
  <cols>
    <col min="1" max="7" width="16.7109375" style="20" customWidth="1"/>
    <col min="8" max="8" width="8" style="39" customWidth="1"/>
    <col min="9" max="9" width="12.7109375" style="39" customWidth="1"/>
    <col min="10" max="16384" width="8" style="39"/>
  </cols>
  <sheetData>
    <row r="1" spans="1:9" ht="41.25" customHeight="1">
      <c r="A1" s="167" t="s">
        <v>53</v>
      </c>
      <c r="B1" s="168"/>
      <c r="C1" s="168"/>
      <c r="D1" s="168"/>
      <c r="E1" s="168"/>
      <c r="F1" s="168"/>
      <c r="G1" s="169"/>
    </row>
    <row r="2" spans="1:9">
      <c r="A2" s="192" t="s">
        <v>58</v>
      </c>
      <c r="B2" s="192"/>
      <c r="C2" s="192"/>
      <c r="D2" s="192"/>
      <c r="E2" s="192"/>
      <c r="F2" s="192"/>
      <c r="G2" s="192"/>
    </row>
    <row r="4" spans="1:9" ht="17.100000000000001" customHeight="1">
      <c r="A4" s="194" t="s">
        <v>54</v>
      </c>
      <c r="B4" s="194"/>
      <c r="C4" s="194"/>
      <c r="D4" s="194"/>
      <c r="E4" s="70"/>
    </row>
    <row r="5" spans="1:9">
      <c r="A5" s="194" t="s">
        <v>51</v>
      </c>
      <c r="B5" s="194"/>
      <c r="C5" s="194"/>
      <c r="D5" s="194"/>
      <c r="E5" s="67">
        <f>ROUND(('CPPD 01-18'!F23-'CPPD 01-18'!C23)/31,0)</f>
        <v>100</v>
      </c>
    </row>
    <row r="6" spans="1:9" ht="29.85" customHeight="1"/>
    <row r="7" spans="1:9" ht="15.75" customHeight="1">
      <c r="A7" s="188" t="s">
        <v>56</v>
      </c>
      <c r="B7" s="189"/>
      <c r="C7" s="189"/>
      <c r="D7" s="189"/>
      <c r="E7" s="189"/>
      <c r="F7" s="189"/>
      <c r="G7" s="190"/>
      <c r="H7" s="68"/>
      <c r="I7" s="68"/>
    </row>
    <row r="8" spans="1:9" ht="15.75" customHeight="1">
      <c r="A8" s="64"/>
      <c r="B8" s="147" t="s">
        <v>20</v>
      </c>
      <c r="C8" s="147"/>
      <c r="D8" s="147"/>
      <c r="E8" s="147" t="s">
        <v>21</v>
      </c>
      <c r="F8" s="147"/>
      <c r="G8" s="147"/>
    </row>
    <row r="9" spans="1:9" ht="15.75" customHeight="1">
      <c r="A9" s="74" t="s">
        <v>17</v>
      </c>
      <c r="B9" s="74" t="s">
        <v>22</v>
      </c>
      <c r="C9" s="74" t="s">
        <v>23</v>
      </c>
      <c r="D9" s="74" t="s">
        <v>25</v>
      </c>
      <c r="E9" s="74" t="s">
        <v>22</v>
      </c>
      <c r="F9" s="74" t="s">
        <v>23</v>
      </c>
      <c r="G9" s="74" t="s">
        <v>25</v>
      </c>
    </row>
    <row r="10" spans="1:9" ht="16.350000000000001" customHeight="1">
      <c r="A10" s="72" t="s">
        <v>26</v>
      </c>
      <c r="B10" s="69">
        <f>Pontuações!B7</f>
        <v>70</v>
      </c>
      <c r="C10" s="65">
        <f>32*($E$5-$E$4)/$E$5</f>
        <v>32</v>
      </c>
      <c r="D10" s="65">
        <f>Pontuações!D7*($E$5-$E$4)/$E$5</f>
        <v>10</v>
      </c>
      <c r="E10" s="69">
        <f>Pontuações!E7</f>
        <v>42</v>
      </c>
      <c r="F10" s="65">
        <f>32*($E$5-$E$4)/$E$5</f>
        <v>32</v>
      </c>
      <c r="G10" s="65">
        <f>Pontuações!G7*($E$5-$E$4)/$E$5</f>
        <v>6</v>
      </c>
    </row>
    <row r="11" spans="1:9" ht="16.350000000000001" customHeight="1">
      <c r="A11" s="72" t="s">
        <v>27</v>
      </c>
      <c r="B11" s="69">
        <f>Pontuações!B8</f>
        <v>70</v>
      </c>
      <c r="C11" s="65">
        <f>32*($E$5-$E$4)/$E$5</f>
        <v>32</v>
      </c>
      <c r="D11" s="65">
        <f>Pontuações!D8*($E$5-$E$4)/$E$5</f>
        <v>15</v>
      </c>
      <c r="E11" s="69">
        <f>Pontuações!E8</f>
        <v>42</v>
      </c>
      <c r="F11" s="65">
        <f>32*($E$5-$E$4)/$E$5</f>
        <v>32</v>
      </c>
      <c r="G11" s="65">
        <f>Pontuações!G8*($E$5-$E$4)/$E$5</f>
        <v>9</v>
      </c>
    </row>
    <row r="12" spans="1:9" ht="16.350000000000001" customHeight="1">
      <c r="A12" s="72" t="s">
        <v>28</v>
      </c>
      <c r="B12" s="69">
        <f>Pontuações!B9</f>
        <v>70</v>
      </c>
      <c r="C12" s="65">
        <f>32*($E$5-$E$4)/$E$5</f>
        <v>32</v>
      </c>
      <c r="D12" s="65">
        <f>Pontuações!D9*($E$5-$E$4)/$E$5</f>
        <v>20</v>
      </c>
      <c r="E12" s="69">
        <f>Pontuações!E9</f>
        <v>44</v>
      </c>
      <c r="F12" s="65">
        <f>32*($E$5-$E$4)/$E$5</f>
        <v>32</v>
      </c>
      <c r="G12" s="65">
        <f>Pontuações!G9*($E$5-$E$4)/$E$5</f>
        <v>12</v>
      </c>
    </row>
    <row r="13" spans="1:9" ht="16.350000000000001" customHeight="1">
      <c r="A13" s="72" t="s">
        <v>29</v>
      </c>
      <c r="B13" s="69">
        <f>Pontuações!B10</f>
        <v>70</v>
      </c>
      <c r="C13" s="65">
        <f>32*($E$5-$E$4)/$E$5</f>
        <v>32</v>
      </c>
      <c r="D13" s="65">
        <f>Pontuações!D10*($E$5-$E$4)/$E$5</f>
        <v>25</v>
      </c>
      <c r="E13" s="69">
        <f>Pontuações!E10</f>
        <v>47</v>
      </c>
      <c r="F13" s="65">
        <f>32*($E$5-$E$4)/$E$5</f>
        <v>32</v>
      </c>
      <c r="G13" s="65">
        <f>Pontuações!G10*($E$5-$E$4)/$E$5</f>
        <v>15</v>
      </c>
    </row>
    <row r="14" spans="1:9" ht="16.350000000000001" customHeight="1">
      <c r="A14" s="53"/>
    </row>
    <row r="15" spans="1:9">
      <c r="A15" s="53"/>
    </row>
    <row r="16" spans="1:9" ht="16.350000000000001" customHeight="1">
      <c r="A16" s="185" t="s">
        <v>57</v>
      </c>
      <c r="B16" s="186"/>
      <c r="C16" s="186"/>
      <c r="D16" s="186"/>
      <c r="E16" s="186"/>
      <c r="F16" s="186"/>
      <c r="G16" s="187"/>
      <c r="H16" s="68"/>
      <c r="I16" s="68"/>
    </row>
    <row r="17" spans="1:7" ht="15.75" customHeight="1">
      <c r="A17" s="64"/>
      <c r="B17" s="147" t="s">
        <v>20</v>
      </c>
      <c r="C17" s="147"/>
      <c r="D17" s="147"/>
      <c r="E17" s="147" t="s">
        <v>21</v>
      </c>
      <c r="F17" s="147"/>
      <c r="G17" s="147"/>
    </row>
    <row r="18" spans="1:7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ht="16.350000000000001" customHeight="1">
      <c r="A19" s="72" t="s">
        <v>30</v>
      </c>
      <c r="B19" s="69">
        <f>Pontuações!B16</f>
        <v>120</v>
      </c>
      <c r="C19" s="65">
        <f>32*($E$5-$E$4)/$E$5</f>
        <v>32</v>
      </c>
      <c r="D19" s="65">
        <f>Pontuações!D16*($E$5-$E$4)/$E$5</f>
        <v>60</v>
      </c>
      <c r="E19" s="69">
        <f>Pontuações!E16</f>
        <v>72</v>
      </c>
      <c r="F19" s="65">
        <f>32*($E$5-$E$4)/$E$5</f>
        <v>32</v>
      </c>
      <c r="G19" s="65">
        <f>Pontuações!G16*($E$5-$E$4)/$E$5</f>
        <v>36</v>
      </c>
    </row>
    <row r="20" spans="1:7">
      <c r="A20" s="72" t="s">
        <v>31</v>
      </c>
      <c r="B20" s="69">
        <f>Pontuações!B17</f>
        <v>150</v>
      </c>
      <c r="C20" s="65">
        <f>32*($E$5-$E$4)/$E$5</f>
        <v>32</v>
      </c>
      <c r="D20" s="65">
        <f>Pontuações!D17*($E$5-$E$4)/$E$5</f>
        <v>80</v>
      </c>
      <c r="E20" s="69">
        <f>Pontuações!E17</f>
        <v>90</v>
      </c>
      <c r="F20" s="65">
        <f>32*($E$5-$E$4)/$E$5</f>
        <v>32</v>
      </c>
      <c r="G20" s="65">
        <f>Pontuações!G17*($E$5-$E$4)/$E$5</f>
        <v>48</v>
      </c>
    </row>
    <row r="21" spans="1:7" ht="16.350000000000001" customHeight="1">
      <c r="A21" s="72" t="s">
        <v>32</v>
      </c>
      <c r="B21" s="69">
        <f>Pontuações!B18</f>
        <v>70</v>
      </c>
      <c r="C21" s="65">
        <f>32*($E$5-$E$4)/$E$5</f>
        <v>32</v>
      </c>
      <c r="D21" s="65">
        <f>Pontuações!D18*($E$5-$E$4)/$E$5</f>
        <v>25</v>
      </c>
      <c r="E21" s="69">
        <f>Pontuações!E18</f>
        <v>47</v>
      </c>
      <c r="F21" s="65">
        <f>32*($E$5-$E$4)/$E$5</f>
        <v>32</v>
      </c>
      <c r="G21" s="65">
        <f>Pontuações!G18*($E$5-$E$4)/$E$5</f>
        <v>15</v>
      </c>
    </row>
    <row r="23" spans="1:7" ht="16.350000000000001" customHeight="1"/>
    <row r="28" spans="1:7" ht="16.350000000000001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6" ht="16.350000000000001" customHeight="1"/>
    <row r="37" ht="29.85" customHeight="1"/>
    <row r="40" ht="29.85" customHeight="1"/>
    <row r="41" ht="16.350000000000001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3" ht="29.85" customHeight="1"/>
    <row r="66" ht="29.85" customHeight="1"/>
    <row r="67" ht="29.85" customHeight="1"/>
    <row r="69" ht="70.150000000000006" customHeight="1"/>
    <row r="70" ht="70.150000000000006" customHeight="1"/>
    <row r="71" ht="56.65" customHeight="1"/>
    <row r="72" ht="43.35" customHeight="1"/>
    <row r="73" ht="70.150000000000006" customHeight="1"/>
    <row r="74" ht="43.35" customHeight="1"/>
    <row r="75" ht="29.85" customHeight="1"/>
    <row r="79" ht="16.350000000000001" customHeight="1"/>
    <row r="84" ht="16.350000000000001" customHeight="1"/>
    <row r="89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6" ht="16.350000000000001" customHeight="1"/>
    <row r="102" ht="29.85" customHeight="1"/>
    <row r="103" ht="29.85" customHeight="1"/>
  </sheetData>
  <sheetProtection password="8E9F" sheet="1" objects="1" scenarios="1" selectLockedCells="1"/>
  <mergeCells count="10">
    <mergeCell ref="B17:D17"/>
    <mergeCell ref="E17:G17"/>
    <mergeCell ref="A16:G16"/>
    <mergeCell ref="A1:G1"/>
    <mergeCell ref="A2:G2"/>
    <mergeCell ref="A5:D5"/>
    <mergeCell ref="A4:D4"/>
    <mergeCell ref="B8:D8"/>
    <mergeCell ref="E8:G8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CPPD 01-18</vt:lpstr>
      <vt:lpstr>Ensino</vt:lpstr>
      <vt:lpstr>Pontuações</vt:lpstr>
      <vt:lpstr>Afast.Pós.Grad</vt:lpstr>
      <vt:lpstr>Afast.Licenças</vt:lpstr>
      <vt:lpstr>Exer.Cargos</vt:lpstr>
      <vt:lpstr>'CPPD 01-18'!Area_de_impressao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N e l s o n</cp:lastModifiedBy>
  <cp:lastPrinted>2018-03-29T16:30:49Z</cp:lastPrinted>
  <dcterms:created xsi:type="dcterms:W3CDTF">2018-03-19T20:08:18Z</dcterms:created>
  <dcterms:modified xsi:type="dcterms:W3CDTF">2024-11-05T19:42:14Z</dcterms:modified>
</cp:coreProperties>
</file>