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3.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66925"/>
  <mc:AlternateContent xmlns:mc="http://schemas.openxmlformats.org/markup-compatibility/2006">
    <mc:Choice Requires="x15">
      <x15ac:absPath xmlns:x15ac="http://schemas.microsoft.com/office/spreadsheetml/2010/11/ac" url="D:\Local Account\Documents\MonteCarlo CBA\"/>
    </mc:Choice>
  </mc:AlternateContent>
  <xr:revisionPtr revIDLastSave="0" documentId="13_ncr:1_{BE4F2D50-F4DB-493E-A60E-4434AF2AD719}" xr6:coauthVersionLast="47" xr6:coauthVersionMax="47" xr10:uidLastSave="{00000000-0000-0000-0000-000000000000}"/>
  <bookViews>
    <workbookView xWindow="-110" yWindow="-110" windowWidth="38620" windowHeight="21220" tabRatio="778" activeTab="5" xr2:uid="{C3165865-9EF9-4EE2-AA06-77A566696D43}"/>
  </bookViews>
  <sheets>
    <sheet name="RUBICS Intro" sheetId="1" r:id="rId1"/>
    <sheet name="Monte Carlo Settings" sheetId="2" r:id="rId2"/>
    <sheet name="Discount Rate" sheetId="8" r:id="rId3"/>
    <sheet name="Distribution Analysis" sheetId="10" r:id="rId4"/>
    <sheet name="Reference Prices" sheetId="11" r:id="rId5"/>
    <sheet name="Event Model" sheetId="14" r:id="rId6"/>
    <sheet name="Quantity Scenarios" sheetId="15" r:id="rId7"/>
    <sheet name="econ_codes" sheetId="12" r:id="rId8"/>
    <sheet name="MC_PDF" sheetId="13" r:id="rId9"/>
  </sheets>
  <definedNames>
    <definedName name="events">Event_settings[event_id]</definedName>
    <definedName name="geo_zones">DA_matrix[#Headers]</definedName>
    <definedName name="outcomes">Outcome_settings0[outcome_id]</definedName>
    <definedName name="price_groups" localSheetId="5">PR_group[group_id]</definedName>
    <definedName name="price_groups" localSheetId="6">PR_group[group_id]</definedName>
    <definedName name="price_groups">PR_group[group_id]</definedName>
    <definedName name="price_lines">PR_line[line_id]</definedName>
    <definedName name="Quantity_groups">QS_group0[group_id]</definedName>
    <definedName name="stakeholder_groups">DA_matrix[[ ]]</definedName>
    <definedName name="x">PR_group[group_id]</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0" i="15" l="1"/>
  <c r="W31" i="15"/>
  <c r="W32" i="15"/>
  <c r="W33" i="15"/>
  <c r="W34" i="15"/>
  <c r="W35" i="15"/>
  <c r="W29" i="15"/>
  <c r="L29" i="15" s="1"/>
  <c r="W10" i="15"/>
  <c r="W11" i="15"/>
  <c r="W12" i="15"/>
  <c r="W13" i="15"/>
  <c r="W14" i="15"/>
  <c r="W15" i="15"/>
  <c r="W9" i="15"/>
  <c r="I30" i="15"/>
  <c r="I31" i="15"/>
  <c r="I29" i="15"/>
  <c r="I10" i="15"/>
  <c r="I11" i="15"/>
  <c r="I9" i="15"/>
  <c r="K13" i="14"/>
  <c r="K14" i="14"/>
  <c r="K15" i="14"/>
  <c r="K12" i="14"/>
  <c r="K24" i="14"/>
  <c r="F24" i="14" s="1"/>
  <c r="E24" i="14" s="1"/>
  <c r="K25" i="14"/>
  <c r="F25" i="14" s="1"/>
  <c r="E25" i="14" s="1"/>
  <c r="K26" i="14"/>
  <c r="F26" i="14" s="1"/>
  <c r="E26" i="14" s="1"/>
  <c r="K23" i="14"/>
  <c r="F23" i="14" s="1"/>
  <c r="E23" i="14" s="1"/>
  <c r="K30" i="15"/>
  <c r="L30" i="15"/>
  <c r="T35" i="15"/>
  <c r="T34" i="15"/>
  <c r="T33" i="15"/>
  <c r="T32" i="15"/>
  <c r="T31" i="15"/>
  <c r="H31" i="15"/>
  <c r="T30" i="15"/>
  <c r="H30" i="15"/>
  <c r="T29" i="15"/>
  <c r="H29" i="15"/>
  <c r="T15" i="15"/>
  <c r="T14" i="15"/>
  <c r="T13" i="15"/>
  <c r="T12" i="15"/>
  <c r="T11" i="15"/>
  <c r="T10" i="15"/>
  <c r="T9" i="15"/>
  <c r="H10" i="15"/>
  <c r="D10" i="8"/>
  <c r="H11" i="15"/>
  <c r="H9" i="15"/>
  <c r="Q18" i="11"/>
  <c r="Q17" i="11"/>
  <c r="Q16" i="11"/>
  <c r="Q15" i="11"/>
  <c r="Q14" i="11"/>
  <c r="Q13" i="11"/>
  <c r="Q12" i="11"/>
  <c r="F14" i="11"/>
  <c r="F13" i="11"/>
  <c r="F12" i="11"/>
  <c r="K35" i="15" l="1"/>
  <c r="K29" i="15"/>
  <c r="E29" i="15"/>
  <c r="D29" i="15"/>
  <c r="E30" i="15"/>
  <c r="D30" i="15"/>
  <c r="E31" i="15"/>
  <c r="D31" i="15"/>
  <c r="K32" i="15" l="1"/>
  <c r="L32" i="15"/>
  <c r="L33" i="15"/>
  <c r="K34" i="15"/>
  <c r="L35" i="15"/>
  <c r="L34" i="15"/>
  <c r="K31" i="15"/>
  <c r="K33" i="15"/>
  <c r="L31" i="15"/>
</calcChain>
</file>

<file path=xl/sharedStrings.xml><?xml version="1.0" encoding="utf-8"?>
<sst xmlns="http://schemas.openxmlformats.org/spreadsheetml/2006/main" count="1020" uniqueCount="781">
  <si>
    <r>
      <t>RUB</t>
    </r>
    <r>
      <rPr>
        <i/>
        <sz val="72"/>
        <color rgb="FFFF302C"/>
        <rFont val="Franklin Gothic Medium"/>
        <family val="2"/>
      </rPr>
      <t>I</t>
    </r>
    <r>
      <rPr>
        <sz val="72"/>
        <color rgb="FFFF302C"/>
        <rFont val="Franklin Gothic Medium"/>
        <family val="2"/>
      </rPr>
      <t>CS</t>
    </r>
  </si>
  <si>
    <t>Random Uncertainty Benefit / Cost Simulator</t>
  </si>
  <si>
    <r>
      <t>This workbook provides a convenient method for supplying settings to the RUB</t>
    </r>
    <r>
      <rPr>
        <i/>
        <sz val="11"/>
        <color theme="1"/>
        <rFont val="Calibri"/>
        <family val="2"/>
        <scheme val="minor"/>
      </rPr>
      <t>I</t>
    </r>
    <r>
      <rPr>
        <sz val="11"/>
        <color theme="1"/>
        <rFont val="Calibri"/>
        <family val="2"/>
        <scheme val="minor"/>
      </rPr>
      <t>CS program as an alternative to using a .json file.</t>
    </r>
  </si>
  <si>
    <r>
      <t>Some or all setting may be provided by the analyst, however, the application will not overwrite data if replacement settings are not provided in the file. If in doubt, always restart RUB</t>
    </r>
    <r>
      <rPr>
        <i/>
        <sz val="11"/>
        <color theme="1"/>
        <rFont val="Calibri"/>
        <family val="2"/>
        <scheme val="minor"/>
      </rPr>
      <t>I</t>
    </r>
    <r>
      <rPr>
        <sz val="11"/>
        <color theme="1"/>
        <rFont val="Calibri"/>
        <family val="2"/>
        <scheme val="minor"/>
      </rPr>
      <t xml:space="preserve">CS and reload a complete settings file. </t>
    </r>
  </si>
  <si>
    <t xml:space="preserve">Each tab contains the data that can be input into the CBA tool. Different tabs may require data to be formatted in specific ways and adhere to specific formatting data-types. Please carefully review the instructions provided on each page and the examples provided. </t>
  </si>
  <si>
    <t>DISCOUNT RATE SETTINGS</t>
  </si>
  <si>
    <t>Instructions:</t>
  </si>
  <si>
    <t>Discount rate settings take only 2 possible inputs:</t>
  </si>
  <si>
    <t xml:space="preserve">seed: Integer. Set the seed for the Monte Carlo Analysis to ensure reproducability of results. </t>
  </si>
  <si>
    <t xml:space="preserve">n_simulations: Integer. The number of simulations that will be run during the Monte Carlo Analysis. </t>
  </si>
  <si>
    <t>seed</t>
  </si>
  <si>
    <t>n_simulations</t>
  </si>
  <si>
    <t>Settings</t>
  </si>
  <si>
    <t>Input</t>
  </si>
  <si>
    <r>
      <t>RUB</t>
    </r>
    <r>
      <rPr>
        <i/>
        <sz val="11"/>
        <color theme="1"/>
        <rFont val="Calibri"/>
        <family val="2"/>
        <scheme val="minor"/>
      </rPr>
      <t>I</t>
    </r>
    <r>
      <rPr>
        <sz val="11"/>
        <color theme="1"/>
        <rFont val="Calibri"/>
        <family val="2"/>
        <scheme val="minor"/>
      </rPr>
      <t xml:space="preserve">CS uses the formatted tables in the settings excel workbook to import settings. It is important that all of your settings that you require are inside one of the provided formatted tables, otherwise the settings will not be loaded. </t>
    </r>
  </si>
  <si>
    <t>Discount Rate Settings take various inputs depending on the discounting method chosen.</t>
  </si>
  <si>
    <t>Constant</t>
  </si>
  <si>
    <t>Stepped</t>
  </si>
  <si>
    <t>Gamma time declining</t>
  </si>
  <si>
    <t>discounting_method: String. One of:</t>
  </si>
  <si>
    <t>discounting_method</t>
  </si>
  <si>
    <t>discount_rate</t>
  </si>
  <si>
    <t>discount_sigma</t>
  </si>
  <si>
    <t>dr_step_thereafter</t>
  </si>
  <si>
    <t>dr_step_thereafter: Float. The discount rate applied for all periods not specified by the ranges when the discount method is stepped.</t>
  </si>
  <si>
    <t>dr_step_range</t>
  </si>
  <si>
    <t>dr_step_rates</t>
  </si>
  <si>
    <t>0,5</t>
  </si>
  <si>
    <t>6,10</t>
  </si>
  <si>
    <t>dr_step_range: Series of integer ranges. Only used when the discounting method is stepped.</t>
  </si>
  <si>
    <t>dr_step_rates: Series of floats. Only used when the discounting method is stepped.</t>
  </si>
  <si>
    <t>discount_sigma: Float. The standard deviation of the discount rate. Only used when the discounting method is Gamma time declining.</t>
  </si>
  <si>
    <t>discount_rate: Float. The discount rate used in the analysis. Only used when discount method is constant or Gamma time declining.</t>
  </si>
  <si>
    <t xml:space="preserve">If certain settings tabs, tables, or rows are not required by the analyst, the analyst may delete them safely from the sheet in order to improve clarity. However, the analyst should always take care to provide all the information required if, for example, the specified discounting method or weighting method requires certain inputs. </t>
  </si>
  <si>
    <t>DISTRIBUTION ANALYSIS SETTINGS</t>
  </si>
  <si>
    <t xml:space="preserve">The may either provide a simple distribution analysis table by incorporationg the provided weights into a table or opt to use the income weighting method, and provide the subgroup and population average incomes. </t>
  </si>
  <si>
    <t>Simple weight matrix</t>
  </si>
  <si>
    <t>Income weight matrix</t>
  </si>
  <si>
    <t>distribution_matrix_method</t>
  </si>
  <si>
    <t>Distribution_matrix_method: String. One of:</t>
  </si>
  <si>
    <t>income_weighting_parameter: Float. Only used with the distribution matrix method is income weight matrix.</t>
  </si>
  <si>
    <t>population_average_income: Float. Only used with the distribution matrix method is income weight matrix.</t>
  </si>
  <si>
    <t>income_weighting_parameter</t>
  </si>
  <si>
    <t>population_average_income</t>
  </si>
  <si>
    <t>stakeholder_group_1</t>
  </si>
  <si>
    <t xml:space="preserve">Analyst should add more rows to the table as required. </t>
  </si>
  <si>
    <t>stakeholder_group_2</t>
  </si>
  <si>
    <t>stakeholder_group_3</t>
  </si>
  <si>
    <t>geo_zone_1</t>
  </si>
  <si>
    <t>geo_zone_2</t>
  </si>
  <si>
    <t>geo_zone_3</t>
  </si>
  <si>
    <t>The analyst should rename the stakeholder groups and geographic zones to the matrix as required.</t>
  </si>
  <si>
    <t xml:space="preserve">The matrix should be interprested as a userprovided array of weights if the method is simple weight matrix, or a user provided array of average incomes if the method is income weight matrix. </t>
  </si>
  <si>
    <t xml:space="preserve">Analyst should add more rows or columns to the table as required. </t>
  </si>
  <si>
    <t>REFERENCE PRICE SETTINGS</t>
  </si>
  <si>
    <t>country</t>
  </si>
  <si>
    <t>year</t>
  </si>
  <si>
    <t>currency_conversion_range</t>
  </si>
  <si>
    <t>currency_conversion_measure</t>
  </si>
  <si>
    <t>economy</t>
  </si>
  <si>
    <t>ISO3</t>
  </si>
  <si>
    <t>Afghanistan</t>
  </si>
  <si>
    <t>AFG</t>
  </si>
  <si>
    <t>Albania</t>
  </si>
  <si>
    <t>ALB</t>
  </si>
  <si>
    <t>Algeria</t>
  </si>
  <si>
    <t>DZA</t>
  </si>
  <si>
    <t>American Samoa</t>
  </si>
  <si>
    <t>ASM</t>
  </si>
  <si>
    <t>Andorra</t>
  </si>
  <si>
    <t>AND</t>
  </si>
  <si>
    <t>Angola</t>
  </si>
  <si>
    <t>AGO</t>
  </si>
  <si>
    <t>Anguila</t>
  </si>
  <si>
    <t>AIA</t>
  </si>
  <si>
    <t>Antigua and Barbuda</t>
  </si>
  <si>
    <t>ATG</t>
  </si>
  <si>
    <t>Argentina</t>
  </si>
  <si>
    <t>ARG</t>
  </si>
  <si>
    <t>Armenia</t>
  </si>
  <si>
    <t>ARM</t>
  </si>
  <si>
    <t>Aruba</t>
  </si>
  <si>
    <t>ABW</t>
  </si>
  <si>
    <t>Australia</t>
  </si>
  <si>
    <t>AUS</t>
  </si>
  <si>
    <t>Austria</t>
  </si>
  <si>
    <t>AUT</t>
  </si>
  <si>
    <t>Azerbaijan</t>
  </si>
  <si>
    <t>AZE</t>
  </si>
  <si>
    <t>Bahamas, The</t>
  </si>
  <si>
    <t>BHS</t>
  </si>
  <si>
    <t>Bahrain</t>
  </si>
  <si>
    <t>BHR</t>
  </si>
  <si>
    <t>Bangladesh</t>
  </si>
  <si>
    <t>BGD</t>
  </si>
  <si>
    <t>Barbados</t>
  </si>
  <si>
    <t>BRB</t>
  </si>
  <si>
    <t>Belarus</t>
  </si>
  <si>
    <t>BLR</t>
  </si>
  <si>
    <t>Belgium</t>
  </si>
  <si>
    <t>BEL</t>
  </si>
  <si>
    <t>Belgium-Luxembourg</t>
  </si>
  <si>
    <t>BLX</t>
  </si>
  <si>
    <t>Belize</t>
  </si>
  <si>
    <t>BLZ</t>
  </si>
  <si>
    <t>Benin</t>
  </si>
  <si>
    <t>BEN</t>
  </si>
  <si>
    <t>Bermuda</t>
  </si>
  <si>
    <t>BMU</t>
  </si>
  <si>
    <t>Bhutan</t>
  </si>
  <si>
    <t>BTN</t>
  </si>
  <si>
    <t>Bolivia</t>
  </si>
  <si>
    <t>BOL</t>
  </si>
  <si>
    <t>Bosnia and Herzegovina</t>
  </si>
  <si>
    <t>BIH</t>
  </si>
  <si>
    <t>Botswana</t>
  </si>
  <si>
    <t>BWA</t>
  </si>
  <si>
    <t>Br. Antr. Terr</t>
  </si>
  <si>
    <t>BAT</t>
  </si>
  <si>
    <t>Brazil</t>
  </si>
  <si>
    <t>BRA</t>
  </si>
  <si>
    <t>British Indian Ocean Ter.</t>
  </si>
  <si>
    <t>IOT</t>
  </si>
  <si>
    <t>British Virgin Islands</t>
  </si>
  <si>
    <t>VGB</t>
  </si>
  <si>
    <t>Brunei</t>
  </si>
  <si>
    <t>BRN</t>
  </si>
  <si>
    <t>Bulgaria</t>
  </si>
  <si>
    <t>BGR</t>
  </si>
  <si>
    <t>Burkina Faso</t>
  </si>
  <si>
    <t>BFA</t>
  </si>
  <si>
    <t>Burundi</t>
  </si>
  <si>
    <t>BDI</t>
  </si>
  <si>
    <t>Cambodia</t>
  </si>
  <si>
    <t>KHM</t>
  </si>
  <si>
    <t>Cameroon</t>
  </si>
  <si>
    <t>CMR</t>
  </si>
  <si>
    <t>Canada</t>
  </si>
  <si>
    <t>CAN</t>
  </si>
  <si>
    <t>Cape Verde</t>
  </si>
  <si>
    <t>CPV</t>
  </si>
  <si>
    <t>Cayman Islands</t>
  </si>
  <si>
    <t>CYM</t>
  </si>
  <si>
    <t>Central African Republic</t>
  </si>
  <si>
    <t>CAF</t>
  </si>
  <si>
    <t>Chad</t>
  </si>
  <si>
    <t>TCD</t>
  </si>
  <si>
    <t>Chile</t>
  </si>
  <si>
    <t>CHL</t>
  </si>
  <si>
    <t>China</t>
  </si>
  <si>
    <t>CHN</t>
  </si>
  <si>
    <t>Christmas Island</t>
  </si>
  <si>
    <t>CXR</t>
  </si>
  <si>
    <t>Cocos (Keeling) Islands</t>
  </si>
  <si>
    <t>CCK</t>
  </si>
  <si>
    <t>Colombia</t>
  </si>
  <si>
    <t>COL</t>
  </si>
  <si>
    <t>Comoros</t>
  </si>
  <si>
    <t>COM</t>
  </si>
  <si>
    <t>Congo, Dem. Rep.</t>
  </si>
  <si>
    <t>ZAR</t>
  </si>
  <si>
    <t>Congo, Rep.</t>
  </si>
  <si>
    <t>COG</t>
  </si>
  <si>
    <t>Cook Islands</t>
  </si>
  <si>
    <t>COK</t>
  </si>
  <si>
    <t>Costa Rica</t>
  </si>
  <si>
    <t>CRI</t>
  </si>
  <si>
    <t>Cote d'Ivoire</t>
  </si>
  <si>
    <t>CIV</t>
  </si>
  <si>
    <t>Croatia</t>
  </si>
  <si>
    <t>HRV</t>
  </si>
  <si>
    <t>Cuba</t>
  </si>
  <si>
    <t>CUB</t>
  </si>
  <si>
    <t>Cyprus</t>
  </si>
  <si>
    <t>CYP</t>
  </si>
  <si>
    <t>Czech Republic</t>
  </si>
  <si>
    <t>CZE</t>
  </si>
  <si>
    <t>Czechoslovakia</t>
  </si>
  <si>
    <t>CSK</t>
  </si>
  <si>
    <t>Denmark</t>
  </si>
  <si>
    <t>DNK</t>
  </si>
  <si>
    <t>Djibouti</t>
  </si>
  <si>
    <t>DJI</t>
  </si>
  <si>
    <t>Dominica</t>
  </si>
  <si>
    <t>DMA</t>
  </si>
  <si>
    <t>Dominican Republic</t>
  </si>
  <si>
    <t>DOM</t>
  </si>
  <si>
    <t>East Timor</t>
  </si>
  <si>
    <t>TMP</t>
  </si>
  <si>
    <t>Ecuador</t>
  </si>
  <si>
    <t>ECU</t>
  </si>
  <si>
    <t>Egypt, Arab Rep.</t>
  </si>
  <si>
    <t>EGY</t>
  </si>
  <si>
    <t>El Salvador</t>
  </si>
  <si>
    <t>SLV</t>
  </si>
  <si>
    <t>Equatorial Guinea</t>
  </si>
  <si>
    <t>GNQ</t>
  </si>
  <si>
    <t>Eritrea</t>
  </si>
  <si>
    <t>ERI</t>
  </si>
  <si>
    <t>Estonia</t>
  </si>
  <si>
    <t>EST</t>
  </si>
  <si>
    <t>Ethiopia (excludes Eritrea)</t>
  </si>
  <si>
    <t>ETH</t>
  </si>
  <si>
    <t>Ethiopia (includes Eritrea)</t>
  </si>
  <si>
    <t>ETF</t>
  </si>
  <si>
    <t>European Union</t>
  </si>
  <si>
    <t>EUN</t>
  </si>
  <si>
    <t>Faeroe Islands</t>
  </si>
  <si>
    <t>FRO</t>
  </si>
  <si>
    <t>Falkland Island</t>
  </si>
  <si>
    <t>FLK</t>
  </si>
  <si>
    <t>Fiji</t>
  </si>
  <si>
    <t>FJI</t>
  </si>
  <si>
    <t>Finland</t>
  </si>
  <si>
    <t>FIN</t>
  </si>
  <si>
    <t>Fm Panama Cz</t>
  </si>
  <si>
    <t>PCZ</t>
  </si>
  <si>
    <t>Fm Rhod Nyas</t>
  </si>
  <si>
    <t>ZW1</t>
  </si>
  <si>
    <t>Fm Tanganyik</t>
  </si>
  <si>
    <t>TAN</t>
  </si>
  <si>
    <t>Fm Vietnam Dr</t>
  </si>
  <si>
    <t>VDR</t>
  </si>
  <si>
    <t>Fm Vietnam Rp</t>
  </si>
  <si>
    <t>SVR</t>
  </si>
  <si>
    <t>Fm Zanz-Pemb</t>
  </si>
  <si>
    <t>ZPM</t>
  </si>
  <si>
    <t>Fr. So. Ant. Tr</t>
  </si>
  <si>
    <t>ATF</t>
  </si>
  <si>
    <t>France</t>
  </si>
  <si>
    <t>FRA</t>
  </si>
  <si>
    <t>Free Zones</t>
  </si>
  <si>
    <t>FRE</t>
  </si>
  <si>
    <t>French Guiana</t>
  </si>
  <si>
    <t>GUF</t>
  </si>
  <si>
    <t>French Polynesia</t>
  </si>
  <si>
    <t>PYF</t>
  </si>
  <si>
    <t>Gabon</t>
  </si>
  <si>
    <t>GAB</t>
  </si>
  <si>
    <t>Gambia, The</t>
  </si>
  <si>
    <t>GMB</t>
  </si>
  <si>
    <t>Gaza Strip</t>
  </si>
  <si>
    <t>GAZ</t>
  </si>
  <si>
    <t>Georgia</t>
  </si>
  <si>
    <t>GEO</t>
  </si>
  <si>
    <t>German Democratic Republic</t>
  </si>
  <si>
    <t>DDR</t>
  </si>
  <si>
    <t>Germany</t>
  </si>
  <si>
    <t>DEU</t>
  </si>
  <si>
    <t>Ghana</t>
  </si>
  <si>
    <t>GHA</t>
  </si>
  <si>
    <t>Gibraltar</t>
  </si>
  <si>
    <t>GIB</t>
  </si>
  <si>
    <t>Greece</t>
  </si>
  <si>
    <t>GRC</t>
  </si>
  <si>
    <t>Greenland</t>
  </si>
  <si>
    <t>GRL</t>
  </si>
  <si>
    <t>Grenada</t>
  </si>
  <si>
    <t>GRD</t>
  </si>
  <si>
    <t>Guadeloupe</t>
  </si>
  <si>
    <t>GLP</t>
  </si>
  <si>
    <t>Guam</t>
  </si>
  <si>
    <t>GUM</t>
  </si>
  <si>
    <t>Guatemala</t>
  </si>
  <si>
    <t>GTM</t>
  </si>
  <si>
    <t>Guinea</t>
  </si>
  <si>
    <t>GIN</t>
  </si>
  <si>
    <t>Guinea-Bissau</t>
  </si>
  <si>
    <t>GNB</t>
  </si>
  <si>
    <t>Guyana</t>
  </si>
  <si>
    <t>GUY</t>
  </si>
  <si>
    <t>Haiti</t>
  </si>
  <si>
    <t>HTI</t>
  </si>
  <si>
    <t>Holy See</t>
  </si>
  <si>
    <t>VAT</t>
  </si>
  <si>
    <t>Honduras</t>
  </si>
  <si>
    <t>HND</t>
  </si>
  <si>
    <t>Hong Kong, China</t>
  </si>
  <si>
    <t>HKG</t>
  </si>
  <si>
    <t>Hungary</t>
  </si>
  <si>
    <t>HUN</t>
  </si>
  <si>
    <t>Iceland</t>
  </si>
  <si>
    <t>ISL</t>
  </si>
  <si>
    <t>India</t>
  </si>
  <si>
    <t>IND</t>
  </si>
  <si>
    <t>Indonesia</t>
  </si>
  <si>
    <t>IDN</t>
  </si>
  <si>
    <t>Iran, Islamic Rep.</t>
  </si>
  <si>
    <t>IRN</t>
  </si>
  <si>
    <t>Iraq</t>
  </si>
  <si>
    <t>IRQ</t>
  </si>
  <si>
    <t>Ireland</t>
  </si>
  <si>
    <t>IRL</t>
  </si>
  <si>
    <t>Israel</t>
  </si>
  <si>
    <t>ISR</t>
  </si>
  <si>
    <t>Italy</t>
  </si>
  <si>
    <t>ITA</t>
  </si>
  <si>
    <t>Jamaica</t>
  </si>
  <si>
    <t>JAM</t>
  </si>
  <si>
    <t>Japan</t>
  </si>
  <si>
    <t>JPN</t>
  </si>
  <si>
    <t>Jhonston Island</t>
  </si>
  <si>
    <t>JTN</t>
  </si>
  <si>
    <t>Jordan</t>
  </si>
  <si>
    <t>JOR</t>
  </si>
  <si>
    <t>Kazakhstan</t>
  </si>
  <si>
    <t>KAZ</t>
  </si>
  <si>
    <t>Kenya</t>
  </si>
  <si>
    <t>KEN</t>
  </si>
  <si>
    <t>Kiribati</t>
  </si>
  <si>
    <t>KIR</t>
  </si>
  <si>
    <t>Korea, Dem. Rep.</t>
  </si>
  <si>
    <t>PRK</t>
  </si>
  <si>
    <t>Korea, Rep.</t>
  </si>
  <si>
    <t>KOR</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</si>
  <si>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</si>
  <si>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</si>
  <si>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</si>
  <si>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</si>
  <si>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</si>
  <si>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</si>
  <si>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</si>
  <si>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</si>
  <si>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</si>
  <si>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</si>
  <si>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</si>
  <si>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</si>
  <si>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</si>
  <si>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</si>
  <si>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</si>
  <si>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</si>
  <si>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</si>
  <si>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</si>
  <si>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</si>
  <si>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</si>
  <si>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</si>
  <si>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</si>
  <si>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t>
  </si>
  <si>
    <t>MAC</t>
  </si>
  <si>
    <t>Macedonia, FYR</t>
  </si>
  <si>
    <t>MKD</t>
  </si>
  <si>
    <t>Madagascar</t>
  </si>
  <si>
    <t>MDG</t>
  </si>
  <si>
    <t>Malawi</t>
  </si>
  <si>
    <t>MWI</t>
  </si>
  <si>
    <t>Malaysia</t>
  </si>
  <si>
    <t>MYS</t>
  </si>
  <si>
    <t>Maldives</t>
  </si>
  <si>
    <t>MDV</t>
  </si>
  <si>
    <t>Mali</t>
  </si>
  <si>
    <t>MLI</t>
  </si>
  <si>
    <t>Malta</t>
  </si>
  <si>
    <t>MLT</t>
  </si>
  <si>
    <t>Marshall Islands</t>
  </si>
  <si>
    <t>MHL</t>
  </si>
  <si>
    <t>Martinique</t>
  </si>
  <si>
    <t>MTQ</t>
  </si>
  <si>
    <t>Mauritania</t>
  </si>
  <si>
    <t>MRT</t>
  </si>
  <si>
    <t>Mauritius</t>
  </si>
  <si>
    <t>MUS</t>
  </si>
  <si>
    <t>Mexico</t>
  </si>
  <si>
    <t>MEX</t>
  </si>
  <si>
    <t>Micronesia, Fed. Sts.</t>
  </si>
  <si>
    <t>FSM</t>
  </si>
  <si>
    <t>Midway Islands</t>
  </si>
  <si>
    <t>MID</t>
  </si>
  <si>
    <t>Moldova</t>
  </si>
  <si>
    <t>MDA</t>
  </si>
  <si>
    <t>Monaco</t>
  </si>
  <si>
    <t>MCO</t>
  </si>
  <si>
    <t>Mongolia</t>
  </si>
  <si>
    <t>MNG</t>
  </si>
  <si>
    <t>Montserrat</t>
  </si>
  <si>
    <t>MSR</t>
  </si>
  <si>
    <t>Morocco</t>
  </si>
  <si>
    <t>MAR</t>
  </si>
  <si>
    <t>Mozambique</t>
  </si>
  <si>
    <t>MOZ</t>
  </si>
  <si>
    <t>Myanmar</t>
  </si>
  <si>
    <t>MMR</t>
  </si>
  <si>
    <t>Namibia</t>
  </si>
  <si>
    <t>NAM</t>
  </si>
  <si>
    <t>Nauru</t>
  </si>
  <si>
    <t>NRU</t>
  </si>
  <si>
    <t>Nepal</t>
  </si>
  <si>
    <t>NPL</t>
  </si>
  <si>
    <t>Netherlands</t>
  </si>
  <si>
    <t>NLD</t>
  </si>
  <si>
    <t>Netherlands Antilles</t>
  </si>
  <si>
    <t>ANT</t>
  </si>
  <si>
    <t>Neutral Zone</t>
  </si>
  <si>
    <t>NZE</t>
  </si>
  <si>
    <t>New Caledonia</t>
  </si>
  <si>
    <t>NCL</t>
  </si>
  <si>
    <t>New Zealand</t>
  </si>
  <si>
    <t>NZL</t>
  </si>
  <si>
    <t>Nicaragua</t>
  </si>
  <si>
    <t>NIC</t>
  </si>
  <si>
    <t>Niger</t>
  </si>
  <si>
    <t>NER</t>
  </si>
  <si>
    <t>Nigeria</t>
  </si>
  <si>
    <t>NGA</t>
  </si>
  <si>
    <t>Niue</t>
  </si>
  <si>
    <t>NIU</t>
  </si>
  <si>
    <t>Norfolk Island</t>
  </si>
  <si>
    <t>NFK</t>
  </si>
  <si>
    <t>Northern Mariana Islands</t>
  </si>
  <si>
    <t>MNP</t>
  </si>
  <si>
    <t>Norway</t>
  </si>
  <si>
    <t>NOR</t>
  </si>
  <si>
    <t>Oman</t>
  </si>
  <si>
    <t>OMN</t>
  </si>
  <si>
    <t>Pacific Islands</t>
  </si>
  <si>
    <t>PCE</t>
  </si>
  <si>
    <t>Pakistan</t>
  </si>
  <si>
    <t>PAK</t>
  </si>
  <si>
    <t>Palau</t>
  </si>
  <si>
    <t>PLW</t>
  </si>
  <si>
    <t>Panama</t>
  </si>
  <si>
    <t>PAN</t>
  </si>
  <si>
    <t>Papua New Guinea</t>
  </si>
  <si>
    <t>PNG</t>
  </si>
  <si>
    <t>Paraguay</t>
  </si>
  <si>
    <t>PRY</t>
  </si>
  <si>
    <t>Pen Malaysia</t>
  </si>
  <si>
    <t>PMY</t>
  </si>
  <si>
    <t>Peru</t>
  </si>
  <si>
    <t>PER</t>
  </si>
  <si>
    <t>Philippines</t>
  </si>
  <si>
    <t>PHL</t>
  </si>
  <si>
    <t>Pitcairn</t>
  </si>
  <si>
    <t>PCN</t>
  </si>
  <si>
    <t>Poland</t>
  </si>
  <si>
    <t>POL</t>
  </si>
  <si>
    <t>Portugal</t>
  </si>
  <si>
    <t>PRT</t>
  </si>
  <si>
    <t>Puerto Rico</t>
  </si>
  <si>
    <t>PRI</t>
  </si>
  <si>
    <t>Qatar</t>
  </si>
  <si>
    <t>QAT</t>
  </si>
  <si>
    <t>Reunion</t>
  </si>
  <si>
    <t>REU</t>
  </si>
  <si>
    <t>Romania</t>
  </si>
  <si>
    <t>ROM</t>
  </si>
  <si>
    <t>Russian Federation</t>
  </si>
  <si>
    <t>RUS</t>
  </si>
  <si>
    <t>Rwanda</t>
  </si>
  <si>
    <t>RWA</t>
  </si>
  <si>
    <t>Ryukyu Is</t>
  </si>
  <si>
    <t>RYU</t>
  </si>
  <si>
    <t>Sabah</t>
  </si>
  <si>
    <t>SBH</t>
  </si>
  <si>
    <t>Saint Helena</t>
  </si>
  <si>
    <t>SHN</t>
  </si>
  <si>
    <t>Saint Kitts-Nevis-Anguilla-Aru</t>
  </si>
  <si>
    <t>KN1</t>
  </si>
  <si>
    <t>Saint Pierre and Miquelon</t>
  </si>
  <si>
    <t>SPM</t>
  </si>
  <si>
    <t>Samoa</t>
  </si>
  <si>
    <t>WSM</t>
  </si>
  <si>
    <t>San Marino</t>
  </si>
  <si>
    <t>SMR</t>
  </si>
  <si>
    <t>Sao Tome and Principe</t>
  </si>
  <si>
    <t>STP</t>
  </si>
  <si>
    <t>Sarawak</t>
  </si>
  <si>
    <t>SWK</t>
  </si>
  <si>
    <t>Saudi Arabia</t>
  </si>
  <si>
    <t>SAU</t>
  </si>
  <si>
    <t>Senegal</t>
  </si>
  <si>
    <t>SEN</t>
  </si>
  <si>
    <t>Seychelles</t>
  </si>
  <si>
    <t>SYC</t>
  </si>
  <si>
    <t>Sierra Leone</t>
  </si>
  <si>
    <t>SLE</t>
  </si>
  <si>
    <t>SIKKIM</t>
  </si>
  <si>
    <t>SIK</t>
  </si>
  <si>
    <t>Singapore</t>
  </si>
  <si>
    <t>SGP</t>
  </si>
  <si>
    <t>Slovak Republic</t>
  </si>
  <si>
    <t>SVK</t>
  </si>
  <si>
    <t>Slovenia</t>
  </si>
  <si>
    <t>SVN</t>
  </si>
  <si>
    <t>Solomon Islands</t>
  </si>
  <si>
    <t>SLB</t>
  </si>
  <si>
    <t>Somalia</t>
  </si>
  <si>
    <t>SOM</t>
  </si>
  <si>
    <t>South Africa</t>
  </si>
  <si>
    <t>ZAF</t>
  </si>
  <si>
    <t>Soviet Union</t>
  </si>
  <si>
    <t>SVU</t>
  </si>
  <si>
    <t>Spain</t>
  </si>
  <si>
    <t>ESP</t>
  </si>
  <si>
    <t>Special Categories</t>
  </si>
  <si>
    <t>SPE</t>
  </si>
  <si>
    <t>Sri Lanka</t>
  </si>
  <si>
    <t>LKA</t>
  </si>
  <si>
    <t>St. Kitts and Nevis</t>
  </si>
  <si>
    <t>KNA</t>
  </si>
  <si>
    <t>St. Lucia</t>
  </si>
  <si>
    <t>LCA</t>
  </si>
  <si>
    <t>St. Vincent and the Grenadines</t>
  </si>
  <si>
    <t>VCT</t>
  </si>
  <si>
    <t>Sudan</t>
  </si>
  <si>
    <t>SDN</t>
  </si>
  <si>
    <t>Suriname</t>
  </si>
  <si>
    <t>SUR</t>
  </si>
  <si>
    <t>Svalbard and Jan Mayen Is</t>
  </si>
  <si>
    <t>SJM</t>
  </si>
  <si>
    <t>Swaziland</t>
  </si>
  <si>
    <t>SWZ</t>
  </si>
  <si>
    <t>Sweden</t>
  </si>
  <si>
    <t>SWE</t>
  </si>
  <si>
    <t>Switzerland</t>
  </si>
  <si>
    <t>CHE</t>
  </si>
  <si>
    <t>Syrian Arab Republic</t>
  </si>
  <si>
    <t>SYR</t>
  </si>
  <si>
    <t>Taiwan</t>
  </si>
  <si>
    <t>TWN</t>
  </si>
  <si>
    <t>Tajikistan</t>
  </si>
  <si>
    <t>TJK</t>
  </si>
  <si>
    <t>Tanzania</t>
  </si>
  <si>
    <t>TZA</t>
  </si>
  <si>
    <t>Thailand</t>
  </si>
  <si>
    <t>THA</t>
  </si>
  <si>
    <t>Togo</t>
  </si>
  <si>
    <t>TGO</t>
  </si>
  <si>
    <t>Tokelau</t>
  </si>
  <si>
    <t>TKL</t>
  </si>
  <si>
    <t>Tonga</t>
  </si>
  <si>
    <t>TON</t>
  </si>
  <si>
    <t>Trinidad and Tobago</t>
  </si>
  <si>
    <t>TTO</t>
  </si>
  <si>
    <t>Tunisia</t>
  </si>
  <si>
    <t>TUN</t>
  </si>
  <si>
    <t>Turkey</t>
  </si>
  <si>
    <t>TUR</t>
  </si>
  <si>
    <t>Turkmenistan</t>
  </si>
  <si>
    <t>TKM</t>
  </si>
  <si>
    <t>Turks and Caicos Isl.</t>
  </si>
  <si>
    <t>TCA</t>
  </si>
  <si>
    <t>Tuvalu</t>
  </si>
  <si>
    <t>TUV</t>
  </si>
  <si>
    <t>Uganda</t>
  </si>
  <si>
    <t>UGA</t>
  </si>
  <si>
    <t>Ukraine</t>
  </si>
  <si>
    <t>UKR</t>
  </si>
  <si>
    <t>United Arab Emirates</t>
  </si>
  <si>
    <t>ARE</t>
  </si>
  <si>
    <t>United Kingdom</t>
  </si>
  <si>
    <t>GBR</t>
  </si>
  <si>
    <t>United States</t>
  </si>
  <si>
    <t>USA</t>
  </si>
  <si>
    <t>Unspecified</t>
  </si>
  <si>
    <t>UNS</t>
  </si>
  <si>
    <t>Uruguay</t>
  </si>
  <si>
    <t>URY</t>
  </si>
  <si>
    <t>Us Msc.Pac.I</t>
  </si>
  <si>
    <t>USP</t>
  </si>
  <si>
    <t>Uzbekistan</t>
  </si>
  <si>
    <t>UZB</t>
  </si>
  <si>
    <t>Vanuatu</t>
  </si>
  <si>
    <t>VUT</t>
  </si>
  <si>
    <t>Venezuela</t>
  </si>
  <si>
    <t>VEN</t>
  </si>
  <si>
    <t>Vietnam</t>
  </si>
  <si>
    <t>VNM</t>
  </si>
  <si>
    <t>Virgin Islands (U.S.)</t>
  </si>
  <si>
    <t>VIR</t>
  </si>
  <si>
    <t>Wake Island</t>
  </si>
  <si>
    <t>WAK</t>
  </si>
  <si>
    <t>Wallis and Futura Isl.</t>
  </si>
  <si>
    <t>WLF</t>
  </si>
  <si>
    <t>Western Sahara</t>
  </si>
  <si>
    <t>ESH</t>
  </si>
  <si>
    <t>World</t>
  </si>
  <si>
    <t>WLD</t>
  </si>
  <si>
    <t>Yemen Democratic</t>
  </si>
  <si>
    <t>YDR</t>
  </si>
  <si>
    <t>Yemen, Rep.</t>
  </si>
  <si>
    <t>YEM</t>
  </si>
  <si>
    <t>Yugoslavia</t>
  </si>
  <si>
    <t>SER</t>
  </si>
  <si>
    <t>Yugoslavia, FR (Serbia/Montene</t>
  </si>
  <si>
    <t>YUG</t>
  </si>
  <si>
    <t>Zambia</t>
  </si>
  <si>
    <t>ZMB</t>
  </si>
  <si>
    <t>Zimbabwe</t>
  </si>
  <si>
    <t>ZWE</t>
  </si>
  <si>
    <t>currency_conversion_range: String. One of:</t>
  </si>
  <si>
    <t>1 year</t>
  </si>
  <si>
    <t>2 years</t>
  </si>
  <si>
    <t>5 years</t>
  </si>
  <si>
    <t>10 years</t>
  </si>
  <si>
    <t>20 years</t>
  </si>
  <si>
    <t>All dates</t>
  </si>
  <si>
    <t>currency_conversion_measure: String. One of:</t>
  </si>
  <si>
    <t>Median</t>
  </si>
  <si>
    <t>Mean</t>
  </si>
  <si>
    <t xml:space="preserve">country: String. One of the provided country names. </t>
  </si>
  <si>
    <t xml:space="preserve">year: Integer. Year of the analysis. </t>
  </si>
  <si>
    <t>group_id</t>
  </si>
  <si>
    <t>MC_PDF</t>
  </si>
  <si>
    <t>Construction costs</t>
  </si>
  <si>
    <t>None</t>
  </si>
  <si>
    <t>Uniform</t>
  </si>
  <si>
    <t>Bounded normal-like</t>
  </si>
  <si>
    <t>Triangular</t>
  </si>
  <si>
    <t>PERT</t>
  </si>
  <si>
    <t>Folded normal</t>
  </si>
  <si>
    <t>Truncated normal</t>
  </si>
  <si>
    <t>Exponential</t>
  </si>
  <si>
    <t>Log-logistic</t>
  </si>
  <si>
    <t>Log-normal</t>
  </si>
  <si>
    <t>PDF_parameters</t>
  </si>
  <si>
    <t>Parameter_cues</t>
  </si>
  <si>
    <t>leave cell blank</t>
  </si>
  <si>
    <t>(min,max)</t>
  </si>
  <si>
    <t>(min,mode,max)</t>
  </si>
  <si>
    <t>(mean,sigma)</t>
  </si>
  <si>
    <t>(rate)</t>
  </si>
  <si>
    <t>(median,shape)</t>
  </si>
  <si>
    <t xml:space="preserve">group_id: String. Description of price group. </t>
  </si>
  <si>
    <t>MC_PDF: String. From list. Monte Carlo PDF to apply to the group-level.</t>
  </si>
  <si>
    <t xml:space="preserve">PDF_parameters: String. Follows pattern '(param1,param2…)' see Parameter_cues for more information on the required inputs. </t>
  </si>
  <si>
    <t>Community impacts</t>
  </si>
  <si>
    <t>line_id</t>
  </si>
  <si>
    <t>units</t>
  </si>
  <si>
    <t>nominal_value</t>
  </si>
  <si>
    <t>currency</t>
  </si>
  <si>
    <t>value_year</t>
  </si>
  <si>
    <t>adjustment_factor</t>
  </si>
  <si>
    <t>comments</t>
  </si>
  <si>
    <t>Emergency costs</t>
  </si>
  <si>
    <t>Clean-up</t>
  </si>
  <si>
    <t>Streets</t>
  </si>
  <si>
    <t>(0.7,1.0,1.35)</t>
  </si>
  <si>
    <t>Est. from previous years</t>
  </si>
  <si>
    <t>group_under</t>
  </si>
  <si>
    <t>Evacuation</t>
  </si>
  <si>
    <t>Helicopter</t>
  </si>
  <si>
    <t>Adjusted for fuel costs</t>
  </si>
  <si>
    <t>Steel</t>
  </si>
  <si>
    <t>(0.99,1.0,1.5)</t>
  </si>
  <si>
    <t>(0.9,1.2)</t>
  </si>
  <si>
    <t>Builders Quote</t>
  </si>
  <si>
    <t>Total</t>
  </si>
  <si>
    <t>Concrete</t>
  </si>
  <si>
    <t>Provisioning services</t>
  </si>
  <si>
    <t>Crabs</t>
  </si>
  <si>
    <t>(0.9,1.1)</t>
  </si>
  <si>
    <t>Manfred(2015) Harvesting of Hard-bodied sea crabs over time.</t>
  </si>
  <si>
    <t>Business surplus</t>
  </si>
  <si>
    <t>Survey of local businesses.</t>
  </si>
  <si>
    <t>Property values</t>
  </si>
  <si>
    <t>Annualised historical Average.</t>
  </si>
  <si>
    <t xml:space="preserve">The Price group table identifies the groups and the monte carlo settings for each of the groups belonging to the price lines. </t>
  </si>
  <si>
    <t xml:space="preserve">The Price line table records the prices to be used in the CBA. </t>
  </si>
  <si>
    <t>line_id: String. Identifier for the price line.</t>
  </si>
  <si>
    <t xml:space="preserve">group_under: String. One of the group_ids provided by the user. </t>
  </si>
  <si>
    <t>units: String</t>
  </si>
  <si>
    <t xml:space="preserve">nominal_value: Float. Prices in non-adjusted units. </t>
  </si>
  <si>
    <t xml:space="preserve">currency: String. One of econ_codes provided in list. </t>
  </si>
  <si>
    <t>value_year: Integer. Year of price data.</t>
  </si>
  <si>
    <t xml:space="preserve">adjustment_factor: Float. Additional adjustment provided by user. Leave as 1 for no adjustment. </t>
  </si>
  <si>
    <t xml:space="preserve">MC_PDF: String. From list. Monte Carlo PDF to apply to the line-level. </t>
  </si>
  <si>
    <t xml:space="preserve">Reference price settings allow the analyst to set the current year and country data, adjusted for CPI and exchange rates for use in the CBA tool. </t>
  </si>
  <si>
    <t>EVENT MODEL SETTINGS</t>
  </si>
  <si>
    <t>QUANTITY SCENARIO SETTINGS</t>
  </si>
  <si>
    <t>scenario_n</t>
  </si>
  <si>
    <t>scenario_description</t>
  </si>
  <si>
    <t>Business as usual</t>
  </si>
  <si>
    <t>Analyst should add more rows as required</t>
  </si>
  <si>
    <t>Storm Event</t>
  </si>
  <si>
    <t>group_type</t>
  </si>
  <si>
    <t>value</t>
  </si>
  <si>
    <t>stakeholder_group</t>
  </si>
  <si>
    <t>period_range</t>
  </si>
  <si>
    <t>quantity</t>
  </si>
  <si>
    <t>geographic_zone</t>
  </si>
  <si>
    <t>(1.0)</t>
  </si>
  <si>
    <t>Clean-up costs</t>
  </si>
  <si>
    <t>Street cleaning</t>
  </si>
  <si>
    <t>outcome_dependency</t>
  </si>
  <si>
    <t xml:space="preserve"> </t>
  </si>
  <si>
    <t>["0,49"]</t>
  </si>
  <si>
    <t>Emergency evacuations</t>
  </si>
  <si>
    <t>["5"]</t>
  </si>
  <si>
    <t>Evacuation of children by helicopter</t>
  </si>
  <si>
    <t>["3"]</t>
  </si>
  <si>
    <t>Frame</t>
  </si>
  <si>
    <t>["0,0"]</t>
  </si>
  <si>
    <t>["0"]</t>
  </si>
  <si>
    <t>Does not apply in scenario 0</t>
  </si>
  <si>
    <t>Filling</t>
  </si>
  <si>
    <t>Quantity Groups</t>
  </si>
  <si>
    <t>Quantity Lines</t>
  </si>
  <si>
    <t>Scenario settings</t>
  </si>
  <si>
    <t>Crab harvesting</t>
  </si>
  <si>
    <t>["100"]</t>
  </si>
  <si>
    <t>(0.8,1.0,1.5)</t>
  </si>
  <si>
    <t>Local catch numbers vary by season</t>
  </si>
  <si>
    <t>Business profits</t>
  </si>
  <si>
    <t>["1"]</t>
  </si>
  <si>
    <t>Assuming average business conditions and employment continue</t>
  </si>
  <si>
    <t>Property Values</t>
  </si>
  <si>
    <t>Assuming property values do not decline in scenario 0</t>
  </si>
  <si>
    <t xml:space="preserve">Construction of a structure that limits the impact of storms. </t>
  </si>
  <si>
    <t>group_n</t>
  </si>
  <si>
    <t>Analyst should add more rows as required, always ensure there as as many groups as in Scenario 0</t>
  </si>
  <si>
    <t>Copy/Paste this block below to add more scenarios to the CBA</t>
  </si>
  <si>
    <t>TABLE QS_settings:</t>
  </si>
  <si>
    <t xml:space="preserve">scenario_n: Integer. The numerical identifier of the scenario. </t>
  </si>
  <si>
    <t>senario_description: String. The title or descriptor of the scenario.</t>
  </si>
  <si>
    <t xml:space="preserve">The Quantity scenarios tab is where all the data from the distribution analysis, reference prices, and event model are pulled together. Therefore it is the most complex tab and the easiest to generate errors. 
For each additional scenario the analyst must copy and paste the Scenario 1 block to the appropriate range. Then, each table must be renamed following the naming convention "QS_settingsX", "QS_groupX", "QS_lineX" where X is the scenario number. Failing to rename tables will result in RUBICS being unable to locate the data. 
</t>
  </si>
  <si>
    <t>TABLE QS_group:</t>
  </si>
  <si>
    <t>group_id: String. Descriptor of the group-level quantities. Group-level names should be the same across all scenarios as they are in scenario 0.</t>
  </si>
  <si>
    <t>group_type: String. One of:</t>
  </si>
  <si>
    <t>Costs</t>
  </si>
  <si>
    <t>Benefits</t>
  </si>
  <si>
    <t xml:space="preserve">group_n: Integer. Should be automatically generated by the table. Assists with built-in formulas. </t>
  </si>
  <si>
    <t>TABLE QS_line:</t>
  </si>
  <si>
    <t xml:space="preserve">group_under: String. From list of groups. </t>
  </si>
  <si>
    <t xml:space="preserve">line_id: String. Descriptor of the line-level quantities. Line-level names should be the same across all scenarios as they are in scenario 0. </t>
  </si>
  <si>
    <t xml:space="preserve">value: String. From list of reference values. </t>
  </si>
  <si>
    <t>stakeholder_group: String. From list of stakeholders provided in distribution analysis.</t>
  </si>
  <si>
    <t xml:space="preserve">geographic_zone: String. From list of geographic_zones provided in distribution analysis. </t>
  </si>
  <si>
    <t>quantity: String. List of strings following patterm ["n", "n"]</t>
  </si>
  <si>
    <t xml:space="preserve">period_range: String. List of strings following pattern ["start_range1,end_range1", "start_range2,end_range2"] for the beginning and end of period ranges. </t>
  </si>
  <si>
    <t>MC_PDF: String. From list. Monte Carlo PDF to apply to the line-level.</t>
  </si>
  <si>
    <t>["5", "1"]</t>
  </si>
  <si>
    <t>["3", "0.5"]</t>
  </si>
  <si>
    <t>["0,0", "1,49"]</t>
  </si>
  <si>
    <t>["100", "0"]</t>
  </si>
  <si>
    <t>["1", "1+t*0.02"]</t>
  </si>
  <si>
    <t>["1", "1.1"]</t>
  </si>
  <si>
    <t>Assuming 2% growth in business profits due to more customers over time.</t>
  </si>
  <si>
    <t>Assuming an immediate and permanent impact on property values.</t>
  </si>
  <si>
    <t>After construction crab harvesting is impossible.</t>
  </si>
  <si>
    <t>Construction in year 0</t>
  </si>
  <si>
    <t>line_n</t>
  </si>
  <si>
    <t>event_id</t>
  </si>
  <si>
    <t>Storm</t>
  </si>
  <si>
    <t>outcome_id</t>
  </si>
  <si>
    <t>Storm occurs</t>
  </si>
  <si>
    <t>No storm</t>
  </si>
  <si>
    <t>outcome_weight</t>
  </si>
  <si>
    <t>periods_without_repeat</t>
  </si>
  <si>
    <t>max_repeats</t>
  </si>
  <si>
    <t>event_depends</t>
  </si>
  <si>
    <t>School Holidays</t>
  </si>
  <si>
    <t>event_under</t>
  </si>
  <si>
    <t>Holidays on</t>
  </si>
  <si>
    <t>Holidays off</t>
  </si>
  <si>
    <t>["50"]</t>
  </si>
  <si>
    <t>["10"]</t>
  </si>
  <si>
    <t>["90"]</t>
  </si>
  <si>
    <t>["50+(t*3)"]</t>
  </si>
  <si>
    <t>["&lt;&lt;&lt;"]</t>
  </si>
  <si>
    <t>&lt;&lt;&lt;</t>
  </si>
  <si>
    <t>outc_n</t>
  </si>
  <si>
    <t>(0.5,1.0,1.3)</t>
  </si>
  <si>
    <t>["..."]</t>
  </si>
  <si>
    <t xml:space="preserve">The workbook makes use of several named ranges derived from tables in order to populate lists needed for data validation in other tables. Users of the workbook should be aware that if those ranges, or the values within them, are changed then other cells that read those values for the purposes of data validation will not be automatically updated and warnings may not be automatically given. </t>
  </si>
  <si>
    <t xml:space="preserve">The Event Model contains the information required to execute events within the CBA. </t>
  </si>
  <si>
    <t>Event settings</t>
  </si>
  <si>
    <t xml:space="preserve">Under the Event settings, the user should specify each Event, and the Outcome that the Event depends on, if any. 
The usre should add more rows to the tables as necessary. </t>
  </si>
  <si>
    <t>Scenario outcome settings</t>
  </si>
  <si>
    <t xml:space="preserve">Under each Scenario outcome settings tables (there should be one for each scenario), the user should provide the relevant settings for each outcome. There should be the same number of outcomes under each scenario. </t>
  </si>
  <si>
    <t>TABLE Event_settings:</t>
  </si>
  <si>
    <t>event_id: String. The Name of each Event in the Model.</t>
  </si>
  <si>
    <t xml:space="preserve">event_depends: String. The name of the outcome that the event depends on. May be left blank if there are no prior dependencies. </t>
  </si>
  <si>
    <t>TABLE Outcome_settings:</t>
  </si>
  <si>
    <t>When Copy/Pasting the Scenario outcomes setting table, the user should ensure that they change the name of the table to reflect the scenario number that the table reads to. For example:</t>
  </si>
  <si>
    <t>scenario_n: Integer. The number of the scenario that the table reads to. Should increment by 1 for each subsequent table.</t>
  </si>
  <si>
    <t xml:space="preserve">event_under: String. From list of events defined in the Event_settings table. The Event under which the specific outcome occurrs. </t>
  </si>
  <si>
    <t xml:space="preserve">outcome_id: String. The name of the outcome. </t>
  </si>
  <si>
    <t>period_range: List of strings. Each individual period range is separated by a comma. The special ranges "..." is shorthand for 'all periods in the analysis, and "&lt;&lt;&lt;" is shorthand for 'same as under scenario 0'.</t>
  </si>
  <si>
    <t>outcome_weight: List of strings. Each individual period range is separated by a comma. The special ranges "..." is shorthand for 'all periods in the analysis, and "&lt;&lt;&lt;" is shorthand for 'same as under scenario 0'.</t>
  </si>
  <si>
    <t>max_repeats: Integer or special string. The maximum number of times that an outcome is allowed to occur. 'None' refers to no defined maximum. '&lt;&lt;&lt;' refer to 'same as under scenario 0'.</t>
  </si>
  <si>
    <t>periods_without_repeat: Integer or special string. The number of periods that must pass before the outcome can happen again. &lt;&lt;&lt; is shorhand for 'same as under scenario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</si>
</sst>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Franklin Gothic Medium"/>
      <family val="2"/>
    </font>
    <font>
      <sz val="72"/>
      <color rgb="FFFF302C"/>
      <name val="Franklin Gothic Medium"/>
      <family val="2"/>
    </font>
    <font>
      <i/>
      <sz val="72"/>
      <color rgb="FFFF302C"/>
      <name val="Franklin Gothic Medium"/>
      <family val="2"/>
    </font>
    <font>
      <sz val="16"/>
      <color theme="1"/>
      <name val="Franklin Gothic Medium"/>
      <family val="2"/>
    </font>
    <font>
      <i/>
      <sz val="11"/>
      <color theme="1"/>
      <name val="Calibri"/>
      <family val="2"/>
      <scheme val="minor"/>
    </font>
    <font>
      <sz val="28"/>
      <color rgb="FFFF302C"/>
      <name val="Franklin Gothic Medium"/>
      <family val="2"/>
    </font>
    <font>
      <sz val="14"/>
      <color theme="1"/>
      <name val="Franklin Gothic Medium"/>
      <family val="2"/>
    </font>
    <font>
      <sz val="14"/>
      <color theme="1"/>
      <name val="Calibri"/>
      <family val="2"/>
      <scheme val="minor"/>
    </font>
    <font>
      <sz val="14"/>
      <color rgb="FF000000"/>
      <name val="Calibri"/>
      <family val="2"/>
    </font>
    <font>
      <b/>
      <sz val="11"/>
      <color theme="1"/>
      <name val="Calibri"/>
      <family val="2"/>
      <scheme val="minor"/>
    </font>
    <font>
      <b/>
      <sz val="14"/>
      <color theme="0"/>
      <name val="Franklin Gothic Medium"/>
      <family val="2"/>
    </font>
    <font>
      <b/>
      <sz val="14"/>
      <color theme="0"/>
      <name val="Calibri"/>
      <family val="2"/>
      <scheme val="minor"/>
    </font>
  </fonts>
  <fills count="3">
    <fill>
      <patternFill patternType="none"/>
    </fill>
    <fill>
      <patternFill patternType="gray125"/>
    </fill>
    <fill>
      <patternFill patternType="solid">
        <fgColor theme="1"/>
        <bgColor theme="1"/>
      </patternFill>
    </fill>
  </fills>
  <borders count="14">
    <border>
      <left/>
      <right/>
      <top/>
      <bottom/>
      <diagonal/>
    </border>
    <border>
      <left style="thin">
        <color theme="1"/>
      </left>
      <right/>
      <top style="thin">
        <color theme="1"/>
      </top>
      <bottom/>
      <diagonal/>
    </border>
    <border>
      <left/>
      <right style="thin">
        <color theme="1"/>
      </right>
      <top style="thin">
        <color theme="1"/>
      </top>
      <bottom/>
      <diagonal/>
    </border>
    <border>
      <left/>
      <right/>
      <top style="thin">
        <color theme="1"/>
      </top>
      <bottom/>
      <diagonal/>
    </border>
    <border>
      <left style="thin">
        <color theme="1"/>
      </left>
      <right/>
      <top/>
      <bottom/>
      <diagonal/>
    </border>
    <border>
      <left/>
      <right style="thin">
        <color theme="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1" fillId="0" borderId="0" xfId="0" applyFont="1" applyAlignment="1">
      <alignment wrapText="1"/>
    </xf>
    <xf numFmtId="0" fontId="7" fillId="0" borderId="0" xfId="0" applyFont="1"/>
    <xf numFmtId="0" fontId="8" fillId="0" borderId="0" xfId="0" applyFont="1"/>
    <xf numFmtId="0" fontId="9" fillId="0" borderId="0" xfId="0" applyFont="1"/>
    <xf numFmtId="0" fontId="11" fillId="2" borderId="4" xfId="0" applyFont="1" applyFill="1" applyBorder="1"/>
    <xf numFmtId="0" fontId="11" fillId="2" borderId="5" xfId="0" applyFont="1" applyFill="1" applyBorder="1"/>
    <xf numFmtId="49" fontId="8" fillId="0" borderId="0" xfId="0" applyNumberFormat="1" applyFont="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0" fillId="0" borderId="6" xfId="0" applyFont="1" applyBorder="1"/>
    <xf numFmtId="0" fontId="0" fillId="0" borderId="0" xfId="0" applyAlignment="1">
      <alignment vertical="top" wrapText="1"/>
    </xf>
    <xf numFmtId="0" fontId="10" fillId="0" borderId="0" xfId="0" applyFont="1" applyAlignment="1">
      <alignment vertical="top" wrapText="1"/>
    </xf>
    <xf numFmtId="0" fontId="11" fillId="2" borderId="0" xfId="0" applyFont="1" applyFill="1"/>
    <xf numFmtId="0" fontId="8" fillId="0" borderId="2" xfId="0" applyFont="1" applyBorder="1"/>
    <xf numFmtId="0" fontId="8" fillId="0" borderId="1" xfId="0" applyFont="1" applyBorder="1"/>
    <xf numFmtId="0" fontId="8" fillId="0" borderId="3" xfId="0" applyFont="1" applyBorder="1"/>
    <xf numFmtId="0" fontId="12" fillId="2" borderId="5" xfId="0" applyFont="1" applyFill="1" applyBorder="1"/>
    <xf numFmtId="0" fontId="12" fillId="2" borderId="4" xfId="0" applyFont="1" applyFill="1" applyBorder="1"/>
    <xf numFmtId="0" fontId="12" fillId="2" borderId="0" xfId="0" applyFont="1" applyFill="1"/>
    <xf numFmtId="0" fontId="0" fillId="0" borderId="0" xfId="0" applyAlignment="1">
      <alignment horizontal="left" vertical="top" wrapText="1"/>
    </xf>
    <xf numFmtId="0" fontId="0" fillId="0" borderId="0" xfId="0" applyAlignment="1">
      <alignment horizontal="left" vertical="top" wrapText="1"/>
    </xf>
    <xf numFmtId="0" fontId="10" fillId="0" borderId="0" xfId="0" applyFont="1" applyAlignment="1">
      <alignment wrapText="1"/>
    </xf>
  </cellXfs>
  <cellStyles count="1">
    <cellStyle name="Normal" xfId="0" builtinId="0"/>
  </cellStyles>
  <dxfs count="131">
    <dxf>
      <fill>
        <patternFill>
          <bgColor theme="1"/>
        </patternFill>
      </fill>
    </dxf>
    <dxf>
      <fill>
        <patternFill>
          <bgColor theme="1"/>
        </patternFill>
      </fill>
    </dxf>
    <dxf>
      <fill>
        <patternFill>
          <bgColor theme="1"/>
        </patternFill>
      </fill>
    </dxf>
    <dxf>
      <fill>
        <patternFill>
          <bgColor theme="1"/>
        </patternFill>
      </fill>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numFmt numFmtId="30" formatCode="@"/>
    </dxf>
    <dxf>
      <font>
        <b val="0"/>
        <i val="0"/>
        <strike val="0"/>
        <condense val="0"/>
        <extend val="0"/>
        <outline val="0"/>
        <shadow val="0"/>
        <u val="none"/>
        <vertAlign val="baseline"/>
        <sz val="14"/>
        <color theme="1"/>
        <name val="Calibri"/>
        <family val="2"/>
        <scheme val="minor"/>
      </font>
      <numFmt numFmtId="30" formatCode="@"/>
    </dxf>
    <dxf>
      <font>
        <strike val="0"/>
        <outline val="0"/>
        <shadow val="0"/>
        <u val="none"/>
        <vertAlign val="baseline"/>
        <sz val="14"/>
        <color theme="1"/>
        <name val="Calibri"/>
        <family val="2"/>
        <scheme val="minor"/>
      </font>
      <numFmt numFmtId="30" formatCode="@"/>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numFmt numFmtId="30" formatCode="@"/>
    </dxf>
    <dxf>
      <font>
        <strike val="0"/>
        <outline val="0"/>
        <shadow val="0"/>
        <u val="none"/>
        <vertAlign val="baseline"/>
        <sz val="14"/>
        <color theme="1"/>
        <name val="Calibri"/>
        <family val="2"/>
        <scheme val="minor"/>
      </font>
      <numFmt numFmtId="30" formatCode="@"/>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border outline="0">
        <top style="thin">
          <color theme="1"/>
        </top>
      </border>
    </dxf>
    <dxf>
      <font>
        <b val="0"/>
        <i val="0"/>
        <strike val="0"/>
        <condense val="0"/>
        <extend val="0"/>
        <outline val="0"/>
        <shadow val="0"/>
        <u val="none"/>
        <vertAlign val="baseline"/>
        <sz val="14"/>
        <color theme="1"/>
        <name val="Calibri"/>
        <family val="2"/>
        <scheme val="minor"/>
      </font>
    </dxf>
    <dxf>
      <font>
        <b/>
        <i val="0"/>
        <strike val="0"/>
        <condense val="0"/>
        <extend val="0"/>
        <outline val="0"/>
        <shadow val="0"/>
        <u val="none"/>
        <vertAlign val="baseline"/>
        <sz val="14"/>
        <color theme="0"/>
        <name val="Franklin Gothic Medium"/>
        <family val="2"/>
        <scheme val="none"/>
      </font>
      <fill>
        <patternFill patternType="solid">
          <fgColor theme="1"/>
          <bgColor theme="1"/>
        </patternFill>
      </fill>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numFmt numFmtId="30" formatCode="@"/>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numFmt numFmtId="0" formatCode="General"/>
    </dxf>
    <dxf>
      <font>
        <strike val="0"/>
        <outline val="0"/>
        <shadow val="0"/>
        <u val="none"/>
        <vertAlign val="baseline"/>
        <sz val="14"/>
        <color theme="1"/>
        <name val="Calibri"/>
        <family val="2"/>
        <scheme val="minor"/>
      </font>
      <numFmt numFmtId="0" formatCode="General"/>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numFmt numFmtId="30" formatCode="@"/>
    </dxf>
    <dxf>
      <font>
        <b val="0"/>
        <i val="0"/>
        <strike val="0"/>
        <condense val="0"/>
        <extend val="0"/>
        <outline val="0"/>
        <shadow val="0"/>
        <u val="none"/>
        <vertAlign val="baseline"/>
        <sz val="14"/>
        <color theme="1"/>
        <name val="Calibri"/>
        <family val="2"/>
        <scheme val="minor"/>
      </font>
      <numFmt numFmtId="30" formatCode="@"/>
    </dxf>
    <dxf>
      <font>
        <strike val="0"/>
        <outline val="0"/>
        <shadow val="0"/>
        <u val="none"/>
        <vertAlign val="baseline"/>
        <sz val="14"/>
        <color theme="1"/>
        <name val="Calibri"/>
        <family val="2"/>
        <scheme val="minor"/>
      </font>
      <numFmt numFmtId="30" formatCode="@"/>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numFmt numFmtId="30" formatCode="@"/>
    </dxf>
    <dxf>
      <font>
        <strike val="0"/>
        <outline val="0"/>
        <shadow val="0"/>
        <u val="none"/>
        <vertAlign val="baseline"/>
        <sz val="14"/>
        <color theme="1"/>
        <name val="Calibri"/>
        <family val="2"/>
        <scheme val="minor"/>
      </font>
      <numFmt numFmtId="30" formatCode="@"/>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border outline="0">
        <top style="thin">
          <color theme="1"/>
        </top>
      </border>
    </dxf>
    <dxf>
      <font>
        <b val="0"/>
        <i val="0"/>
        <strike val="0"/>
        <condense val="0"/>
        <extend val="0"/>
        <outline val="0"/>
        <shadow val="0"/>
        <u val="none"/>
        <vertAlign val="baseline"/>
        <sz val="14"/>
        <color theme="1"/>
        <name val="Calibri"/>
        <family val="2"/>
        <scheme val="minor"/>
      </font>
    </dxf>
    <dxf>
      <font>
        <b/>
        <i val="0"/>
        <strike val="0"/>
        <condense val="0"/>
        <extend val="0"/>
        <outline val="0"/>
        <shadow val="0"/>
        <u val="none"/>
        <vertAlign val="baseline"/>
        <sz val="14"/>
        <color theme="0"/>
        <name val="Franklin Gothic Medium"/>
        <family val="2"/>
        <scheme val="none"/>
      </font>
      <fill>
        <patternFill patternType="solid">
          <fgColor theme="1"/>
          <bgColor theme="1"/>
        </patternFill>
      </fill>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numFmt numFmtId="30" formatCode="@"/>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border outline="0">
        <left style="thin">
          <color indexed="64"/>
        </left>
        <right style="thin">
          <color theme="1"/>
        </right>
        <top style="thin">
          <color theme="1"/>
        </top>
        <bottom style="thin">
          <color theme="1"/>
        </bottom>
      </border>
    </dxf>
    <dxf>
      <font>
        <b val="0"/>
        <i val="0"/>
        <strike val="0"/>
        <condense val="0"/>
        <extend val="0"/>
        <outline val="0"/>
        <shadow val="0"/>
        <u val="none"/>
        <vertAlign val="baseline"/>
        <sz val="14"/>
        <color theme="1"/>
        <name val="Calibri"/>
        <family val="2"/>
        <scheme val="minor"/>
      </font>
    </dxf>
    <dxf>
      <font>
        <b/>
        <i val="0"/>
        <strike val="0"/>
        <condense val="0"/>
        <extend val="0"/>
        <outline val="0"/>
        <shadow val="0"/>
        <u val="none"/>
        <vertAlign val="baseline"/>
        <sz val="14"/>
        <color theme="0"/>
        <name val="Calibri"/>
        <family val="2"/>
        <scheme val="minor"/>
      </font>
      <fill>
        <patternFill patternType="solid">
          <fgColor theme="1"/>
          <bgColor theme="1"/>
        </patternFill>
      </fill>
    </dxf>
    <dxf>
      <font>
        <b val="0"/>
        <i val="0"/>
        <strike val="0"/>
        <condense val="0"/>
        <extend val="0"/>
        <outline val="0"/>
        <shadow val="0"/>
        <u val="none"/>
        <vertAlign val="baseline"/>
        <sz val="14"/>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4"/>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4"/>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4"/>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4"/>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4"/>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4"/>
        <color theme="1"/>
        <name val="Calibri"/>
        <family val="2"/>
        <scheme val="minor"/>
      </font>
      <border diagonalUp="0" diagonalDown="0">
        <left style="thin">
          <color theme="1"/>
        </left>
        <right/>
        <top style="thin">
          <color theme="1"/>
        </top>
        <bottom/>
        <vertical/>
        <horizontal/>
      </border>
    </dxf>
    <dxf>
      <font>
        <b val="0"/>
        <i val="0"/>
        <strike val="0"/>
        <condense val="0"/>
        <extend val="0"/>
        <outline val="0"/>
        <shadow val="0"/>
        <u val="none"/>
        <vertAlign val="baseline"/>
        <sz val="14"/>
        <color theme="1"/>
        <name val="Calibri"/>
        <family val="2"/>
        <scheme val="minor"/>
      </font>
      <border diagonalUp="0" diagonalDown="0">
        <left/>
        <right style="thin">
          <color theme="1"/>
        </right>
        <top style="thin">
          <color theme="1"/>
        </top>
        <bottom/>
        <vertical/>
        <horizontal/>
      </border>
    </dxf>
    <dxf>
      <border outline="0">
        <left style="thin">
          <color indexed="64"/>
        </left>
        <right style="thin">
          <color theme="1"/>
        </right>
        <top style="thin">
          <color theme="1"/>
        </top>
        <bottom style="thin">
          <color theme="1"/>
        </bottom>
      </border>
    </dxf>
    <dxf>
      <font>
        <b val="0"/>
        <i val="0"/>
        <strike val="0"/>
        <condense val="0"/>
        <extend val="0"/>
        <outline val="0"/>
        <shadow val="0"/>
        <u val="none"/>
        <vertAlign val="baseline"/>
        <sz val="14"/>
        <color theme="1"/>
        <name val="Calibri"/>
        <family val="2"/>
        <scheme val="minor"/>
      </font>
    </dxf>
    <dxf>
      <font>
        <b/>
        <i val="0"/>
        <strike val="0"/>
        <condense val="0"/>
        <extend val="0"/>
        <outline val="0"/>
        <shadow val="0"/>
        <u val="none"/>
        <vertAlign val="baseline"/>
        <sz val="14"/>
        <color theme="0"/>
        <name val="Calibri"/>
        <family val="2"/>
        <scheme val="minor"/>
      </font>
      <fill>
        <patternFill patternType="solid">
          <fgColor theme="1"/>
          <bgColor theme="1"/>
        </patternFill>
      </fill>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Franklin Gothic Medium"/>
        <family val="2"/>
        <scheme val="none"/>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numFmt numFmtId="30" formatCode="@"/>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numFmt numFmtId="30" formatCode="@"/>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rgb="FF000000"/>
        <name val="Calibri"/>
        <family val="2"/>
        <scheme val="none"/>
      </font>
    </dxf>
    <dxf>
      <font>
        <b val="0"/>
        <i val="0"/>
        <strike val="0"/>
        <condense val="0"/>
        <extend val="0"/>
        <outline val="0"/>
        <shadow val="0"/>
        <u val="none"/>
        <vertAlign val="baseline"/>
        <sz val="14"/>
        <color theme="1"/>
        <name val="Franklin Gothic Medium"/>
        <family val="2"/>
        <scheme val="none"/>
      </font>
      <alignment horizontal="general" vertical="bottom" textRotation="0" wrapText="0" indent="0" justifyLastLine="0" shrinkToFit="0" readingOrder="0"/>
    </dxf>
    <dxf>
      <font>
        <strike val="0"/>
        <outline val="0"/>
        <shadow val="0"/>
        <u val="none"/>
        <vertAlign val="baseline"/>
        <sz val="14"/>
        <color rgb="FF000000"/>
        <name val="Calibri"/>
        <family val="2"/>
        <scheme val="none"/>
      </font>
    </dxf>
    <dxf>
      <font>
        <strike val="0"/>
        <outline val="0"/>
        <shadow val="0"/>
        <u val="none"/>
        <vertAlign val="baseline"/>
        <sz val="14"/>
        <color rgb="FF000000"/>
        <name val="Calibri"/>
        <family val="2"/>
        <scheme val="none"/>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rgb="FF000000"/>
        <name val="Calibri"/>
        <family val="2"/>
        <scheme val="none"/>
      </font>
    </dxf>
    <dxf>
      <font>
        <b val="0"/>
        <i val="0"/>
        <strike val="0"/>
        <condense val="0"/>
        <extend val="0"/>
        <outline val="0"/>
        <shadow val="0"/>
        <u val="none"/>
        <vertAlign val="baseline"/>
        <sz val="14"/>
        <color theme="1"/>
        <name val="Franklin Gothic Medium"/>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rgb="FF000000"/>
        <name val="Calibri"/>
        <family val="2"/>
        <scheme val="none"/>
      </font>
    </dxf>
    <dxf>
      <font>
        <b val="0"/>
        <i val="0"/>
        <strike val="0"/>
        <condense val="0"/>
        <extend val="0"/>
        <outline val="0"/>
        <shadow val="0"/>
        <u val="none"/>
        <vertAlign val="baseline"/>
        <sz val="14"/>
        <color theme="1"/>
        <name val="Franklin Gothic Medium"/>
        <family val="2"/>
        <scheme val="none"/>
      </font>
      <alignment horizontal="general" vertical="bottom" textRotation="0" wrapText="0" indent="0" justifyLastLine="0" shrinkToFit="0" readingOrder="0"/>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Franklin Gothic Medium"/>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rgb="FF000000"/>
        <name val="Calibri"/>
        <family val="2"/>
        <scheme val="none"/>
      </font>
    </dxf>
    <dxf>
      <font>
        <b val="0"/>
        <i val="0"/>
        <strike val="0"/>
        <condense val="0"/>
        <extend val="0"/>
        <outline val="0"/>
        <shadow val="0"/>
        <u val="none"/>
        <vertAlign val="baseline"/>
        <sz val="14"/>
        <color theme="1"/>
        <name val="Franklin Gothic Medium"/>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Franklin Gothic Medium"/>
        <family val="2"/>
        <scheme val="none"/>
      </font>
      <alignment horizontal="general" vertical="bottom" textRotation="0" wrapText="0" indent="0" justifyLastLine="0" shrinkToFit="0" readingOrder="0"/>
    </dxf>
  </dxfs>
  <tableStyles count="0" defaultTableStyle="TableStyleMedium2" defaultPivotStyle="PivotStyleLight16"/>
  <colors>
    <mruColors>
      <color rgb="FFFF30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317500</xdr:colOff>
      <xdr:row>1</xdr:row>
      <xdr:rowOff>76200</xdr:rowOff>
    </xdr:from>
    <xdr:to>
      <xdr:col>8</xdr:col>
      <xdr:colOff>349250</xdr:colOff>
      <xdr:row>8</xdr:row>
      <xdr:rowOff>171450</xdr:rowOff>
    </xdr:to>
    <xdr:pic>
      <xdr:nvPicPr>
        <xdr:cNvPr id="3" name="Picture 2">
          <a:extLst>
            <a:ext uri="{FF2B5EF4-FFF2-40B4-BE49-F238E27FC236}">
              <a16:creationId xmlns:a16="http://schemas.microsoft.com/office/drawing/2014/main" id="{E9281A47-1E71-5A7A-AC84-06F3ACFBEF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56400" y="260350"/>
          <a:ext cx="2470150" cy="2470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2863850</xdr:colOff>
      <xdr:row>14</xdr:row>
      <xdr:rowOff>158750</xdr:rowOff>
    </xdr:from>
    <xdr:to>
      <xdr:col>0</xdr:col>
      <xdr:colOff>4378536</xdr:colOff>
      <xdr:row>21</xdr:row>
      <xdr:rowOff>98604</xdr:rowOff>
    </xdr:to>
    <xdr:pic>
      <xdr:nvPicPr>
        <xdr:cNvPr id="2" name="Picture 1">
          <a:extLst>
            <a:ext uri="{FF2B5EF4-FFF2-40B4-BE49-F238E27FC236}">
              <a16:creationId xmlns:a16="http://schemas.microsoft.com/office/drawing/2014/main" id="{89C7F813-BA4F-78C0-CD4D-C00DCDA19552}"/>
            </a:ext>
          </a:extLst>
        </xdr:cNvPr>
        <xdr:cNvPicPr>
          <a:picLocks noChangeAspect="1"/>
        </xdr:cNvPicPr>
      </xdr:nvPicPr>
      <xdr:blipFill>
        <a:blip xmlns:r="http://schemas.openxmlformats.org/officeDocument/2006/relationships" r:embed="rId1"/>
        <a:stretch>
          <a:fillRect/>
        </a:stretch>
      </xdr:blipFill>
      <xdr:spPr>
        <a:xfrm>
          <a:off x="2863850" y="4267200"/>
          <a:ext cx="1514686" cy="128605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3081898</xdr:colOff>
      <xdr:row>9</xdr:row>
      <xdr:rowOff>177800</xdr:rowOff>
    </xdr:from>
    <xdr:to>
      <xdr:col>0</xdr:col>
      <xdr:colOff>4181684</xdr:colOff>
      <xdr:row>13</xdr:row>
      <xdr:rowOff>190681</xdr:rowOff>
    </xdr:to>
    <xdr:pic>
      <xdr:nvPicPr>
        <xdr:cNvPr id="2" name="Picture 1">
          <a:extLst>
            <a:ext uri="{FF2B5EF4-FFF2-40B4-BE49-F238E27FC236}">
              <a16:creationId xmlns:a16="http://schemas.microsoft.com/office/drawing/2014/main" id="{56A246A1-8411-C554-BA47-85CE205617B0}"/>
            </a:ext>
          </a:extLst>
        </xdr:cNvPr>
        <xdr:cNvPicPr>
          <a:picLocks noChangeAspect="1"/>
        </xdr:cNvPicPr>
      </xdr:nvPicPr>
      <xdr:blipFill>
        <a:blip xmlns:r="http://schemas.openxmlformats.org/officeDocument/2006/relationships" r:embed="rId1"/>
        <a:stretch>
          <a:fillRect/>
        </a:stretch>
      </xdr:blipFill>
      <xdr:spPr>
        <a:xfrm>
          <a:off x="3081898" y="2933700"/>
          <a:ext cx="1099786" cy="95268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F89CF6-74E5-4397-A90F-ACC2AFA1010C}" name="MC_settings" displayName="MC_settings" ref="C3:D5" totalsRowShown="0" headerRowDxfId="130" dataDxfId="129">
  <autoFilter ref="C3:D5" xr:uid="{59F89CF6-74E5-4397-A90F-ACC2AFA1010C}"/>
  <tableColumns count="2">
    <tableColumn id="1" xr3:uid="{BB3BD70C-6AE6-46D1-9D68-4F5C2315B669}" name="Settings" dataDxfId="128"/>
    <tableColumn id="2" xr3:uid="{3AD3AA85-6582-4A07-82F1-C0CDC66B6553}" name="Input" dataDxfId="127"/>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DCC7B10-F8CB-43D4-AE60-36719674EFD2}" name="Outcome_settings0" displayName="Outcome_settings0" ref="D11:K15" totalsRowShown="0" headerRowDxfId="81" dataDxfId="80" tableBorderDxfId="79">
  <autoFilter ref="D11:K15" xr:uid="{7DCC7B10-F8CB-43D4-AE60-36719674EFD2}"/>
  <tableColumns count="8">
    <tableColumn id="1" xr3:uid="{39A0E935-EE4A-4624-B135-FABBE04F5AF1}" name="scenario_n" dataDxfId="78"/>
    <tableColumn id="2" xr3:uid="{2AD4BF32-D287-498B-9ECD-0C56006A5406}" name="event_under" dataDxfId="77"/>
    <tableColumn id="3" xr3:uid="{FB865881-1FA5-46BC-B0C4-C8F7651050AA}" name="outcome_id" dataDxfId="76"/>
    <tableColumn id="4" xr3:uid="{20DD5DCC-8479-4574-B726-F7D27B27DAF3}" name="period_range" dataDxfId="75"/>
    <tableColumn id="5" xr3:uid="{5EC21CF5-D466-43ED-BE2C-18472D85CFCB}" name="outcome_weight" dataDxfId="74"/>
    <tableColumn id="6" xr3:uid="{E0D5FCD8-A61E-4F3B-8AAB-036666B3DF9F}" name="periods_without_repeat" dataDxfId="73"/>
    <tableColumn id="7" xr3:uid="{D898939A-A908-4E1D-AC6F-797547B17DE2}" name="max_repeats" dataDxfId="72"/>
    <tableColumn id="8" xr3:uid="{7F5E5EED-006F-43E7-9CAA-EA34449A1910}" name="outc_n" dataDxfId="71">
      <calculatedColumnFormula>ROW(Outcome_settings0[[#This Row],[scenario_n]])-ROW(Outcome_settings0[[#Headers],[scenario_n]])</calculatedColumnFormula>
    </tableColumn>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445A5D0-7C1B-4A92-9CDC-E3BF0AA735EB}" name="Outcome_settings1" displayName="Outcome_settings1" ref="D22:K26" totalsRowShown="0" headerRowDxfId="70" dataDxfId="69" tableBorderDxfId="68">
  <autoFilter ref="D22:K26" xr:uid="{9445A5D0-7C1B-4A92-9CDC-E3BF0AA735EB}"/>
  <tableColumns count="8">
    <tableColumn id="1" xr3:uid="{3D95F123-F148-48F6-95F9-23004FA836D9}" name="scenario_n" dataDxfId="67"/>
    <tableColumn id="2" xr3:uid="{53FA89F7-9DF4-4D2D-A015-1C6802D6FD4E}" name="event_under" dataDxfId="66">
      <calculatedColumnFormula>INDEX(Outcome_settings0[event_under],MATCH(Outcome_settings1[[#This Row],[outcome_id]],Outcome_settings0[outcome_id],0))</calculatedColumnFormula>
    </tableColumn>
    <tableColumn id="3" xr3:uid="{4CC56702-57BA-4261-84DD-9685D5FB8A8E}" name="outcome_id" dataDxfId="65">
      <calculatedColumnFormula>INDEX(Outcome_settings0[outcome_id],MATCH(Outcome_settings1[[#This Row],[outc_n]],Outcome_settings0[outc_n],0))</calculatedColumnFormula>
    </tableColumn>
    <tableColumn id="4" xr3:uid="{2B50F0CA-3720-44E3-8AB8-DBC40E367466}" name="period_range" dataDxfId="64"/>
    <tableColumn id="5" xr3:uid="{36192E50-FDAB-4AE1-9D2B-2754E51B6A0E}" name="outcome_weight" dataDxfId="63"/>
    <tableColumn id="6" xr3:uid="{71CB3FBC-05A1-4BB4-BD4D-171BAEDCB485}" name="periods_without_repeat" dataDxfId="62"/>
    <tableColumn id="7" xr3:uid="{CA7DA3F6-3254-4D1A-8B25-135C30E0A36A}" name="max_repeats" dataDxfId="61"/>
    <tableColumn id="8" xr3:uid="{F56EB405-ED58-4869-A16A-83AB62F2B1A2}" name="outc_n" dataDxfId="60">
      <calculatedColumnFormula>ROW(Outcome_settings1[[#This Row],[scenario_n]])-ROW(Outcome_settings1[[#Headers],[scenario_n]])</calculatedColumnFormula>
    </tableColum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E9D366-8962-4D19-8BFC-83308470885E}" name="QS_group0" displayName="QS_group0" ref="D8:I11" totalsRowShown="0" headerRowDxfId="59" dataDxfId="58">
  <autoFilter ref="D8:I11" xr:uid="{2FE9D366-8962-4D19-8BFC-83308470885E}"/>
  <tableColumns count="6">
    <tableColumn id="2" xr3:uid="{E2ABD035-B616-4464-8316-97D8DCBCE026}" name="group_id" dataDxfId="57"/>
    <tableColumn id="1" xr3:uid="{3773901E-BF08-4F38-80DF-FC73F305432F}" name="group_type" dataDxfId="56"/>
    <tableColumn id="3" xr3:uid="{52BF1CE1-1399-4EEA-A5B7-7D7BEC1C4092}" name="MC_PDF" dataDxfId="55"/>
    <tableColumn id="4" xr3:uid="{4F654845-4A2F-4894-A713-F92C8C5A0B2A}" name="PDF_parameters" dataDxfId="54"/>
    <tableColumn id="5" xr3:uid="{E149B342-6F0A-4E75-BEE2-AB85738AAF77}" name="Parameter_cues" dataDxfId="53">
      <calculatedColumnFormula>INDEX(MC_PDF!$B$1:$B$10,MATCH(QS_group0[[#This Row],[MC_PDF]],MC_PDF!$A$1:$A$10,0))</calculatedColumnFormula>
    </tableColumn>
    <tableColumn id="6" xr3:uid="{5833F9FE-2CBA-4CD0-8583-0AB350F04581}" name="group_n" dataDxfId="52">
      <calculatedColumnFormula>ROW(QS_group0[[#This Row],[group_id]])-ROW(QS_group0[[#Headers],[group_id]])</calculatedColumnFormula>
    </tableColumn>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0F7752F-2F87-4DB2-AF55-017376128933}" name="QS_settings0" displayName="QS_settings0" ref="D3:E5" totalsRowShown="0" headerRowDxfId="51" dataDxfId="50" tableBorderDxfId="49">
  <autoFilter ref="D3:E5" xr:uid="{D0F7752F-2F87-4DB2-AF55-017376128933}"/>
  <tableColumns count="2">
    <tableColumn id="1" xr3:uid="{E5F4558D-BB0F-4818-AF35-6B9CD1120C75}" name="Settings" dataDxfId="48"/>
    <tableColumn id="2" xr3:uid="{8F4BEA42-5640-447F-BDE6-22B44A303635}" name="Input" dataDxfId="47"/>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5DB8D0C-9749-47C5-9E3B-37FF5AA3228D}" name="QS_line0" displayName="QS_line0" ref="K8:W15" totalsRowShown="0" headerRowDxfId="46" dataDxfId="45">
  <autoFilter ref="K8:W15" xr:uid="{55DB8D0C-9749-47C5-9E3B-37FF5AA3228D}"/>
  <tableColumns count="13">
    <tableColumn id="14" xr3:uid="{C31749B8-F04F-44D1-A97A-1F03C1D99DE6}" name="group_under" dataDxfId="44"/>
    <tableColumn id="1" xr3:uid="{D1D04003-235F-49DE-83D6-994F2844CC80}" name="line_id" dataDxfId="43"/>
    <tableColumn id="3" xr3:uid="{CC79B115-AC86-4BF5-9B93-15E9403B2E41}" name="value" dataDxfId="42"/>
    <tableColumn id="4" xr3:uid="{23604C2A-7926-4DD3-8193-5B23FB553851}" name="stakeholder_group" dataDxfId="41"/>
    <tableColumn id="5" xr3:uid="{8D1C1F82-5161-4D65-9FBA-AD64523544A6}" name="geographic_zone" dataDxfId="40"/>
    <tableColumn id="6" xr3:uid="{5DF7899F-0443-4442-B2E3-BAB16844B2F2}" name="period_range" dataDxfId="39"/>
    <tableColumn id="7" xr3:uid="{AF11428C-288F-4F70-8AA5-300AA1CFEA8F}" name="quantity" dataDxfId="38"/>
    <tableColumn id="8" xr3:uid="{132087A0-04A6-4616-BBCB-79F3B5DA3755}" name="MC_PDF" dataDxfId="37"/>
    <tableColumn id="9" xr3:uid="{AACB110D-22DB-4E6C-A34C-185C412091A9}" name="PDF_parameters" dataDxfId="36"/>
    <tableColumn id="13" xr3:uid="{8EFABF76-D764-424F-BF17-9E9F69B02434}" name="Parameter_cues" dataDxfId="35">
      <calculatedColumnFormula>INDEX(MC_PDF!$B$1:$B$10,MATCH(QS_line0[[#This Row],[MC_PDF]],MC_PDF!$A$1:$A$10,0))</calculatedColumnFormula>
    </tableColumn>
    <tableColumn id="12" xr3:uid="{D1F4C5EA-DB2F-41A8-9965-6A7BBF9B5B87}" name="outcome_dependency" dataDxfId="34"/>
    <tableColumn id="11" xr3:uid="{DF6A9C9E-8BBB-4538-8B47-75DD45DA4417}" name="comments" dataDxfId="33"/>
    <tableColumn id="15" xr3:uid="{D1D904EE-5066-45FD-A790-57278851DAC7}" name="line_n" dataDxfId="32">
      <calculatedColumnFormula>ROW(QS_line0[[#This Row],[line_id]])-ROW(QS_line0[[#Headers],[line_id]])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5465569-4A79-494A-8BBF-40B884C97FD6}" name="QS_group1" displayName="QS_group1" ref="D28:I31" totalsRowShown="0" headerRowDxfId="31" dataDxfId="30">
  <autoFilter ref="D28:I31" xr:uid="{A5465569-4A79-494A-8BBF-40B884C97FD6}"/>
  <tableColumns count="6">
    <tableColumn id="2" xr3:uid="{DB7981AB-95F1-4F29-A0D6-8A11D13A5C69}" name="group_id" dataDxfId="29">
      <calculatedColumnFormula>INDEX(QS_group0[group_id],MATCH(QS_group1[[#This Row],[group_n]],QS_group0[group_n],0))</calculatedColumnFormula>
    </tableColumn>
    <tableColumn id="1" xr3:uid="{8AA5C58B-56A8-41C5-AE77-7FE86A3CC00B}" name="group_type" dataDxfId="28">
      <calculatedColumnFormula>INDEX(QS_group0[group_type],MATCH(QS_group1[[#This Row],[group_n]],QS_group0[group_n],0))</calculatedColumnFormula>
    </tableColumn>
    <tableColumn id="3" xr3:uid="{F4186D6A-ADFD-4181-A24A-62FE7D5723DC}" name="MC_PDF" dataDxfId="27"/>
    <tableColumn id="4" xr3:uid="{64F234E7-5A4C-4C4E-97B6-E088028AD880}" name="PDF_parameters" dataDxfId="26"/>
    <tableColumn id="5" xr3:uid="{FF3EB4BC-95A3-48F4-80DC-7AA25866FED7}" name="Parameter_cues" dataDxfId="25">
      <calculatedColumnFormula>INDEX(MC_PDF!$B$1:$B$10,MATCH(QS_group1[[#This Row],[MC_PDF]],MC_PDF!$A$1:$A$10,0))</calculatedColumnFormula>
    </tableColumn>
    <tableColumn id="6" xr3:uid="{74469384-A01E-4D72-AB18-47E05E4146C7}" name="group_n" dataDxfId="24">
      <calculatedColumnFormula>ROW(QS_group1[[#This Row],[group_id]])-ROW(QS_group1[[#Headers],[group_id]])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9CF82C8-118D-421F-BF36-662F175BB45D}" name="QS_settings1" displayName="QS_settings1" ref="D23:E25" totalsRowShown="0" headerRowDxfId="23" dataDxfId="22" tableBorderDxfId="21">
  <autoFilter ref="D23:E25" xr:uid="{79CF82C8-118D-421F-BF36-662F175BB45D}"/>
  <tableColumns count="2">
    <tableColumn id="1" xr3:uid="{64151748-B56F-4F4C-8D88-DACEB3BBC451}" name="Settings" dataDxfId="20"/>
    <tableColumn id="2" xr3:uid="{3E66C115-CA69-494B-8F37-33EC0D4E32A3}" name="Input" dataDxfId="19"/>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C77DDCC-E1CE-471A-880B-56068FA462CB}" name="QS_line1" displayName="QS_line1" ref="K28:W35" totalsRowShown="0" headerRowDxfId="18" dataDxfId="17">
  <autoFilter ref="K28:W35" xr:uid="{5C77DDCC-E1CE-471A-880B-56068FA462CB}"/>
  <tableColumns count="13">
    <tableColumn id="14" xr3:uid="{24324CF1-896E-4C74-9A84-CAC409719D99}" name="group_under" dataDxfId="16">
      <calculatedColumnFormula>INDEX(QS_line0[group_under],MATCH(QS_line1[[#This Row],[line_n]],QS_line0[line_n],0))</calculatedColumnFormula>
    </tableColumn>
    <tableColumn id="1" xr3:uid="{E1B90A05-8EC4-4FD7-9D1A-43BE5F02E76D}" name="line_id" dataDxfId="15">
      <calculatedColumnFormula>INDEX(QS_line0[line_id],MATCH(QS_line1[[#This Row],[line_n]],QS_line0[line_n],0))</calculatedColumnFormula>
    </tableColumn>
    <tableColumn id="3" xr3:uid="{E60DE995-904A-40FA-B630-9C2EDF8CEAC7}" name="value" dataDxfId="14"/>
    <tableColumn id="4" xr3:uid="{B74062E1-F154-4C41-A345-BA71486F250A}" name="stakeholder_group" dataDxfId="13"/>
    <tableColumn id="5" xr3:uid="{0B53B00C-ECD4-4D94-A1A3-524D5A5FA1B4}" name="geographic_zone" dataDxfId="12"/>
    <tableColumn id="6" xr3:uid="{D2C86DE6-1A7F-4A44-92CF-A3AA72EC8C0C}" name="period_range" dataDxfId="11"/>
    <tableColumn id="7" xr3:uid="{90E0E7C0-E08A-4464-85ED-9D3E696D24EF}" name="quantity" dataDxfId="10"/>
    <tableColumn id="8" xr3:uid="{6697B301-6A0C-4D52-ADBD-6D61B2D8F90F}" name="MC_PDF" dataDxfId="9"/>
    <tableColumn id="9" xr3:uid="{41212A07-31C4-4E87-A978-723D90A6849A}" name="PDF_parameters" dataDxfId="8"/>
    <tableColumn id="13" xr3:uid="{884E21AB-D138-484A-8C00-BA7CB4510A1A}" name="Parameter_cues" dataDxfId="7">
      <calculatedColumnFormula>INDEX(MC_PDF!$B$1:$B$10,MATCH(QS_line1[[#This Row],[MC_PDF]],MC_PDF!$A$1:$A$10,0))</calculatedColumnFormula>
    </tableColumn>
    <tableColumn id="12" xr3:uid="{F5D96FF0-52D1-4CBA-9512-5A32CCBD9E4E}" name="outcome_dependency" dataDxfId="6"/>
    <tableColumn id="11" xr3:uid="{D067AD5B-FF39-4EC5-8C07-480CBC75CC01}" name="comments" dataDxfId="5"/>
    <tableColumn id="15" xr3:uid="{08F677B0-BF5A-4EB3-8F84-FEB5E14276BC}" name="line_n" dataDxfId="4">
      <calculatedColumnFormula>ROW(QS_line1[[#This Row],[line_id]])-ROW(QS_line1[[#Headers],[line_id]])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4CD602-E242-49BF-912B-AAAF57E367F3}" name="DR_settings" displayName="DR_settings" ref="C3:D10" totalsRowShown="0" headerRowDxfId="126" dataDxfId="125">
  <autoFilter ref="C3:D10" xr:uid="{59F89CF6-74E5-4397-A90F-ACC2AFA1010C}"/>
  <tableColumns count="2">
    <tableColumn id="1" xr3:uid="{4FFE7F87-5AD1-408A-869B-7FBFD53FD5C3}" name="Settings" dataDxfId="124"/>
    <tableColumn id="2" xr3:uid="{04D6ECC9-CFB7-4BFA-BA52-6DAA2152A1D7}" name="Input" dataDxfId="12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D9DF22-EDBC-4E72-9185-2EF24D284C43}" name="DR_steps" displayName="DR_steps" ref="F3:G5" totalsRowShown="0" headerRowDxfId="122" dataDxfId="121">
  <autoFilter ref="F3:G5" xr:uid="{53D9DF22-EDBC-4E72-9185-2EF24D284C43}"/>
  <tableColumns count="2">
    <tableColumn id="1" xr3:uid="{A9010282-5BDB-4270-A741-EC0A905BD4F3}" name="dr_step_range" dataDxfId="120"/>
    <tableColumn id="2" xr3:uid="{B459928C-CE31-4F3A-BC59-1421346C37B6}" name="dr_step_rates" dataDxfId="119"/>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AFAADE2-1DA7-460E-9D77-705F6C1B5DC1}" name="DA_settings" displayName="DA_settings" ref="C3:D6" totalsRowShown="0" headerRowDxfId="118" dataDxfId="117">
  <autoFilter ref="C3:D6" xr:uid="{59F89CF6-74E5-4397-A90F-ACC2AFA1010C}"/>
  <tableColumns count="2">
    <tableColumn id="1" xr3:uid="{DAA1400E-1FDD-4442-9168-3E7CBA62C6B0}" name="Settings" dataDxfId="116"/>
    <tableColumn id="2" xr3:uid="{F4317F34-2A2F-47AA-955A-066EA87E70AE}" name="Input" dataDxfId="11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5F33A13-9A50-40E6-A28F-8F5EA02B2B7C}" name="DA_matrix" displayName="DA_matrix" ref="F3:I6" totalsRowShown="0" headerRowDxfId="114" dataDxfId="113">
  <autoFilter ref="F3:I6" xr:uid="{53D9DF22-EDBC-4E72-9185-2EF24D284C43}"/>
  <tableColumns count="4">
    <tableColumn id="1" xr3:uid="{2A5C824F-B9EB-4632-8E7C-B5C757075AA7}" name=" " dataDxfId="112"/>
    <tableColumn id="2" xr3:uid="{199299E8-B22D-48AA-9305-4A31826AEAA0}" name="geo_zone_1" dataDxfId="111"/>
    <tableColumn id="3" xr3:uid="{DD671DC0-D48D-401A-A133-EF67973A4592}" name="geo_zone_2" dataDxfId="110"/>
    <tableColumn id="4" xr3:uid="{7CA9B82A-6B29-4383-8B80-8E8F11BE908A}" name="geo_zone_3" dataDxfId="109"/>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8E23C9-3019-4CAD-96DF-B4F788E53B79}" name="PR_settings" displayName="PR_settings" ref="C3:D7" totalsRowShown="0" headerRowDxfId="108" dataDxfId="107">
  <autoFilter ref="C3:D7" xr:uid="{59F89CF6-74E5-4397-A90F-ACC2AFA1010C}"/>
  <tableColumns count="2">
    <tableColumn id="1" xr3:uid="{2628438F-B04E-4AC2-AADE-6ED238C7E8E4}" name="Settings" dataDxfId="106"/>
    <tableColumn id="2" xr3:uid="{EEB3DF49-D840-4A7B-985E-6F8C531E2647}" name="Input" dataDxfId="105"/>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93DE4D-4A30-4F08-B845-BA40CB9727FD}" name="PR_group" displayName="PR_group" ref="C11:F14" totalsRowShown="0" headerRowDxfId="104" dataDxfId="103">
  <autoFilter ref="C11:F14" xr:uid="{9D93DE4D-4A30-4F08-B845-BA40CB9727FD}"/>
  <tableColumns count="4">
    <tableColumn id="2" xr3:uid="{C9CF3AF0-A178-4D2F-8CBD-B7755E45F91E}" name="group_id" dataDxfId="102"/>
    <tableColumn id="3" xr3:uid="{7146898A-1D9E-413D-AE50-771D8441BCD8}" name="MC_PDF" dataDxfId="101"/>
    <tableColumn id="4" xr3:uid="{DC75CCE3-7E69-4011-B2FD-6168C99373DE}" name="PDF_parameters" dataDxfId="100"/>
    <tableColumn id="5" xr3:uid="{C8C04EDF-C7DE-4E75-9AAE-00CEA0212246}" name="Parameter_cues" dataDxfId="99">
      <calculatedColumnFormula>INDEX(MC_PDF!$B$1:$B$10,MATCH(PR_group[[#This Row],[MC_PDF]],MC_PDF!$A$1:$A$10,0))</calculatedColumnFormula>
    </tableColumn>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2FAB45A-893F-4C5D-825E-56B1C1F9C58A}" name="PR_line" displayName="PR_line" ref="H11:R18" totalsRowShown="0" headerRowDxfId="98" dataDxfId="97">
  <autoFilter ref="H11:R18" xr:uid="{92FAB45A-893F-4C5D-825E-56B1C1F9C58A}"/>
  <tableColumns count="11">
    <tableColumn id="12" xr3:uid="{ABF432D9-50F0-4E81-9787-CF0E307C8305}" name="group_under" dataDxfId="96"/>
    <tableColumn id="1" xr3:uid="{659DB5E2-40BC-417D-B24B-4131C119CE73}" name="line_id" dataDxfId="95"/>
    <tableColumn id="2" xr3:uid="{062DA443-92C4-4ECD-8D73-31E8EF1CA508}" name="units" dataDxfId="94"/>
    <tableColumn id="3" xr3:uid="{F947E9B3-1AEE-4069-B0EF-971E4E3449D9}" name="nominal_value" dataDxfId="93"/>
    <tableColumn id="4" xr3:uid="{E15119A9-4249-46B1-BCCB-3B59BEE9CE8D}" name="currency" dataDxfId="92"/>
    <tableColumn id="5" xr3:uid="{95DB6271-C08E-45E5-BDE5-CE067C0BD314}" name="value_year" dataDxfId="91"/>
    <tableColumn id="6" xr3:uid="{A486B281-9BBD-499F-925C-4DCBAA4C9B57}" name="adjustment_factor" dataDxfId="90"/>
    <tableColumn id="7" xr3:uid="{E4FD253E-87ED-42DF-A098-C364E6CD7A4A}" name="MC_PDF" dataDxfId="89"/>
    <tableColumn id="8" xr3:uid="{F20DFBF3-CA13-424D-A51D-6053047A0033}" name="PDF_parameters" dataDxfId="88"/>
    <tableColumn id="9" xr3:uid="{96C029E0-F8F6-450B-A2C0-C216B04DD229}" name="Parameter_cues" dataDxfId="87">
      <calculatedColumnFormula>INDEX(MC_PDF!$B$1:$B$10,MATCH(PR_line[[#This Row],[MC_PDF]],MC_PDF!$A$1:$A$10,0))</calculatedColumnFormula>
    </tableColumn>
    <tableColumn id="10" xr3:uid="{8C15D8AA-D44B-4A74-8337-4D5EAD9E2502}" name="comments" dataDxfId="86"/>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74FA178-FD3C-4E3F-8926-88529D35EE23}" name="Event_settings" displayName="Event_settings" ref="D3:E5" totalsRowShown="0" headerRowDxfId="85" dataDxfId="84">
  <autoFilter ref="D3:E5" xr:uid="{774FA178-FD3C-4E3F-8926-88529D35EE23}"/>
  <tableColumns count="2">
    <tableColumn id="2" xr3:uid="{5F69706B-EE0B-416F-A2E5-1858320125D7}" name="event_id" dataDxfId="83"/>
    <tableColumn id="8" xr3:uid="{5145AB98-1F10-4B9F-B7B4-5393A1FD8C97}" name="event_depends" dataDxfId="8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5.bin"/><Relationship Id="rId4" Type="http://schemas.openxmlformats.org/officeDocument/2006/relationships/table" Target="../tables/table8.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openxmlformats.org/officeDocument/2006/relationships/table" Target="../tables/table11.xml"/><Relationship Id="rId4"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8" Type="http://schemas.openxmlformats.org/officeDocument/2006/relationships/table" Target="../tables/table17.xml"/><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61006-09A1-4E23-BA8B-8E77054A335E}">
  <sheetPr codeName="Sheet2">
    <tabColor rgb="FFFF302C"/>
  </sheetPr>
  <dimension ref="D5:D20"/>
  <sheetViews>
    <sheetView workbookViewId="0">
      <selection activeCell="D19" sqref="D19"/>
    </sheetView>
  </sheetViews>
  <sheetFormatPr defaultRowHeight="14.5" x14ac:dyDescent="0.35"/>
  <cols>
    <col min="4" max="4" width="66" style="1" customWidth="1"/>
  </cols>
  <sheetData>
    <row r="5" spans="4:4" ht="94.5" x14ac:dyDescent="2.25">
      <c r="D5" s="2" t="s">
        <v>0</v>
      </c>
    </row>
    <row r="6" spans="4:4" ht="20" x14ac:dyDescent="0.4">
      <c r="D6" s="3" t="s">
        <v>1</v>
      </c>
    </row>
    <row r="10" spans="4:4" ht="29" x14ac:dyDescent="0.35">
      <c r="D10" s="1" t="s">
        <v>2</v>
      </c>
    </row>
    <row r="12" spans="4:4" ht="43.5" x14ac:dyDescent="0.35">
      <c r="D12" s="1" t="s">
        <v>3</v>
      </c>
    </row>
    <row r="14" spans="4:4" ht="72.5" x14ac:dyDescent="0.35">
      <c r="D14" s="1" t="s">
        <v>33</v>
      </c>
    </row>
    <row r="16" spans="4:4" ht="60" customHeight="1" x14ac:dyDescent="0.35">
      <c r="D16" s="1" t="s">
        <v>4</v>
      </c>
    </row>
    <row r="18" spans="4:4" ht="87" x14ac:dyDescent="0.35">
      <c r="D18" s="1" t="s">
        <v>763</v>
      </c>
    </row>
    <row r="20" spans="4:4" ht="58" x14ac:dyDescent="0.35">
      <c r="D20" s="1" t="s">
        <v>14</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53D38-B219-42AB-9E22-1F650FF2798A}">
  <sheetPr codeName="Sheet3">
    <tabColor theme="4" tint="-0.249977111117893"/>
  </sheetPr>
  <dimension ref="A1:D6"/>
  <sheetViews>
    <sheetView workbookViewId="0">
      <selection activeCell="C3" sqref="C3"/>
    </sheetView>
  </sheetViews>
  <sheetFormatPr defaultRowHeight="14.5" x14ac:dyDescent="0.35"/>
  <cols>
    <col min="1" max="1" width="63.7265625" style="1" customWidth="1"/>
    <col min="3" max="3" width="23.6328125" customWidth="1"/>
    <col min="4" max="4" width="20.36328125" customWidth="1"/>
  </cols>
  <sheetData>
    <row r="1" spans="1:4" ht="37" x14ac:dyDescent="0.9">
      <c r="A1" s="4" t="s">
        <v>5</v>
      </c>
    </row>
    <row r="2" spans="1:4" ht="15" x14ac:dyDescent="0.4">
      <c r="A2" s="5"/>
    </row>
    <row r="3" spans="1:4" ht="21" x14ac:dyDescent="0.5">
      <c r="A3" s="3" t="s">
        <v>6</v>
      </c>
      <c r="C3" s="6" t="s">
        <v>12</v>
      </c>
      <c r="D3" s="6" t="s">
        <v>13</v>
      </c>
    </row>
    <row r="4" spans="1:4" ht="18.5" x14ac:dyDescent="0.45">
      <c r="A4" s="1" t="s">
        <v>7</v>
      </c>
      <c r="C4" s="7" t="s">
        <v>10</v>
      </c>
      <c r="D4" s="7">
        <v>438167</v>
      </c>
    </row>
    <row r="5" spans="1:4" ht="30" x14ac:dyDescent="0.45">
      <c r="A5" s="1" t="s">
        <v>8</v>
      </c>
      <c r="C5" s="7" t="s">
        <v>11</v>
      </c>
      <c r="D5" s="7">
        <v>5000</v>
      </c>
    </row>
    <row r="6" spans="1:4" ht="29" x14ac:dyDescent="0.35">
      <c r="A6" s="1" t="s">
        <v>9</v>
      </c>
    </row>
  </sheetData>
  <dataValidations count="1">
    <dataValidation type="whole" errorStyle="information" operator="greaterThan" allowBlank="1" showInputMessage="1" showErrorMessage="1" error="Please ensure that the data is integer format. " sqref="D4:D5" xr:uid="{C1A1C4A5-C6DC-4F4C-8E59-33DCE6A70267}">
      <formula1>0</formula1>
    </dataValidation>
  </dataValidations>
  <pageMargins left="0.7" right="0.7" top="0.75" bottom="0.75"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D946C-8357-4D34-A004-1D9BB7784931}">
  <sheetPr codeName="Sheet4">
    <tabColor theme="4" tint="-0.249977111117893"/>
  </sheetPr>
  <dimension ref="A1:G14"/>
  <sheetViews>
    <sheetView workbookViewId="0">
      <selection activeCell="D9" sqref="D9"/>
    </sheetView>
  </sheetViews>
  <sheetFormatPr defaultRowHeight="14.5" x14ac:dyDescent="0.35"/>
  <cols>
    <col min="1" max="1" width="63.7265625" style="1" customWidth="1"/>
    <col min="3" max="3" width="23.6328125" customWidth="1"/>
    <col min="4" max="4" width="23.453125" customWidth="1"/>
    <col min="6" max="7" width="20.26953125" customWidth="1"/>
  </cols>
  <sheetData>
    <row r="1" spans="1:7" ht="37" x14ac:dyDescent="0.9">
      <c r="A1" s="4" t="s">
        <v>5</v>
      </c>
    </row>
    <row r="2" spans="1:7" ht="15" x14ac:dyDescent="0.4">
      <c r="A2" s="5"/>
    </row>
    <row r="3" spans="1:7" ht="21" x14ac:dyDescent="0.5">
      <c r="A3" s="3" t="s">
        <v>6</v>
      </c>
      <c r="C3" s="6" t="s">
        <v>12</v>
      </c>
      <c r="D3" s="6" t="s">
        <v>13</v>
      </c>
      <c r="F3" s="6" t="s">
        <v>25</v>
      </c>
      <c r="G3" s="6" t="s">
        <v>26</v>
      </c>
    </row>
    <row r="4" spans="1:7" ht="30" x14ac:dyDescent="0.45">
      <c r="A4" s="1" t="s">
        <v>15</v>
      </c>
      <c r="C4" s="7" t="s">
        <v>20</v>
      </c>
      <c r="D4" s="7" t="s">
        <v>16</v>
      </c>
      <c r="F4" s="7" t="s">
        <v>27</v>
      </c>
      <c r="G4" s="7">
        <v>7</v>
      </c>
    </row>
    <row r="5" spans="1:7" ht="18.5" x14ac:dyDescent="0.45">
      <c r="A5" s="1" t="s">
        <v>19</v>
      </c>
      <c r="C5" s="7" t="s">
        <v>21</v>
      </c>
      <c r="D5" s="7">
        <v>7</v>
      </c>
      <c r="F5" s="7" t="s">
        <v>28</v>
      </c>
      <c r="G5" s="7">
        <v>3</v>
      </c>
    </row>
    <row r="6" spans="1:7" ht="18.5" x14ac:dyDescent="0.45">
      <c r="A6" s="1" t="s">
        <v>16</v>
      </c>
      <c r="C6" s="7" t="s">
        <v>22</v>
      </c>
      <c r="D6" s="7">
        <v>2</v>
      </c>
    </row>
    <row r="7" spans="1:7" ht="18.5" x14ac:dyDescent="0.45">
      <c r="A7" s="1" t="s">
        <v>17</v>
      </c>
      <c r="C7" s="7" t="s">
        <v>23</v>
      </c>
      <c r="D7" s="7">
        <v>1</v>
      </c>
      <c r="F7" t="s">
        <v>45</v>
      </c>
    </row>
    <row r="8" spans="1:7" ht="18.5" x14ac:dyDescent="0.45">
      <c r="A8" s="1" t="s">
        <v>18</v>
      </c>
      <c r="C8" s="7" t="s">
        <v>602</v>
      </c>
      <c r="D8" s="7" t="s">
        <v>604</v>
      </c>
    </row>
    <row r="9" spans="1:7" ht="18.5" x14ac:dyDescent="0.45">
      <c r="C9" s="7" t="s">
        <v>614</v>
      </c>
      <c r="D9" s="11"/>
    </row>
    <row r="10" spans="1:7" ht="30" x14ac:dyDescent="0.45">
      <c r="A10" s="1" t="s">
        <v>32</v>
      </c>
      <c r="C10" s="7" t="s">
        <v>615</v>
      </c>
      <c r="D10" s="7" t="str">
        <f>INDEX(MC_PDF!$B$1:$B$10,MATCH('Discount Rate'!$D$8,MC_PDF!$A$1:$A$10,0))</f>
        <v>leave cell blank</v>
      </c>
    </row>
    <row r="11" spans="1:7" ht="29" x14ac:dyDescent="0.35">
      <c r="A11" s="1" t="s">
        <v>31</v>
      </c>
    </row>
    <row r="12" spans="1:7" ht="29" x14ac:dyDescent="0.35">
      <c r="A12" s="1" t="s">
        <v>29</v>
      </c>
    </row>
    <row r="13" spans="1:7" ht="29" x14ac:dyDescent="0.35">
      <c r="A13" s="1" t="s">
        <v>30</v>
      </c>
    </row>
    <row r="14" spans="1:7" ht="29" x14ac:dyDescent="0.35">
      <c r="A14" s="1" t="s">
        <v>24</v>
      </c>
    </row>
  </sheetData>
  <conditionalFormatting sqref="C7:D7 F4:G5">
    <cfRule type="expression" dxfId="3" priority="4">
      <formula>IF($D$4="Stepped",FALSE,TRUE)</formula>
    </cfRule>
  </conditionalFormatting>
  <conditionalFormatting sqref="C6:D6">
    <cfRule type="expression" dxfId="2" priority="3">
      <formula>IF($D$4="Gamma time declining",FLASE,TRUE)</formula>
    </cfRule>
  </conditionalFormatting>
  <conditionalFormatting sqref="C5:D5">
    <cfRule type="expression" dxfId="1" priority="1">
      <formula>IF($D$4="Stepped",TRUE,FALSE)</formula>
    </cfRule>
  </conditionalFormatting>
  <dataValidations count="2">
    <dataValidation type="list" errorStyle="information" operator="greaterThan" allowBlank="1" showInputMessage="1" showErrorMessage="1" error="Please ensure that the data is integer format. " sqref="D4" xr:uid="{C9898CA9-A2FA-4EAC-B107-A1827E52785D}">
      <formula1>$A$6:$A$8</formula1>
    </dataValidation>
    <dataValidation type="decimal" errorStyle="information" operator="greaterThan" allowBlank="1" showInputMessage="1" showErrorMessage="1" error="Please ensure data is a float or integer" sqref="D5:D6" xr:uid="{5AB326E4-593F-4115-B8B3-AA2CFB3E196B}">
      <formula1>0</formula1>
    </dataValidation>
  </dataValidations>
  <pageMargins left="0.7" right="0.7" top="0.75" bottom="0.75" header="0.3" footer="0.3"/>
  <pageSetup paperSize="9" orientation="portrait" horizontalDpi="4294967293" verticalDpi="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988D9B9C-73D0-42A2-9A93-15795C17CD54}">
          <x14:formula1>
            <xm:f>MC_PDF!$A$1:$A$10</xm:f>
          </x14:formula1>
          <xm:sqref>D8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0FD65-6E85-47AC-9E4F-7E914644F91F}">
  <sheetPr codeName="Sheet5">
    <tabColor theme="4" tint="-0.249977111117893"/>
  </sheetPr>
  <dimension ref="A1:I13"/>
  <sheetViews>
    <sheetView workbookViewId="0">
      <selection activeCell="F11" sqref="F11"/>
    </sheetView>
  </sheetViews>
  <sheetFormatPr defaultRowHeight="14.5" x14ac:dyDescent="0.35"/>
  <cols>
    <col min="1" max="1" width="63.7265625" style="1" customWidth="1"/>
    <col min="3" max="3" width="32.6328125" bestFit="1" customWidth="1"/>
    <col min="4" max="4" width="22.81640625" bestFit="1" customWidth="1"/>
    <col min="6" max="6" width="23.54296875" bestFit="1" customWidth="1"/>
    <col min="7" max="9" width="17.7265625" bestFit="1" customWidth="1"/>
  </cols>
  <sheetData>
    <row r="1" spans="1:9" ht="74" x14ac:dyDescent="0.9">
      <c r="A1" s="4" t="s">
        <v>34</v>
      </c>
    </row>
    <row r="2" spans="1:9" ht="15" x14ac:dyDescent="0.4">
      <c r="A2" s="5"/>
    </row>
    <row r="3" spans="1:9" ht="21" x14ac:dyDescent="0.5">
      <c r="A3" s="3" t="s">
        <v>6</v>
      </c>
      <c r="C3" s="6" t="s">
        <v>12</v>
      </c>
      <c r="D3" s="6" t="s">
        <v>13</v>
      </c>
      <c r="F3" s="6" t="s">
        <v>684</v>
      </c>
      <c r="G3" s="6" t="s">
        <v>48</v>
      </c>
      <c r="H3" s="6" t="s">
        <v>49</v>
      </c>
      <c r="I3" s="6" t="s">
        <v>50</v>
      </c>
    </row>
    <row r="4" spans="1:9" ht="59" x14ac:dyDescent="0.45">
      <c r="A4" s="1" t="s">
        <v>35</v>
      </c>
      <c r="C4" s="7" t="s">
        <v>38</v>
      </c>
      <c r="D4" s="7" t="s">
        <v>36</v>
      </c>
      <c r="F4" s="7" t="s">
        <v>44</v>
      </c>
      <c r="G4" s="7">
        <v>1</v>
      </c>
      <c r="H4" s="8">
        <v>1.5</v>
      </c>
      <c r="I4" s="8">
        <v>2</v>
      </c>
    </row>
    <row r="5" spans="1:9" ht="18.5" x14ac:dyDescent="0.45">
      <c r="A5" s="1" t="s">
        <v>39</v>
      </c>
      <c r="C5" s="7" t="s">
        <v>42</v>
      </c>
      <c r="D5" s="7">
        <v>1</v>
      </c>
      <c r="F5" s="7" t="s">
        <v>46</v>
      </c>
      <c r="G5" s="7">
        <v>0.5</v>
      </c>
      <c r="H5" s="8">
        <v>1</v>
      </c>
      <c r="I5" s="8">
        <v>1.5</v>
      </c>
    </row>
    <row r="6" spans="1:9" ht="18.5" x14ac:dyDescent="0.45">
      <c r="A6" s="1" t="s">
        <v>36</v>
      </c>
      <c r="C6" s="7" t="s">
        <v>43</v>
      </c>
      <c r="D6" s="7">
        <v>50</v>
      </c>
      <c r="F6" s="7" t="s">
        <v>47</v>
      </c>
      <c r="G6" s="7">
        <v>1</v>
      </c>
      <c r="H6" s="8">
        <v>1.2</v>
      </c>
      <c r="I6" s="8">
        <v>1.4</v>
      </c>
    </row>
    <row r="7" spans="1:9" x14ac:dyDescent="0.35">
      <c r="A7" s="1" t="s">
        <v>37</v>
      </c>
    </row>
    <row r="8" spans="1:9" x14ac:dyDescent="0.35">
      <c r="F8" t="s">
        <v>53</v>
      </c>
    </row>
    <row r="9" spans="1:9" ht="29" x14ac:dyDescent="0.35">
      <c r="A9" s="1" t="s">
        <v>40</v>
      </c>
    </row>
    <row r="10" spans="1:9" ht="29" x14ac:dyDescent="0.35">
      <c r="A10" s="1" t="s">
        <v>41</v>
      </c>
    </row>
    <row r="12" spans="1:9" ht="29" x14ac:dyDescent="0.35">
      <c r="A12" s="1" t="s">
        <v>51</v>
      </c>
    </row>
    <row r="13" spans="1:9" ht="43.5" x14ac:dyDescent="0.35">
      <c r="A13" s="1" t="s">
        <v>52</v>
      </c>
    </row>
  </sheetData>
  <conditionalFormatting sqref="C5:D6">
    <cfRule type="expression" dxfId="0" priority="1">
      <formula>IF($D$4="Simple weight matrix",TRUE,FALSE)</formula>
    </cfRule>
  </conditionalFormatting>
  <dataValidations count="3">
    <dataValidation type="decimal" errorStyle="information" operator="greaterThan" allowBlank="1" showInputMessage="1" showErrorMessage="1" error="Please ensure data is a float or integer" sqref="D5:D6" xr:uid="{E5F4CCE0-DD1A-4879-B34F-272A2497C1A0}">
      <formula1>0</formula1>
    </dataValidation>
    <dataValidation type="list" errorStyle="information" operator="greaterThan" allowBlank="1" showInputMessage="1" showErrorMessage="1" error="Please ensure that the data is from the provided list. " sqref="D4" xr:uid="{2E031B3C-3601-4C5A-85BE-B91EBF79B106}">
      <formula1>$A$6:$A$7</formula1>
    </dataValidation>
    <dataValidation type="decimal" errorStyle="information" operator="greaterThan" allowBlank="1" showInputMessage="1" showErrorMessage="1" error="Please ensure that the data provided is in float format." sqref="G4:I6" xr:uid="{D63BF631-0A13-48CF-8789-8B644B15EDFC}">
      <formula1>0</formula1>
    </dataValidation>
  </dataValidations>
  <pageMargins left="0.7" right="0.7" top="0.75" bottom="0.75" header="0.3" footer="0.3"/>
  <pageSetup paperSize="9" orientation="portrait" horizontalDpi="4294967293" verticalDpi="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4035D-25EA-449B-89A1-37F5803FE706}">
  <sheetPr codeName="Sheet6">
    <tabColor theme="4" tint="-0.249977111117893"/>
  </sheetPr>
  <dimension ref="A1:S34"/>
  <sheetViews>
    <sheetView workbookViewId="0">
      <selection activeCell="P21" sqref="P21"/>
    </sheetView>
  </sheetViews>
  <sheetFormatPr defaultRowHeight="18.5" x14ac:dyDescent="0.45"/>
  <cols>
    <col min="1" max="1" width="63.7265625" style="1" customWidth="1"/>
    <col min="3" max="3" width="33.7265625" bestFit="1" customWidth="1"/>
    <col min="4" max="4" width="21.81640625" bestFit="1" customWidth="1"/>
    <col min="5" max="5" width="23" bestFit="1" customWidth="1"/>
    <col min="6" max="6" width="21.1796875" bestFit="1" customWidth="1"/>
    <col min="7" max="7" width="20.7265625" bestFit="1" customWidth="1"/>
    <col min="8" max="8" width="21.81640625" style="7" bestFit="1" customWidth="1"/>
    <col min="9" max="9" width="22.7265625" style="7" bestFit="1" customWidth="1"/>
    <col min="10" max="11" width="19.08984375" style="7" bestFit="1" customWidth="1"/>
    <col min="12" max="12" width="14.90625" style="7" bestFit="1" customWidth="1"/>
    <col min="13" max="13" width="23.26953125" style="7" bestFit="1" customWidth="1"/>
    <col min="14" max="14" width="12.26953125" style="7" bestFit="1" customWidth="1"/>
    <col min="15" max="15" width="21.1796875" style="7" bestFit="1" customWidth="1"/>
    <col min="16" max="16" width="20.7265625" style="7" bestFit="1" customWidth="1"/>
    <col min="17" max="17" width="29.90625" style="7" customWidth="1"/>
    <col min="18" max="18" width="23.54296875" style="7" customWidth="1"/>
  </cols>
  <sheetData>
    <row r="1" spans="1:19" ht="74" x14ac:dyDescent="0.9">
      <c r="A1" s="4" t="s">
        <v>54</v>
      </c>
    </row>
    <row r="2" spans="1:19" x14ac:dyDescent="0.45">
      <c r="A2" s="5"/>
    </row>
    <row r="3" spans="1:19" ht="21" x14ac:dyDescent="0.5">
      <c r="A3" s="3" t="s">
        <v>6</v>
      </c>
      <c r="C3" s="6" t="s">
        <v>12</v>
      </c>
      <c r="D3" s="6" t="s">
        <v>13</v>
      </c>
      <c r="F3" s="6"/>
      <c r="G3" s="6"/>
    </row>
    <row r="4" spans="1:19" ht="30" x14ac:dyDescent="0.45">
      <c r="A4" s="1" t="s">
        <v>666</v>
      </c>
      <c r="C4" s="7" t="s">
        <v>55</v>
      </c>
      <c r="D4" s="7" t="s">
        <v>83</v>
      </c>
      <c r="F4" s="7"/>
      <c r="G4" s="7"/>
    </row>
    <row r="5" spans="1:19" x14ac:dyDescent="0.45">
      <c r="C5" s="7" t="s">
        <v>56</v>
      </c>
      <c r="D5" s="7">
        <v>2022</v>
      </c>
      <c r="F5" s="7"/>
      <c r="G5" s="7"/>
    </row>
    <row r="6" spans="1:19" x14ac:dyDescent="0.45">
      <c r="A6" s="1" t="s">
        <v>599</v>
      </c>
      <c r="C6" s="7" t="s">
        <v>57</v>
      </c>
      <c r="D6" s="7" t="s">
        <v>592</v>
      </c>
    </row>
    <row r="7" spans="1:19" x14ac:dyDescent="0.45">
      <c r="A7" s="1" t="s">
        <v>600</v>
      </c>
      <c r="C7" s="7" t="s">
        <v>58</v>
      </c>
      <c r="D7" s="7" t="s">
        <v>597</v>
      </c>
    </row>
    <row r="8" spans="1:19" x14ac:dyDescent="0.45">
      <c r="A8" s="1" t="s">
        <v>589</v>
      </c>
    </row>
    <row r="9" spans="1:19" x14ac:dyDescent="0.45">
      <c r="A9" s="1" t="s">
        <v>590</v>
      </c>
    </row>
    <row r="10" spans="1:19" x14ac:dyDescent="0.45">
      <c r="A10" s="1" t="s">
        <v>591</v>
      </c>
    </row>
    <row r="11" spans="1:19" x14ac:dyDescent="0.45">
      <c r="A11" s="1" t="s">
        <v>592</v>
      </c>
      <c r="C11" s="7" t="s">
        <v>601</v>
      </c>
      <c r="D11" s="7" t="s">
        <v>602</v>
      </c>
      <c r="E11" s="7" t="s">
        <v>614</v>
      </c>
      <c r="F11" s="7" t="s">
        <v>615</v>
      </c>
      <c r="H11" s="7" t="s">
        <v>638</v>
      </c>
      <c r="I11" s="7" t="s">
        <v>626</v>
      </c>
      <c r="J11" s="7" t="s">
        <v>627</v>
      </c>
      <c r="K11" s="7" t="s">
        <v>628</v>
      </c>
      <c r="L11" s="7" t="s">
        <v>629</v>
      </c>
      <c r="M11" s="7" t="s">
        <v>630</v>
      </c>
      <c r="N11" s="7" t="s">
        <v>631</v>
      </c>
      <c r="O11" s="7" t="s">
        <v>602</v>
      </c>
      <c r="P11" s="7" t="s">
        <v>614</v>
      </c>
      <c r="Q11" s="7" t="s">
        <v>615</v>
      </c>
      <c r="R11" s="7" t="s">
        <v>632</v>
      </c>
      <c r="S11" s="7"/>
    </row>
    <row r="12" spans="1:19" x14ac:dyDescent="0.45">
      <c r="A12" s="1" t="s">
        <v>593</v>
      </c>
      <c r="C12" s="7" t="s">
        <v>603</v>
      </c>
      <c r="D12" s="7" t="s">
        <v>608</v>
      </c>
      <c r="E12" s="11" t="s">
        <v>643</v>
      </c>
      <c r="F12" s="7" t="str">
        <f>INDEX(MC_PDF!$B$1:$B$10,MATCH(PR_group[[#This Row],[MC_PDF]],MC_PDF!$A$1:$A$10,0))</f>
        <v>(min,mode,max)</v>
      </c>
      <c r="H12" s="7" t="s">
        <v>633</v>
      </c>
      <c r="I12" s="7" t="s">
        <v>634</v>
      </c>
      <c r="J12" s="7" t="s">
        <v>635</v>
      </c>
      <c r="K12" s="7">
        <v>500</v>
      </c>
      <c r="L12" s="7" t="s">
        <v>84</v>
      </c>
      <c r="M12" s="7">
        <v>2022</v>
      </c>
      <c r="N12" s="7">
        <v>1</v>
      </c>
      <c r="O12" s="7" t="s">
        <v>607</v>
      </c>
      <c r="P12" s="11" t="s">
        <v>636</v>
      </c>
      <c r="Q12" s="7" t="str">
        <f>INDEX(MC_PDF!$B$1:$B$10,MATCH(PR_line[[#This Row],[MC_PDF]],MC_PDF!$A$1:$A$10,0))</f>
        <v>(min,mode,max)</v>
      </c>
      <c r="R12" s="7" t="s">
        <v>637</v>
      </c>
      <c r="S12" s="7"/>
    </row>
    <row r="13" spans="1:19" x14ac:dyDescent="0.45">
      <c r="A13" s="1" t="s">
        <v>594</v>
      </c>
      <c r="C13" s="7" t="s">
        <v>633</v>
      </c>
      <c r="D13" s="7" t="s">
        <v>604</v>
      </c>
      <c r="E13" s="11"/>
      <c r="F13" s="7" t="str">
        <f>INDEX(MC_PDF!$B$1:$B$10,MATCH(PR_group[[#This Row],[MC_PDF]],MC_PDF!$A$1:$A$10,0))</f>
        <v>leave cell blank</v>
      </c>
      <c r="H13" s="7" t="s">
        <v>633</v>
      </c>
      <c r="I13" s="7" t="s">
        <v>639</v>
      </c>
      <c r="J13" s="7" t="s">
        <v>640</v>
      </c>
      <c r="K13" s="7">
        <v>300</v>
      </c>
      <c r="L13" s="7" t="s">
        <v>84</v>
      </c>
      <c r="M13" s="7">
        <v>2022</v>
      </c>
      <c r="N13" s="7">
        <v>1.1000000000000001</v>
      </c>
      <c r="O13" s="7" t="s">
        <v>604</v>
      </c>
      <c r="P13" s="11"/>
      <c r="Q13" s="7" t="str">
        <f>INDEX(MC_PDF!$B$1:$B$10,MATCH(PR_line[[#This Row],[MC_PDF]],MC_PDF!$A$1:$A$10,0))</f>
        <v>leave cell blank</v>
      </c>
      <c r="R13" s="7" t="s">
        <v>641</v>
      </c>
      <c r="S13" s="7"/>
    </row>
    <row r="14" spans="1:19" x14ac:dyDescent="0.45">
      <c r="A14" s="1" t="s">
        <v>595</v>
      </c>
      <c r="C14" s="7" t="s">
        <v>625</v>
      </c>
      <c r="D14" s="7" t="s">
        <v>604</v>
      </c>
      <c r="E14" s="11"/>
      <c r="F14" s="7" t="str">
        <f>INDEX(MC_PDF!$B$1:$B$10,MATCH(PR_group[[#This Row],[MC_PDF]],MC_PDF!$A$1:$A$10,0))</f>
        <v>leave cell blank</v>
      </c>
      <c r="H14" s="7" t="s">
        <v>603</v>
      </c>
      <c r="I14" s="7" t="s">
        <v>642</v>
      </c>
      <c r="J14" s="7" t="s">
        <v>646</v>
      </c>
      <c r="K14" s="7">
        <v>300</v>
      </c>
      <c r="L14" s="7" t="s">
        <v>84</v>
      </c>
      <c r="M14" s="7">
        <v>2022</v>
      </c>
      <c r="N14" s="7">
        <v>1</v>
      </c>
      <c r="O14" s="7" t="s">
        <v>605</v>
      </c>
      <c r="P14" s="11" t="s">
        <v>644</v>
      </c>
      <c r="Q14" s="7" t="str">
        <f>INDEX(MC_PDF!$B$1:$B$10,MATCH(PR_line[[#This Row],[MC_PDF]],MC_PDF!$A$1:$A$10,0))</f>
        <v>(min,max)</v>
      </c>
      <c r="R14" s="7" t="s">
        <v>645</v>
      </c>
      <c r="S14" s="7"/>
    </row>
    <row r="15" spans="1:19" x14ac:dyDescent="0.45">
      <c r="H15" s="7" t="s">
        <v>603</v>
      </c>
      <c r="I15" s="7" t="s">
        <v>647</v>
      </c>
      <c r="J15" s="7" t="s">
        <v>646</v>
      </c>
      <c r="K15" s="7">
        <v>600</v>
      </c>
      <c r="L15" s="7" t="s">
        <v>84</v>
      </c>
      <c r="M15" s="7">
        <v>2022</v>
      </c>
      <c r="N15" s="7">
        <v>1</v>
      </c>
      <c r="O15" s="7" t="s">
        <v>604</v>
      </c>
      <c r="P15" s="11"/>
      <c r="Q15" s="7" t="str">
        <f>INDEX(MC_PDF!$B$1:$B$10,MATCH(PR_line[[#This Row],[MC_PDF]],MC_PDF!$A$1:$A$10,0))</f>
        <v>leave cell blank</v>
      </c>
      <c r="R15" s="7" t="s">
        <v>645</v>
      </c>
      <c r="S15" s="7"/>
    </row>
    <row r="16" spans="1:19" x14ac:dyDescent="0.45">
      <c r="A16" s="1" t="s">
        <v>596</v>
      </c>
      <c r="C16" t="s">
        <v>45</v>
      </c>
      <c r="H16" s="7" t="s">
        <v>625</v>
      </c>
      <c r="I16" s="7" t="s">
        <v>648</v>
      </c>
      <c r="J16" s="7" t="s">
        <v>649</v>
      </c>
      <c r="K16" s="7">
        <v>1</v>
      </c>
      <c r="L16" s="7" t="s">
        <v>84</v>
      </c>
      <c r="M16" s="7">
        <v>2015</v>
      </c>
      <c r="N16" s="7">
        <v>1</v>
      </c>
      <c r="O16" s="7" t="s">
        <v>605</v>
      </c>
      <c r="P16" s="11" t="s">
        <v>650</v>
      </c>
      <c r="Q16" s="7" t="str">
        <f>INDEX(MC_PDF!$B$1:$B$10,MATCH(PR_line[[#This Row],[MC_PDF]],MC_PDF!$A$1:$A$10,0))</f>
        <v>(min,max)</v>
      </c>
      <c r="R16" s="7" t="s">
        <v>651</v>
      </c>
      <c r="S16" s="7"/>
    </row>
    <row r="17" spans="1:19" x14ac:dyDescent="0.45">
      <c r="A17" s="1" t="s">
        <v>597</v>
      </c>
      <c r="H17" s="7" t="s">
        <v>625</v>
      </c>
      <c r="I17" s="7" t="s">
        <v>652</v>
      </c>
      <c r="J17" s="7" t="s">
        <v>646</v>
      </c>
      <c r="K17" s="7">
        <v>90</v>
      </c>
      <c r="L17" s="7" t="s">
        <v>84</v>
      </c>
      <c r="M17" s="7">
        <v>2022</v>
      </c>
      <c r="N17" s="7">
        <v>1</v>
      </c>
      <c r="O17" s="7" t="s">
        <v>607</v>
      </c>
      <c r="P17" s="11" t="s">
        <v>761</v>
      </c>
      <c r="Q17" s="7" t="str">
        <f>INDEX(MC_PDF!$B$1:$B$10,MATCH(PR_line[[#This Row],[MC_PDF]],MC_PDF!$A$1:$A$10,0))</f>
        <v>(min,mode,max)</v>
      </c>
      <c r="R17" s="7" t="s">
        <v>653</v>
      </c>
      <c r="S17" s="7"/>
    </row>
    <row r="18" spans="1:19" x14ac:dyDescent="0.45">
      <c r="A18" s="1" t="s">
        <v>598</v>
      </c>
      <c r="H18" s="7" t="s">
        <v>625</v>
      </c>
      <c r="I18" s="7" t="s">
        <v>654</v>
      </c>
      <c r="J18" s="7" t="s">
        <v>646</v>
      </c>
      <c r="K18" s="7">
        <v>40</v>
      </c>
      <c r="L18" s="7" t="s">
        <v>84</v>
      </c>
      <c r="M18" s="7">
        <v>2022</v>
      </c>
      <c r="N18" s="7">
        <v>1</v>
      </c>
      <c r="O18" s="7" t="s">
        <v>604</v>
      </c>
      <c r="P18" s="11"/>
      <c r="Q18" s="7" t="str">
        <f>INDEX(MC_PDF!$B$1:$B$10,MATCH(PR_line[[#This Row],[MC_PDF]],MC_PDF!$A$1:$A$10,0))</f>
        <v>leave cell blank</v>
      </c>
      <c r="R18" s="7" t="s">
        <v>655</v>
      </c>
      <c r="S18" s="7"/>
    </row>
    <row r="20" spans="1:19" ht="30" x14ac:dyDescent="0.45">
      <c r="A20" s="1" t="s">
        <v>656</v>
      </c>
      <c r="H20" t="s">
        <v>45</v>
      </c>
    </row>
    <row r="21" spans="1:19" x14ac:dyDescent="0.45">
      <c r="A21" s="1" t="s">
        <v>622</v>
      </c>
    </row>
    <row r="22" spans="1:19" x14ac:dyDescent="0.45">
      <c r="A22" s="1" t="s">
        <v>623</v>
      </c>
    </row>
    <row r="23" spans="1:19" ht="30" x14ac:dyDescent="0.45">
      <c r="A23" s="1" t="s">
        <v>624</v>
      </c>
    </row>
    <row r="25" spans="1:19" x14ac:dyDescent="0.45">
      <c r="A25" s="1" t="s">
        <v>657</v>
      </c>
    </row>
    <row r="26" spans="1:19" x14ac:dyDescent="0.45">
      <c r="A26" s="1" t="s">
        <v>658</v>
      </c>
    </row>
    <row r="27" spans="1:19" x14ac:dyDescent="0.45">
      <c r="A27" s="1" t="s">
        <v>659</v>
      </c>
    </row>
    <row r="28" spans="1:19" x14ac:dyDescent="0.45">
      <c r="A28" s="1" t="s">
        <v>660</v>
      </c>
    </row>
    <row r="29" spans="1:19" x14ac:dyDescent="0.45">
      <c r="A29" s="1" t="s">
        <v>661</v>
      </c>
    </row>
    <row r="30" spans="1:19" x14ac:dyDescent="0.45">
      <c r="A30" s="1" t="s">
        <v>662</v>
      </c>
    </row>
    <row r="31" spans="1:19" x14ac:dyDescent="0.45">
      <c r="A31" s="1" t="s">
        <v>663</v>
      </c>
    </row>
    <row r="32" spans="1:19" ht="30" x14ac:dyDescent="0.45">
      <c r="A32" s="1" t="s">
        <v>664</v>
      </c>
    </row>
    <row r="33" spans="1:1" x14ac:dyDescent="0.45">
      <c r="A33" s="1" t="s">
        <v>665</v>
      </c>
    </row>
    <row r="34" spans="1:1" ht="30" x14ac:dyDescent="0.45">
      <c r="A34" s="1" t="s">
        <v>624</v>
      </c>
    </row>
  </sheetData>
  <dataValidations count="6">
    <dataValidation type="list" errorStyle="information" operator="greaterThan" allowBlank="1" showInputMessage="1" showErrorMessage="1" error="Please ensure data is a float or integer" sqref="D6" xr:uid="{803572E7-F390-4611-902A-8A8B62048522}">
      <formula1>$A$9:$A$14</formula1>
    </dataValidation>
    <dataValidation type="whole" errorStyle="information" operator="greaterThan" allowBlank="1" showInputMessage="1" showErrorMessage="1" error="Please ensure data is a float or integer" sqref="D5" xr:uid="{857A26F3-ACD2-45E7-A612-961A9A2417DB}">
      <formula1>0</formula1>
    </dataValidation>
    <dataValidation type="list" allowBlank="1" showInputMessage="1" showErrorMessage="1" sqref="D7" xr:uid="{AFA6E389-158A-4B6B-BA05-B64E47E59DA4}">
      <formula1>$A$17:$A$18</formula1>
    </dataValidation>
    <dataValidation type="list" allowBlank="1" showInputMessage="1" showErrorMessage="1" sqref="H12:H18" xr:uid="{4CF3621B-07B8-4020-97BC-39E1CB0AC4F8}">
      <formula1>price_groups</formula1>
    </dataValidation>
    <dataValidation type="decimal" operator="greaterThan" allowBlank="1" showInputMessage="1" showErrorMessage="1" sqref="K12:K18 N12:N18" xr:uid="{B376F8FC-7699-4A4E-8780-6DCD5E802710}">
      <formula1>0</formula1>
    </dataValidation>
    <dataValidation type="whole" operator="greaterThanOrEqual" allowBlank="1" showInputMessage="1" showErrorMessage="1" sqref="M12:M18" xr:uid="{D56DCF40-ED95-4331-88E5-82AB23344C92}">
      <formula1>0</formula1>
    </dataValidation>
  </dataValidations>
  <pageMargins left="0.7" right="0.7" top="0.75" bottom="0.75" header="0.3" footer="0.3"/>
  <pageSetup paperSize="9" orientation="portrait" horizontalDpi="4294967293" verticalDpi="0" r:id="rId1"/>
  <tableParts count="3">
    <tablePart r:id="rId2"/>
    <tablePart r:id="rId3"/>
    <tablePart r:id="rId4"/>
  </tableParts>
  <extLst>
    <ext xmlns:x14="http://schemas.microsoft.com/office/spreadsheetml/2009/9/main" uri="{CCE6A557-97BC-4b89-ADB6-D9C93CAAB3DF}">
      <x14:dataValidations xmlns:xm="http://schemas.microsoft.com/office/excel/2006/main" count="3">
        <x14:dataValidation type="list" errorStyle="information" operator="greaterThan" allowBlank="1" showInputMessage="1" showErrorMessage="1" error="Please ensure that the data is integer format. " xr:uid="{E5729497-D1B7-4987-925F-F84C1E9557FA}">
          <x14:formula1>
            <xm:f>econ_codes!$A$2:$A$265</xm:f>
          </x14:formula1>
          <xm:sqref>D4</xm:sqref>
        </x14:dataValidation>
        <x14:dataValidation type="list" showInputMessage="1" showErrorMessage="1" xr:uid="{0D3A3155-E93D-485F-918D-1FF8E3260ED2}">
          <x14:formula1>
            <xm:f>MC_PDF!$A$1:$A$10</xm:f>
          </x14:formula1>
          <xm:sqref>D12:D14 O12:O18</xm:sqref>
        </x14:dataValidation>
        <x14:dataValidation type="list" allowBlank="1" showInputMessage="1" showErrorMessage="1" xr:uid="{7FFE9C0C-5092-49E1-8338-DC9E22D97842}">
          <x14:formula1>
            <xm:f>econ_codes!$B$2:$B$265</xm:f>
          </x14:formula1>
          <xm:sqref>L12:L18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43A49-9C01-4728-AE9A-A04652BC2FE2}">
  <sheetPr codeName="Sheet7">
    <tabColor theme="4" tint="-0.249977111117893"/>
  </sheetPr>
  <dimension ref="A1:L30"/>
  <sheetViews>
    <sheetView tabSelected="1" workbookViewId="0">
      <selection activeCell="A22" sqref="A22"/>
    </sheetView>
  </sheetViews>
  <sheetFormatPr defaultRowHeight="14.5" x14ac:dyDescent="0.35"/>
  <cols>
    <col min="1" max="1" width="63.7265625" style="1" customWidth="1"/>
    <col min="2" max="2" width="12.36328125" style="1" customWidth="1"/>
    <col min="4" max="5" width="20.36328125" customWidth="1"/>
    <col min="6" max="7" width="17.54296875" bestFit="1" customWidth="1"/>
    <col min="8" max="8" width="21.453125" bestFit="1" customWidth="1"/>
    <col min="9" max="9" width="29.54296875" bestFit="1" customWidth="1"/>
    <col min="10" max="10" width="17.1796875" bestFit="1" customWidth="1"/>
    <col min="11" max="11" width="10.6328125" bestFit="1" customWidth="1"/>
  </cols>
  <sheetData>
    <row r="1" spans="1:11" ht="37" x14ac:dyDescent="0.9">
      <c r="A1" s="4" t="s">
        <v>667</v>
      </c>
      <c r="B1" s="4"/>
    </row>
    <row r="2" spans="1:11" ht="15" x14ac:dyDescent="0.4">
      <c r="A2" s="5"/>
      <c r="B2" s="5"/>
      <c r="D2" t="s">
        <v>765</v>
      </c>
    </row>
    <row r="3" spans="1:11" ht="21" x14ac:dyDescent="0.5">
      <c r="A3" s="3" t="s">
        <v>6</v>
      </c>
      <c r="B3" s="3"/>
      <c r="D3" s="6" t="s">
        <v>741</v>
      </c>
      <c r="E3" s="6" t="s">
        <v>749</v>
      </c>
    </row>
    <row r="4" spans="1:11" ht="30" x14ac:dyDescent="0.45">
      <c r="A4" s="1" t="s">
        <v>764</v>
      </c>
      <c r="D4" s="7" t="s">
        <v>742</v>
      </c>
      <c r="E4" s="7"/>
    </row>
    <row r="5" spans="1:11" ht="18.5" x14ac:dyDescent="0.45">
      <c r="D5" s="7" t="s">
        <v>750</v>
      </c>
      <c r="E5" s="7" t="s">
        <v>744</v>
      </c>
    </row>
    <row r="6" spans="1:11" ht="44.5" x14ac:dyDescent="0.45">
      <c r="A6" s="1" t="s">
        <v>766</v>
      </c>
      <c r="D6" s="7"/>
      <c r="E6" s="7"/>
    </row>
    <row r="7" spans="1:11" x14ac:dyDescent="0.35">
      <c r="A7" s="31" t="s">
        <v>769</v>
      </c>
      <c r="B7" s="31"/>
      <c r="D7" t="s">
        <v>672</v>
      </c>
    </row>
    <row r="8" spans="1:11" x14ac:dyDescent="0.35">
      <c r="A8" s="1" t="s">
        <v>770</v>
      </c>
    </row>
    <row r="9" spans="1:11" ht="29" x14ac:dyDescent="0.35">
      <c r="A9" s="1" t="s">
        <v>771</v>
      </c>
    </row>
    <row r="10" spans="1:11" x14ac:dyDescent="0.35">
      <c r="D10" t="s">
        <v>767</v>
      </c>
    </row>
    <row r="11" spans="1:11" ht="23" customHeight="1" x14ac:dyDescent="0.45">
      <c r="A11" s="30" t="s">
        <v>768</v>
      </c>
      <c r="B11" s="29"/>
      <c r="D11" s="26" t="s">
        <v>669</v>
      </c>
      <c r="E11" s="27" t="s">
        <v>751</v>
      </c>
      <c r="F11" s="28" t="s">
        <v>743</v>
      </c>
      <c r="G11" s="28" t="s">
        <v>677</v>
      </c>
      <c r="H11" s="28" t="s">
        <v>746</v>
      </c>
      <c r="I11" s="28" t="s">
        <v>747</v>
      </c>
      <c r="J11" s="28" t="s">
        <v>748</v>
      </c>
      <c r="K11" s="28" t="s">
        <v>760</v>
      </c>
    </row>
    <row r="12" spans="1:11" ht="18.5" x14ac:dyDescent="0.45">
      <c r="A12" s="30"/>
      <c r="B12" s="29"/>
      <c r="D12" s="23">
        <v>0</v>
      </c>
      <c r="E12" s="24" t="s">
        <v>742</v>
      </c>
      <c r="F12" s="25" t="s">
        <v>744</v>
      </c>
      <c r="G12" s="25" t="s">
        <v>762</v>
      </c>
      <c r="H12" s="25" t="s">
        <v>754</v>
      </c>
      <c r="I12" s="25">
        <v>0</v>
      </c>
      <c r="J12" s="25" t="s">
        <v>604</v>
      </c>
      <c r="K12" s="7">
        <f>ROW(Outcome_settings0[[#This Row],[scenario_n]])-ROW(Outcome_settings0[[#Headers],[scenario_n]])</f>
        <v>1</v>
      </c>
    </row>
    <row r="13" spans="1:11" ht="20.5" customHeight="1" x14ac:dyDescent="0.45">
      <c r="A13" s="30"/>
      <c r="B13" s="29"/>
      <c r="D13" s="23">
        <v>0</v>
      </c>
      <c r="E13" s="24" t="s">
        <v>742</v>
      </c>
      <c r="F13" s="25" t="s">
        <v>745</v>
      </c>
      <c r="G13" s="25" t="s">
        <v>762</v>
      </c>
      <c r="H13" s="25" t="s">
        <v>757</v>
      </c>
      <c r="I13" s="25">
        <v>0</v>
      </c>
      <c r="J13" s="25" t="s">
        <v>604</v>
      </c>
      <c r="K13" s="7">
        <f>ROW(Outcome_settings0[[#This Row],[scenario_n]])-ROW(Outcome_settings0[[#Headers],[scenario_n]])</f>
        <v>2</v>
      </c>
    </row>
    <row r="14" spans="1:11" ht="23" customHeight="1" x14ac:dyDescent="0.45">
      <c r="A14" s="30" t="s">
        <v>773</v>
      </c>
      <c r="D14" s="23">
        <v>0</v>
      </c>
      <c r="E14" s="24" t="s">
        <v>750</v>
      </c>
      <c r="F14" s="25" t="s">
        <v>752</v>
      </c>
      <c r="G14" s="25" t="s">
        <v>762</v>
      </c>
      <c r="H14" s="25" t="s">
        <v>755</v>
      </c>
      <c r="I14" s="25">
        <v>0</v>
      </c>
      <c r="J14" s="25" t="s">
        <v>604</v>
      </c>
      <c r="K14" s="7">
        <f>ROW(Outcome_settings0[[#This Row],[scenario_n]])-ROW(Outcome_settings0[[#Headers],[scenario_n]])</f>
        <v>3</v>
      </c>
    </row>
    <row r="15" spans="1:11" ht="18.5" x14ac:dyDescent="0.45">
      <c r="A15" s="30"/>
      <c r="D15" s="23">
        <v>0</v>
      </c>
      <c r="E15" s="24" t="s">
        <v>750</v>
      </c>
      <c r="F15" s="25" t="s">
        <v>753</v>
      </c>
      <c r="G15" s="25" t="s">
        <v>762</v>
      </c>
      <c r="H15" s="25" t="s">
        <v>756</v>
      </c>
      <c r="I15" s="25">
        <v>0</v>
      </c>
      <c r="J15" s="25" t="s">
        <v>604</v>
      </c>
      <c r="K15" s="7">
        <f>ROW(Outcome_settings0[[#This Row],[scenario_n]])-ROW(Outcome_settings0[[#Headers],[scenario_n]])</f>
        <v>4</v>
      </c>
    </row>
    <row r="16" spans="1:11" x14ac:dyDescent="0.35">
      <c r="A16" s="30"/>
    </row>
    <row r="17" spans="1:12" x14ac:dyDescent="0.35">
      <c r="D17" t="s">
        <v>672</v>
      </c>
    </row>
    <row r="18" spans="1:12" ht="15" thickBot="1" x14ac:dyDescent="0.4"/>
    <row r="19" spans="1:12" x14ac:dyDescent="0.35">
      <c r="C19" s="19" t="s">
        <v>710</v>
      </c>
      <c r="D19" s="12"/>
      <c r="E19" s="12"/>
      <c r="F19" s="12"/>
      <c r="G19" s="12"/>
      <c r="H19" s="12"/>
      <c r="I19" s="12"/>
      <c r="J19" s="12"/>
      <c r="K19" s="12"/>
      <c r="L19" s="13"/>
    </row>
    <row r="20" spans="1:12" x14ac:dyDescent="0.35">
      <c r="C20" s="14"/>
      <c r="L20" s="15"/>
    </row>
    <row r="21" spans="1:12" x14ac:dyDescent="0.35">
      <c r="C21" s="14"/>
      <c r="D21" t="s">
        <v>767</v>
      </c>
      <c r="L21" s="15"/>
    </row>
    <row r="22" spans="1:12" ht="18.5" x14ac:dyDescent="0.45">
      <c r="C22" s="14"/>
      <c r="D22" s="28" t="s">
        <v>669</v>
      </c>
      <c r="E22" s="28" t="s">
        <v>751</v>
      </c>
      <c r="F22" s="28" t="s">
        <v>743</v>
      </c>
      <c r="G22" s="28" t="s">
        <v>677</v>
      </c>
      <c r="H22" s="28" t="s">
        <v>746</v>
      </c>
      <c r="I22" s="28" t="s">
        <v>747</v>
      </c>
      <c r="J22" s="28" t="s">
        <v>748</v>
      </c>
      <c r="K22" s="28" t="s">
        <v>760</v>
      </c>
      <c r="L22" s="15"/>
    </row>
    <row r="23" spans="1:12" ht="18.5" x14ac:dyDescent="0.45">
      <c r="A23" s="31" t="s">
        <v>772</v>
      </c>
      <c r="C23" s="14"/>
      <c r="D23" s="7">
        <v>1</v>
      </c>
      <c r="E23" s="7" t="str">
        <f>INDEX(Outcome_settings0[event_under],MATCH(Outcome_settings1[[#This Row],[outcome_id]],Outcome_settings0[outcome_id],0))</f>
        <v>Storm</v>
      </c>
      <c r="F23" s="7" t="str">
        <f>INDEX(Outcome_settings0[outcome_id],MATCH(Outcome_settings1[[#This Row],[outc_n]],Outcome_settings0[outc_n],0))</f>
        <v>Storm occurs</v>
      </c>
      <c r="G23" s="7" t="s">
        <v>758</v>
      </c>
      <c r="H23" s="7" t="s">
        <v>758</v>
      </c>
      <c r="I23" s="7" t="s">
        <v>759</v>
      </c>
      <c r="J23" s="7" t="s">
        <v>759</v>
      </c>
      <c r="K23" s="7">
        <f>ROW(Outcome_settings1[[#This Row],[scenario_n]])-ROW(Outcome_settings1[[#Headers],[scenario_n]])</f>
        <v>1</v>
      </c>
      <c r="L23" s="15"/>
    </row>
    <row r="24" spans="1:12" ht="30" x14ac:dyDescent="0.45">
      <c r="A24" s="1" t="s">
        <v>774</v>
      </c>
      <c r="C24" s="14"/>
      <c r="D24" s="7">
        <v>1</v>
      </c>
      <c r="E24" s="7" t="str">
        <f>INDEX(Outcome_settings0[event_under],MATCH(Outcome_settings1[[#This Row],[outcome_id]],Outcome_settings0[outcome_id],0))</f>
        <v>Storm</v>
      </c>
      <c r="F24" s="7" t="str">
        <f>INDEX(Outcome_settings0[outcome_id],MATCH(Outcome_settings1[[#This Row],[outc_n]],Outcome_settings0[outc_n],0))</f>
        <v>No storm</v>
      </c>
      <c r="G24" s="7" t="s">
        <v>758</v>
      </c>
      <c r="H24" s="7" t="s">
        <v>758</v>
      </c>
      <c r="I24" s="7" t="s">
        <v>759</v>
      </c>
      <c r="J24" s="7" t="s">
        <v>759</v>
      </c>
      <c r="K24" s="7">
        <f>ROW(Outcome_settings1[[#This Row],[scenario_n]])-ROW(Outcome_settings1[[#Headers],[scenario_n]])</f>
        <v>2</v>
      </c>
      <c r="L24" s="15"/>
    </row>
    <row r="25" spans="1:12" ht="30" x14ac:dyDescent="0.45">
      <c r="A25" s="1" t="s">
        <v>775</v>
      </c>
      <c r="C25" s="14"/>
      <c r="D25" s="7">
        <v>1</v>
      </c>
      <c r="E25" s="7" t="str">
        <f>INDEX(Outcome_settings0[event_under],MATCH(Outcome_settings1[[#This Row],[outcome_id]],Outcome_settings0[outcome_id],0))</f>
        <v>School Holidays</v>
      </c>
      <c r="F25" s="7" t="str">
        <f>INDEX(Outcome_settings0[outcome_id],MATCH(Outcome_settings1[[#This Row],[outc_n]],Outcome_settings0[outc_n],0))</f>
        <v>Holidays on</v>
      </c>
      <c r="G25" s="7" t="s">
        <v>758</v>
      </c>
      <c r="H25" s="7" t="s">
        <v>758</v>
      </c>
      <c r="I25" s="7" t="s">
        <v>759</v>
      </c>
      <c r="J25" s="7" t="s">
        <v>759</v>
      </c>
      <c r="K25" s="7">
        <f>ROW(Outcome_settings1[[#This Row],[scenario_n]])-ROW(Outcome_settings1[[#Headers],[scenario_n]])</f>
        <v>3</v>
      </c>
      <c r="L25" s="15"/>
    </row>
    <row r="26" spans="1:12" ht="18.5" x14ac:dyDescent="0.45">
      <c r="A26" s="1" t="s">
        <v>776</v>
      </c>
      <c r="C26" s="14"/>
      <c r="D26" s="7">
        <v>1</v>
      </c>
      <c r="E26" s="7" t="str">
        <f>INDEX(Outcome_settings0[event_under],MATCH(Outcome_settings1[[#This Row],[outcome_id]],Outcome_settings0[outcome_id],0))</f>
        <v>School Holidays</v>
      </c>
      <c r="F26" s="7" t="str">
        <f>INDEX(Outcome_settings0[outcome_id],MATCH(Outcome_settings1[[#This Row],[outc_n]],Outcome_settings0[outc_n],0))</f>
        <v>Holidays off</v>
      </c>
      <c r="G26" s="7" t="s">
        <v>758</v>
      </c>
      <c r="H26" s="7" t="s">
        <v>758</v>
      </c>
      <c r="I26" s="7" t="s">
        <v>759</v>
      </c>
      <c r="J26" s="7" t="s">
        <v>759</v>
      </c>
      <c r="K26" s="7">
        <f>ROW(Outcome_settings1[[#This Row],[scenario_n]])-ROW(Outcome_settings1[[#Headers],[scenario_n]])</f>
        <v>4</v>
      </c>
      <c r="L26" s="15"/>
    </row>
    <row r="27" spans="1:12" ht="44.5" x14ac:dyDescent="0.45">
      <c r="A27" s="1" t="s">
        <v>777</v>
      </c>
      <c r="C27" s="14"/>
      <c r="D27" s="7"/>
      <c r="E27" s="7"/>
      <c r="F27" s="7"/>
      <c r="G27" s="7"/>
      <c r="H27" s="7"/>
      <c r="I27" s="7"/>
      <c r="J27" s="7"/>
      <c r="K27" s="7"/>
      <c r="L27" s="15"/>
    </row>
    <row r="28" spans="1:12" ht="43.5" x14ac:dyDescent="0.35">
      <c r="A28" s="1" t="s">
        <v>778</v>
      </c>
      <c r="C28" s="14"/>
      <c r="D28" t="s">
        <v>672</v>
      </c>
      <c r="L28" s="15"/>
    </row>
    <row r="29" spans="1:12" ht="44" thickBot="1" x14ac:dyDescent="0.4">
      <c r="A29" s="1" t="s">
        <v>780</v>
      </c>
      <c r="C29" s="16"/>
      <c r="D29" s="17"/>
      <c r="E29" s="17"/>
      <c r="F29" s="17"/>
      <c r="G29" s="17"/>
      <c r="H29" s="17"/>
      <c r="I29" s="17"/>
      <c r="J29" s="17"/>
      <c r="K29" s="17"/>
      <c r="L29" s="18"/>
    </row>
    <row r="30" spans="1:12" ht="43.5" x14ac:dyDescent="0.35">
      <c r="A30" s="1" t="s">
        <v>779</v>
      </c>
    </row>
  </sheetData>
  <mergeCells count="2">
    <mergeCell ref="A11:A13"/>
    <mergeCell ref="A14:A16"/>
  </mergeCells>
  <dataValidations disablePrompts="1" count="2">
    <dataValidation type="list" allowBlank="1" showInputMessage="1" showErrorMessage="1" sqref="E12:E15" xr:uid="{A1BF6D00-73B0-478C-B8A7-45CCE5451A06}">
      <formula1>events</formula1>
    </dataValidation>
    <dataValidation type="list" allowBlank="1" showInputMessage="1" showErrorMessage="1" sqref="E4:E5" xr:uid="{4F49FAAC-6650-499C-9B4D-2F1377FE8CE0}">
      <formula1>outcomes</formula1>
    </dataValidation>
  </dataValidations>
  <pageMargins left="0.7" right="0.7" top="0.75" bottom="0.75" header="0.3" footer="0.3"/>
  <pageSetup paperSize="9" orientation="portrait" horizontalDpi="4294967293" verticalDpi="0"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CDF32-5C9F-43AE-AFBD-29C78F22CD92}">
  <sheetPr codeName="Sheet1">
    <tabColor theme="4" tint="-0.249977111117893"/>
  </sheetPr>
  <dimension ref="A1:X39"/>
  <sheetViews>
    <sheetView workbookViewId="0">
      <selection activeCell="J19" sqref="J19"/>
    </sheetView>
  </sheetViews>
  <sheetFormatPr defaultRowHeight="14.5" x14ac:dyDescent="0.35"/>
  <cols>
    <col min="1" max="1" width="63.7265625" style="20" customWidth="1"/>
    <col min="4" max="4" width="23.6328125" customWidth="1"/>
    <col min="5" max="5" width="20.36328125" customWidth="1"/>
    <col min="6" max="6" width="19.90625" customWidth="1"/>
    <col min="7" max="7" width="23.08984375" customWidth="1"/>
    <col min="8" max="8" width="20.7265625" bestFit="1" customWidth="1"/>
    <col min="9" max="9" width="13.54296875" customWidth="1"/>
    <col min="11" max="11" width="22.7265625" customWidth="1"/>
    <col min="12" max="12" width="25.81640625" bestFit="1" customWidth="1"/>
    <col min="13" max="14" width="23.54296875" bestFit="1" customWidth="1"/>
    <col min="15" max="15" width="21.36328125" bestFit="1" customWidth="1"/>
    <col min="16" max="16" width="17.54296875" bestFit="1" customWidth="1"/>
    <col min="17" max="17" width="18.36328125" bestFit="1" customWidth="1"/>
    <col min="18" max="18" width="21.1796875" bestFit="1" customWidth="1"/>
    <col min="19" max="19" width="20.7265625" bestFit="1" customWidth="1"/>
    <col min="20" max="20" width="27.1796875" bestFit="1" customWidth="1"/>
    <col min="21" max="21" width="26.90625" customWidth="1"/>
    <col min="22" max="22" width="38.90625" bestFit="1" customWidth="1"/>
    <col min="23" max="23" width="9.81640625" bestFit="1" customWidth="1"/>
  </cols>
  <sheetData>
    <row r="1" spans="1:23" ht="74" x14ac:dyDescent="0.9">
      <c r="A1" s="4" t="s">
        <v>668</v>
      </c>
    </row>
    <row r="2" spans="1:23" ht="15" x14ac:dyDescent="0.4">
      <c r="A2" s="5"/>
      <c r="D2" t="s">
        <v>697</v>
      </c>
    </row>
    <row r="3" spans="1:23" ht="21" x14ac:dyDescent="0.5">
      <c r="A3" s="3" t="s">
        <v>6</v>
      </c>
      <c r="D3" s="9" t="s">
        <v>12</v>
      </c>
      <c r="E3" s="10" t="s">
        <v>13</v>
      </c>
      <c r="H3" s="6"/>
      <c r="I3" s="6"/>
    </row>
    <row r="4" spans="1:23" ht="18.5" customHeight="1" x14ac:dyDescent="0.45">
      <c r="A4" s="30" t="s">
        <v>714</v>
      </c>
      <c r="D4" s="7" t="s">
        <v>669</v>
      </c>
      <c r="E4" s="7">
        <v>0</v>
      </c>
      <c r="H4" s="7"/>
      <c r="I4" s="7"/>
    </row>
    <row r="5" spans="1:23" ht="18.5" x14ac:dyDescent="0.45">
      <c r="A5" s="30"/>
      <c r="D5" s="7" t="s">
        <v>670</v>
      </c>
      <c r="E5" s="7" t="s">
        <v>671</v>
      </c>
      <c r="H5" s="7"/>
      <c r="I5" s="7"/>
    </row>
    <row r="6" spans="1:23" ht="18.5" x14ac:dyDescent="0.45">
      <c r="A6" s="30"/>
      <c r="D6" s="7"/>
      <c r="E6" s="7"/>
      <c r="H6" s="7"/>
      <c r="I6" s="7"/>
    </row>
    <row r="7" spans="1:23" x14ac:dyDescent="0.35">
      <c r="A7" s="30"/>
      <c r="D7" t="s">
        <v>695</v>
      </c>
      <c r="K7" t="s">
        <v>696</v>
      </c>
    </row>
    <row r="8" spans="1:23" ht="18.5" x14ac:dyDescent="0.45">
      <c r="A8" s="30"/>
      <c r="D8" s="7" t="s">
        <v>601</v>
      </c>
      <c r="E8" s="7" t="s">
        <v>674</v>
      </c>
      <c r="F8" s="7" t="s">
        <v>602</v>
      </c>
      <c r="G8" s="7" t="s">
        <v>614</v>
      </c>
      <c r="H8" s="7" t="s">
        <v>615</v>
      </c>
      <c r="I8" s="7" t="s">
        <v>708</v>
      </c>
      <c r="K8" s="7" t="s">
        <v>638</v>
      </c>
      <c r="L8" s="7" t="s">
        <v>626</v>
      </c>
      <c r="M8" s="7" t="s">
        <v>675</v>
      </c>
      <c r="N8" s="7" t="s">
        <v>676</v>
      </c>
      <c r="O8" s="7" t="s">
        <v>679</v>
      </c>
      <c r="P8" s="7" t="s">
        <v>677</v>
      </c>
      <c r="Q8" s="7" t="s">
        <v>678</v>
      </c>
      <c r="R8" s="7" t="s">
        <v>602</v>
      </c>
      <c r="S8" s="7" t="s">
        <v>614</v>
      </c>
      <c r="T8" s="7" t="s">
        <v>615</v>
      </c>
      <c r="U8" s="7" t="s">
        <v>683</v>
      </c>
      <c r="V8" s="7" t="s">
        <v>632</v>
      </c>
      <c r="W8" s="7" t="s">
        <v>740</v>
      </c>
    </row>
    <row r="9" spans="1:23" ht="18.5" x14ac:dyDescent="0.45">
      <c r="A9" s="30"/>
      <c r="D9" s="7" t="s">
        <v>673</v>
      </c>
      <c r="E9" s="7" t="s">
        <v>718</v>
      </c>
      <c r="F9" s="7" t="s">
        <v>611</v>
      </c>
      <c r="G9" s="11" t="s">
        <v>680</v>
      </c>
      <c r="H9" s="7" t="str">
        <f>INDEX(MC_PDF!$B$1:$B$10,MATCH(QS_group0[[#This Row],[MC_PDF]],MC_PDF!$A$1:$A$10,0))</f>
        <v>(rate)</v>
      </c>
      <c r="I9" s="7">
        <f>ROW(QS_group0[[#This Row],[group_id]])-ROW(QS_group0[[#Headers],[group_id]])</f>
        <v>1</v>
      </c>
      <c r="K9" s="7" t="s">
        <v>673</v>
      </c>
      <c r="L9" s="7" t="s">
        <v>681</v>
      </c>
      <c r="M9" s="7" t="s">
        <v>634</v>
      </c>
      <c r="N9" s="7" t="s">
        <v>44</v>
      </c>
      <c r="O9" s="7" t="s">
        <v>48</v>
      </c>
      <c r="P9" s="11" t="s">
        <v>685</v>
      </c>
      <c r="Q9" s="11" t="s">
        <v>687</v>
      </c>
      <c r="R9" s="7" t="s">
        <v>604</v>
      </c>
      <c r="S9" s="11"/>
      <c r="T9" s="7" t="str">
        <f>INDEX(MC_PDF!$B$1:$B$10,MATCH(QS_line0[[#This Row],[MC_PDF]],MC_PDF!$A$1:$A$10,0))</f>
        <v>leave cell blank</v>
      </c>
      <c r="U9" s="11"/>
      <c r="V9" s="7" t="s">
        <v>682</v>
      </c>
      <c r="W9" s="7">
        <f>ROW(QS_line0[[#This Row],[line_id]])-ROW(QS_line0[[#Headers],[line_id]])</f>
        <v>1</v>
      </c>
    </row>
    <row r="10" spans="1:23" ht="18.5" x14ac:dyDescent="0.45">
      <c r="A10" s="30"/>
      <c r="D10" s="7" t="s">
        <v>603</v>
      </c>
      <c r="E10" s="7" t="s">
        <v>718</v>
      </c>
      <c r="F10" s="7" t="s">
        <v>604</v>
      </c>
      <c r="G10" s="11"/>
      <c r="H10" s="7" t="str">
        <f>INDEX(MC_PDF!$B$1:$B$10,MATCH(QS_group0[[#This Row],[MC_PDF]],MC_PDF!$A$1:$A$10,0))</f>
        <v>leave cell blank</v>
      </c>
      <c r="I10" s="7">
        <f>ROW(QS_group0[[#This Row],[group_id]])-ROW(QS_group0[[#Headers],[group_id]])</f>
        <v>2</v>
      </c>
      <c r="K10" s="7" t="s">
        <v>673</v>
      </c>
      <c r="L10" s="7" t="s">
        <v>686</v>
      </c>
      <c r="M10" s="7" t="s">
        <v>639</v>
      </c>
      <c r="N10" s="7" t="s">
        <v>44</v>
      </c>
      <c r="O10" s="7" t="s">
        <v>48</v>
      </c>
      <c r="P10" s="11" t="s">
        <v>685</v>
      </c>
      <c r="Q10" s="11" t="s">
        <v>689</v>
      </c>
      <c r="R10" s="7" t="s">
        <v>604</v>
      </c>
      <c r="S10" s="11"/>
      <c r="T10" s="11" t="str">
        <f>INDEX(MC_PDF!$B$1:$B$10,MATCH(QS_line0[[#This Row],[MC_PDF]],MC_PDF!$A$1:$A$10,0))</f>
        <v>leave cell blank</v>
      </c>
      <c r="U10" s="11"/>
      <c r="V10" s="7" t="s">
        <v>688</v>
      </c>
      <c r="W10" s="7">
        <f>ROW(QS_line0[[#This Row],[line_id]])-ROW(QS_line0[[#Headers],[line_id]])</f>
        <v>2</v>
      </c>
    </row>
    <row r="11" spans="1:23" ht="18.5" x14ac:dyDescent="0.45">
      <c r="A11" s="30"/>
      <c r="D11" s="7" t="s">
        <v>625</v>
      </c>
      <c r="E11" s="7" t="s">
        <v>719</v>
      </c>
      <c r="F11" s="7" t="s">
        <v>604</v>
      </c>
      <c r="G11" s="11"/>
      <c r="H11" s="7" t="str">
        <f>INDEX(MC_PDF!$B$1:$B$10,MATCH(QS_group0[[#This Row],[MC_PDF]],MC_PDF!$A$1:$A$10,0))</f>
        <v>leave cell blank</v>
      </c>
      <c r="I11" s="7">
        <f>ROW(QS_group0[[#This Row],[group_id]])-ROW(QS_group0[[#Headers],[group_id]])</f>
        <v>3</v>
      </c>
      <c r="K11" s="7" t="s">
        <v>603</v>
      </c>
      <c r="L11" s="7" t="s">
        <v>690</v>
      </c>
      <c r="M11" s="7" t="s">
        <v>642</v>
      </c>
      <c r="N11" s="7" t="s">
        <v>44</v>
      </c>
      <c r="O11" s="7" t="s">
        <v>48</v>
      </c>
      <c r="P11" s="11" t="s">
        <v>691</v>
      </c>
      <c r="Q11" s="11" t="s">
        <v>692</v>
      </c>
      <c r="R11" s="7" t="s">
        <v>604</v>
      </c>
      <c r="S11" s="11"/>
      <c r="T11" s="11" t="str">
        <f>INDEX(MC_PDF!$B$1:$B$10,MATCH(QS_line0[[#This Row],[MC_PDF]],MC_PDF!$A$1:$A$10,0))</f>
        <v>leave cell blank</v>
      </c>
      <c r="U11" s="11"/>
      <c r="V11" s="7" t="s">
        <v>693</v>
      </c>
      <c r="W11" s="7">
        <f>ROW(QS_line0[[#This Row],[line_id]])-ROW(QS_line0[[#Headers],[line_id]])</f>
        <v>3</v>
      </c>
    </row>
    <row r="12" spans="1:23" ht="18.5" x14ac:dyDescent="0.45">
      <c r="A12" s="30"/>
      <c r="K12" s="7" t="s">
        <v>603</v>
      </c>
      <c r="L12" s="7" t="s">
        <v>694</v>
      </c>
      <c r="M12" s="7" t="s">
        <v>647</v>
      </c>
      <c r="N12" s="7" t="s">
        <v>44</v>
      </c>
      <c r="O12" s="7" t="s">
        <v>48</v>
      </c>
      <c r="P12" s="11" t="s">
        <v>691</v>
      </c>
      <c r="Q12" s="11" t="s">
        <v>692</v>
      </c>
      <c r="R12" s="7" t="s">
        <v>604</v>
      </c>
      <c r="S12" s="11"/>
      <c r="T12" s="11" t="str">
        <f>INDEX(MC_PDF!$B$1:$B$10,MATCH(QS_line0[[#This Row],[MC_PDF]],MC_PDF!$A$1:$A$10,0))</f>
        <v>leave cell blank</v>
      </c>
      <c r="U12" s="11"/>
      <c r="V12" s="7" t="s">
        <v>693</v>
      </c>
      <c r="W12" s="7">
        <f>ROW(QS_line0[[#This Row],[line_id]])-ROW(QS_line0[[#Headers],[line_id]])</f>
        <v>4</v>
      </c>
    </row>
    <row r="13" spans="1:23" ht="18.5" x14ac:dyDescent="0.45">
      <c r="A13" s="30"/>
      <c r="D13" t="s">
        <v>672</v>
      </c>
      <c r="K13" s="7" t="s">
        <v>625</v>
      </c>
      <c r="L13" s="7" t="s">
        <v>698</v>
      </c>
      <c r="M13" s="7" t="s">
        <v>648</v>
      </c>
      <c r="N13" s="7" t="s">
        <v>46</v>
      </c>
      <c r="O13" s="7" t="s">
        <v>48</v>
      </c>
      <c r="P13" s="11" t="s">
        <v>685</v>
      </c>
      <c r="Q13" s="11" t="s">
        <v>699</v>
      </c>
      <c r="R13" s="7" t="s">
        <v>607</v>
      </c>
      <c r="S13" s="11" t="s">
        <v>700</v>
      </c>
      <c r="T13" s="11" t="str">
        <f>INDEX(MC_PDF!$B$1:$B$10,MATCH(QS_line0[[#This Row],[MC_PDF]],MC_PDF!$A$1:$A$10,0))</f>
        <v>(min,mode,max)</v>
      </c>
      <c r="U13" s="11"/>
      <c r="V13" s="7" t="s">
        <v>701</v>
      </c>
      <c r="W13" s="7">
        <f>ROW(QS_line0[[#This Row],[line_id]])-ROW(QS_line0[[#Headers],[line_id]])</f>
        <v>5</v>
      </c>
    </row>
    <row r="14" spans="1:23" ht="18.5" x14ac:dyDescent="0.45">
      <c r="A14" s="30"/>
      <c r="K14" s="7" t="s">
        <v>625</v>
      </c>
      <c r="L14" s="7" t="s">
        <v>702</v>
      </c>
      <c r="M14" s="7" t="s">
        <v>652</v>
      </c>
      <c r="N14" s="7" t="s">
        <v>47</v>
      </c>
      <c r="O14" s="7" t="s">
        <v>49</v>
      </c>
      <c r="P14" s="11" t="s">
        <v>685</v>
      </c>
      <c r="Q14" s="11" t="s">
        <v>703</v>
      </c>
      <c r="R14" s="7" t="s">
        <v>604</v>
      </c>
      <c r="S14" s="11"/>
      <c r="T14" s="11" t="str">
        <f>INDEX(MC_PDF!$B$1:$B$10,MATCH(QS_line0[[#This Row],[MC_PDF]],MC_PDF!$A$1:$A$10,0))</f>
        <v>leave cell blank</v>
      </c>
      <c r="U14" s="11"/>
      <c r="V14" s="7" t="s">
        <v>704</v>
      </c>
      <c r="W14" s="7">
        <f>ROW(QS_line0[[#This Row],[line_id]])-ROW(QS_line0[[#Headers],[line_id]])</f>
        <v>6</v>
      </c>
    </row>
    <row r="15" spans="1:23" ht="18.5" x14ac:dyDescent="0.45">
      <c r="A15" s="21" t="s">
        <v>711</v>
      </c>
      <c r="K15" s="7" t="s">
        <v>625</v>
      </c>
      <c r="L15" s="7" t="s">
        <v>705</v>
      </c>
      <c r="M15" s="7" t="s">
        <v>654</v>
      </c>
      <c r="N15" s="7" t="s">
        <v>47</v>
      </c>
      <c r="O15" s="7" t="s">
        <v>50</v>
      </c>
      <c r="P15" s="11" t="s">
        <v>685</v>
      </c>
      <c r="Q15" s="11" t="s">
        <v>703</v>
      </c>
      <c r="R15" s="7" t="s">
        <v>604</v>
      </c>
      <c r="S15" s="11"/>
      <c r="T15" s="11" t="str">
        <f>INDEX(MC_PDF!$B$1:$B$10,MATCH(QS_line0[[#This Row],[MC_PDF]],MC_PDF!$A$1:$A$10,0))</f>
        <v>leave cell blank</v>
      </c>
      <c r="U15" s="11"/>
      <c r="V15" s="7" t="s">
        <v>706</v>
      </c>
      <c r="W15" s="7">
        <f>ROW(QS_line0[[#This Row],[line_id]])-ROW(QS_line0[[#Headers],[line_id]])</f>
        <v>7</v>
      </c>
    </row>
    <row r="16" spans="1:23" x14ac:dyDescent="0.35">
      <c r="A16" s="20" t="s">
        <v>712</v>
      </c>
    </row>
    <row r="17" spans="1:24" x14ac:dyDescent="0.35">
      <c r="A17" s="20" t="s">
        <v>713</v>
      </c>
      <c r="K17" t="s">
        <v>672</v>
      </c>
    </row>
    <row r="19" spans="1:24" ht="15" thickBot="1" x14ac:dyDescent="0.4">
      <c r="A19" s="21" t="s">
        <v>715</v>
      </c>
    </row>
    <row r="20" spans="1:24" ht="29" x14ac:dyDescent="0.35">
      <c r="A20" s="20" t="s">
        <v>716</v>
      </c>
      <c r="C20" s="19" t="s">
        <v>710</v>
      </c>
      <c r="D20" s="12"/>
      <c r="E20" s="12"/>
      <c r="F20" s="12"/>
      <c r="G20" s="12"/>
      <c r="H20" s="12"/>
      <c r="I20" s="12"/>
      <c r="J20" s="12"/>
      <c r="K20" s="12"/>
      <c r="L20" s="12"/>
      <c r="M20" s="12"/>
      <c r="N20" s="12"/>
      <c r="O20" s="12"/>
      <c r="P20" s="12"/>
      <c r="Q20" s="12"/>
      <c r="R20" s="12"/>
      <c r="S20" s="12"/>
      <c r="T20" s="12"/>
      <c r="U20" s="12"/>
      <c r="V20" s="12"/>
      <c r="W20" s="12"/>
      <c r="X20" s="13"/>
    </row>
    <row r="21" spans="1:24" x14ac:dyDescent="0.35">
      <c r="A21" s="20" t="s">
        <v>717</v>
      </c>
      <c r="C21" s="14"/>
      <c r="X21" s="15"/>
    </row>
    <row r="22" spans="1:24" x14ac:dyDescent="0.35">
      <c r="A22" s="20" t="s">
        <v>718</v>
      </c>
      <c r="C22" s="14"/>
      <c r="D22" t="s">
        <v>697</v>
      </c>
      <c r="X22" s="15"/>
    </row>
    <row r="23" spans="1:24" ht="19" x14ac:dyDescent="0.5">
      <c r="A23" s="20" t="s">
        <v>719</v>
      </c>
      <c r="C23" s="14"/>
      <c r="D23" s="22" t="s">
        <v>12</v>
      </c>
      <c r="E23" s="22" t="s">
        <v>13</v>
      </c>
      <c r="H23" s="6"/>
      <c r="I23" s="6"/>
      <c r="X23" s="15"/>
    </row>
    <row r="24" spans="1:24" ht="18.5" x14ac:dyDescent="0.45">
      <c r="A24" s="1" t="s">
        <v>623</v>
      </c>
      <c r="C24" s="14"/>
      <c r="D24" s="7" t="s">
        <v>669</v>
      </c>
      <c r="E24" s="7">
        <v>1</v>
      </c>
      <c r="H24" s="7"/>
      <c r="I24" s="7"/>
      <c r="X24" s="15"/>
    </row>
    <row r="25" spans="1:24" ht="30" x14ac:dyDescent="0.45">
      <c r="A25" s="1" t="s">
        <v>624</v>
      </c>
      <c r="C25" s="14"/>
      <c r="D25" s="7" t="s">
        <v>670</v>
      </c>
      <c r="E25" s="7" t="s">
        <v>707</v>
      </c>
      <c r="H25" s="7"/>
      <c r="I25" s="7"/>
      <c r="X25" s="15"/>
    </row>
    <row r="26" spans="1:24" ht="29" x14ac:dyDescent="0.45">
      <c r="A26" s="20" t="s">
        <v>720</v>
      </c>
      <c r="C26" s="14"/>
      <c r="D26" s="7"/>
      <c r="E26" s="7"/>
      <c r="H26" s="7"/>
      <c r="I26" s="7"/>
      <c r="X26" s="15"/>
    </row>
    <row r="27" spans="1:24" x14ac:dyDescent="0.35">
      <c r="C27" s="14"/>
      <c r="D27" t="s">
        <v>695</v>
      </c>
      <c r="K27" t="s">
        <v>696</v>
      </c>
      <c r="X27" s="15"/>
    </row>
    <row r="28" spans="1:24" ht="18.5" x14ac:dyDescent="0.45">
      <c r="A28" s="21" t="s">
        <v>721</v>
      </c>
      <c r="C28" s="14"/>
      <c r="D28" s="7" t="s">
        <v>601</v>
      </c>
      <c r="E28" s="7" t="s">
        <v>674</v>
      </c>
      <c r="F28" s="7" t="s">
        <v>602</v>
      </c>
      <c r="G28" s="7" t="s">
        <v>614</v>
      </c>
      <c r="H28" s="7" t="s">
        <v>615</v>
      </c>
      <c r="I28" s="7" t="s">
        <v>708</v>
      </c>
      <c r="K28" s="7" t="s">
        <v>638</v>
      </c>
      <c r="L28" s="7" t="s">
        <v>626</v>
      </c>
      <c r="M28" s="7" t="s">
        <v>675</v>
      </c>
      <c r="N28" s="7" t="s">
        <v>676</v>
      </c>
      <c r="O28" s="7" t="s">
        <v>679</v>
      </c>
      <c r="P28" s="7" t="s">
        <v>677</v>
      </c>
      <c r="Q28" s="7" t="s">
        <v>678</v>
      </c>
      <c r="R28" s="7" t="s">
        <v>602</v>
      </c>
      <c r="S28" s="7" t="s">
        <v>614</v>
      </c>
      <c r="T28" s="7" t="s">
        <v>615</v>
      </c>
      <c r="U28" s="7" t="s">
        <v>683</v>
      </c>
      <c r="V28" s="7" t="s">
        <v>632</v>
      </c>
      <c r="W28" s="7" t="s">
        <v>740</v>
      </c>
      <c r="X28" s="15"/>
    </row>
    <row r="29" spans="1:24" ht="18.5" x14ac:dyDescent="0.45">
      <c r="A29" s="20" t="s">
        <v>722</v>
      </c>
      <c r="C29" s="14"/>
      <c r="D29" s="7" t="str">
        <f>INDEX(QS_group0[group_id],MATCH(QS_group1[[#This Row],[group_n]],QS_group0[group_n],0))</f>
        <v>Storm Event</v>
      </c>
      <c r="E29" s="7" t="str">
        <f>INDEX(QS_group0[group_type],MATCH(QS_group1[[#This Row],[group_n]],QS_group0[group_n],0))</f>
        <v>Costs</v>
      </c>
      <c r="F29" s="7" t="s">
        <v>611</v>
      </c>
      <c r="G29" s="11" t="s">
        <v>680</v>
      </c>
      <c r="H29" s="7" t="str">
        <f>INDEX(MC_PDF!$B$1:$B$10,MATCH(QS_group1[[#This Row],[MC_PDF]],MC_PDF!$A$1:$A$10,0))</f>
        <v>(rate)</v>
      </c>
      <c r="I29" s="7">
        <f>ROW(QS_group1[[#This Row],[group_id]])-ROW(QS_group1[[#Headers],[group_id]])</f>
        <v>1</v>
      </c>
      <c r="K29" s="7" t="str">
        <f>INDEX(QS_line0[group_under],MATCH(QS_line1[[#This Row],[line_n]],QS_line0[line_n],0))</f>
        <v>Storm Event</v>
      </c>
      <c r="L29" s="7" t="str">
        <f>INDEX(QS_line0[line_id],MATCH(QS_line1[[#This Row],[line_n]],QS_line0[line_n],0))</f>
        <v>Clean-up costs</v>
      </c>
      <c r="M29" s="7" t="s">
        <v>634</v>
      </c>
      <c r="N29" s="7" t="s">
        <v>44</v>
      </c>
      <c r="O29" s="7" t="s">
        <v>48</v>
      </c>
      <c r="P29" s="11" t="s">
        <v>732</v>
      </c>
      <c r="Q29" s="11" t="s">
        <v>730</v>
      </c>
      <c r="R29" s="7" t="s">
        <v>604</v>
      </c>
      <c r="S29" s="11"/>
      <c r="T29" s="7" t="str">
        <f>INDEX(MC_PDF!$B$1:$B$10,MATCH(QS_line1[[#This Row],[MC_PDF]],MC_PDF!$A$1:$A$10,0))</f>
        <v>leave cell blank</v>
      </c>
      <c r="U29" s="11"/>
      <c r="V29" s="7" t="s">
        <v>682</v>
      </c>
      <c r="W29" s="7">
        <f>ROW(QS_line1[[#This Row],[line_id]])-ROW(QS_line1[[#Headers],[line_id]])</f>
        <v>1</v>
      </c>
      <c r="X29" s="15"/>
    </row>
    <row r="30" spans="1:24" ht="29" x14ac:dyDescent="0.45">
      <c r="A30" s="20" t="s">
        <v>723</v>
      </c>
      <c r="C30" s="14"/>
      <c r="D30" s="7" t="str">
        <f>INDEX(QS_group0[group_id],MATCH(QS_group1[[#This Row],[group_n]],QS_group0[group_n],0))</f>
        <v>Construction costs</v>
      </c>
      <c r="E30" s="7" t="str">
        <f>INDEX(QS_group0[group_type],MATCH(QS_group1[[#This Row],[group_n]],QS_group0[group_n],0))</f>
        <v>Costs</v>
      </c>
      <c r="F30" s="7" t="s">
        <v>604</v>
      </c>
      <c r="G30" s="11"/>
      <c r="H30" s="7" t="str">
        <f>INDEX(MC_PDF!$B$1:$B$10,MATCH(QS_group1[[#This Row],[MC_PDF]],MC_PDF!$A$1:$A$10,0))</f>
        <v>leave cell blank</v>
      </c>
      <c r="I30" s="7">
        <f>ROW(QS_group1[[#This Row],[group_id]])-ROW(QS_group1[[#Headers],[group_id]])</f>
        <v>2</v>
      </c>
      <c r="K30" s="7" t="str">
        <f>INDEX(QS_line0[group_under],MATCH(QS_line1[[#This Row],[line_n]],QS_line0[line_n],0))</f>
        <v>Storm Event</v>
      </c>
      <c r="L30" s="7" t="str">
        <f>INDEX(QS_line0[line_id],MATCH(QS_line1[[#This Row],[line_n]],QS_line0[line_n],0))</f>
        <v>Emergency evacuations</v>
      </c>
      <c r="M30" s="7" t="s">
        <v>639</v>
      </c>
      <c r="N30" s="7" t="s">
        <v>44</v>
      </c>
      <c r="O30" s="7" t="s">
        <v>48</v>
      </c>
      <c r="P30" s="11" t="s">
        <v>732</v>
      </c>
      <c r="Q30" s="11" t="s">
        <v>731</v>
      </c>
      <c r="R30" s="7" t="s">
        <v>604</v>
      </c>
      <c r="S30" s="11"/>
      <c r="T30" s="11" t="str">
        <f>INDEX(MC_PDF!$B$1:$B$10,MATCH(QS_line1[[#This Row],[MC_PDF]],MC_PDF!$A$1:$A$10,0))</f>
        <v>leave cell blank</v>
      </c>
      <c r="U30" s="11"/>
      <c r="V30" s="7" t="s">
        <v>688</v>
      </c>
      <c r="W30" s="7">
        <f>ROW(QS_line1[[#This Row],[line_id]])-ROW(QS_line1[[#Headers],[line_id]])</f>
        <v>2</v>
      </c>
      <c r="X30" s="15"/>
    </row>
    <row r="31" spans="1:24" ht="18.5" x14ac:dyDescent="0.45">
      <c r="A31" s="20" t="s">
        <v>724</v>
      </c>
      <c r="C31" s="14"/>
      <c r="D31" s="7" t="str">
        <f>INDEX(QS_group0[group_id],MATCH(QS_group1[[#This Row],[group_n]],QS_group0[group_n],0))</f>
        <v>Community impacts</v>
      </c>
      <c r="E31" s="7" t="str">
        <f>INDEX(QS_group0[group_type],MATCH(QS_group1[[#This Row],[group_n]],QS_group0[group_n],0))</f>
        <v>Benefits</v>
      </c>
      <c r="F31" s="7" t="s">
        <v>604</v>
      </c>
      <c r="G31" s="11"/>
      <c r="H31" s="7" t="str">
        <f>INDEX(MC_PDF!$B$1:$B$10,MATCH(QS_group1[[#This Row],[MC_PDF]],MC_PDF!$A$1:$A$10,0))</f>
        <v>leave cell blank</v>
      </c>
      <c r="I31" s="7">
        <f>ROW(QS_group1[[#This Row],[group_id]])-ROW(QS_group1[[#Headers],[group_id]])</f>
        <v>3</v>
      </c>
      <c r="K31" s="7" t="str">
        <f>INDEX(QS_line0[group_under],MATCH(QS_line1[[#This Row],[line_n]],QS_line0[line_n],0))</f>
        <v>Construction costs</v>
      </c>
      <c r="L31" s="7" t="str">
        <f>INDEX(QS_line0[line_id],MATCH(QS_line1[[#This Row],[line_n]],QS_line0[line_n],0))</f>
        <v>Frame</v>
      </c>
      <c r="M31" s="7" t="s">
        <v>642</v>
      </c>
      <c r="N31" s="7" t="s">
        <v>44</v>
      </c>
      <c r="O31" s="7" t="s">
        <v>48</v>
      </c>
      <c r="P31" s="11" t="s">
        <v>691</v>
      </c>
      <c r="Q31" s="11" t="s">
        <v>703</v>
      </c>
      <c r="R31" s="7" t="s">
        <v>604</v>
      </c>
      <c r="S31" s="11"/>
      <c r="T31" s="11" t="str">
        <f>INDEX(MC_PDF!$B$1:$B$10,MATCH(QS_line1[[#This Row],[MC_PDF]],MC_PDF!$A$1:$A$10,0))</f>
        <v>leave cell blank</v>
      </c>
      <c r="U31" s="11"/>
      <c r="V31" s="7" t="s">
        <v>739</v>
      </c>
      <c r="W31" s="7">
        <f>ROW(QS_line1[[#This Row],[line_id]])-ROW(QS_line1[[#Headers],[line_id]])</f>
        <v>3</v>
      </c>
      <c r="X31" s="15"/>
    </row>
    <row r="32" spans="1:24" ht="29" x14ac:dyDescent="0.45">
      <c r="A32" s="20" t="s">
        <v>725</v>
      </c>
      <c r="C32" s="14"/>
      <c r="K32" s="7" t="str">
        <f>INDEX(QS_line0[group_under],MATCH(QS_line1[[#This Row],[line_n]],QS_line0[line_n],0))</f>
        <v>Construction costs</v>
      </c>
      <c r="L32" s="7" t="str">
        <f>INDEX(QS_line0[line_id],MATCH(QS_line1[[#This Row],[line_n]],QS_line0[line_n],0))</f>
        <v>Filling</v>
      </c>
      <c r="M32" s="7" t="s">
        <v>647</v>
      </c>
      <c r="N32" s="7" t="s">
        <v>44</v>
      </c>
      <c r="O32" s="7" t="s">
        <v>48</v>
      </c>
      <c r="P32" s="11" t="s">
        <v>691</v>
      </c>
      <c r="Q32" s="11" t="s">
        <v>703</v>
      </c>
      <c r="R32" s="7" t="s">
        <v>604</v>
      </c>
      <c r="S32" s="11"/>
      <c r="T32" s="11" t="str">
        <f>INDEX(MC_PDF!$B$1:$B$10,MATCH(QS_line1[[#This Row],[MC_PDF]],MC_PDF!$A$1:$A$10,0))</f>
        <v>leave cell blank</v>
      </c>
      <c r="U32" s="11"/>
      <c r="V32" s="7" t="s">
        <v>739</v>
      </c>
      <c r="W32" s="7">
        <f>ROW(QS_line1[[#This Row],[line_id]])-ROW(QS_line1[[#Headers],[line_id]])</f>
        <v>4</v>
      </c>
      <c r="X32" s="15"/>
    </row>
    <row r="33" spans="1:24" ht="29" x14ac:dyDescent="0.45">
      <c r="A33" s="20" t="s">
        <v>726</v>
      </c>
      <c r="C33" s="14"/>
      <c r="D33" t="s">
        <v>709</v>
      </c>
      <c r="K33" s="7" t="str">
        <f>INDEX(QS_line0[group_under],MATCH(QS_line1[[#This Row],[line_n]],QS_line0[line_n],0))</f>
        <v>Community impacts</v>
      </c>
      <c r="L33" s="7" t="str">
        <f>INDEX(QS_line0[line_id],MATCH(QS_line1[[#This Row],[line_n]],QS_line0[line_n],0))</f>
        <v>Crab harvesting</v>
      </c>
      <c r="M33" s="7" t="s">
        <v>648</v>
      </c>
      <c r="N33" s="7" t="s">
        <v>46</v>
      </c>
      <c r="O33" s="7" t="s">
        <v>48</v>
      </c>
      <c r="P33" s="11" t="s">
        <v>732</v>
      </c>
      <c r="Q33" s="11" t="s">
        <v>733</v>
      </c>
      <c r="R33" s="7" t="s">
        <v>607</v>
      </c>
      <c r="S33" s="11" t="s">
        <v>700</v>
      </c>
      <c r="T33" s="11" t="str">
        <f>INDEX(MC_PDF!$B$1:$B$10,MATCH(QS_line1[[#This Row],[MC_PDF]],MC_PDF!$A$1:$A$10,0))</f>
        <v>(min,mode,max)</v>
      </c>
      <c r="U33" s="11"/>
      <c r="V33" s="7" t="s">
        <v>738</v>
      </c>
      <c r="W33" s="7">
        <f>ROW(QS_line1[[#This Row],[line_id]])-ROW(QS_line1[[#Headers],[line_id]])</f>
        <v>5</v>
      </c>
      <c r="X33" s="15"/>
    </row>
    <row r="34" spans="1:24" ht="43.5" x14ac:dyDescent="0.45">
      <c r="A34" s="20" t="s">
        <v>728</v>
      </c>
      <c r="C34" s="14"/>
      <c r="K34" s="7" t="str">
        <f>INDEX(QS_line0[group_under],MATCH(QS_line1[[#This Row],[line_n]],QS_line0[line_n],0))</f>
        <v>Community impacts</v>
      </c>
      <c r="L34" s="7" t="str">
        <f>INDEX(QS_line0[line_id],MATCH(QS_line1[[#This Row],[line_n]],QS_line0[line_n],0))</f>
        <v>Business profits</v>
      </c>
      <c r="M34" s="7" t="s">
        <v>652</v>
      </c>
      <c r="N34" s="7" t="s">
        <v>47</v>
      </c>
      <c r="O34" s="7" t="s">
        <v>49</v>
      </c>
      <c r="P34" s="11" t="s">
        <v>732</v>
      </c>
      <c r="Q34" s="11" t="s">
        <v>734</v>
      </c>
      <c r="R34" s="7" t="s">
        <v>604</v>
      </c>
      <c r="S34" s="11"/>
      <c r="T34" s="11" t="str">
        <f>INDEX(MC_PDF!$B$1:$B$10,MATCH(QS_line1[[#This Row],[MC_PDF]],MC_PDF!$A$1:$A$10,0))</f>
        <v>leave cell blank</v>
      </c>
      <c r="U34" s="11"/>
      <c r="V34" s="11" t="s">
        <v>736</v>
      </c>
      <c r="W34" s="7">
        <f>ROW(QS_line1[[#This Row],[line_id]])-ROW(QS_line1[[#Headers],[line_id]])</f>
        <v>6</v>
      </c>
      <c r="X34" s="15"/>
    </row>
    <row r="35" spans="1:24" ht="18.5" x14ac:dyDescent="0.45">
      <c r="A35" s="20" t="s">
        <v>727</v>
      </c>
      <c r="C35" s="14"/>
      <c r="K35" s="7" t="str">
        <f>INDEX(QS_line0[group_under],MATCH(QS_line1[[#This Row],[line_n]],QS_line0[line_n],0))</f>
        <v>Community impacts</v>
      </c>
      <c r="L35" s="7" t="str">
        <f>INDEX(QS_line0[line_id],MATCH(QS_line1[[#This Row],[line_n]],QS_line0[line_n],0))</f>
        <v>Property Values</v>
      </c>
      <c r="M35" s="7" t="s">
        <v>654</v>
      </c>
      <c r="N35" s="7" t="s">
        <v>47</v>
      </c>
      <c r="O35" s="7" t="s">
        <v>50</v>
      </c>
      <c r="P35" s="11" t="s">
        <v>732</v>
      </c>
      <c r="Q35" s="11" t="s">
        <v>735</v>
      </c>
      <c r="R35" s="7" t="s">
        <v>604</v>
      </c>
      <c r="S35" s="11"/>
      <c r="T35" s="11" t="str">
        <f>INDEX(MC_PDF!$B$1:$B$10,MATCH(QS_line1[[#This Row],[MC_PDF]],MC_PDF!$A$1:$A$10,0))</f>
        <v>leave cell blank</v>
      </c>
      <c r="U35" s="11"/>
      <c r="V35" s="11" t="s">
        <v>737</v>
      </c>
      <c r="W35" s="7">
        <f>ROW(QS_line1[[#This Row],[line_id]])-ROW(QS_line1[[#Headers],[line_id]])</f>
        <v>7</v>
      </c>
      <c r="X35" s="15"/>
    </row>
    <row r="36" spans="1:24" x14ac:dyDescent="0.35">
      <c r="A36" s="1" t="s">
        <v>729</v>
      </c>
      <c r="C36" s="14"/>
      <c r="X36" s="15"/>
    </row>
    <row r="37" spans="1:24" ht="29" x14ac:dyDescent="0.35">
      <c r="A37" s="1" t="s">
        <v>624</v>
      </c>
      <c r="C37" s="14"/>
      <c r="K37" t="s">
        <v>672</v>
      </c>
      <c r="X37" s="15"/>
    </row>
    <row r="38" spans="1:24" x14ac:dyDescent="0.35">
      <c r="A38" s="20" t="s">
        <v>683</v>
      </c>
      <c r="C38" s="14"/>
      <c r="X38" s="15"/>
    </row>
    <row r="39" spans="1:24" ht="15" thickBot="1" x14ac:dyDescent="0.4">
      <c r="C39" s="16"/>
      <c r="D39" s="17"/>
      <c r="E39" s="17"/>
      <c r="F39" s="17"/>
      <c r="G39" s="17"/>
      <c r="H39" s="17"/>
      <c r="I39" s="17"/>
      <c r="J39" s="17"/>
      <c r="K39" s="17"/>
      <c r="L39" s="17"/>
      <c r="M39" s="17"/>
      <c r="N39" s="17"/>
      <c r="O39" s="17"/>
      <c r="P39" s="17"/>
      <c r="Q39" s="17"/>
      <c r="R39" s="17"/>
      <c r="S39" s="17"/>
      <c r="T39" s="17"/>
      <c r="U39" s="17"/>
      <c r="V39" s="17"/>
      <c r="W39" s="17"/>
      <c r="X39" s="18"/>
    </row>
  </sheetData>
  <mergeCells count="1">
    <mergeCell ref="A4:A14"/>
  </mergeCells>
  <dataValidations count="5">
    <dataValidation type="list" allowBlank="1" showInputMessage="1" showErrorMessage="1" sqref="K9:K15 K29:K35" xr:uid="{26375FBA-44A6-4368-92F5-A7B2EEA8E133}">
      <formula1>Quantity_groups</formula1>
    </dataValidation>
    <dataValidation type="list" allowBlank="1" showInputMessage="1" showErrorMessage="1" sqref="M9:M15 M29:M35" xr:uid="{14DB16D3-C765-4CE3-9AB6-C3D54912BDA1}">
      <formula1>price_lines</formula1>
    </dataValidation>
    <dataValidation type="list" allowBlank="1" showInputMessage="1" showErrorMessage="1" sqref="N9:N15 N29:N35" xr:uid="{EB3EA810-AC00-404A-BC8D-9504CDAE4137}">
      <formula1>stakeholder_groups</formula1>
    </dataValidation>
    <dataValidation type="list" allowBlank="1" showInputMessage="1" showErrorMessage="1" sqref="O9:O15 O29:O35" xr:uid="{C4F220CE-6D7A-416B-A5A4-5FA053653B0F}">
      <formula1>geo_zones</formula1>
    </dataValidation>
    <dataValidation type="list" showInputMessage="1" showErrorMessage="1" sqref="E9:E11" xr:uid="{FD2FDD56-B190-4AA3-A881-516736256CDD}">
      <formula1>$A$22:$A$23</formula1>
    </dataValidation>
  </dataValidations>
  <pageMargins left="0.7" right="0.7" top="0.75" bottom="0.75" header="0.3" footer="0.3"/>
  <pageSetup paperSize="9" orientation="portrait" horizontalDpi="4294967293" verticalDpi="0" r:id="rId1"/>
  <drawing r:id="rId2"/>
  <tableParts count="6">
    <tablePart r:id="rId3"/>
    <tablePart r:id="rId4"/>
    <tablePart r:id="rId5"/>
    <tablePart r:id="rId6"/>
    <tablePart r:id="rId7"/>
    <tablePart r:id="rId8"/>
  </tableParts>
  <extLst>
    <ext xmlns:x14="http://schemas.microsoft.com/office/spreadsheetml/2009/9/main" uri="{CCE6A557-97BC-4b89-ADB6-D9C93CAAB3DF}">
      <x14:dataValidations xmlns:xm="http://schemas.microsoft.com/office/excel/2006/main" count="2">
        <x14:dataValidation type="list" showInputMessage="1" showErrorMessage="1" xr:uid="{3E1A2F50-1EC2-4271-A831-0F8865E8CBF0}">
          <x14:formula1>
            <xm:f>MC_PDF!$A$1:$A$10</xm:f>
          </x14:formula1>
          <xm:sqref>F9:F11 F29:F31</xm:sqref>
        </x14:dataValidation>
        <x14:dataValidation type="list" allowBlank="1" showInputMessage="1" showErrorMessage="1" xr:uid="{3A3FAC4D-87CE-499D-8CE6-1DBF6881EB5B}">
          <x14:formula1>
            <xm:f>MC_PDF!$A$1:$A$10</xm:f>
          </x14:formula1>
          <xm:sqref>R9:R15 R29:R35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DD335-F913-43C3-A942-30B107025F5D}">
  <sheetPr codeName="Sheet8">
    <tabColor theme="9" tint="-0.249977111117893"/>
  </sheetPr>
  <dimension ref="A1:B265"/>
  <sheetViews>
    <sheetView workbookViewId="0">
      <selection activeCell="A16" sqref="A16"/>
    </sheetView>
  </sheetViews>
  <sheetFormatPr defaultRowHeight="14.5" x14ac:dyDescent="0.35"/>
  <cols>
    <col min="1" max="1" width="27.54296875" bestFit="1" customWidth="1"/>
  </cols>
  <sheetData>
    <row r="1" spans="1:2" x14ac:dyDescent="0.35">
      <c r="A1" t="s">
        <v>59</v>
      </c>
      <c r="B1" t="s">
        <v>60</v>
      </c>
    </row>
    <row r="2" spans="1:2" x14ac:dyDescent="0.35">
      <c r="A2" t="s">
        <v>61</v>
      </c>
      <c r="B2" t="s">
        <v>62</v>
      </c>
    </row>
    <row r="3" spans="1:2" x14ac:dyDescent="0.35">
      <c r="A3" t="s">
        <v>63</v>
      </c>
      <c r="B3" t="s">
        <v>64</v>
      </c>
    </row>
    <row r="4" spans="1:2" x14ac:dyDescent="0.35">
      <c r="A4" t="s">
        <v>65</v>
      </c>
      <c r="B4" t="s">
        <v>66</v>
      </c>
    </row>
    <row r="5" spans="1:2" x14ac:dyDescent="0.35">
      <c r="A5" t="s">
        <v>67</v>
      </c>
      <c r="B5" t="s">
        <v>68</v>
      </c>
    </row>
    <row r="6" spans="1:2" x14ac:dyDescent="0.35">
      <c r="A6" t="s">
        <v>69</v>
      </c>
      <c r="B6" t="s">
        <v>70</v>
      </c>
    </row>
    <row r="7" spans="1:2" x14ac:dyDescent="0.35">
      <c r="A7" t="s">
        <v>71</v>
      </c>
      <c r="B7" t="s">
        <v>72</v>
      </c>
    </row>
    <row r="8" spans="1:2" x14ac:dyDescent="0.35">
      <c r="A8" t="s">
        <v>73</v>
      </c>
      <c r="B8" t="s">
        <v>74</v>
      </c>
    </row>
    <row r="9" spans="1:2" x14ac:dyDescent="0.35">
      <c r="A9" t="s">
        <v>75</v>
      </c>
      <c r="B9" t="s">
        <v>76</v>
      </c>
    </row>
    <row r="10" spans="1:2" x14ac:dyDescent="0.35">
      <c r="A10" t="s">
        <v>77</v>
      </c>
      <c r="B10" t="s">
        <v>78</v>
      </c>
    </row>
    <row r="11" spans="1:2" x14ac:dyDescent="0.35">
      <c r="A11" t="s">
        <v>79</v>
      </c>
      <c r="B11" t="s">
        <v>80</v>
      </c>
    </row>
    <row r="12" spans="1:2" x14ac:dyDescent="0.35">
      <c r="A12" t="s">
        <v>81</v>
      </c>
      <c r="B12" t="s">
        <v>82</v>
      </c>
    </row>
    <row r="13" spans="1:2" x14ac:dyDescent="0.35">
      <c r="A13" t="s">
        <v>83</v>
      </c>
      <c r="B13" t="s">
        <v>84</v>
      </c>
    </row>
    <row r="14" spans="1:2" x14ac:dyDescent="0.35">
      <c r="A14" t="s">
        <v>85</v>
      </c>
      <c r="B14" t="s">
        <v>86</v>
      </c>
    </row>
    <row r="15" spans="1:2" x14ac:dyDescent="0.35">
      <c r="A15" t="s">
        <v>87</v>
      </c>
      <c r="B15" t="s">
        <v>88</v>
      </c>
    </row>
    <row r="16" spans="1:2" x14ac:dyDescent="0.35">
      <c r="A16" t="s">
        <v>89</v>
      </c>
      <c r="B16" t="s">
        <v>90</v>
      </c>
    </row>
    <row r="17" spans="1:2" x14ac:dyDescent="0.35">
      <c r="A17" t="s">
        <v>91</v>
      </c>
      <c r="B17" t="s">
        <v>92</v>
      </c>
    </row>
    <row r="18" spans="1:2" x14ac:dyDescent="0.35">
      <c r="A18" t="s">
        <v>93</v>
      </c>
      <c r="B18" t="s">
        <v>94</v>
      </c>
    </row>
    <row r="19" spans="1:2" x14ac:dyDescent="0.35">
      <c r="A19" t="s">
        <v>95</v>
      </c>
      <c r="B19" t="s">
        <v>96</v>
      </c>
    </row>
    <row r="20" spans="1:2" x14ac:dyDescent="0.35">
      <c r="A20" t="s">
        <v>97</v>
      </c>
      <c r="B20" t="s">
        <v>98</v>
      </c>
    </row>
    <row r="21" spans="1:2" x14ac:dyDescent="0.35">
      <c r="A21" t="s">
        <v>99</v>
      </c>
      <c r="B21" t="s">
        <v>100</v>
      </c>
    </row>
    <row r="22" spans="1:2" x14ac:dyDescent="0.35">
      <c r="A22" t="s">
        <v>101</v>
      </c>
      <c r="B22" t="s">
        <v>102</v>
      </c>
    </row>
    <row r="23" spans="1:2" x14ac:dyDescent="0.35">
      <c r="A23" t="s">
        <v>103</v>
      </c>
      <c r="B23" t="s">
        <v>104</v>
      </c>
    </row>
    <row r="24" spans="1:2" x14ac:dyDescent="0.35">
      <c r="A24" t="s">
        <v>105</v>
      </c>
      <c r="B24" t="s">
        <v>106</v>
      </c>
    </row>
    <row r="25" spans="1:2" x14ac:dyDescent="0.35">
      <c r="A25" t="s">
        <v>107</v>
      </c>
      <c r="B25" t="s">
        <v>108</v>
      </c>
    </row>
    <row r="26" spans="1:2" x14ac:dyDescent="0.35">
      <c r="A26" t="s">
        <v>109</v>
      </c>
      <c r="B26" t="s">
        <v>110</v>
      </c>
    </row>
    <row r="27" spans="1:2" x14ac:dyDescent="0.35">
      <c r="A27" t="s">
        <v>111</v>
      </c>
      <c r="B27" t="s">
        <v>112</v>
      </c>
    </row>
    <row r="28" spans="1:2" x14ac:dyDescent="0.35">
      <c r="A28" t="s">
        <v>113</v>
      </c>
      <c r="B28" t="s">
        <v>114</v>
      </c>
    </row>
    <row r="29" spans="1:2" x14ac:dyDescent="0.35">
      <c r="A29" t="s">
        <v>115</v>
      </c>
      <c r="B29" t="s">
        <v>116</v>
      </c>
    </row>
    <row r="30" spans="1:2" x14ac:dyDescent="0.35">
      <c r="A30" t="s">
        <v>117</v>
      </c>
      <c r="B30" t="s">
        <v>118</v>
      </c>
    </row>
    <row r="31" spans="1:2" x14ac:dyDescent="0.35">
      <c r="A31" t="s">
        <v>119</v>
      </c>
      <c r="B31" t="s">
        <v>120</v>
      </c>
    </row>
    <row r="32" spans="1:2" x14ac:dyDescent="0.35">
      <c r="A32" t="s">
        <v>121</v>
      </c>
      <c r="B32" t="s">
        <v>122</v>
      </c>
    </row>
    <row r="33" spans="1:2" x14ac:dyDescent="0.35">
      <c r="A33" t="s">
        <v>123</v>
      </c>
      <c r="B33" t="s">
        <v>124</v>
      </c>
    </row>
    <row r="34" spans="1:2" x14ac:dyDescent="0.35">
      <c r="A34" t="s">
        <v>125</v>
      </c>
      <c r="B34" t="s">
        <v>126</v>
      </c>
    </row>
    <row r="35" spans="1:2" x14ac:dyDescent="0.35">
      <c r="A35" t="s">
        <v>127</v>
      </c>
      <c r="B35" t="s">
        <v>128</v>
      </c>
    </row>
    <row r="36" spans="1:2" x14ac:dyDescent="0.35">
      <c r="A36" t="s">
        <v>129</v>
      </c>
      <c r="B36" t="s">
        <v>130</v>
      </c>
    </row>
    <row r="37" spans="1:2" x14ac:dyDescent="0.35">
      <c r="A37" t="s">
        <v>131</v>
      </c>
      <c r="B37" t="s">
        <v>132</v>
      </c>
    </row>
    <row r="38" spans="1:2" x14ac:dyDescent="0.35">
      <c r="A38" t="s">
        <v>133</v>
      </c>
      <c r="B38" t="s">
        <v>134</v>
      </c>
    </row>
    <row r="39" spans="1:2" x14ac:dyDescent="0.35">
      <c r="A39" t="s">
        <v>135</v>
      </c>
      <c r="B39" t="s">
        <v>136</v>
      </c>
    </row>
    <row r="40" spans="1:2" x14ac:dyDescent="0.35">
      <c r="A40" t="s">
        <v>137</v>
      </c>
      <c r="B40" t="s">
        <v>138</v>
      </c>
    </row>
    <row r="41" spans="1:2" x14ac:dyDescent="0.35">
      <c r="A41" t="s">
        <v>139</v>
      </c>
      <c r="B41" t="s">
        <v>140</v>
      </c>
    </row>
    <row r="42" spans="1:2" x14ac:dyDescent="0.35">
      <c r="A42" t="s">
        <v>141</v>
      </c>
      <c r="B42" t="s">
        <v>142</v>
      </c>
    </row>
    <row r="43" spans="1:2" x14ac:dyDescent="0.35">
      <c r="A43" t="s">
        <v>143</v>
      </c>
      <c r="B43" t="s">
        <v>144</v>
      </c>
    </row>
    <row r="44" spans="1:2" x14ac:dyDescent="0.35">
      <c r="A44" t="s">
        <v>145</v>
      </c>
      <c r="B44" t="s">
        <v>146</v>
      </c>
    </row>
    <row r="45" spans="1:2" x14ac:dyDescent="0.35">
      <c r="A45" t="s">
        <v>147</v>
      </c>
      <c r="B45" t="s">
        <v>148</v>
      </c>
    </row>
    <row r="46" spans="1:2" x14ac:dyDescent="0.35">
      <c r="A46" t="s">
        <v>149</v>
      </c>
      <c r="B46" t="s">
        <v>150</v>
      </c>
    </row>
    <row r="47" spans="1:2" x14ac:dyDescent="0.35">
      <c r="A47" t="s">
        <v>151</v>
      </c>
      <c r="B47" t="s">
        <v>152</v>
      </c>
    </row>
    <row r="48" spans="1:2" x14ac:dyDescent="0.35">
      <c r="A48" t="s">
        <v>153</v>
      </c>
      <c r="B48" t="s">
        <v>154</v>
      </c>
    </row>
    <row r="49" spans="1:2" x14ac:dyDescent="0.35">
      <c r="A49" t="s">
        <v>155</v>
      </c>
      <c r="B49" t="s">
        <v>156</v>
      </c>
    </row>
    <row r="50" spans="1:2" x14ac:dyDescent="0.35">
      <c r="A50" t="s">
        <v>157</v>
      </c>
      <c r="B50" t="s">
        <v>158</v>
      </c>
    </row>
    <row r="51" spans="1:2" x14ac:dyDescent="0.35">
      <c r="A51" t="s">
        <v>159</v>
      </c>
      <c r="B51" t="s">
        <v>160</v>
      </c>
    </row>
    <row r="52" spans="1:2" x14ac:dyDescent="0.35">
      <c r="A52" t="s">
        <v>161</v>
      </c>
      <c r="B52" t="s">
        <v>162</v>
      </c>
    </row>
    <row r="53" spans="1:2" x14ac:dyDescent="0.35">
      <c r="A53" t="s">
        <v>163</v>
      </c>
      <c r="B53" t="s">
        <v>164</v>
      </c>
    </row>
    <row r="54" spans="1:2" x14ac:dyDescent="0.35">
      <c r="A54" t="s">
        <v>165</v>
      </c>
      <c r="B54" t="s">
        <v>166</v>
      </c>
    </row>
    <row r="55" spans="1:2" x14ac:dyDescent="0.35">
      <c r="A55" t="s">
        <v>167</v>
      </c>
      <c r="B55" t="s">
        <v>168</v>
      </c>
    </row>
    <row r="56" spans="1:2" x14ac:dyDescent="0.35">
      <c r="A56" t="s">
        <v>169</v>
      </c>
      <c r="B56" t="s">
        <v>170</v>
      </c>
    </row>
    <row r="57" spans="1:2" x14ac:dyDescent="0.35">
      <c r="A57" t="s">
        <v>171</v>
      </c>
      <c r="B57" t="s">
        <v>172</v>
      </c>
    </row>
    <row r="58" spans="1:2" x14ac:dyDescent="0.35">
      <c r="A58" t="s">
        <v>173</v>
      </c>
      <c r="B58" t="s">
        <v>174</v>
      </c>
    </row>
    <row r="59" spans="1:2" x14ac:dyDescent="0.35">
      <c r="A59" t="s">
        <v>175</v>
      </c>
      <c r="B59" t="s">
        <v>176</v>
      </c>
    </row>
    <row r="60" spans="1:2" x14ac:dyDescent="0.35">
      <c r="A60" t="s">
        <v>177</v>
      </c>
      <c r="B60" t="s">
        <v>178</v>
      </c>
    </row>
    <row r="61" spans="1:2" x14ac:dyDescent="0.35">
      <c r="A61" t="s">
        <v>179</v>
      </c>
      <c r="B61" t="s">
        <v>180</v>
      </c>
    </row>
    <row r="62" spans="1:2" x14ac:dyDescent="0.35">
      <c r="A62" t="s">
        <v>181</v>
      </c>
      <c r="B62" t="s">
        <v>182</v>
      </c>
    </row>
    <row r="63" spans="1:2" x14ac:dyDescent="0.35">
      <c r="A63" t="s">
        <v>183</v>
      </c>
      <c r="B63" t="s">
        <v>184</v>
      </c>
    </row>
    <row r="64" spans="1:2" x14ac:dyDescent="0.35">
      <c r="A64" t="s">
        <v>185</v>
      </c>
      <c r="B64" t="s">
        <v>186</v>
      </c>
    </row>
    <row r="65" spans="1:2" x14ac:dyDescent="0.35">
      <c r="A65" t="s">
        <v>187</v>
      </c>
      <c r="B65" t="s">
        <v>188</v>
      </c>
    </row>
    <row r="66" spans="1:2" x14ac:dyDescent="0.35">
      <c r="A66" t="s">
        <v>189</v>
      </c>
      <c r="B66" t="s">
        <v>190</v>
      </c>
    </row>
    <row r="67" spans="1:2" x14ac:dyDescent="0.35">
      <c r="A67" t="s">
        <v>191</v>
      </c>
      <c r="B67" t="s">
        <v>192</v>
      </c>
    </row>
    <row r="68" spans="1:2" x14ac:dyDescent="0.35">
      <c r="A68" t="s">
        <v>193</v>
      </c>
      <c r="B68" t="s">
        <v>194</v>
      </c>
    </row>
    <row r="69" spans="1:2" x14ac:dyDescent="0.35">
      <c r="A69" t="s">
        <v>195</v>
      </c>
      <c r="B69" t="s">
        <v>196</v>
      </c>
    </row>
    <row r="70" spans="1:2" x14ac:dyDescent="0.35">
      <c r="A70" t="s">
        <v>197</v>
      </c>
      <c r="B70" t="s">
        <v>198</v>
      </c>
    </row>
    <row r="71" spans="1:2" x14ac:dyDescent="0.35">
      <c r="A71" t="s">
        <v>199</v>
      </c>
      <c r="B71" t="s">
        <v>200</v>
      </c>
    </row>
    <row r="72" spans="1:2" x14ac:dyDescent="0.35">
      <c r="A72" t="s">
        <v>201</v>
      </c>
      <c r="B72" t="s">
        <v>202</v>
      </c>
    </row>
    <row r="73" spans="1:2" x14ac:dyDescent="0.35">
      <c r="A73" t="s">
        <v>203</v>
      </c>
      <c r="B73" t="s">
        <v>204</v>
      </c>
    </row>
    <row r="74" spans="1:2" x14ac:dyDescent="0.35">
      <c r="A74" t="s">
        <v>205</v>
      </c>
      <c r="B74" t="s">
        <v>206</v>
      </c>
    </row>
    <row r="75" spans="1:2" x14ac:dyDescent="0.35">
      <c r="A75" t="s">
        <v>207</v>
      </c>
      <c r="B75" t="s">
        <v>208</v>
      </c>
    </row>
    <row r="76" spans="1:2" x14ac:dyDescent="0.35">
      <c r="A76" t="s">
        <v>209</v>
      </c>
      <c r="B76" t="s">
        <v>210</v>
      </c>
    </row>
    <row r="77" spans="1:2" x14ac:dyDescent="0.35">
      <c r="A77" t="s">
        <v>211</v>
      </c>
      <c r="B77" t="s">
        <v>212</v>
      </c>
    </row>
    <row r="78" spans="1:2" x14ac:dyDescent="0.35">
      <c r="A78" t="s">
        <v>213</v>
      </c>
      <c r="B78" t="s">
        <v>214</v>
      </c>
    </row>
    <row r="79" spans="1:2" x14ac:dyDescent="0.35">
      <c r="A79" t="s">
        <v>215</v>
      </c>
      <c r="B79" t="s">
        <v>216</v>
      </c>
    </row>
    <row r="80" spans="1:2" x14ac:dyDescent="0.35">
      <c r="A80" t="s">
        <v>217</v>
      </c>
      <c r="B80" t="s">
        <v>218</v>
      </c>
    </row>
    <row r="81" spans="1:2" x14ac:dyDescent="0.35">
      <c r="A81" t="s">
        <v>219</v>
      </c>
      <c r="B81" t="s">
        <v>220</v>
      </c>
    </row>
    <row r="82" spans="1:2" x14ac:dyDescent="0.35">
      <c r="A82" t="s">
        <v>221</v>
      </c>
      <c r="B82" t="s">
        <v>222</v>
      </c>
    </row>
    <row r="83" spans="1:2" x14ac:dyDescent="0.35">
      <c r="A83" t="s">
        <v>223</v>
      </c>
      <c r="B83" t="s">
        <v>224</v>
      </c>
    </row>
    <row r="84" spans="1:2" x14ac:dyDescent="0.35">
      <c r="A84" t="s">
        <v>225</v>
      </c>
      <c r="B84" t="s">
        <v>226</v>
      </c>
    </row>
    <row r="85" spans="1:2" x14ac:dyDescent="0.35">
      <c r="A85" t="s">
        <v>227</v>
      </c>
      <c r="B85" t="s">
        <v>228</v>
      </c>
    </row>
    <row r="86" spans="1:2" x14ac:dyDescent="0.35">
      <c r="A86" t="s">
        <v>229</v>
      </c>
      <c r="B86" t="s">
        <v>230</v>
      </c>
    </row>
    <row r="87" spans="1:2" x14ac:dyDescent="0.35">
      <c r="A87" t="s">
        <v>231</v>
      </c>
      <c r="B87" t="s">
        <v>232</v>
      </c>
    </row>
    <row r="88" spans="1:2" x14ac:dyDescent="0.35">
      <c r="A88" t="s">
        <v>233</v>
      </c>
      <c r="B88" t="s">
        <v>234</v>
      </c>
    </row>
    <row r="89" spans="1:2" x14ac:dyDescent="0.35">
      <c r="A89" t="s">
        <v>235</v>
      </c>
      <c r="B89" t="s">
        <v>236</v>
      </c>
    </row>
    <row r="90" spans="1:2" x14ac:dyDescent="0.35">
      <c r="A90" t="s">
        <v>237</v>
      </c>
      <c r="B90" t="s">
        <v>238</v>
      </c>
    </row>
    <row r="91" spans="1:2" x14ac:dyDescent="0.35">
      <c r="A91" t="s">
        <v>239</v>
      </c>
      <c r="B91" t="s">
        <v>240</v>
      </c>
    </row>
    <row r="92" spans="1:2" x14ac:dyDescent="0.35">
      <c r="A92" t="s">
        <v>241</v>
      </c>
      <c r="B92" t="s">
        <v>242</v>
      </c>
    </row>
    <row r="93" spans="1:2" x14ac:dyDescent="0.35">
      <c r="A93" t="s">
        <v>243</v>
      </c>
      <c r="B93" t="s">
        <v>244</v>
      </c>
    </row>
    <row r="94" spans="1:2" x14ac:dyDescent="0.35">
      <c r="A94" t="s">
        <v>245</v>
      </c>
      <c r="B94" t="s">
        <v>246</v>
      </c>
    </row>
    <row r="95" spans="1:2" x14ac:dyDescent="0.35">
      <c r="A95" t="s">
        <v>247</v>
      </c>
      <c r="B95" t="s">
        <v>248</v>
      </c>
    </row>
    <row r="96" spans="1:2" x14ac:dyDescent="0.35">
      <c r="A96" t="s">
        <v>249</v>
      </c>
      <c r="B96" t="s">
        <v>250</v>
      </c>
    </row>
    <row r="97" spans="1:2" x14ac:dyDescent="0.35">
      <c r="A97" t="s">
        <v>251</v>
      </c>
      <c r="B97" t="s">
        <v>252</v>
      </c>
    </row>
    <row r="98" spans="1:2" x14ac:dyDescent="0.35">
      <c r="A98" t="s">
        <v>253</v>
      </c>
      <c r="B98" t="s">
        <v>254</v>
      </c>
    </row>
    <row r="99" spans="1:2" x14ac:dyDescent="0.35">
      <c r="A99" t="s">
        <v>255</v>
      </c>
      <c r="B99" t="s">
        <v>256</v>
      </c>
    </row>
    <row r="100" spans="1:2" x14ac:dyDescent="0.35">
      <c r="A100" t="s">
        <v>257</v>
      </c>
      <c r="B100" t="s">
        <v>258</v>
      </c>
    </row>
    <row r="101" spans="1:2" x14ac:dyDescent="0.35">
      <c r="A101" t="s">
        <v>259</v>
      </c>
      <c r="B101" t="s">
        <v>260</v>
      </c>
    </row>
    <row r="102" spans="1:2" x14ac:dyDescent="0.35">
      <c r="A102" t="s">
        <v>261</v>
      </c>
      <c r="B102" t="s">
        <v>262</v>
      </c>
    </row>
    <row r="103" spans="1:2" x14ac:dyDescent="0.35">
      <c r="A103" t="s">
        <v>263</v>
      </c>
      <c r="B103" t="s">
        <v>264</v>
      </c>
    </row>
    <row r="104" spans="1:2" x14ac:dyDescent="0.35">
      <c r="A104" t="s">
        <v>265</v>
      </c>
      <c r="B104" t="s">
        <v>266</v>
      </c>
    </row>
    <row r="105" spans="1:2" x14ac:dyDescent="0.35">
      <c r="A105" t="s">
        <v>267</v>
      </c>
      <c r="B105" t="s">
        <v>268</v>
      </c>
    </row>
    <row r="106" spans="1:2" x14ac:dyDescent="0.35">
      <c r="A106" t="s">
        <v>269</v>
      </c>
      <c r="B106" t="s">
        <v>270</v>
      </c>
    </row>
    <row r="107" spans="1:2" x14ac:dyDescent="0.35">
      <c r="A107" t="s">
        <v>271</v>
      </c>
      <c r="B107" t="s">
        <v>272</v>
      </c>
    </row>
    <row r="108" spans="1:2" x14ac:dyDescent="0.35">
      <c r="A108" t="s">
        <v>273</v>
      </c>
      <c r="B108" t="s">
        <v>274</v>
      </c>
    </row>
    <row r="109" spans="1:2" x14ac:dyDescent="0.35">
      <c r="A109" t="s">
        <v>275</v>
      </c>
      <c r="B109" t="s">
        <v>276</v>
      </c>
    </row>
    <row r="110" spans="1:2" x14ac:dyDescent="0.35">
      <c r="A110" t="s">
        <v>277</v>
      </c>
      <c r="B110" t="s">
        <v>278</v>
      </c>
    </row>
    <row r="111" spans="1:2" x14ac:dyDescent="0.35">
      <c r="A111" t="s">
        <v>279</v>
      </c>
      <c r="B111" t="s">
        <v>280</v>
      </c>
    </row>
    <row r="112" spans="1:2" x14ac:dyDescent="0.35">
      <c r="A112" t="s">
        <v>281</v>
      </c>
      <c r="B112" t="s">
        <v>282</v>
      </c>
    </row>
    <row r="113" spans="1:2" x14ac:dyDescent="0.35">
      <c r="A113" t="s">
        <v>283</v>
      </c>
      <c r="B113" t="s">
        <v>284</v>
      </c>
    </row>
    <row r="114" spans="1:2" x14ac:dyDescent="0.35">
      <c r="A114" t="s">
        <v>285</v>
      </c>
      <c r="B114" t="s">
        <v>286</v>
      </c>
    </row>
    <row r="115" spans="1:2" x14ac:dyDescent="0.35">
      <c r="A115" t="s">
        <v>287</v>
      </c>
      <c r="B115" t="s">
        <v>288</v>
      </c>
    </row>
    <row r="116" spans="1:2" x14ac:dyDescent="0.35">
      <c r="A116" t="s">
        <v>289</v>
      </c>
      <c r="B116" t="s">
        <v>290</v>
      </c>
    </row>
    <row r="117" spans="1:2" x14ac:dyDescent="0.35">
      <c r="A117" t="s">
        <v>291</v>
      </c>
      <c r="B117" t="s">
        <v>292</v>
      </c>
    </row>
    <row r="118" spans="1:2" x14ac:dyDescent="0.35">
      <c r="A118" t="s">
        <v>293</v>
      </c>
      <c r="B118" t="s">
        <v>294</v>
      </c>
    </row>
    <row r="119" spans="1:2" x14ac:dyDescent="0.35">
      <c r="A119" t="s">
        <v>295</v>
      </c>
      <c r="B119" t="s">
        <v>296</v>
      </c>
    </row>
    <row r="120" spans="1:2" x14ac:dyDescent="0.35">
      <c r="A120" t="s">
        <v>297</v>
      </c>
      <c r="B120" t="s">
        <v>298</v>
      </c>
    </row>
    <row r="121" spans="1:2" x14ac:dyDescent="0.35">
      <c r="A121" t="s">
        <v>299</v>
      </c>
      <c r="B121" t="s">
        <v>300</v>
      </c>
    </row>
    <row r="122" spans="1:2" x14ac:dyDescent="0.35">
      <c r="A122" t="s">
        <v>301</v>
      </c>
      <c r="B122" t="s">
        <v>302</v>
      </c>
    </row>
    <row r="123" spans="1:2" x14ac:dyDescent="0.35">
      <c r="A123" t="s">
        <v>303</v>
      </c>
      <c r="B123" t="s">
        <v>304</v>
      </c>
    </row>
    <row r="124" spans="1:2" x14ac:dyDescent="0.35">
      <c r="A124" t="s">
        <v>305</v>
      </c>
      <c r="B124" t="s">
        <v>306</v>
      </c>
    </row>
    <row r="125" spans="1:2" x14ac:dyDescent="0.35">
      <c r="A125" t="s">
        <v>307</v>
      </c>
      <c r="B125" t="s">
        <v>308</v>
      </c>
    </row>
    <row r="126" spans="1:2" x14ac:dyDescent="0.35">
      <c r="A126" t="s">
        <v>309</v>
      </c>
      <c r="B126" t="s">
        <v>310</v>
      </c>
    </row>
    <row r="127" spans="1:2" x14ac:dyDescent="0.35">
      <c r="A127" t="s">
        <v>311</v>
      </c>
      <c r="B127" t="s">
        <v>312</v>
      </c>
    </row>
    <row r="128" spans="1:2" x14ac:dyDescent="0.35">
      <c r="A128" t="s">
        <v>313</v>
      </c>
      <c r="B128" t="s">
        <v>314</v>
      </c>
    </row>
    <row r="129" spans="1:2" x14ac:dyDescent="0.35">
      <c r="A129" t="s">
        <v>315</v>
      </c>
      <c r="B129" t="s">
        <v>316</v>
      </c>
    </row>
    <row r="130" spans="1:2" x14ac:dyDescent="0.35">
      <c r="A130" t="s">
        <v>317</v>
      </c>
      <c r="B130" t="s">
        <v>318</v>
      </c>
    </row>
    <row r="131" spans="1:2" x14ac:dyDescent="0.35">
      <c r="A131" t="s">
        <v>319</v>
      </c>
      <c r="B131" t="s">
        <v>320</v>
      </c>
    </row>
    <row r="132" spans="1:2" x14ac:dyDescent="0.35">
      <c r="A132" t="s">
        <v>321</v>
      </c>
      <c r="B132" t="s">
        <v>322</v>
      </c>
    </row>
    <row r="133" spans="1:2" x14ac:dyDescent="0.35">
      <c r="A133" t="s">
        <v>323</v>
      </c>
      <c r="B133" t="s">
        <v>324</v>
      </c>
    </row>
    <row r="134" spans="1:2" x14ac:dyDescent="0.35">
      <c r="A134" t="s">
        <v>325</v>
      </c>
      <c r="B134" t="s">
        <v>326</v>
      </c>
    </row>
    <row r="135" spans="1:2" x14ac:dyDescent="0.35">
      <c r="A135" t="s">
        <v>327</v>
      </c>
      <c r="B135" t="s">
        <v>328</v>
      </c>
    </row>
    <row r="136" spans="1:2" x14ac:dyDescent="0.35">
      <c r="A136" t="s">
        <v>329</v>
      </c>
      <c r="B136" t="s">
        <v>330</v>
      </c>
    </row>
    <row r="137" spans="1:2" x14ac:dyDescent="0.35">
      <c r="A137" t="s">
        <v>331</v>
      </c>
      <c r="B137" t="s">
        <v>332</v>
      </c>
    </row>
    <row r="138" spans="1:2" x14ac:dyDescent="0.35">
      <c r="A138" t="s">
        <v>333</v>
      </c>
      <c r="B138" t="s">
        <v>334</v>
      </c>
    </row>
    <row r="139" spans="1:2" x14ac:dyDescent="0.35">
      <c r="A139" t="s">
        <v>335</v>
      </c>
      <c r="B139" t="s">
        <v>336</v>
      </c>
    </row>
    <row r="140" spans="1:2" x14ac:dyDescent="0.35">
      <c r="A140" t="s">
        <v>337</v>
      </c>
      <c r="B140" t="s">
        <v>338</v>
      </c>
    </row>
    <row r="141" spans="1:2" x14ac:dyDescent="0.35">
      <c r="A141" t="s">
        <v>339</v>
      </c>
      <c r="B141" t="s">
        <v>340</v>
      </c>
    </row>
    <row r="142" spans="1:2" x14ac:dyDescent="0.35">
      <c r="A142" t="s">
        <v>341</v>
      </c>
      <c r="B142" t="s">
        <v>342</v>
      </c>
    </row>
    <row r="143" spans="1:2" x14ac:dyDescent="0.35">
      <c r="A143" t="s">
        <v>343</v>
      </c>
      <c r="B143" t="s">
        <v>344</v>
      </c>
    </row>
    <row r="144" spans="1:2" x14ac:dyDescent="0.35">
      <c r="A144" t="s">
        <v>345</v>
      </c>
      <c r="B144" t="s">
        <v>346</v>
      </c>
    </row>
    <row r="145" spans="1:2" x14ac:dyDescent="0.35">
      <c r="A145" t="s">
        <v>347</v>
      </c>
      <c r="B145" t="s">
        <v>348</v>
      </c>
    </row>
    <row r="146" spans="1:2" x14ac:dyDescent="0.35">
      <c r="A146" t="s">
        <v>349</v>
      </c>
      <c r="B146" t="s">
        <v>350</v>
      </c>
    </row>
    <row r="147" spans="1:2" x14ac:dyDescent="0.35">
      <c r="A147" t="s">
        <v>351</v>
      </c>
      <c r="B147" t="s">
        <v>352</v>
      </c>
    </row>
    <row r="148" spans="1:2" x14ac:dyDescent="0.35">
      <c r="A148" t="s">
        <v>353</v>
      </c>
      <c r="B148" t="s">
        <v>354</v>
      </c>
    </row>
    <row r="149" spans="1:2" x14ac:dyDescent="0.35">
      <c r="A149" t="s">
        <v>355</v>
      </c>
      <c r="B149" t="s">
        <v>356</v>
      </c>
    </row>
    <row r="150" spans="1:2" x14ac:dyDescent="0.35">
      <c r="A150" t="s">
        <v>357</v>
      </c>
      <c r="B150" t="s">
        <v>358</v>
      </c>
    </row>
    <row r="151" spans="1:2" x14ac:dyDescent="0.35">
      <c r="A151" t="s">
        <v>359</v>
      </c>
      <c r="B151" t="s">
        <v>360</v>
      </c>
    </row>
    <row r="152" spans="1:2" x14ac:dyDescent="0.35">
      <c r="A152" t="s">
        <v>361</v>
      </c>
      <c r="B152" t="s">
        <v>362</v>
      </c>
    </row>
    <row r="153" spans="1:2" x14ac:dyDescent="0.35">
      <c r="A153" t="s">
        <v>363</v>
      </c>
      <c r="B153" t="s">
        <v>364</v>
      </c>
    </row>
    <row r="154" spans="1:2" x14ac:dyDescent="0.35">
      <c r="A154" t="s">
        <v>365</v>
      </c>
      <c r="B154" t="s">
        <v>366</v>
      </c>
    </row>
    <row r="155" spans="1:2" x14ac:dyDescent="0.35">
      <c r="A155" t="s">
        <v>367</v>
      </c>
      <c r="B155" t="s">
        <v>368</v>
      </c>
    </row>
    <row r="156" spans="1:2" x14ac:dyDescent="0.35">
      <c r="A156" t="s">
        <v>369</v>
      </c>
      <c r="B156" t="s">
        <v>370</v>
      </c>
    </row>
    <row r="157" spans="1:2" x14ac:dyDescent="0.35">
      <c r="A157" t="s">
        <v>371</v>
      </c>
      <c r="B157" t="s">
        <v>372</v>
      </c>
    </row>
    <row r="158" spans="1:2" x14ac:dyDescent="0.35">
      <c r="A158" t="s">
        <v>373</v>
      </c>
      <c r="B158" t="s">
        <v>374</v>
      </c>
    </row>
    <row r="159" spans="1:2" x14ac:dyDescent="0.35">
      <c r="A159" t="s">
        <v>375</v>
      </c>
      <c r="B159" t="s">
        <v>376</v>
      </c>
    </row>
    <row r="160" spans="1:2" x14ac:dyDescent="0.35">
      <c r="A160" t="s">
        <v>377</v>
      </c>
      <c r="B160" t="s">
        <v>378</v>
      </c>
    </row>
    <row r="161" spans="1:2" x14ac:dyDescent="0.35">
      <c r="A161" t="s">
        <v>379</v>
      </c>
      <c r="B161" t="s">
        <v>380</v>
      </c>
    </row>
    <row r="162" spans="1:2" x14ac:dyDescent="0.35">
      <c r="A162" t="s">
        <v>381</v>
      </c>
      <c r="B162" t="s">
        <v>382</v>
      </c>
    </row>
    <row r="163" spans="1:2" x14ac:dyDescent="0.35">
      <c r="A163" t="s">
        <v>383</v>
      </c>
      <c r="B163" t="s">
        <v>384</v>
      </c>
    </row>
    <row r="164" spans="1:2" x14ac:dyDescent="0.35">
      <c r="A164" t="s">
        <v>385</v>
      </c>
      <c r="B164" t="s">
        <v>386</v>
      </c>
    </row>
    <row r="165" spans="1:2" x14ac:dyDescent="0.35">
      <c r="A165" t="s">
        <v>387</v>
      </c>
      <c r="B165" t="s">
        <v>388</v>
      </c>
    </row>
    <row r="166" spans="1:2" x14ac:dyDescent="0.35">
      <c r="A166" t="s">
        <v>389</v>
      </c>
      <c r="B166" t="s">
        <v>390</v>
      </c>
    </row>
    <row r="167" spans="1:2" x14ac:dyDescent="0.35">
      <c r="A167" t="s">
        <v>391</v>
      </c>
      <c r="B167" t="s">
        <v>392</v>
      </c>
    </row>
    <row r="168" spans="1:2" x14ac:dyDescent="0.35">
      <c r="A168" t="s">
        <v>393</v>
      </c>
      <c r="B168" t="s">
        <v>394</v>
      </c>
    </row>
    <row r="169" spans="1:2" x14ac:dyDescent="0.35">
      <c r="A169" t="s">
        <v>395</v>
      </c>
      <c r="B169" t="s">
        <v>396</v>
      </c>
    </row>
    <row r="170" spans="1:2" x14ac:dyDescent="0.35">
      <c r="A170" t="s">
        <v>397</v>
      </c>
      <c r="B170" t="s">
        <v>398</v>
      </c>
    </row>
    <row r="171" spans="1:2" x14ac:dyDescent="0.35">
      <c r="A171" t="s">
        <v>399</v>
      </c>
      <c r="B171" t="s">
        <v>400</v>
      </c>
    </row>
    <row r="172" spans="1:2" x14ac:dyDescent="0.35">
      <c r="A172" t="s">
        <v>401</v>
      </c>
      <c r="B172" t="s">
        <v>402</v>
      </c>
    </row>
    <row r="173" spans="1:2" x14ac:dyDescent="0.35">
      <c r="A173" t="s">
        <v>403</v>
      </c>
      <c r="B173" t="s">
        <v>404</v>
      </c>
    </row>
    <row r="174" spans="1:2" x14ac:dyDescent="0.35">
      <c r="A174" t="s">
        <v>405</v>
      </c>
      <c r="B174" t="s">
        <v>406</v>
      </c>
    </row>
    <row r="175" spans="1:2" x14ac:dyDescent="0.35">
      <c r="A175" t="s">
        <v>407</v>
      </c>
      <c r="B175" t="s">
        <v>408</v>
      </c>
    </row>
    <row r="176" spans="1:2" x14ac:dyDescent="0.35">
      <c r="A176" t="s">
        <v>409</v>
      </c>
      <c r="B176" t="s">
        <v>410</v>
      </c>
    </row>
    <row r="177" spans="1:2" x14ac:dyDescent="0.35">
      <c r="A177" t="s">
        <v>411</v>
      </c>
      <c r="B177" t="s">
        <v>412</v>
      </c>
    </row>
    <row r="178" spans="1:2" x14ac:dyDescent="0.35">
      <c r="A178" t="s">
        <v>413</v>
      </c>
      <c r="B178" t="s">
        <v>414</v>
      </c>
    </row>
    <row r="179" spans="1:2" x14ac:dyDescent="0.35">
      <c r="A179" t="s">
        <v>415</v>
      </c>
      <c r="B179" t="s">
        <v>416</v>
      </c>
    </row>
    <row r="180" spans="1:2" x14ac:dyDescent="0.35">
      <c r="A180" t="s">
        <v>417</v>
      </c>
      <c r="B180" t="s">
        <v>418</v>
      </c>
    </row>
    <row r="181" spans="1:2" x14ac:dyDescent="0.35">
      <c r="A181" t="s">
        <v>419</v>
      </c>
      <c r="B181" t="s">
        <v>420</v>
      </c>
    </row>
    <row r="182" spans="1:2" x14ac:dyDescent="0.35">
      <c r="A182" t="s">
        <v>421</v>
      </c>
      <c r="B182" t="s">
        <v>422</v>
      </c>
    </row>
    <row r="183" spans="1:2" x14ac:dyDescent="0.35">
      <c r="A183" t="s">
        <v>423</v>
      </c>
      <c r="B183" t="s">
        <v>424</v>
      </c>
    </row>
    <row r="184" spans="1:2" x14ac:dyDescent="0.35">
      <c r="A184" t="s">
        <v>425</v>
      </c>
      <c r="B184" t="s">
        <v>426</v>
      </c>
    </row>
    <row r="185" spans="1:2" x14ac:dyDescent="0.35">
      <c r="A185" t="s">
        <v>427</v>
      </c>
      <c r="B185" t="s">
        <v>428</v>
      </c>
    </row>
    <row r="186" spans="1:2" x14ac:dyDescent="0.35">
      <c r="A186" t="s">
        <v>429</v>
      </c>
      <c r="B186" t="s">
        <v>430</v>
      </c>
    </row>
    <row r="187" spans="1:2" x14ac:dyDescent="0.35">
      <c r="A187" t="s">
        <v>431</v>
      </c>
      <c r="B187" t="s">
        <v>432</v>
      </c>
    </row>
    <row r="188" spans="1:2" x14ac:dyDescent="0.35">
      <c r="A188" t="s">
        <v>433</v>
      </c>
      <c r="B188" t="s">
        <v>434</v>
      </c>
    </row>
    <row r="189" spans="1:2" x14ac:dyDescent="0.35">
      <c r="A189" t="s">
        <v>435</v>
      </c>
      <c r="B189" t="s">
        <v>436</v>
      </c>
    </row>
    <row r="190" spans="1:2" x14ac:dyDescent="0.35">
      <c r="A190" t="s">
        <v>437</v>
      </c>
      <c r="B190" t="s">
        <v>438</v>
      </c>
    </row>
    <row r="191" spans="1:2" x14ac:dyDescent="0.35">
      <c r="A191" t="s">
        <v>439</v>
      </c>
      <c r="B191" t="s">
        <v>440</v>
      </c>
    </row>
    <row r="192" spans="1:2" x14ac:dyDescent="0.35">
      <c r="A192" t="s">
        <v>441</v>
      </c>
      <c r="B192" t="s">
        <v>442</v>
      </c>
    </row>
    <row r="193" spans="1:2" x14ac:dyDescent="0.35">
      <c r="A193" t="s">
        <v>443</v>
      </c>
      <c r="B193" t="s">
        <v>444</v>
      </c>
    </row>
    <row r="194" spans="1:2" x14ac:dyDescent="0.35">
      <c r="A194" t="s">
        <v>445</v>
      </c>
      <c r="B194" t="s">
        <v>446</v>
      </c>
    </row>
    <row r="195" spans="1:2" x14ac:dyDescent="0.35">
      <c r="A195" t="s">
        <v>447</v>
      </c>
      <c r="B195" t="s">
        <v>448</v>
      </c>
    </row>
    <row r="196" spans="1:2" x14ac:dyDescent="0.35">
      <c r="A196" t="s">
        <v>449</v>
      </c>
      <c r="B196" t="s">
        <v>450</v>
      </c>
    </row>
    <row r="197" spans="1:2" x14ac:dyDescent="0.35">
      <c r="A197" t="s">
        <v>451</v>
      </c>
      <c r="B197" t="s">
        <v>452</v>
      </c>
    </row>
    <row r="198" spans="1:2" x14ac:dyDescent="0.35">
      <c r="A198" t="s">
        <v>453</v>
      </c>
      <c r="B198" t="s">
        <v>454</v>
      </c>
    </row>
    <row r="199" spans="1:2" x14ac:dyDescent="0.35">
      <c r="A199" t="s">
        <v>455</v>
      </c>
      <c r="B199" t="s">
        <v>456</v>
      </c>
    </row>
    <row r="200" spans="1:2" x14ac:dyDescent="0.35">
      <c r="A200" t="s">
        <v>457</v>
      </c>
      <c r="B200" t="s">
        <v>458</v>
      </c>
    </row>
    <row r="201" spans="1:2" x14ac:dyDescent="0.35">
      <c r="A201" t="s">
        <v>459</v>
      </c>
      <c r="B201" t="s">
        <v>460</v>
      </c>
    </row>
    <row r="202" spans="1:2" x14ac:dyDescent="0.35">
      <c r="A202" t="s">
        <v>461</v>
      </c>
      <c r="B202" t="s">
        <v>462</v>
      </c>
    </row>
    <row r="203" spans="1:2" x14ac:dyDescent="0.35">
      <c r="A203" t="s">
        <v>463</v>
      </c>
      <c r="B203" t="s">
        <v>464</v>
      </c>
    </row>
    <row r="204" spans="1:2" x14ac:dyDescent="0.35">
      <c r="A204" t="s">
        <v>465</v>
      </c>
      <c r="B204" t="s">
        <v>466</v>
      </c>
    </row>
    <row r="205" spans="1:2" x14ac:dyDescent="0.35">
      <c r="A205" t="s">
        <v>467</v>
      </c>
      <c r="B205" t="s">
        <v>468</v>
      </c>
    </row>
    <row r="206" spans="1:2" x14ac:dyDescent="0.35">
      <c r="A206" t="s">
        <v>469</v>
      </c>
      <c r="B206" t="s">
        <v>470</v>
      </c>
    </row>
    <row r="207" spans="1:2" x14ac:dyDescent="0.35">
      <c r="A207" t="s">
        <v>471</v>
      </c>
      <c r="B207" t="s">
        <v>472</v>
      </c>
    </row>
    <row r="208" spans="1:2" x14ac:dyDescent="0.35">
      <c r="A208" t="s">
        <v>473</v>
      </c>
      <c r="B208" t="s">
        <v>474</v>
      </c>
    </row>
    <row r="209" spans="1:2" x14ac:dyDescent="0.35">
      <c r="A209" t="s">
        <v>475</v>
      </c>
      <c r="B209" t="s">
        <v>476</v>
      </c>
    </row>
    <row r="210" spans="1:2" x14ac:dyDescent="0.35">
      <c r="A210" t="s">
        <v>477</v>
      </c>
      <c r="B210" t="s">
        <v>478</v>
      </c>
    </row>
    <row r="211" spans="1:2" x14ac:dyDescent="0.35">
      <c r="A211" t="s">
        <v>479</v>
      </c>
      <c r="B211" t="s">
        <v>480</v>
      </c>
    </row>
    <row r="212" spans="1:2" x14ac:dyDescent="0.35">
      <c r="A212" t="s">
        <v>481</v>
      </c>
      <c r="B212" t="s">
        <v>482</v>
      </c>
    </row>
    <row r="213" spans="1:2" x14ac:dyDescent="0.35">
      <c r="A213" t="s">
        <v>483</v>
      </c>
      <c r="B213" t="s">
        <v>484</v>
      </c>
    </row>
    <row r="214" spans="1:2" x14ac:dyDescent="0.35">
      <c r="A214" t="s">
        <v>485</v>
      </c>
      <c r="B214" t="s">
        <v>486</v>
      </c>
    </row>
    <row r="215" spans="1:2" x14ac:dyDescent="0.35">
      <c r="A215" t="s">
        <v>487</v>
      </c>
      <c r="B215" t="s">
        <v>488</v>
      </c>
    </row>
    <row r="216" spans="1:2" x14ac:dyDescent="0.35">
      <c r="A216" t="s">
        <v>489</v>
      </c>
      <c r="B216" t="s">
        <v>490</v>
      </c>
    </row>
    <row r="217" spans="1:2" x14ac:dyDescent="0.35">
      <c r="A217" t="s">
        <v>491</v>
      </c>
      <c r="B217" t="s">
        <v>492</v>
      </c>
    </row>
    <row r="218" spans="1:2" x14ac:dyDescent="0.35">
      <c r="A218" t="s">
        <v>493</v>
      </c>
      <c r="B218" t="s">
        <v>494</v>
      </c>
    </row>
    <row r="219" spans="1:2" x14ac:dyDescent="0.35">
      <c r="A219" t="s">
        <v>495</v>
      </c>
      <c r="B219" t="s">
        <v>496</v>
      </c>
    </row>
    <row r="220" spans="1:2" x14ac:dyDescent="0.35">
      <c r="A220" t="s">
        <v>497</v>
      </c>
      <c r="B220" t="s">
        <v>498</v>
      </c>
    </row>
    <row r="221" spans="1:2" x14ac:dyDescent="0.35">
      <c r="A221" t="s">
        <v>499</v>
      </c>
      <c r="B221" t="s">
        <v>500</v>
      </c>
    </row>
    <row r="222" spans="1:2" x14ac:dyDescent="0.35">
      <c r="A222" t="s">
        <v>501</v>
      </c>
      <c r="B222" t="s">
        <v>502</v>
      </c>
    </row>
    <row r="223" spans="1:2" x14ac:dyDescent="0.35">
      <c r="A223" t="s">
        <v>503</v>
      </c>
      <c r="B223" t="s">
        <v>504</v>
      </c>
    </row>
    <row r="224" spans="1:2" x14ac:dyDescent="0.35">
      <c r="A224" t="s">
        <v>505</v>
      </c>
      <c r="B224" t="s">
        <v>506</v>
      </c>
    </row>
    <row r="225" spans="1:2" x14ac:dyDescent="0.35">
      <c r="A225" t="s">
        <v>507</v>
      </c>
      <c r="B225" t="s">
        <v>508</v>
      </c>
    </row>
    <row r="226" spans="1:2" x14ac:dyDescent="0.35">
      <c r="A226" t="s">
        <v>509</v>
      </c>
      <c r="B226" t="s">
        <v>510</v>
      </c>
    </row>
    <row r="227" spans="1:2" x14ac:dyDescent="0.35">
      <c r="A227" t="s">
        <v>511</v>
      </c>
      <c r="B227" t="s">
        <v>512</v>
      </c>
    </row>
    <row r="228" spans="1:2" x14ac:dyDescent="0.35">
      <c r="A228" t="s">
        <v>513</v>
      </c>
      <c r="B228" t="s">
        <v>514</v>
      </c>
    </row>
    <row r="229" spans="1:2" x14ac:dyDescent="0.35">
      <c r="A229" t="s">
        <v>515</v>
      </c>
      <c r="B229" t="s">
        <v>516</v>
      </c>
    </row>
    <row r="230" spans="1:2" x14ac:dyDescent="0.35">
      <c r="A230" t="s">
        <v>517</v>
      </c>
      <c r="B230" t="s">
        <v>518</v>
      </c>
    </row>
    <row r="231" spans="1:2" x14ac:dyDescent="0.35">
      <c r="A231" t="s">
        <v>519</v>
      </c>
      <c r="B231" t="s">
        <v>520</v>
      </c>
    </row>
    <row r="232" spans="1:2" x14ac:dyDescent="0.35">
      <c r="A232" t="s">
        <v>521</v>
      </c>
      <c r="B232" t="s">
        <v>522</v>
      </c>
    </row>
    <row r="233" spans="1:2" x14ac:dyDescent="0.35">
      <c r="A233" t="s">
        <v>523</v>
      </c>
      <c r="B233" t="s">
        <v>524</v>
      </c>
    </row>
    <row r="234" spans="1:2" x14ac:dyDescent="0.35">
      <c r="A234" t="s">
        <v>525</v>
      </c>
      <c r="B234" t="s">
        <v>526</v>
      </c>
    </row>
    <row r="235" spans="1:2" x14ac:dyDescent="0.35">
      <c r="A235" t="s">
        <v>527</v>
      </c>
      <c r="B235" t="s">
        <v>528</v>
      </c>
    </row>
    <row r="236" spans="1:2" x14ac:dyDescent="0.35">
      <c r="A236" t="s">
        <v>529</v>
      </c>
      <c r="B236" t="s">
        <v>530</v>
      </c>
    </row>
    <row r="237" spans="1:2" x14ac:dyDescent="0.35">
      <c r="A237" t="s">
        <v>531</v>
      </c>
      <c r="B237" t="s">
        <v>532</v>
      </c>
    </row>
    <row r="238" spans="1:2" x14ac:dyDescent="0.35">
      <c r="A238" t="s">
        <v>533</v>
      </c>
      <c r="B238" t="s">
        <v>534</v>
      </c>
    </row>
    <row r="239" spans="1:2" x14ac:dyDescent="0.35">
      <c r="A239" t="s">
        <v>535</v>
      </c>
      <c r="B239" t="s">
        <v>536</v>
      </c>
    </row>
    <row r="240" spans="1:2" x14ac:dyDescent="0.35">
      <c r="A240" t="s">
        <v>537</v>
      </c>
      <c r="B240" t="s">
        <v>538</v>
      </c>
    </row>
    <row r="241" spans="1:2" x14ac:dyDescent="0.35">
      <c r="A241" t="s">
        <v>539</v>
      </c>
      <c r="B241" t="s">
        <v>540</v>
      </c>
    </row>
    <row r="242" spans="1:2" x14ac:dyDescent="0.35">
      <c r="A242" t="s">
        <v>541</v>
      </c>
      <c r="B242" t="s">
        <v>542</v>
      </c>
    </row>
    <row r="243" spans="1:2" x14ac:dyDescent="0.35">
      <c r="A243" t="s">
        <v>543</v>
      </c>
      <c r="B243" t="s">
        <v>544</v>
      </c>
    </row>
    <row r="244" spans="1:2" x14ac:dyDescent="0.35">
      <c r="A244" t="s">
        <v>545</v>
      </c>
      <c r="B244" t="s">
        <v>546</v>
      </c>
    </row>
    <row r="245" spans="1:2" x14ac:dyDescent="0.35">
      <c r="A245" t="s">
        <v>547</v>
      </c>
      <c r="B245" t="s">
        <v>548</v>
      </c>
    </row>
    <row r="246" spans="1:2" x14ac:dyDescent="0.35">
      <c r="A246" t="s">
        <v>549</v>
      </c>
      <c r="B246" t="s">
        <v>550</v>
      </c>
    </row>
    <row r="247" spans="1:2" x14ac:dyDescent="0.35">
      <c r="A247" t="s">
        <v>551</v>
      </c>
      <c r="B247" t="s">
        <v>552</v>
      </c>
    </row>
    <row r="248" spans="1:2" x14ac:dyDescent="0.35">
      <c r="A248" t="s">
        <v>553</v>
      </c>
      <c r="B248" t="s">
        <v>554</v>
      </c>
    </row>
    <row r="249" spans="1:2" x14ac:dyDescent="0.35">
      <c r="A249" t="s">
        <v>555</v>
      </c>
      <c r="B249" t="s">
        <v>556</v>
      </c>
    </row>
    <row r="250" spans="1:2" x14ac:dyDescent="0.35">
      <c r="A250" t="s">
        <v>557</v>
      </c>
      <c r="B250" t="s">
        <v>558</v>
      </c>
    </row>
    <row r="251" spans="1:2" x14ac:dyDescent="0.35">
      <c r="A251" t="s">
        <v>559</v>
      </c>
      <c r="B251" t="s">
        <v>560</v>
      </c>
    </row>
    <row r="252" spans="1:2" x14ac:dyDescent="0.35">
      <c r="A252" t="s">
        <v>561</v>
      </c>
      <c r="B252" t="s">
        <v>562</v>
      </c>
    </row>
    <row r="253" spans="1:2" x14ac:dyDescent="0.35">
      <c r="A253" t="s">
        <v>563</v>
      </c>
      <c r="B253" t="s">
        <v>564</v>
      </c>
    </row>
    <row r="254" spans="1:2" x14ac:dyDescent="0.35">
      <c r="A254" t="s">
        <v>565</v>
      </c>
      <c r="B254" t="s">
        <v>566</v>
      </c>
    </row>
    <row r="255" spans="1:2" x14ac:dyDescent="0.35">
      <c r="A255" t="s">
        <v>567</v>
      </c>
      <c r="B255" t="s">
        <v>568</v>
      </c>
    </row>
    <row r="256" spans="1:2" x14ac:dyDescent="0.35">
      <c r="A256" t="s">
        <v>569</v>
      </c>
      <c r="B256" t="s">
        <v>570</v>
      </c>
    </row>
    <row r="257" spans="1:2" x14ac:dyDescent="0.35">
      <c r="A257" t="s">
        <v>571</v>
      </c>
      <c r="B257" t="s">
        <v>572</v>
      </c>
    </row>
    <row r="258" spans="1:2" x14ac:dyDescent="0.35">
      <c r="A258" t="s">
        <v>573</v>
      </c>
      <c r="B258" t="s">
        <v>574</v>
      </c>
    </row>
    <row r="259" spans="1:2" x14ac:dyDescent="0.35">
      <c r="A259" t="s">
        <v>575</v>
      </c>
      <c r="B259" t="s">
        <v>576</v>
      </c>
    </row>
    <row r="260" spans="1:2" x14ac:dyDescent="0.35">
      <c r="A260" t="s">
        <v>577</v>
      </c>
      <c r="B260" t="s">
        <v>578</v>
      </c>
    </row>
    <row r="261" spans="1:2" x14ac:dyDescent="0.35">
      <c r="A261" t="s">
        <v>579</v>
      </c>
      <c r="B261" t="s">
        <v>580</v>
      </c>
    </row>
    <row r="262" spans="1:2" x14ac:dyDescent="0.35">
      <c r="A262" t="s">
        <v>581</v>
      </c>
      <c r="B262" t="s">
        <v>582</v>
      </c>
    </row>
    <row r="263" spans="1:2" x14ac:dyDescent="0.35">
      <c r="A263" t="s">
        <v>583</v>
      </c>
      <c r="B263" t="s">
        <v>584</v>
      </c>
    </row>
    <row r="264" spans="1:2" x14ac:dyDescent="0.35">
      <c r="A264" t="s">
        <v>585</v>
      </c>
      <c r="B264" t="s">
        <v>586</v>
      </c>
    </row>
    <row r="265" spans="1:2" x14ac:dyDescent="0.35">
      <c r="A265" t="s">
        <v>587</v>
      </c>
      <c r="B265" t="s">
        <v>588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F9B66-5015-4E5B-9BCE-48ADAF34906A}">
  <sheetPr codeName="Sheet9">
    <tabColor theme="9" tint="-0.249977111117893"/>
  </sheetPr>
  <dimension ref="A1:B10"/>
  <sheetViews>
    <sheetView workbookViewId="0">
      <selection activeCell="M47" sqref="M47"/>
    </sheetView>
  </sheetViews>
  <sheetFormatPr defaultRowHeight="14.5" x14ac:dyDescent="0.35"/>
  <cols>
    <col min="1" max="1" width="18.453125" bestFit="1" customWidth="1"/>
  </cols>
  <sheetData>
    <row r="1" spans="1:2" x14ac:dyDescent="0.35">
      <c r="A1" t="s">
        <v>604</v>
      </c>
      <c r="B1" t="s">
        <v>616</v>
      </c>
    </row>
    <row r="2" spans="1:2" x14ac:dyDescent="0.35">
      <c r="A2" t="s">
        <v>605</v>
      </c>
      <c r="B2" t="s">
        <v>617</v>
      </c>
    </row>
    <row r="3" spans="1:2" x14ac:dyDescent="0.35">
      <c r="A3" t="s">
        <v>606</v>
      </c>
      <c r="B3" t="s">
        <v>617</v>
      </c>
    </row>
    <row r="4" spans="1:2" x14ac:dyDescent="0.35">
      <c r="A4" t="s">
        <v>607</v>
      </c>
      <c r="B4" t="s">
        <v>618</v>
      </c>
    </row>
    <row r="5" spans="1:2" x14ac:dyDescent="0.35">
      <c r="A5" t="s">
        <v>608</v>
      </c>
      <c r="B5" t="s">
        <v>618</v>
      </c>
    </row>
    <row r="6" spans="1:2" x14ac:dyDescent="0.35">
      <c r="A6" t="s">
        <v>609</v>
      </c>
      <c r="B6" t="s">
        <v>619</v>
      </c>
    </row>
    <row r="7" spans="1:2" x14ac:dyDescent="0.35">
      <c r="A7" t="s">
        <v>610</v>
      </c>
      <c r="B7" t="s">
        <v>619</v>
      </c>
    </row>
    <row r="8" spans="1:2" x14ac:dyDescent="0.35">
      <c r="A8" t="s">
        <v>611</v>
      </c>
      <c r="B8" t="s">
        <v>620</v>
      </c>
    </row>
    <row r="9" spans="1:2" x14ac:dyDescent="0.35">
      <c r="A9" t="s">
        <v>612</v>
      </c>
      <c r="B9" t="s">
        <v>621</v>
      </c>
    </row>
    <row r="10" spans="1:2" x14ac:dyDescent="0.35">
      <c r="A10" t="s">
        <v>613</v>
      </c>
      <c r="B10" t="s">
        <v>619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RUBICS Intro</vt:lpstr>
      <vt:lpstr>Monte Carlo Settings</vt:lpstr>
      <vt:lpstr>Discount Rate</vt:lpstr>
      <vt:lpstr>Distribution Analysis</vt:lpstr>
      <vt:lpstr>Reference Prices</vt:lpstr>
      <vt:lpstr>Event Model</vt:lpstr>
      <vt:lpstr>Quantity Scenarios</vt:lpstr>
      <vt:lpstr>econ_codes</vt:lpstr>
      <vt:lpstr>MC_PDF</vt:lpstr>
      <vt:lpstr>events</vt:lpstr>
      <vt:lpstr>geo_zones</vt:lpstr>
      <vt:lpstr>outcomes</vt:lpstr>
      <vt:lpstr>'Event Model'!price_groups</vt:lpstr>
      <vt:lpstr>'Quantity Scenarios'!price_groups</vt:lpstr>
      <vt:lpstr>price_groups</vt:lpstr>
      <vt:lpstr>price_lines</vt:lpstr>
      <vt:lpstr>Quantity_groups</vt:lpstr>
      <vt:lpstr>stakeholder_groups</vt:lpstr>
      <vt:lpstr>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2023-02-02T01:19:04Z</dcterms:created>
  <dcterms:modified xsi:type="dcterms:W3CDTF">2023-02-19T22:02:34Z</dcterms:modified>
</cp:coreProperties>
</file>