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40" windowHeight="13035" activeTab="7"/>
  </bookViews>
  <sheets>
    <sheet name="Sheet1 (2)" sheetId="4" r:id="rId1"/>
    <sheet name="XP" sheetId="8" r:id="rId2"/>
    <sheet name="MCM" sheetId="10" r:id="rId3"/>
    <sheet name="JOTA" sheetId="9" r:id="rId4"/>
    <sheet name="Chart2" sheetId="12" r:id="rId5"/>
    <sheet name="Chart1" sheetId="11" r:id="rId6"/>
    <sheet name="Chart3" sheetId="13" r:id="rId7"/>
    <sheet name="Sheet1" sheetId="14" r:id="rId8"/>
  </sheets>
  <calcPr calcId="145621"/>
</workbook>
</file>

<file path=xl/calcChain.xml><?xml version="1.0" encoding="utf-8"?>
<calcChain xmlns="http://schemas.openxmlformats.org/spreadsheetml/2006/main">
  <c r="E19" i="14" l="1"/>
  <c r="L1" i="14"/>
  <c r="E15" i="14"/>
  <c r="E10" i="14"/>
  <c r="I1" i="14"/>
  <c r="I25" i="14" s="1"/>
  <c r="H1" i="14"/>
  <c r="I29" i="14"/>
  <c r="I27" i="14"/>
  <c r="I14" i="14"/>
  <c r="I12" i="14"/>
  <c r="I5" i="14"/>
  <c r="I3" i="14"/>
  <c r="E29" i="14"/>
  <c r="F29" i="14" s="1"/>
  <c r="E27" i="14"/>
  <c r="F27" i="14" s="1"/>
  <c r="E25" i="14"/>
  <c r="F25" i="14" s="1"/>
  <c r="E23" i="14"/>
  <c r="F23" i="14" s="1"/>
  <c r="E21" i="14"/>
  <c r="E18" i="14"/>
  <c r="E16" i="14"/>
  <c r="E14" i="14"/>
  <c r="E12" i="14"/>
  <c r="F12" i="14" s="1"/>
  <c r="E9" i="14"/>
  <c r="E7" i="14"/>
  <c r="F7" i="14" s="1"/>
  <c r="E5" i="14"/>
  <c r="F5" i="14" s="1"/>
  <c r="E3" i="14"/>
  <c r="F3" i="14" s="1"/>
  <c r="B31" i="14"/>
  <c r="F9" i="14" l="1"/>
  <c r="F14" i="14"/>
  <c r="G3" i="14" s="1"/>
  <c r="H3" i="14" s="1"/>
  <c r="J3" i="14" s="1"/>
  <c r="I7" i="14"/>
  <c r="I23" i="14"/>
  <c r="I31" i="14"/>
  <c r="I9" i="14"/>
  <c r="K37" i="10"/>
  <c r="F34" i="10"/>
  <c r="L25" i="10"/>
  <c r="E22" i="10"/>
  <c r="E18" i="10"/>
  <c r="G17" i="10"/>
  <c r="K16" i="10"/>
  <c r="F9" i="10"/>
  <c r="F8" i="10"/>
  <c r="K38" i="10"/>
  <c r="J38" i="10"/>
  <c r="I38" i="10"/>
  <c r="H38" i="10"/>
  <c r="G38" i="10"/>
  <c r="F38" i="10"/>
  <c r="E38" i="10"/>
  <c r="G33" i="10"/>
  <c r="G37" i="10" s="1"/>
  <c r="B31" i="10"/>
  <c r="L31" i="10" s="1"/>
  <c r="I30" i="10"/>
  <c r="B30" i="10"/>
  <c r="B29" i="10"/>
  <c r="L29" i="10" s="1"/>
  <c r="B28" i="10"/>
  <c r="L28" i="10" s="1"/>
  <c r="B27" i="10"/>
  <c r="L27" i="10" s="1"/>
  <c r="L26" i="10"/>
  <c r="B26" i="10"/>
  <c r="B25" i="10"/>
  <c r="I37" i="10" s="1"/>
  <c r="B24" i="10"/>
  <c r="L24" i="10" s="1"/>
  <c r="B23" i="10"/>
  <c r="H23" i="10" s="1"/>
  <c r="L22" i="10"/>
  <c r="B22" i="10"/>
  <c r="B21" i="10"/>
  <c r="B20" i="10"/>
  <c r="K20" i="10" s="1"/>
  <c r="B19" i="10"/>
  <c r="K19" i="10" s="1"/>
  <c r="B18" i="10"/>
  <c r="B17" i="10"/>
  <c r="B16" i="10"/>
  <c r="H37" i="10" s="1"/>
  <c r="B15" i="10"/>
  <c r="K15" i="10" s="1"/>
  <c r="F14" i="10"/>
  <c r="B14" i="10"/>
  <c r="B13" i="10"/>
  <c r="K13" i="10" s="1"/>
  <c r="B12" i="10"/>
  <c r="K12" i="10" s="1"/>
  <c r="B11" i="10"/>
  <c r="K11" i="10" s="1"/>
  <c r="F10" i="10"/>
  <c r="B10" i="10"/>
  <c r="B9" i="10"/>
  <c r="K9" i="10" s="1"/>
  <c r="B8" i="10"/>
  <c r="K8" i="10" s="1"/>
  <c r="B7" i="10"/>
  <c r="K7" i="10" s="1"/>
  <c r="K6" i="10"/>
  <c r="B6" i="10"/>
  <c r="B5" i="10"/>
  <c r="J5" i="10" s="1"/>
  <c r="J37" i="10" s="1"/>
  <c r="B4" i="10"/>
  <c r="E4" i="10" s="1"/>
  <c r="L18" i="9"/>
  <c r="H16" i="9"/>
  <c r="K21" i="9"/>
  <c r="K20" i="9"/>
  <c r="K17" i="9"/>
  <c r="I25" i="9"/>
  <c r="K38" i="9"/>
  <c r="J38" i="9"/>
  <c r="I38" i="9"/>
  <c r="H38" i="9"/>
  <c r="G38" i="9"/>
  <c r="F38" i="9"/>
  <c r="E38" i="9"/>
  <c r="G33" i="9"/>
  <c r="G37" i="9" s="1"/>
  <c r="L31" i="9"/>
  <c r="B31" i="9"/>
  <c r="B30" i="9"/>
  <c r="I30" i="9" s="1"/>
  <c r="L29" i="9"/>
  <c r="B29" i="9"/>
  <c r="B28" i="9"/>
  <c r="L28" i="9" s="1"/>
  <c r="L27" i="9"/>
  <c r="B27" i="9"/>
  <c r="B26" i="9"/>
  <c r="L26" i="9" s="1"/>
  <c r="B25" i="9"/>
  <c r="B24" i="9"/>
  <c r="L24" i="9" s="1"/>
  <c r="H23" i="9"/>
  <c r="H37" i="9" s="1"/>
  <c r="B23" i="9"/>
  <c r="B22" i="9"/>
  <c r="L22" i="9" s="1"/>
  <c r="B21" i="9"/>
  <c r="B20" i="9"/>
  <c r="K19" i="9"/>
  <c r="B19" i="9"/>
  <c r="B18" i="9"/>
  <c r="B17" i="9"/>
  <c r="B16" i="9"/>
  <c r="B15" i="9"/>
  <c r="K15" i="9" s="1"/>
  <c r="F14" i="9"/>
  <c r="B14" i="9"/>
  <c r="B13" i="9"/>
  <c r="K13" i="9" s="1"/>
  <c r="B12" i="9"/>
  <c r="K12" i="9" s="1"/>
  <c r="K11" i="9"/>
  <c r="B11" i="9"/>
  <c r="B10" i="9"/>
  <c r="F10" i="9" s="1"/>
  <c r="K9" i="9"/>
  <c r="B9" i="9"/>
  <c r="K8" i="9"/>
  <c r="B8" i="9"/>
  <c r="B7" i="9"/>
  <c r="K7" i="9" s="1"/>
  <c r="K6" i="9"/>
  <c r="B6" i="9"/>
  <c r="B5" i="9"/>
  <c r="J5" i="9" s="1"/>
  <c r="J37" i="9" s="1"/>
  <c r="E4" i="9"/>
  <c r="E37" i="9" s="1"/>
  <c r="B4" i="9"/>
  <c r="K38" i="8"/>
  <c r="J38" i="8"/>
  <c r="I38" i="8"/>
  <c r="H38" i="8"/>
  <c r="G38" i="8"/>
  <c r="F38" i="8"/>
  <c r="E38" i="8"/>
  <c r="G33" i="8"/>
  <c r="G37" i="8" s="1"/>
  <c r="L31" i="8"/>
  <c r="B31" i="8"/>
  <c r="B30" i="8"/>
  <c r="I30" i="8" s="1"/>
  <c r="I37" i="8" s="1"/>
  <c r="L29" i="8"/>
  <c r="B29" i="8"/>
  <c r="L28" i="8"/>
  <c r="B28" i="8"/>
  <c r="L27" i="8"/>
  <c r="B27" i="8"/>
  <c r="B26" i="8"/>
  <c r="L26" i="8" s="1"/>
  <c r="L25" i="8"/>
  <c r="B25" i="8"/>
  <c r="L24" i="8"/>
  <c r="B24" i="8"/>
  <c r="H23" i="8"/>
  <c r="H37" i="8" s="1"/>
  <c r="B23" i="8"/>
  <c r="B22" i="8"/>
  <c r="L22" i="8" s="1"/>
  <c r="L21" i="8"/>
  <c r="B21" i="8"/>
  <c r="L20" i="8"/>
  <c r="B20" i="8"/>
  <c r="K19" i="8"/>
  <c r="B19" i="8"/>
  <c r="E18" i="8"/>
  <c r="B18" i="8"/>
  <c r="L17" i="8"/>
  <c r="L35" i="8" s="1"/>
  <c r="L37" i="8" s="1"/>
  <c r="B17" i="8"/>
  <c r="L16" i="8"/>
  <c r="B16" i="8"/>
  <c r="B15" i="8"/>
  <c r="K15" i="8" s="1"/>
  <c r="B14" i="8"/>
  <c r="F14" i="8" s="1"/>
  <c r="K13" i="8"/>
  <c r="F13" i="8"/>
  <c r="B13" i="8"/>
  <c r="B12" i="8"/>
  <c r="K12" i="8" s="1"/>
  <c r="B11" i="8"/>
  <c r="K11" i="8" s="1"/>
  <c r="B10" i="8"/>
  <c r="F10" i="8" s="1"/>
  <c r="K9" i="8"/>
  <c r="F9" i="8"/>
  <c r="B9" i="8"/>
  <c r="B8" i="8"/>
  <c r="F8" i="8" s="1"/>
  <c r="B7" i="8"/>
  <c r="K7" i="8" s="1"/>
  <c r="K6" i="8"/>
  <c r="B6" i="8"/>
  <c r="B5" i="8"/>
  <c r="J5" i="8" s="1"/>
  <c r="J37" i="8" s="1"/>
  <c r="B4" i="8"/>
  <c r="E4" i="8" s="1"/>
  <c r="E37" i="8" s="1"/>
  <c r="G14" i="14" l="1"/>
  <c r="H14" i="14" s="1"/>
  <c r="J14" i="14" s="1"/>
  <c r="G31" i="14"/>
  <c r="H31" i="14" s="1"/>
  <c r="J31" i="14" s="1"/>
  <c r="G29" i="14"/>
  <c r="H29" i="14" s="1"/>
  <c r="J29" i="14" s="1"/>
  <c r="G27" i="14"/>
  <c r="H27" i="14" s="1"/>
  <c r="J27" i="14" s="1"/>
  <c r="G25" i="14"/>
  <c r="H25" i="14" s="1"/>
  <c r="J25" i="14" s="1"/>
  <c r="G23" i="14"/>
  <c r="H23" i="14" s="1"/>
  <c r="J23" i="14" s="1"/>
  <c r="G12" i="14"/>
  <c r="H12" i="14" s="1"/>
  <c r="J12" i="14" s="1"/>
  <c r="G9" i="14"/>
  <c r="H9" i="14" s="1"/>
  <c r="J9" i="14" s="1"/>
  <c r="G5" i="14"/>
  <c r="H5" i="14" s="1"/>
  <c r="J5" i="14" s="1"/>
  <c r="G7" i="14"/>
  <c r="H7" i="14" s="1"/>
  <c r="J7" i="14" s="1"/>
  <c r="E37" i="10"/>
  <c r="F37" i="10"/>
  <c r="K34" i="10"/>
  <c r="L35" i="10"/>
  <c r="L37" i="10" s="1"/>
  <c r="I37" i="9"/>
  <c r="K34" i="9"/>
  <c r="K37" i="9"/>
  <c r="L35" i="9"/>
  <c r="L37" i="9" s="1"/>
  <c r="F37" i="9"/>
  <c r="K8" i="8"/>
  <c r="K34" i="8" s="1"/>
  <c r="F12" i="8"/>
  <c r="F34" i="8" s="1"/>
  <c r="F37" i="8" s="1"/>
  <c r="F15" i="8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K31" i="14" l="1"/>
  <c r="L31" i="14" s="1"/>
  <c r="M31" i="14" s="1"/>
  <c r="K23" i="14"/>
  <c r="L23" i="14" s="1"/>
  <c r="M23" i="14" s="1"/>
  <c r="K9" i="14"/>
  <c r="L9" i="14" s="1"/>
  <c r="M9" i="14" s="1"/>
  <c r="K3" i="14"/>
  <c r="L3" i="14" s="1"/>
  <c r="M3" i="14" s="1"/>
  <c r="K25" i="14"/>
  <c r="L25" i="14" s="1"/>
  <c r="M25" i="14" s="1"/>
  <c r="K29" i="14"/>
  <c r="L29" i="14" s="1"/>
  <c r="M29" i="14" s="1"/>
  <c r="K7" i="14"/>
  <c r="L7" i="14" s="1"/>
  <c r="M7" i="14" s="1"/>
  <c r="K27" i="14"/>
  <c r="L27" i="14" s="1"/>
  <c r="M27" i="14" s="1"/>
  <c r="K12" i="14"/>
  <c r="L12" i="14" s="1"/>
  <c r="M12" i="14" s="1"/>
  <c r="K5" i="14"/>
  <c r="L5" i="14" s="1"/>
  <c r="M5" i="14" s="1"/>
  <c r="K14" i="14"/>
  <c r="L14" i="14" s="1"/>
  <c r="M14" i="14" s="1"/>
  <c r="K37" i="8"/>
</calcChain>
</file>

<file path=xl/sharedStrings.xml><?xml version="1.0" encoding="utf-8"?>
<sst xmlns="http://schemas.openxmlformats.org/spreadsheetml/2006/main" count="276" uniqueCount="81">
  <si>
    <t>Coligação 1</t>
  </si>
  <si>
    <t>Coligação 2</t>
  </si>
  <si>
    <t>Coligação 3</t>
  </si>
  <si>
    <t>Coligação 4</t>
  </si>
  <si>
    <t>Coligação 5</t>
  </si>
  <si>
    <t>Coligação 6</t>
  </si>
  <si>
    <t>Coligação 7</t>
  </si>
  <si>
    <t>Nome Antigo</t>
  </si>
  <si>
    <t>Bolsonaro</t>
  </si>
  <si>
    <t>Marina</t>
  </si>
  <si>
    <t>Ciro</t>
  </si>
  <si>
    <t>Alckmin</t>
  </si>
  <si>
    <t>Álvaro</t>
  </si>
  <si>
    <t>Haddad/ Wagner</t>
  </si>
  <si>
    <t>Meirelles</t>
  </si>
  <si>
    <t>PT</t>
  </si>
  <si>
    <t>PMDB (MDB)</t>
  </si>
  <si>
    <t>PSDB</t>
  </si>
  <si>
    <t>PSD</t>
  </si>
  <si>
    <t>PP</t>
  </si>
  <si>
    <t>PR</t>
  </si>
  <si>
    <t>PSB</t>
  </si>
  <si>
    <t>PTB</t>
  </si>
  <si>
    <t>DEM</t>
  </si>
  <si>
    <t>PRB</t>
  </si>
  <si>
    <t>PDT</t>
  </si>
  <si>
    <t>SD</t>
  </si>
  <si>
    <t>PSC</t>
  </si>
  <si>
    <t>PROS</t>
  </si>
  <si>
    <t>PC do B</t>
  </si>
  <si>
    <t>PPS</t>
  </si>
  <si>
    <t>PV</t>
  </si>
  <si>
    <t>PHS</t>
  </si>
  <si>
    <t>PSOL</t>
  </si>
  <si>
    <t>PTN (PODE)</t>
  </si>
  <si>
    <t>PMN</t>
  </si>
  <si>
    <t>PRP</t>
  </si>
  <si>
    <t>PEN (PATRI)</t>
  </si>
  <si>
    <t>PSDC</t>
  </si>
  <si>
    <t>PTC</t>
  </si>
  <si>
    <t>PRTB</t>
  </si>
  <si>
    <t>PSL</t>
  </si>
  <si>
    <t>PTdoB (AVANTE)</t>
  </si>
  <si>
    <t>NOVO</t>
  </si>
  <si>
    <t>REDE</t>
  </si>
  <si>
    <t>Possível</t>
  </si>
  <si>
    <t>Remoto</t>
  </si>
  <si>
    <t>XXX</t>
  </si>
  <si>
    <t>XX</t>
  </si>
  <si>
    <t>X</t>
  </si>
  <si>
    <t>Provável</t>
  </si>
  <si>
    <t>MCM</t>
  </si>
  <si>
    <t>TOTAL</t>
  </si>
  <si>
    <t>XP</t>
  </si>
  <si>
    <t>OUTROS</t>
  </si>
  <si>
    <t>Outros</t>
  </si>
  <si>
    <t>DEM, PP, PR, PRB, SD</t>
  </si>
  <si>
    <t>PR (4-Ago)</t>
  </si>
  <si>
    <t>PCdoB (1-Ago)</t>
  </si>
  <si>
    <t>PDT (20-Jul)</t>
  </si>
  <si>
    <t>PT (5-Ago)</t>
  </si>
  <si>
    <t>Partidos</t>
  </si>
  <si>
    <t>Bancadas 2014</t>
  </si>
  <si>
    <t>PMDB</t>
  </si>
  <si>
    <t>SDD</t>
  </si>
  <si>
    <t>PCdoB</t>
  </si>
  <si>
    <t>Podemos</t>
  </si>
  <si>
    <t>PEN</t>
  </si>
  <si>
    <t>Avante (ex-PT do B)</t>
  </si>
  <si>
    <t>Total</t>
  </si>
  <si>
    <t>Novo</t>
  </si>
  <si>
    <t>Partido</t>
  </si>
  <si>
    <t>Bancada TV</t>
  </si>
  <si>
    <t>Coligação</t>
  </si>
  <si>
    <t>% Coligação</t>
  </si>
  <si>
    <t>Tempo 90%</t>
  </si>
  <si>
    <t>Tempo 10%</t>
  </si>
  <si>
    <t>Tempo total (12m30h)</t>
  </si>
  <si>
    <t>% Tempo Propaganda</t>
  </si>
  <si>
    <t>Tempo Inserção</t>
  </si>
  <si>
    <t># Inserções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</si>
</sst>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498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9" fontId="0" fillId="3" borderId="0" xfId="1" applyFont="1" applyFill="1"/>
    <xf numFmtId="164" fontId="0" fillId="3" borderId="0" xfId="1" applyNumberFormat="1" applyFont="1" applyFill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2" fillId="2" borderId="1" xfId="0" applyNumberFormat="1" applyFont="1" applyFill="1" applyBorder="1"/>
    <xf numFmtId="9" fontId="0" fillId="3" borderId="0" xfId="0" applyNumberFormat="1" applyFill="1"/>
    <xf numFmtId="9" fontId="0" fillId="3" borderId="1" xfId="0" applyNumberFormat="1" applyFill="1" applyBorder="1" applyAlignment="1">
      <alignment horizontal="center"/>
    </xf>
    <xf numFmtId="9" fontId="0" fillId="2" borderId="1" xfId="0" applyNumberFormat="1" applyFill="1" applyBorder="1"/>
    <xf numFmtId="9" fontId="0" fillId="4" borderId="1" xfId="0" applyNumberFormat="1" applyFill="1" applyBorder="1" applyAlignment="1">
      <alignment horizontal="center"/>
    </xf>
    <xf numFmtId="9" fontId="0" fillId="3" borderId="0" xfId="1" applyNumberFormat="1" applyFont="1" applyFill="1" applyAlignment="1">
      <alignment horizontal="center"/>
    </xf>
    <xf numFmtId="0" fontId="0" fillId="0" borderId="1" xfId="0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0" applyNumberFormat="1" applyFont="1" applyBorder="1"/>
    <xf numFmtId="165" fontId="5" fillId="6" borderId="5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5" fontId="5" fillId="8" borderId="5" xfId="0" applyNumberFormat="1" applyFont="1" applyFill="1" applyBorder="1" applyAlignment="1">
      <alignment horizontal="center"/>
    </xf>
    <xf numFmtId="165" fontId="5" fillId="8" borderId="7" xfId="0" applyNumberFormat="1" applyFont="1" applyFill="1" applyBorder="1" applyAlignment="1">
      <alignment horizontal="center"/>
    </xf>
    <xf numFmtId="1" fontId="2" fillId="8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3" fontId="2" fillId="8" borderId="4" xfId="0" applyNumberFormat="1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3" fontId="2" fillId="8" borderId="6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9" fontId="5" fillId="8" borderId="0" xfId="0" applyNumberFormat="1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7" fillId="8" borderId="0" xfId="0" applyFont="1" applyFill="1"/>
    <xf numFmtId="0" fontId="7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024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XP</a:t>
            </a:r>
            <a:r>
              <a:rPr lang="pt-BR" baseline="0"/>
              <a:t> - Coligações (% Tempo de Campanha)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028447349373807E-2"/>
          <c:y val="8.0756726128836873E-2"/>
          <c:w val="0.7885200806683953"/>
          <c:h val="0.81632363572419442"/>
        </c:manualLayout>
      </c:layout>
      <c:barChart>
        <c:barDir val="col"/>
        <c:grouping val="stacked"/>
        <c:varyColors val="0"/>
        <c:ser>
          <c:idx val="4"/>
          <c:order val="0"/>
          <c:tx>
            <c:v>10% Obrigatório</c:v>
          </c:tx>
          <c:spPr>
            <a:solidFill>
              <a:schemeClr val="tx1"/>
            </a:solidFill>
          </c:spPr>
          <c:invertIfNegative val="0"/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XP!$E$36:$L$36</c:f>
              <c:numCache>
                <c:formatCode>0%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</c:numCache>
            </c:numRef>
          </c:val>
        </c:ser>
        <c:ser>
          <c:idx val="0"/>
          <c:order val="1"/>
          <c:tx>
            <c:strRef>
              <c:f>XP!$D$4</c:f>
              <c:strCache>
                <c:ptCount val="1"/>
                <c:pt idx="0">
                  <c:v>PT (5-Ago)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XP!$E$4:$K$4</c:f>
              <c:numCache>
                <c:formatCode>0%</c:formatCode>
                <c:ptCount val="7"/>
                <c:pt idx="0">
                  <c:v>0.12280701754385964</c:v>
                </c:pt>
              </c:numCache>
            </c:numRef>
          </c:val>
        </c:ser>
        <c:ser>
          <c:idx val="14"/>
          <c:order val="2"/>
          <c:tx>
            <c:strRef>
              <c:f>XP!$D$18</c:f>
              <c:strCache>
                <c:ptCount val="1"/>
                <c:pt idx="0">
                  <c:v>PCdoB (1-Ago)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XP!$E$18:$K$18</c:f>
              <c:numCache>
                <c:formatCode>0%</c:formatCode>
                <c:ptCount val="7"/>
                <c:pt idx="0">
                  <c:v>1.9493177387914229E-2</c:v>
                </c:pt>
              </c:numCache>
            </c:numRef>
          </c:val>
        </c:ser>
        <c:ser>
          <c:idx val="10"/>
          <c:order val="3"/>
          <c:tx>
            <c:strRef>
              <c:f>XP!$D$14</c:f>
              <c:strCache>
                <c:ptCount val="1"/>
                <c:pt idx="0">
                  <c:v>PDT (20-Jul)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XP!$E$14:$K$14</c:f>
              <c:numCache>
                <c:formatCode>0%</c:formatCode>
                <c:ptCount val="7"/>
                <c:pt idx="1">
                  <c:v>3.3333333333333333E-2</c:v>
                </c:pt>
              </c:numCache>
            </c:numRef>
          </c:val>
        </c:ser>
        <c:ser>
          <c:idx val="6"/>
          <c:order val="4"/>
          <c:tx>
            <c:strRef>
              <c:f>XP!$D$10</c:f>
              <c:strCache>
                <c:ptCount val="1"/>
                <c:pt idx="0">
                  <c:v>PSB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XP!$E$10:$K$10</c:f>
              <c:numCache>
                <c:formatCode>0%</c:formatCode>
                <c:ptCount val="7"/>
                <c:pt idx="1">
                  <c:v>5.9649122807017542E-2</c:v>
                </c:pt>
              </c:numCache>
            </c:numRef>
          </c:val>
        </c:ser>
        <c:ser>
          <c:idx val="2"/>
          <c:order val="5"/>
          <c:tx>
            <c:strRef>
              <c:f>XP!$D$6</c:f>
              <c:strCache>
                <c:ptCount val="1"/>
                <c:pt idx="0">
                  <c:v>PSDB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XP!$E$6:$K$6</c:f>
              <c:numCache>
                <c:formatCode>0%</c:formatCode>
                <c:ptCount val="7"/>
                <c:pt idx="6">
                  <c:v>9.4736842105263161E-2</c:v>
                </c:pt>
              </c:numCache>
            </c:numRef>
          </c:val>
        </c:ser>
        <c:ser>
          <c:idx val="7"/>
          <c:order val="6"/>
          <c:tx>
            <c:strRef>
              <c:f>XP!$D$11</c:f>
              <c:strCache>
                <c:ptCount val="1"/>
                <c:pt idx="0">
                  <c:v>PTB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XP!$E$11:$K$11</c:f>
              <c:numCache>
                <c:formatCode>0%</c:formatCode>
                <c:ptCount val="7"/>
                <c:pt idx="6">
                  <c:v>4.3859649122807015E-2</c:v>
                </c:pt>
              </c:numCache>
            </c:numRef>
          </c:val>
        </c:ser>
        <c:ser>
          <c:idx val="3"/>
          <c:order val="7"/>
          <c:tx>
            <c:strRef>
              <c:f>XP!$D$7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XP!$E$7:$K$7</c:f>
              <c:numCache>
                <c:formatCode>0%</c:formatCode>
                <c:ptCount val="7"/>
                <c:pt idx="6">
                  <c:v>6.491228070175438E-2</c:v>
                </c:pt>
              </c:numCache>
            </c:numRef>
          </c:val>
        </c:ser>
        <c:ser>
          <c:idx val="15"/>
          <c:order val="8"/>
          <c:tx>
            <c:strRef>
              <c:f>XP!$D$19</c:f>
              <c:strCache>
                <c:ptCount val="1"/>
                <c:pt idx="0">
                  <c:v>PPS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XP!$E$19:$K$19</c:f>
              <c:numCache>
                <c:formatCode>0%</c:formatCode>
                <c:ptCount val="7"/>
                <c:pt idx="6">
                  <c:v>1.7543859649122806E-2</c:v>
                </c:pt>
              </c:numCache>
            </c:numRef>
          </c:val>
        </c:ser>
        <c:ser>
          <c:idx val="11"/>
          <c:order val="9"/>
          <c:tx>
            <c:strRef>
              <c:f>XP!$D$34</c:f>
              <c:strCache>
                <c:ptCount val="1"/>
                <c:pt idx="0">
                  <c:v>DEM, PP, PR, PRB, SD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50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 w="25400">
                <a:noFill/>
              </a:ln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XP!$E$34:$K$34</c:f>
              <c:numCache>
                <c:formatCode>0%</c:formatCode>
                <c:ptCount val="7"/>
                <c:pt idx="1">
                  <c:v>0.22456140350877193</c:v>
                </c:pt>
                <c:pt idx="6">
                  <c:v>0.22456140350877193</c:v>
                </c:pt>
              </c:numCache>
            </c:numRef>
          </c:val>
        </c:ser>
        <c:ser>
          <c:idx val="1"/>
          <c:order val="10"/>
          <c:tx>
            <c:strRef>
              <c:f>XP!$D$5</c:f>
              <c:strCache>
                <c:ptCount val="1"/>
                <c:pt idx="0">
                  <c:v>PMDB (MDB)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XP!$E$5:$K$5</c:f>
              <c:numCache>
                <c:formatCode>0%</c:formatCode>
                <c:ptCount val="7"/>
                <c:pt idx="5">
                  <c:v>0.11578947368421053</c:v>
                </c:pt>
              </c:numCache>
            </c:numRef>
          </c:val>
        </c:ser>
        <c:ser>
          <c:idx val="29"/>
          <c:order val="11"/>
          <c:tx>
            <c:strRef>
              <c:f>XP!$D$33</c:f>
              <c:strCache>
                <c:ptCount val="1"/>
                <c:pt idx="0">
                  <c:v>REDE</c:v>
                </c:pt>
              </c:strCache>
            </c:strRef>
          </c:tx>
          <c:spPr>
            <a:solidFill>
              <a:srgbClr val="BEBEBE"/>
            </a:solidFill>
            <a:ln w="25400">
              <a:noFill/>
            </a:ln>
            <a:effectLst/>
          </c:spPr>
          <c:invertIfNegative val="0"/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XP!$E$33:$K$33</c:f>
              <c:numCache>
                <c:formatCode>0%</c:formatCode>
                <c:ptCount val="7"/>
                <c:pt idx="2">
                  <c:v>0</c:v>
                </c:pt>
              </c:numCache>
            </c:numRef>
          </c:val>
        </c:ser>
        <c:ser>
          <c:idx val="18"/>
          <c:order val="12"/>
          <c:tx>
            <c:strRef>
              <c:f>XP!$D$22</c:f>
              <c:strCache>
                <c:ptCount val="1"/>
                <c:pt idx="0">
                  <c:v>PSOL</c:v>
                </c:pt>
              </c:strCache>
            </c:strRef>
          </c:tx>
          <c:spPr>
            <a:solidFill>
              <a:srgbClr val="A88DC2"/>
            </a:solidFill>
            <a:ln w="25400">
              <a:noFill/>
            </a:ln>
            <a:effectLst/>
          </c:spPr>
          <c:invertIfNegative val="0"/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XP!$E$22:$K$22</c:f>
              <c:numCache>
                <c:formatCode>0%</c:formatCode>
                <c:ptCount val="7"/>
              </c:numCache>
            </c:numRef>
          </c:val>
        </c:ser>
        <c:ser>
          <c:idx val="19"/>
          <c:order val="13"/>
          <c:tx>
            <c:strRef>
              <c:f>XP!$D$23</c:f>
              <c:strCache>
                <c:ptCount val="1"/>
                <c:pt idx="0">
                  <c:v>PTN (PODE)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XP!$E$23:$K$23</c:f>
              <c:numCache>
                <c:formatCode>0%</c:formatCode>
                <c:ptCount val="7"/>
                <c:pt idx="3">
                  <c:v>7.0175438596491229E-3</c:v>
                </c:pt>
              </c:numCache>
            </c:numRef>
          </c:val>
        </c:ser>
        <c:ser>
          <c:idx val="26"/>
          <c:order val="14"/>
          <c:tx>
            <c:strRef>
              <c:f>XP!$D$30</c:f>
              <c:strCache>
                <c:ptCount val="1"/>
                <c:pt idx="0">
                  <c:v>PSL</c:v>
                </c:pt>
              </c:strCache>
            </c:strRef>
          </c:tx>
          <c:spPr>
            <a:solidFill>
              <a:srgbClr val="83B9FC"/>
            </a:solidFill>
            <a:ln w="25400">
              <a:noFill/>
            </a:ln>
            <a:effectLst/>
          </c:spPr>
          <c:invertIfNegative val="0"/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XP!$E$30:$K$30</c:f>
              <c:numCache>
                <c:formatCode>0%</c:formatCode>
                <c:ptCount val="7"/>
                <c:pt idx="4">
                  <c:v>1.7543859649122807E-3</c:v>
                </c:pt>
              </c:numCache>
            </c:numRef>
          </c:val>
        </c:ser>
        <c:ser>
          <c:idx val="12"/>
          <c:order val="15"/>
          <c:tx>
            <c:v>Outros</c:v>
          </c:tx>
          <c:spPr>
            <a:solidFill>
              <a:srgbClr val="00B0F0"/>
            </a:solidFill>
            <a:ln>
              <a:noFill/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XP!$E$35:$L$35</c:f>
              <c:numCache>
                <c:formatCode>0%</c:formatCode>
                <c:ptCount val="8"/>
                <c:pt idx="7">
                  <c:v>9.6491228070175447E-2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75122176"/>
        <c:axId val="75123712"/>
      </c:barChart>
      <c:lineChart>
        <c:grouping val="standard"/>
        <c:varyColors val="0"/>
        <c:ser>
          <c:idx val="5"/>
          <c:order val="16"/>
          <c:spPr>
            <a:ln>
              <a:noFill/>
            </a:ln>
          </c:spPr>
          <c:marker>
            <c:symbol val="diamond"/>
            <c:size val="12"/>
            <c:spPr>
              <a:solidFill>
                <a:srgbClr val="FFFF00"/>
              </a:solidFill>
              <a:ln>
                <a:solidFill>
                  <a:srgbClr val="024989"/>
                </a:solidFill>
              </a:ln>
            </c:spPr>
          </c:marker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XP!$E$37:$L$37</c:f>
              <c:numCache>
                <c:formatCode>0%</c:formatCode>
                <c:ptCount val="8"/>
                <c:pt idx="0">
                  <c:v>0.15230019493177388</c:v>
                </c:pt>
                <c:pt idx="1">
                  <c:v>0.10298245614035086</c:v>
                </c:pt>
                <c:pt idx="2">
                  <c:v>0.01</c:v>
                </c:pt>
                <c:pt idx="3">
                  <c:v>1.7017543859649122E-2</c:v>
                </c:pt>
                <c:pt idx="4">
                  <c:v>1.1754385964912281E-2</c:v>
                </c:pt>
                <c:pt idx="5">
                  <c:v>0.12578947368421053</c:v>
                </c:pt>
                <c:pt idx="6">
                  <c:v>0.4556140350877193</c:v>
                </c:pt>
                <c:pt idx="7">
                  <c:v>0.12649122807017543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22176"/>
        <c:axId val="75123712"/>
      </c:lineChart>
      <c:catAx>
        <c:axId val="7512217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75123712"/>
        <c:crosses val="autoZero"/>
        <c:auto val="1"/>
        <c:lblAlgn val="ctr"/>
        <c:lblOffset val="100"/>
        <c:noMultiLvlLbl val="0"/>
      </c:catAx>
      <c:valAx>
        <c:axId val="75123712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512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85917683664649969"/>
          <c:y val="9.5215714285714292E-2"/>
          <c:w val="0.1407729184673005"/>
          <c:h val="0.86728222222222218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JOTA</a:t>
            </a:r>
            <a:r>
              <a:rPr lang="pt-BR" baseline="0"/>
              <a:t>  - Coligações (% Tempo de Campanha)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028447349373807E-2"/>
          <c:y val="8.0756726128836873E-2"/>
          <c:w val="0.7885200806683953"/>
          <c:h val="0.81632363572419442"/>
        </c:manualLayout>
      </c:layout>
      <c:barChart>
        <c:barDir val="col"/>
        <c:grouping val="stacked"/>
        <c:varyColors val="0"/>
        <c:ser>
          <c:idx val="4"/>
          <c:order val="0"/>
          <c:tx>
            <c:v>10% Obrigatório</c:v>
          </c:tx>
          <c:spPr>
            <a:solidFill>
              <a:schemeClr val="tx1"/>
            </a:solidFill>
          </c:spPr>
          <c:invertIfNegative val="0"/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JOTA!$E$36:$L$36</c:f>
              <c:numCache>
                <c:formatCode>0%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</c:numCache>
            </c:numRef>
          </c:val>
        </c:ser>
        <c:ser>
          <c:idx val="0"/>
          <c:order val="1"/>
          <c:tx>
            <c:strRef>
              <c:f>JOTA!$D$4</c:f>
              <c:strCache>
                <c:ptCount val="1"/>
                <c:pt idx="0">
                  <c:v>PT (5-Ago)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JOTA!$E$4:$K$4</c:f>
              <c:numCache>
                <c:formatCode>0%</c:formatCode>
                <c:ptCount val="7"/>
                <c:pt idx="0">
                  <c:v>0.12280701754385964</c:v>
                </c:pt>
              </c:numCache>
            </c:numRef>
          </c:val>
        </c:ser>
        <c:ser>
          <c:idx val="10"/>
          <c:order val="2"/>
          <c:tx>
            <c:strRef>
              <c:f>JOTA!$D$14</c:f>
              <c:strCache>
                <c:ptCount val="1"/>
                <c:pt idx="0">
                  <c:v>PDT (20-Jul)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JOTA!$E$14:$K$14</c:f>
              <c:numCache>
                <c:formatCode>0%</c:formatCode>
                <c:ptCount val="7"/>
                <c:pt idx="1">
                  <c:v>3.3333333333333333E-2</c:v>
                </c:pt>
              </c:numCache>
            </c:numRef>
          </c:val>
        </c:ser>
        <c:ser>
          <c:idx val="6"/>
          <c:order val="3"/>
          <c:tx>
            <c:strRef>
              <c:f>JOTA!$D$10</c:f>
              <c:strCache>
                <c:ptCount val="1"/>
                <c:pt idx="0">
                  <c:v>PSB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JOTA!$E$10:$K$10</c:f>
              <c:numCache>
                <c:formatCode>0%</c:formatCode>
                <c:ptCount val="7"/>
                <c:pt idx="1">
                  <c:v>5.9649122807017542E-2</c:v>
                </c:pt>
              </c:numCache>
            </c:numRef>
          </c:val>
        </c:ser>
        <c:ser>
          <c:idx val="2"/>
          <c:order val="4"/>
          <c:tx>
            <c:strRef>
              <c:f>JOTA!$D$6</c:f>
              <c:strCache>
                <c:ptCount val="1"/>
                <c:pt idx="0">
                  <c:v>PSDB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JOTA!$E$6:$K$6</c:f>
              <c:numCache>
                <c:formatCode>0%</c:formatCode>
                <c:ptCount val="7"/>
                <c:pt idx="6">
                  <c:v>9.4736842105263161E-2</c:v>
                </c:pt>
              </c:numCache>
            </c:numRef>
          </c:val>
        </c:ser>
        <c:ser>
          <c:idx val="7"/>
          <c:order val="5"/>
          <c:tx>
            <c:strRef>
              <c:f>JOTA!$D$11</c:f>
              <c:strCache>
                <c:ptCount val="1"/>
                <c:pt idx="0">
                  <c:v>PTB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JOTA!$E$11:$K$11</c:f>
              <c:numCache>
                <c:formatCode>0%</c:formatCode>
                <c:ptCount val="7"/>
                <c:pt idx="6">
                  <c:v>4.3859649122807015E-2</c:v>
                </c:pt>
              </c:numCache>
            </c:numRef>
          </c:val>
        </c:ser>
        <c:ser>
          <c:idx val="3"/>
          <c:order val="6"/>
          <c:tx>
            <c:strRef>
              <c:f>JOTA!$D$7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JOTA!$E$7:$K$7</c:f>
              <c:numCache>
                <c:formatCode>0%</c:formatCode>
                <c:ptCount val="7"/>
                <c:pt idx="6">
                  <c:v>6.491228070175438E-2</c:v>
                </c:pt>
              </c:numCache>
            </c:numRef>
          </c:val>
        </c:ser>
        <c:ser>
          <c:idx val="15"/>
          <c:order val="7"/>
          <c:tx>
            <c:strRef>
              <c:f>JOTA!$D$19</c:f>
              <c:strCache>
                <c:ptCount val="1"/>
                <c:pt idx="0">
                  <c:v>PPS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JOTA!$E$19:$K$19</c:f>
              <c:numCache>
                <c:formatCode>0%</c:formatCode>
                <c:ptCount val="7"/>
                <c:pt idx="6">
                  <c:v>1.7543859649122806E-2</c:v>
                </c:pt>
              </c:numCache>
            </c:numRef>
          </c:val>
        </c:ser>
        <c:ser>
          <c:idx val="11"/>
          <c:order val="8"/>
          <c:tx>
            <c:strRef>
              <c:f>JOTA!$D$34</c:f>
              <c:strCache>
                <c:ptCount val="1"/>
                <c:pt idx="0">
                  <c:v>DEM, PP, PR, PRB, SD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50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 w="25400">
                <a:noFill/>
              </a:ln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JOTA!$E$34:$K$34</c:f>
              <c:numCache>
                <c:formatCode>0%</c:formatCode>
                <c:ptCount val="7"/>
                <c:pt idx="6">
                  <c:v>0.22456140350877193</c:v>
                </c:pt>
              </c:numCache>
            </c:numRef>
          </c:val>
        </c:ser>
        <c:ser>
          <c:idx val="13"/>
          <c:order val="9"/>
          <c:tx>
            <c:strRef>
              <c:f>JOTA!$D$17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8575">
              <a:noFill/>
            </a:ln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JOTA!$E$17:$K$17</c:f>
              <c:numCache>
                <c:formatCode>0%</c:formatCode>
                <c:ptCount val="7"/>
                <c:pt idx="6">
                  <c:v>1.9298245614035089E-2</c:v>
                </c:pt>
              </c:numCache>
            </c:numRef>
          </c:val>
        </c:ser>
        <c:ser>
          <c:idx val="14"/>
          <c:order val="10"/>
          <c:tx>
            <c:strRef>
              <c:f>JOTA!$D$20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JOTA!$E$20:$K$20</c:f>
              <c:numCache>
                <c:formatCode>0%</c:formatCode>
                <c:ptCount val="7"/>
                <c:pt idx="6">
                  <c:v>1.4035087719298246E-2</c:v>
                </c:pt>
              </c:numCache>
            </c:numRef>
          </c:val>
        </c:ser>
        <c:ser>
          <c:idx val="16"/>
          <c:order val="11"/>
          <c:tx>
            <c:strRef>
              <c:f>JOTA!$D$21</c:f>
              <c:strCache>
                <c:ptCount val="1"/>
                <c:pt idx="0">
                  <c:v>PHS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JOTA!$E$21:$K$21</c:f>
              <c:numCache>
                <c:formatCode>0%</c:formatCode>
                <c:ptCount val="7"/>
                <c:pt idx="6">
                  <c:v>8.771929824561403E-3</c:v>
                </c:pt>
              </c:numCache>
            </c:numRef>
          </c:val>
        </c:ser>
        <c:ser>
          <c:idx val="1"/>
          <c:order val="12"/>
          <c:tx>
            <c:strRef>
              <c:f>JOTA!$D$5</c:f>
              <c:strCache>
                <c:ptCount val="1"/>
                <c:pt idx="0">
                  <c:v>PMDB (MDB)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JOTA!$E$5:$K$5</c:f>
              <c:numCache>
                <c:formatCode>0%</c:formatCode>
                <c:ptCount val="7"/>
                <c:pt idx="5">
                  <c:v>0.11578947368421053</c:v>
                </c:pt>
              </c:numCache>
            </c:numRef>
          </c:val>
        </c:ser>
        <c:ser>
          <c:idx val="29"/>
          <c:order val="13"/>
          <c:tx>
            <c:strRef>
              <c:f>JOTA!$D$33</c:f>
              <c:strCache>
                <c:ptCount val="1"/>
                <c:pt idx="0">
                  <c:v>REDE</c:v>
                </c:pt>
              </c:strCache>
            </c:strRef>
          </c:tx>
          <c:spPr>
            <a:solidFill>
              <a:srgbClr val="BEBEBE"/>
            </a:solidFill>
            <a:ln w="25400">
              <a:noFill/>
            </a:ln>
            <a:effectLst/>
          </c:spPr>
          <c:invertIfNegative val="0"/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JOTA!$E$33:$K$33</c:f>
              <c:numCache>
                <c:formatCode>0%</c:formatCode>
                <c:ptCount val="7"/>
                <c:pt idx="2">
                  <c:v>0</c:v>
                </c:pt>
              </c:numCache>
            </c:numRef>
          </c:val>
        </c:ser>
        <c:ser>
          <c:idx val="19"/>
          <c:order val="14"/>
          <c:tx>
            <c:strRef>
              <c:f>JOTA!$D$23</c:f>
              <c:strCache>
                <c:ptCount val="1"/>
                <c:pt idx="0">
                  <c:v>PTN (PODE)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JOTA!$E$23:$K$23</c:f>
              <c:numCache>
                <c:formatCode>0%</c:formatCode>
                <c:ptCount val="7"/>
                <c:pt idx="3">
                  <c:v>7.0175438596491229E-3</c:v>
                </c:pt>
              </c:numCache>
            </c:numRef>
          </c:val>
        </c:ser>
        <c:ser>
          <c:idx val="8"/>
          <c:order val="15"/>
          <c:tx>
            <c:strRef>
              <c:f>JOTA!$D$16</c:f>
              <c:strCache>
                <c:ptCount val="1"/>
                <c:pt idx="0">
                  <c:v>PSC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JOTA!$E$16:$K$16</c:f>
              <c:numCache>
                <c:formatCode>0%</c:formatCode>
                <c:ptCount val="7"/>
                <c:pt idx="3">
                  <c:v>2.1052631578947368E-2</c:v>
                </c:pt>
              </c:numCache>
            </c:numRef>
          </c:val>
        </c:ser>
        <c:ser>
          <c:idx val="26"/>
          <c:order val="16"/>
          <c:tx>
            <c:strRef>
              <c:f>JOTA!$D$30</c:f>
              <c:strCache>
                <c:ptCount val="1"/>
                <c:pt idx="0">
                  <c:v>PSL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JOTA!$E$30:$K$30</c:f>
              <c:numCache>
                <c:formatCode>0%</c:formatCode>
                <c:ptCount val="7"/>
                <c:pt idx="4">
                  <c:v>1.7543859649122807E-3</c:v>
                </c:pt>
              </c:numCache>
            </c:numRef>
          </c:val>
        </c:ser>
        <c:ser>
          <c:idx val="9"/>
          <c:order val="17"/>
          <c:tx>
            <c:strRef>
              <c:f>JOTA!$D$25</c:f>
              <c:strCache>
                <c:ptCount val="1"/>
                <c:pt idx="0">
                  <c:v>PRP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JOTA!$E$25:$K$25</c:f>
              <c:numCache>
                <c:formatCode>0%</c:formatCode>
                <c:ptCount val="7"/>
                <c:pt idx="4">
                  <c:v>5.263157894736842E-3</c:v>
                </c:pt>
              </c:numCache>
            </c:numRef>
          </c:val>
        </c:ser>
        <c:ser>
          <c:idx val="12"/>
          <c:order val="18"/>
          <c:tx>
            <c:v>Outros</c:v>
          </c:tx>
          <c:spPr>
            <a:solidFill>
              <a:srgbClr val="00B0F0"/>
            </a:solidFill>
            <a:ln>
              <a:noFill/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JOTA!$E$35:$L$35</c:f>
              <c:numCache>
                <c:formatCode>0%</c:formatCode>
                <c:ptCount val="8"/>
                <c:pt idx="7">
                  <c:v>4.5614035087719287E-2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14605440"/>
        <c:axId val="529675392"/>
      </c:barChart>
      <c:lineChart>
        <c:grouping val="standard"/>
        <c:varyColors val="0"/>
        <c:ser>
          <c:idx val="5"/>
          <c:order val="19"/>
          <c:spPr>
            <a:ln>
              <a:noFill/>
            </a:ln>
          </c:spPr>
          <c:marker>
            <c:symbol val="diamond"/>
            <c:size val="12"/>
            <c:spPr>
              <a:solidFill>
                <a:srgbClr val="FFFF00"/>
              </a:solidFill>
              <a:ln>
                <a:solidFill>
                  <a:srgbClr val="024989"/>
                </a:solidFill>
              </a:ln>
            </c:spPr>
          </c:marker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JOTA!$E$3:$L$3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JOTA!$E$37:$L$37</c:f>
              <c:numCache>
                <c:formatCode>0%</c:formatCode>
                <c:ptCount val="8"/>
                <c:pt idx="0">
                  <c:v>0.13280701754385965</c:v>
                </c:pt>
                <c:pt idx="1">
                  <c:v>0.10298245614035087</c:v>
                </c:pt>
                <c:pt idx="2">
                  <c:v>0.01</c:v>
                </c:pt>
                <c:pt idx="3">
                  <c:v>3.807017543859649E-2</c:v>
                </c:pt>
                <c:pt idx="4">
                  <c:v>1.7017543859649122E-2</c:v>
                </c:pt>
                <c:pt idx="5">
                  <c:v>0.12578947368421053</c:v>
                </c:pt>
                <c:pt idx="6">
                  <c:v>0.49771929824561401</c:v>
                </c:pt>
                <c:pt idx="7">
                  <c:v>7.5614035087719286E-2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05440"/>
        <c:axId val="529675392"/>
      </c:lineChart>
      <c:catAx>
        <c:axId val="51460544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529675392"/>
        <c:crosses val="autoZero"/>
        <c:auto val="1"/>
        <c:lblAlgn val="ctr"/>
        <c:lblOffset val="100"/>
        <c:noMultiLvlLbl val="0"/>
      </c:catAx>
      <c:valAx>
        <c:axId val="529675392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1460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8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9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0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1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5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7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ayout>
        <c:manualLayout>
          <c:xMode val="edge"/>
          <c:yMode val="edge"/>
          <c:x val="0.85915620858542208"/>
          <c:y val="1.488833746898263E-2"/>
          <c:w val="0.13949501584557764"/>
          <c:h val="0.98318634920634917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MCM</a:t>
            </a:r>
            <a:r>
              <a:rPr lang="pt-BR" baseline="0"/>
              <a:t>  - Coligações (% Tempo de Campanha)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028447349373807E-2"/>
          <c:y val="8.0756726128836873E-2"/>
          <c:w val="0.78705652549697491"/>
          <c:h val="0.81632363572419442"/>
        </c:manualLayout>
      </c:layout>
      <c:barChart>
        <c:barDir val="col"/>
        <c:grouping val="stacked"/>
        <c:varyColors val="0"/>
        <c:ser>
          <c:idx val="4"/>
          <c:order val="0"/>
          <c:tx>
            <c:v>10% Obrigatório</c:v>
          </c:tx>
          <c:spPr>
            <a:solidFill>
              <a:schemeClr val="tx1"/>
            </a:solidFill>
          </c:spPr>
          <c:invertIfNegative val="0"/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MCM!$E$36:$L$36</c:f>
              <c:numCache>
                <c:formatCode>0%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</c:numCache>
            </c:numRef>
          </c:val>
        </c:ser>
        <c:ser>
          <c:idx val="0"/>
          <c:order val="1"/>
          <c:tx>
            <c:strRef>
              <c:f>MCM!$D$4</c:f>
              <c:strCache>
                <c:ptCount val="1"/>
                <c:pt idx="0">
                  <c:v>PT (5-Ago)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MCM!$E$4:$K$4</c:f>
              <c:numCache>
                <c:formatCode>0%</c:formatCode>
                <c:ptCount val="7"/>
                <c:pt idx="0">
                  <c:v>0.12280701754385964</c:v>
                </c:pt>
              </c:numCache>
            </c:numRef>
          </c:val>
        </c:ser>
        <c:ser>
          <c:idx val="17"/>
          <c:order val="2"/>
          <c:tx>
            <c:strRef>
              <c:f>MCM!$D$18</c:f>
              <c:strCache>
                <c:ptCount val="1"/>
                <c:pt idx="0">
                  <c:v>PCdoB (1-Ago)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MCM!$E$18:$K$18</c:f>
              <c:numCache>
                <c:formatCode>0%</c:formatCode>
                <c:ptCount val="7"/>
                <c:pt idx="0">
                  <c:v>1.7543859649122806E-2</c:v>
                </c:pt>
              </c:numCache>
            </c:numRef>
          </c:val>
        </c:ser>
        <c:ser>
          <c:idx val="9"/>
          <c:order val="3"/>
          <c:tx>
            <c:strRef>
              <c:f>MCM!$D$22</c:f>
              <c:strCache>
                <c:ptCount val="1"/>
                <c:pt idx="0">
                  <c:v>PSOL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MCM!$E$22:$K$22</c:f>
              <c:numCache>
                <c:formatCode>0%</c:formatCode>
                <c:ptCount val="7"/>
                <c:pt idx="0">
                  <c:v>8.771929824561403E-3</c:v>
                </c:pt>
              </c:numCache>
            </c:numRef>
          </c:val>
        </c:ser>
        <c:ser>
          <c:idx val="10"/>
          <c:order val="4"/>
          <c:tx>
            <c:strRef>
              <c:f>MCM!$D$14</c:f>
              <c:strCache>
                <c:ptCount val="1"/>
                <c:pt idx="0">
                  <c:v>PDT (20-Jul)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MCM!$E$14:$K$14</c:f>
              <c:numCache>
                <c:formatCode>0%</c:formatCode>
                <c:ptCount val="7"/>
                <c:pt idx="1">
                  <c:v>3.3333333333333333E-2</c:v>
                </c:pt>
              </c:numCache>
            </c:numRef>
          </c:val>
        </c:ser>
        <c:ser>
          <c:idx val="6"/>
          <c:order val="5"/>
          <c:tx>
            <c:strRef>
              <c:f>MCM!$D$10</c:f>
              <c:strCache>
                <c:ptCount val="1"/>
                <c:pt idx="0">
                  <c:v>PSB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MCM!$E$10:$K$10</c:f>
              <c:numCache>
                <c:formatCode>0%</c:formatCode>
                <c:ptCount val="7"/>
                <c:pt idx="1">
                  <c:v>5.9649122807017542E-2</c:v>
                </c:pt>
              </c:numCache>
            </c:numRef>
          </c:val>
        </c:ser>
        <c:ser>
          <c:idx val="2"/>
          <c:order val="6"/>
          <c:tx>
            <c:strRef>
              <c:f>MCM!$D$6</c:f>
              <c:strCache>
                <c:ptCount val="1"/>
                <c:pt idx="0">
                  <c:v>PSDB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MCM!$E$6:$K$6</c:f>
              <c:numCache>
                <c:formatCode>0%</c:formatCode>
                <c:ptCount val="7"/>
                <c:pt idx="6">
                  <c:v>9.4736842105263161E-2</c:v>
                </c:pt>
              </c:numCache>
            </c:numRef>
          </c:val>
        </c:ser>
        <c:ser>
          <c:idx val="7"/>
          <c:order val="7"/>
          <c:tx>
            <c:strRef>
              <c:f>MCM!$D$11</c:f>
              <c:strCache>
                <c:ptCount val="1"/>
                <c:pt idx="0">
                  <c:v>PTB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MCM!$E$11:$K$11</c:f>
              <c:numCache>
                <c:formatCode>0%</c:formatCode>
                <c:ptCount val="7"/>
                <c:pt idx="6">
                  <c:v>4.3859649122807015E-2</c:v>
                </c:pt>
              </c:numCache>
            </c:numRef>
          </c:val>
        </c:ser>
        <c:ser>
          <c:idx val="3"/>
          <c:order val="8"/>
          <c:tx>
            <c:strRef>
              <c:f>MCM!$D$7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MCM!$E$7:$K$7</c:f>
              <c:numCache>
                <c:formatCode>0%</c:formatCode>
                <c:ptCount val="7"/>
                <c:pt idx="6">
                  <c:v>6.491228070175438E-2</c:v>
                </c:pt>
              </c:numCache>
            </c:numRef>
          </c:val>
        </c:ser>
        <c:ser>
          <c:idx val="15"/>
          <c:order val="9"/>
          <c:tx>
            <c:strRef>
              <c:f>MCM!$D$19</c:f>
              <c:strCache>
                <c:ptCount val="1"/>
                <c:pt idx="0">
                  <c:v>PPS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MCM!$E$19:$K$19</c:f>
              <c:numCache>
                <c:formatCode>0%</c:formatCode>
                <c:ptCount val="7"/>
                <c:pt idx="6">
                  <c:v>1.7543859649122806E-2</c:v>
                </c:pt>
              </c:numCache>
            </c:numRef>
          </c:val>
        </c:ser>
        <c:ser>
          <c:idx val="11"/>
          <c:order val="10"/>
          <c:tx>
            <c:strRef>
              <c:f>MCM!$D$34</c:f>
              <c:strCache>
                <c:ptCount val="1"/>
                <c:pt idx="0">
                  <c:v>DEM, PP, PR, PRB, SD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50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 w="25400">
                <a:noFill/>
              </a:ln>
              <a:effectLst/>
            </c:spPr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PP PR </a:t>
                    </a:r>
                  </a:p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MCM!$E$34:$K$34</c:f>
              <c:numCache>
                <c:formatCode>0%</c:formatCode>
                <c:ptCount val="7"/>
                <c:pt idx="1">
                  <c:v>0.12280701754385964</c:v>
                </c:pt>
                <c:pt idx="6">
                  <c:v>0.22456140350877193</c:v>
                </c:pt>
              </c:numCache>
            </c:numRef>
          </c:val>
        </c:ser>
        <c:ser>
          <c:idx val="14"/>
          <c:order val="11"/>
          <c:tx>
            <c:strRef>
              <c:f>MCM!$D$20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MCM!$E$20:$K$20</c:f>
              <c:numCache>
                <c:formatCode>0%</c:formatCode>
                <c:ptCount val="7"/>
                <c:pt idx="6">
                  <c:v>1.4035087719298246E-2</c:v>
                </c:pt>
              </c:numCache>
            </c:numRef>
          </c:val>
        </c:ser>
        <c:ser>
          <c:idx val="8"/>
          <c:order val="12"/>
          <c:tx>
            <c:strRef>
              <c:f>MCM!$D$16</c:f>
              <c:strCache>
                <c:ptCount val="1"/>
                <c:pt idx="0">
                  <c:v>PSC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MCM!$E$16:$K$16</c:f>
              <c:numCache>
                <c:formatCode>0%</c:formatCode>
                <c:ptCount val="7"/>
                <c:pt idx="6">
                  <c:v>2.1052631578947368E-2</c:v>
                </c:pt>
              </c:numCache>
            </c:numRef>
          </c:val>
        </c:ser>
        <c:ser>
          <c:idx val="1"/>
          <c:order val="13"/>
          <c:tx>
            <c:strRef>
              <c:f>MCM!$D$5</c:f>
              <c:strCache>
                <c:ptCount val="1"/>
                <c:pt idx="0">
                  <c:v>PMDB (MDB)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MCM!$E$5:$K$5</c:f>
              <c:numCache>
                <c:formatCode>0%</c:formatCode>
                <c:ptCount val="7"/>
                <c:pt idx="5">
                  <c:v>0.11578947368421053</c:v>
                </c:pt>
              </c:numCache>
            </c:numRef>
          </c:val>
        </c:ser>
        <c:ser>
          <c:idx val="29"/>
          <c:order val="14"/>
          <c:tx>
            <c:strRef>
              <c:f>MCM!$D$33</c:f>
              <c:strCache>
                <c:ptCount val="1"/>
                <c:pt idx="0">
                  <c:v>REDE</c:v>
                </c:pt>
              </c:strCache>
            </c:strRef>
          </c:tx>
          <c:spPr>
            <a:solidFill>
              <a:srgbClr val="BEBEBE"/>
            </a:solidFill>
            <a:ln w="25400">
              <a:noFill/>
            </a:ln>
            <a:effectLst/>
          </c:spPr>
          <c:invertIfNegative val="0"/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MCM!$E$33:$K$33</c:f>
              <c:numCache>
                <c:formatCode>0%</c:formatCode>
                <c:ptCount val="7"/>
                <c:pt idx="2">
                  <c:v>0</c:v>
                </c:pt>
              </c:numCache>
            </c:numRef>
          </c:val>
        </c:ser>
        <c:ser>
          <c:idx val="13"/>
          <c:order val="15"/>
          <c:tx>
            <c:strRef>
              <c:f>MCM!$D$17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28575"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MCM!$E$17:$K$17</c:f>
              <c:numCache>
                <c:formatCode>0%</c:formatCode>
                <c:ptCount val="7"/>
                <c:pt idx="2">
                  <c:v>1.9298245614035089E-2</c:v>
                </c:pt>
              </c:numCache>
            </c:numRef>
          </c:val>
        </c:ser>
        <c:ser>
          <c:idx val="19"/>
          <c:order val="16"/>
          <c:tx>
            <c:strRef>
              <c:f>MCM!$D$23</c:f>
              <c:strCache>
                <c:ptCount val="1"/>
                <c:pt idx="0">
                  <c:v>PTN (PODE)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MCM!$E$23:$K$23</c:f>
              <c:numCache>
                <c:formatCode>0%</c:formatCode>
                <c:ptCount val="7"/>
                <c:pt idx="3">
                  <c:v>7.0175438596491229E-3</c:v>
                </c:pt>
              </c:numCache>
            </c:numRef>
          </c:val>
        </c:ser>
        <c:ser>
          <c:idx val="26"/>
          <c:order val="17"/>
          <c:tx>
            <c:strRef>
              <c:f>MCM!$D$30</c:f>
              <c:strCache>
                <c:ptCount val="1"/>
                <c:pt idx="0">
                  <c:v>PSL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MCM!$E$30:$K$30</c:f>
              <c:numCache>
                <c:formatCode>0%</c:formatCode>
                <c:ptCount val="7"/>
                <c:pt idx="4">
                  <c:v>1.7543859649122807E-3</c:v>
                </c:pt>
              </c:numCache>
            </c:numRef>
          </c:val>
        </c:ser>
        <c:ser>
          <c:idx val="12"/>
          <c:order val="18"/>
          <c:tx>
            <c:v>Outros</c:v>
          </c:tx>
          <c:spPr>
            <a:solidFill>
              <a:srgbClr val="00B0F0"/>
            </a:solidFill>
            <a:ln>
              <a:noFill/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MCM!$E$35:$L$35</c:f>
              <c:numCache>
                <c:formatCode>0%</c:formatCode>
                <c:ptCount val="8"/>
                <c:pt idx="7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665811968"/>
        <c:axId val="665817856"/>
      </c:barChart>
      <c:lineChart>
        <c:grouping val="standard"/>
        <c:varyColors val="0"/>
        <c:ser>
          <c:idx val="5"/>
          <c:order val="19"/>
          <c:spPr>
            <a:ln>
              <a:noFill/>
            </a:ln>
          </c:spPr>
          <c:marker>
            <c:symbol val="diamond"/>
            <c:size val="12"/>
            <c:spPr>
              <a:solidFill>
                <a:srgbClr val="FFFF00"/>
              </a:solidFill>
              <a:ln>
                <a:solidFill>
                  <a:srgbClr val="024989"/>
                </a:solidFill>
              </a:ln>
            </c:spPr>
          </c:marker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MCM!$E$3:$L$3</c:f>
              <c:strCache>
                <c:ptCount val="8"/>
                <c:pt idx="0">
                  <c:v>PT</c:v>
                </c:pt>
                <c:pt idx="1">
                  <c:v>Ciro</c:v>
                </c:pt>
                <c:pt idx="2">
                  <c:v>Marina</c:v>
                </c:pt>
                <c:pt idx="3">
                  <c:v>Álvaro</c:v>
                </c:pt>
                <c:pt idx="4">
                  <c:v>Bolsonaro</c:v>
                </c:pt>
                <c:pt idx="5">
                  <c:v>Meirelles</c:v>
                </c:pt>
                <c:pt idx="6">
                  <c:v>Alckmin</c:v>
                </c:pt>
                <c:pt idx="7">
                  <c:v>Outros</c:v>
                </c:pt>
              </c:strCache>
            </c:strRef>
          </c:cat>
          <c:val>
            <c:numRef>
              <c:f>MCM!$E$37:$L$37</c:f>
              <c:numCache>
                <c:formatCode>0%</c:formatCode>
                <c:ptCount val="8"/>
                <c:pt idx="0">
                  <c:v>0.15912280701754386</c:v>
                </c:pt>
                <c:pt idx="1">
                  <c:v>0.10298245614035086</c:v>
                </c:pt>
                <c:pt idx="2">
                  <c:v>2.9298245614035087E-2</c:v>
                </c:pt>
                <c:pt idx="3">
                  <c:v>1.7017543859649122E-2</c:v>
                </c:pt>
                <c:pt idx="4">
                  <c:v>1.1754385964912281E-2</c:v>
                </c:pt>
                <c:pt idx="5">
                  <c:v>0.12578947368421053</c:v>
                </c:pt>
                <c:pt idx="6">
                  <c:v>0.49070175438596492</c:v>
                </c:pt>
                <c:pt idx="7">
                  <c:v>6.3333333333333325E-2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11968"/>
        <c:axId val="665817856"/>
      </c:lineChart>
      <c:catAx>
        <c:axId val="66581196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665817856"/>
        <c:crosses val="autoZero"/>
        <c:auto val="1"/>
        <c:lblAlgn val="ctr"/>
        <c:lblOffset val="100"/>
        <c:noMultiLvlLbl val="0"/>
      </c:catAx>
      <c:valAx>
        <c:axId val="665817856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6581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0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1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2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5"/>
        <c:txPr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ayout>
        <c:manualLayout>
          <c:xMode val="edge"/>
          <c:yMode val="edge"/>
          <c:x val="0.8573481993661769"/>
          <c:y val="1.488833746898263E-2"/>
          <c:w val="0.14130302506482281"/>
          <c:h val="0.9851115873015873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workbookViewId="0">
      <selection activeCell="C27" sqref="C27"/>
    </sheetView>
  </sheetViews>
  <sheetFormatPr defaultRowHeight="15" x14ac:dyDescent="0.25"/>
  <cols>
    <col min="1" max="3" width="9.140625" style="1"/>
    <col min="4" max="4" width="15.85546875" style="1" bestFit="1" customWidth="1"/>
    <col min="5" max="9" width="12" style="1" bestFit="1" customWidth="1"/>
    <col min="10" max="10" width="16" style="1" bestFit="1" customWidth="1"/>
    <col min="11" max="11" width="12.28515625" style="1" bestFit="1" customWidth="1"/>
    <col min="12" max="16384" width="9.140625" style="1"/>
  </cols>
  <sheetData>
    <row r="2" spans="2:11" x14ac:dyDescent="0.25">
      <c r="D2" s="2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spans="2:11" x14ac:dyDescent="0.25">
      <c r="B3" s="1">
        <v>2943</v>
      </c>
      <c r="C3" s="1" t="s">
        <v>51</v>
      </c>
      <c r="D3" s="2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</row>
    <row r="4" spans="2:11" x14ac:dyDescent="0.25">
      <c r="B4" s="11">
        <f>C4*0.9</f>
        <v>0.12280701754385964</v>
      </c>
      <c r="C4" s="11">
        <v>0.1364522417153996</v>
      </c>
      <c r="D4" s="8" t="s">
        <v>15</v>
      </c>
      <c r="E4" s="5"/>
      <c r="F4" s="5"/>
      <c r="G4" s="5"/>
      <c r="H4" s="5"/>
      <c r="I4" s="5"/>
      <c r="J4" s="12" t="s">
        <v>15</v>
      </c>
      <c r="K4" s="5"/>
    </row>
    <row r="5" spans="2:11" x14ac:dyDescent="0.25">
      <c r="B5" s="11">
        <f t="shared" ref="B5:B31" si="0">C5*0.9</f>
        <v>0.11578947368421053</v>
      </c>
      <c r="C5" s="11">
        <v>0.12865497076023391</v>
      </c>
      <c r="D5" s="8" t="s">
        <v>16</v>
      </c>
      <c r="E5" s="5"/>
      <c r="F5" s="5"/>
      <c r="G5" s="5"/>
      <c r="H5" s="5"/>
      <c r="I5" s="5"/>
      <c r="J5" s="5"/>
      <c r="K5" s="5" t="s">
        <v>16</v>
      </c>
    </row>
    <row r="6" spans="2:11" x14ac:dyDescent="0.25">
      <c r="B6" s="11">
        <f t="shared" si="0"/>
        <v>9.4736842105263161E-2</v>
      </c>
      <c r="C6" s="11">
        <v>0.10526315789473684</v>
      </c>
      <c r="D6" s="8" t="s">
        <v>17</v>
      </c>
      <c r="E6" s="5"/>
      <c r="F6" s="5"/>
      <c r="G6" s="5"/>
      <c r="H6" s="5" t="s">
        <v>17</v>
      </c>
      <c r="I6" s="5"/>
      <c r="J6" s="5"/>
      <c r="K6" s="5"/>
    </row>
    <row r="7" spans="2:11" x14ac:dyDescent="0.25">
      <c r="B7" s="11">
        <f t="shared" si="0"/>
        <v>6.491228070175438E-2</v>
      </c>
      <c r="C7" s="11">
        <v>7.2124756335282647E-2</v>
      </c>
      <c r="D7" s="9" t="s">
        <v>18</v>
      </c>
      <c r="E7" s="3"/>
      <c r="F7" s="3"/>
      <c r="G7" s="3"/>
      <c r="H7" s="3"/>
      <c r="I7" s="3"/>
      <c r="J7" s="3"/>
      <c r="K7" s="3"/>
    </row>
    <row r="8" spans="2:11" x14ac:dyDescent="0.25">
      <c r="B8" s="11">
        <f t="shared" si="0"/>
        <v>6.3157894736842107E-2</v>
      </c>
      <c r="C8" s="11">
        <v>7.0175438596491224E-2</v>
      </c>
      <c r="D8" s="9" t="s">
        <v>19</v>
      </c>
      <c r="E8" s="3"/>
      <c r="F8" s="3"/>
      <c r="G8" s="3"/>
      <c r="H8" s="3"/>
      <c r="I8" s="3"/>
      <c r="J8" s="3"/>
      <c r="K8" s="3"/>
    </row>
    <row r="9" spans="2:11" x14ac:dyDescent="0.25">
      <c r="B9" s="11">
        <f t="shared" si="0"/>
        <v>5.9649122807017542E-2</v>
      </c>
      <c r="C9" s="11">
        <v>6.6276803118908378E-2</v>
      </c>
      <c r="D9" s="9" t="s">
        <v>20</v>
      </c>
      <c r="E9" s="3"/>
      <c r="F9" s="3"/>
      <c r="G9" s="3"/>
      <c r="H9" s="3"/>
      <c r="I9" s="3"/>
      <c r="J9" s="3"/>
      <c r="K9" s="3"/>
    </row>
    <row r="10" spans="2:11" x14ac:dyDescent="0.25">
      <c r="B10" s="11">
        <f t="shared" si="0"/>
        <v>5.9649122807017542E-2</v>
      </c>
      <c r="C10" s="11">
        <v>6.6276803118908378E-2</v>
      </c>
      <c r="D10" s="9" t="s">
        <v>21</v>
      </c>
      <c r="E10" s="3"/>
      <c r="F10" s="3"/>
      <c r="G10" s="3"/>
      <c r="H10" s="3"/>
      <c r="I10" s="3"/>
      <c r="J10" s="3"/>
      <c r="K10" s="3"/>
    </row>
    <row r="11" spans="2:11" x14ac:dyDescent="0.25">
      <c r="B11" s="11">
        <f t="shared" si="0"/>
        <v>4.3859649122807015E-2</v>
      </c>
      <c r="C11" s="11">
        <v>4.8732943469785572E-2</v>
      </c>
      <c r="D11" s="9" t="s">
        <v>22</v>
      </c>
      <c r="E11" s="3"/>
      <c r="F11" s="3"/>
      <c r="G11" s="3"/>
      <c r="H11" s="3"/>
      <c r="I11" s="3"/>
      <c r="J11" s="3"/>
      <c r="K11" s="3"/>
    </row>
    <row r="12" spans="2:11" x14ac:dyDescent="0.25">
      <c r="B12" s="11">
        <f t="shared" si="0"/>
        <v>3.8596491228070177E-2</v>
      </c>
      <c r="C12" s="11">
        <v>4.2884990253411304E-2</v>
      </c>
      <c r="D12" s="9" t="s">
        <v>23</v>
      </c>
      <c r="E12" s="3"/>
      <c r="F12" s="3"/>
      <c r="G12" s="3"/>
      <c r="H12" s="3"/>
      <c r="I12" s="3"/>
      <c r="J12" s="3"/>
      <c r="K12" s="3"/>
    </row>
    <row r="13" spans="2:11" x14ac:dyDescent="0.25">
      <c r="B13" s="11">
        <f t="shared" si="0"/>
        <v>3.6842105263157891E-2</v>
      </c>
      <c r="C13" s="11">
        <v>4.0935672514619881E-2</v>
      </c>
      <c r="D13" s="9" t="s">
        <v>24</v>
      </c>
      <c r="E13" s="3"/>
      <c r="F13" s="3"/>
      <c r="G13" s="3"/>
      <c r="H13" s="3"/>
      <c r="I13" s="3"/>
      <c r="J13" s="3"/>
      <c r="K13" s="3"/>
    </row>
    <row r="14" spans="2:11" x14ac:dyDescent="0.25">
      <c r="B14" s="11">
        <f t="shared" si="0"/>
        <v>3.3333333333333333E-2</v>
      </c>
      <c r="C14" s="11">
        <v>3.7037037037037035E-2</v>
      </c>
      <c r="D14" s="8" t="s">
        <v>25</v>
      </c>
      <c r="E14" s="5"/>
      <c r="F14" s="5"/>
      <c r="G14" s="5" t="s">
        <v>25</v>
      </c>
      <c r="H14" s="5"/>
      <c r="I14" s="5"/>
      <c r="J14" s="5"/>
      <c r="K14" s="5"/>
    </row>
    <row r="15" spans="2:11" x14ac:dyDescent="0.25">
      <c r="B15" s="11">
        <f t="shared" si="0"/>
        <v>2.6315789473684209E-2</v>
      </c>
      <c r="C15" s="11">
        <v>2.9239766081871343E-2</v>
      </c>
      <c r="D15" s="9" t="s">
        <v>26</v>
      </c>
      <c r="E15" s="3"/>
      <c r="F15" s="3"/>
      <c r="G15" s="3"/>
      <c r="H15" s="3"/>
      <c r="I15" s="3"/>
      <c r="J15" s="3"/>
      <c r="K15" s="3"/>
    </row>
    <row r="16" spans="2:11" x14ac:dyDescent="0.25">
      <c r="B16" s="11">
        <f t="shared" si="0"/>
        <v>2.1052631578947368E-2</v>
      </c>
      <c r="C16" s="11">
        <v>2.3391812865497075E-2</v>
      </c>
      <c r="D16" s="9" t="s">
        <v>27</v>
      </c>
      <c r="E16" s="3"/>
      <c r="F16" s="3"/>
      <c r="G16" s="3"/>
      <c r="H16" s="3"/>
      <c r="I16" s="3"/>
      <c r="J16" s="3"/>
      <c r="K16" s="3"/>
    </row>
    <row r="17" spans="2:11" x14ac:dyDescent="0.25">
      <c r="B17" s="11">
        <f t="shared" si="0"/>
        <v>1.9298245614035089E-2</v>
      </c>
      <c r="C17" s="11">
        <v>2.1442495126705652E-2</v>
      </c>
      <c r="D17" s="9" t="s">
        <v>28</v>
      </c>
      <c r="E17" s="3"/>
      <c r="F17" s="3"/>
      <c r="G17" s="3"/>
      <c r="H17" s="3"/>
      <c r="I17" s="3"/>
      <c r="J17" s="3"/>
      <c r="K17" s="3"/>
    </row>
    <row r="18" spans="2:11" x14ac:dyDescent="0.25">
      <c r="B18" s="11">
        <f t="shared" si="0"/>
        <v>1.7543859649122806E-2</v>
      </c>
      <c r="C18" s="11">
        <v>1.9493177387914229E-2</v>
      </c>
      <c r="D18" s="9" t="s">
        <v>29</v>
      </c>
      <c r="E18" s="3"/>
      <c r="F18" s="3"/>
      <c r="G18" s="3"/>
      <c r="H18" s="3"/>
      <c r="I18" s="3"/>
      <c r="J18" s="13"/>
      <c r="K18" s="3"/>
    </row>
    <row r="19" spans="2:11" x14ac:dyDescent="0.25">
      <c r="B19" s="11">
        <f t="shared" si="0"/>
        <v>1.7543859649122806E-2</v>
      </c>
      <c r="C19" s="11">
        <v>1.9493177387914229E-2</v>
      </c>
      <c r="D19" s="9" t="s">
        <v>30</v>
      </c>
      <c r="E19" s="3"/>
      <c r="F19" s="3"/>
      <c r="G19" s="3"/>
      <c r="H19" s="3"/>
      <c r="I19" s="3"/>
      <c r="J19" s="3"/>
      <c r="K19" s="3"/>
    </row>
    <row r="20" spans="2:11" x14ac:dyDescent="0.25">
      <c r="B20" s="11">
        <f t="shared" si="0"/>
        <v>1.4035087719298246E-2</v>
      </c>
      <c r="C20" s="11">
        <v>1.5594541910331383E-2</v>
      </c>
      <c r="D20" s="9" t="s">
        <v>31</v>
      </c>
      <c r="E20" s="3"/>
      <c r="F20" s="3"/>
      <c r="G20" s="3"/>
      <c r="H20" s="3"/>
      <c r="I20" s="3"/>
      <c r="J20" s="3"/>
      <c r="K20" s="3"/>
    </row>
    <row r="21" spans="2:11" x14ac:dyDescent="0.25">
      <c r="B21" s="11">
        <f t="shared" si="0"/>
        <v>8.771929824561403E-3</v>
      </c>
      <c r="C21" s="11">
        <v>9.7465886939571145E-3</v>
      </c>
      <c r="D21" s="9" t="s">
        <v>32</v>
      </c>
      <c r="E21" s="3"/>
      <c r="F21" s="3"/>
      <c r="G21" s="3"/>
      <c r="H21" s="3"/>
      <c r="I21" s="3"/>
      <c r="J21" s="3"/>
      <c r="K21" s="3"/>
    </row>
    <row r="22" spans="2:11" x14ac:dyDescent="0.25">
      <c r="B22" s="11">
        <f t="shared" si="0"/>
        <v>8.771929824561403E-3</v>
      </c>
      <c r="C22" s="11">
        <v>9.7465886939571145E-3</v>
      </c>
      <c r="D22" s="9" t="s">
        <v>33</v>
      </c>
      <c r="E22" s="3"/>
      <c r="F22" s="3"/>
      <c r="G22" s="3"/>
      <c r="H22" s="3"/>
      <c r="I22" s="3"/>
      <c r="J22" s="3"/>
      <c r="K22" s="3"/>
    </row>
    <row r="23" spans="2:11" x14ac:dyDescent="0.25">
      <c r="B23" s="11">
        <f t="shared" si="0"/>
        <v>7.0175438596491229E-3</v>
      </c>
      <c r="C23" s="11">
        <v>7.7972709551656916E-3</v>
      </c>
      <c r="D23" s="8" t="s">
        <v>34</v>
      </c>
      <c r="E23" s="5"/>
      <c r="F23" s="5"/>
      <c r="G23" s="5"/>
      <c r="H23" s="5"/>
      <c r="I23" s="5" t="s">
        <v>34</v>
      </c>
      <c r="J23" s="5"/>
      <c r="K23" s="5"/>
    </row>
    <row r="24" spans="2:11" x14ac:dyDescent="0.25">
      <c r="B24" s="11">
        <f t="shared" si="0"/>
        <v>5.263157894736842E-3</v>
      </c>
      <c r="C24" s="11">
        <v>5.8479532163742687E-3</v>
      </c>
      <c r="D24" s="9" t="s">
        <v>35</v>
      </c>
      <c r="E24" s="3"/>
      <c r="F24" s="3"/>
      <c r="G24" s="3"/>
      <c r="H24" s="3"/>
      <c r="I24" s="3"/>
      <c r="J24" s="3"/>
      <c r="K24" s="3"/>
    </row>
    <row r="25" spans="2:11" x14ac:dyDescent="0.25">
      <c r="B25" s="11">
        <f t="shared" si="0"/>
        <v>5.263157894736842E-3</v>
      </c>
      <c r="C25" s="11">
        <v>5.8479532163742687E-3</v>
      </c>
      <c r="D25" s="9" t="s">
        <v>36</v>
      </c>
      <c r="E25" s="3"/>
      <c r="F25" s="3"/>
      <c r="G25" s="3"/>
      <c r="H25" s="3"/>
      <c r="I25" s="3"/>
      <c r="J25" s="3"/>
      <c r="K25" s="3"/>
    </row>
    <row r="26" spans="2:11" x14ac:dyDescent="0.25">
      <c r="B26" s="11">
        <f t="shared" si="0"/>
        <v>3.5087719298245615E-3</v>
      </c>
      <c r="C26" s="11">
        <v>3.8986354775828458E-3</v>
      </c>
      <c r="D26" s="9" t="s">
        <v>37</v>
      </c>
      <c r="E26" s="3"/>
      <c r="F26" s="3"/>
      <c r="G26" s="3"/>
      <c r="H26" s="3"/>
      <c r="I26" s="3"/>
      <c r="J26" s="3"/>
      <c r="K26" s="3"/>
    </row>
    <row r="27" spans="2:11" x14ac:dyDescent="0.25">
      <c r="B27" s="11">
        <f t="shared" si="0"/>
        <v>3.5087719298245615E-3</v>
      </c>
      <c r="C27" s="11">
        <v>3.8986354775828458E-3</v>
      </c>
      <c r="D27" s="9" t="s">
        <v>38</v>
      </c>
      <c r="E27" s="3"/>
      <c r="F27" s="3"/>
      <c r="G27" s="3"/>
      <c r="H27" s="3"/>
      <c r="I27" s="3"/>
      <c r="J27" s="3"/>
      <c r="K27" s="3"/>
    </row>
    <row r="28" spans="2:11" x14ac:dyDescent="0.25">
      <c r="B28" s="11">
        <f t="shared" si="0"/>
        <v>3.5087719298245615E-3</v>
      </c>
      <c r="C28" s="11">
        <v>3.8986354775828458E-3</v>
      </c>
      <c r="D28" s="8" t="s">
        <v>39</v>
      </c>
      <c r="E28" s="5"/>
      <c r="F28" s="5"/>
      <c r="G28" s="5"/>
      <c r="H28" s="5"/>
      <c r="I28" s="5"/>
      <c r="J28" s="5"/>
      <c r="K28" s="5"/>
    </row>
    <row r="29" spans="2:11" x14ac:dyDescent="0.25">
      <c r="B29" s="11">
        <f t="shared" si="0"/>
        <v>1.7543859649122807E-3</v>
      </c>
      <c r="C29" s="11">
        <v>1.9493177387914229E-3</v>
      </c>
      <c r="D29" s="9" t="s">
        <v>40</v>
      </c>
      <c r="E29" s="3"/>
      <c r="F29" s="3"/>
      <c r="G29" s="3"/>
      <c r="H29" s="3"/>
      <c r="I29" s="3"/>
      <c r="J29" s="3"/>
      <c r="K29" s="3"/>
    </row>
    <row r="30" spans="2:11" x14ac:dyDescent="0.25">
      <c r="B30" s="11">
        <f t="shared" si="0"/>
        <v>1.7543859649122807E-3</v>
      </c>
      <c r="C30" s="11">
        <v>1.9493177387914229E-3</v>
      </c>
      <c r="D30" s="8" t="s">
        <v>41</v>
      </c>
      <c r="E30" s="5" t="s">
        <v>41</v>
      </c>
      <c r="F30" s="5"/>
      <c r="G30" s="5"/>
      <c r="H30" s="5"/>
      <c r="I30" s="5"/>
      <c r="J30" s="5"/>
      <c r="K30" s="5"/>
    </row>
    <row r="31" spans="2:11" x14ac:dyDescent="0.25">
      <c r="B31" s="11">
        <f t="shared" si="0"/>
        <v>1.7543859649122807E-3</v>
      </c>
      <c r="C31" s="11">
        <v>1.9493177387914229E-3</v>
      </c>
      <c r="D31" s="9" t="s">
        <v>42</v>
      </c>
      <c r="E31" s="3"/>
      <c r="F31" s="3"/>
      <c r="G31" s="3"/>
      <c r="H31" s="3"/>
      <c r="I31" s="3"/>
      <c r="J31" s="3"/>
      <c r="K31" s="3"/>
    </row>
    <row r="32" spans="2:11" x14ac:dyDescent="0.25">
      <c r="B32" s="11"/>
      <c r="C32" s="11"/>
      <c r="D32" s="8" t="s">
        <v>43</v>
      </c>
      <c r="E32" s="5"/>
      <c r="F32" s="4"/>
      <c r="G32" s="5"/>
      <c r="H32" s="5"/>
      <c r="I32" s="5"/>
      <c r="J32" s="5"/>
      <c r="K32" s="5"/>
    </row>
    <row r="33" spans="3:11" x14ac:dyDescent="0.25">
      <c r="C33" s="10"/>
      <c r="D33" s="8" t="s">
        <v>44</v>
      </c>
      <c r="E33" s="5"/>
      <c r="F33" s="5" t="s">
        <v>44</v>
      </c>
      <c r="G33" s="5"/>
      <c r="H33" s="5"/>
      <c r="I33" s="5"/>
      <c r="J33" s="5"/>
      <c r="K33" s="5"/>
    </row>
    <row r="34" spans="3:11" x14ac:dyDescent="0.25">
      <c r="D34" s="14" t="s">
        <v>52</v>
      </c>
      <c r="E34" s="15"/>
      <c r="F34" s="15"/>
      <c r="G34" s="15"/>
      <c r="H34" s="15"/>
      <c r="I34" s="15"/>
      <c r="J34" s="16"/>
      <c r="K34" s="15"/>
    </row>
    <row r="36" spans="3:11" x14ac:dyDescent="0.25">
      <c r="D36" s="6" t="s">
        <v>50</v>
      </c>
      <c r="E36" s="6" t="s">
        <v>47</v>
      </c>
    </row>
    <row r="37" spans="3:11" x14ac:dyDescent="0.25">
      <c r="D37" s="6" t="s">
        <v>45</v>
      </c>
      <c r="E37" s="6" t="s">
        <v>48</v>
      </c>
    </row>
    <row r="38" spans="3:11" x14ac:dyDescent="0.25">
      <c r="D38" s="6" t="s">
        <v>46</v>
      </c>
      <c r="E38" s="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zoomScale="70" zoomScaleNormal="70" workbookViewId="0">
      <selection activeCell="E36" sqref="E36"/>
    </sheetView>
  </sheetViews>
  <sheetFormatPr defaultRowHeight="15" x14ac:dyDescent="0.25"/>
  <cols>
    <col min="1" max="3" width="9.140625" style="1"/>
    <col min="4" max="4" width="15.85546875" style="1" bestFit="1" customWidth="1"/>
    <col min="5" max="5" width="15.85546875" style="1" customWidth="1"/>
    <col min="6" max="8" width="12" style="1" bestFit="1" customWidth="1"/>
    <col min="9" max="9" width="12" style="1" customWidth="1"/>
    <col min="10" max="11" width="12" style="1" bestFit="1" customWidth="1"/>
    <col min="12" max="12" width="16" style="1" bestFit="1" customWidth="1"/>
    <col min="13" max="13" width="12.28515625" style="1" bestFit="1" customWidth="1"/>
    <col min="14" max="16384" width="9.140625" style="1"/>
  </cols>
  <sheetData>
    <row r="2" spans="2:12" x14ac:dyDescent="0.25">
      <c r="D2" s="2" t="s">
        <v>53</v>
      </c>
      <c r="E2" s="3" t="s">
        <v>5</v>
      </c>
      <c r="F2" s="3" t="s">
        <v>2</v>
      </c>
      <c r="G2" s="3" t="s">
        <v>1</v>
      </c>
      <c r="H2" s="3" t="s">
        <v>4</v>
      </c>
      <c r="I2" s="3" t="s">
        <v>0</v>
      </c>
      <c r="J2" s="3" t="s">
        <v>6</v>
      </c>
      <c r="K2" s="3" t="s">
        <v>3</v>
      </c>
    </row>
    <row r="3" spans="2:12" x14ac:dyDescent="0.25">
      <c r="B3" s="1">
        <v>2943</v>
      </c>
      <c r="C3" s="1" t="s">
        <v>51</v>
      </c>
      <c r="D3" s="2" t="s">
        <v>7</v>
      </c>
      <c r="E3" s="7" t="s">
        <v>15</v>
      </c>
      <c r="F3" s="7" t="s">
        <v>10</v>
      </c>
      <c r="G3" s="7" t="s">
        <v>9</v>
      </c>
      <c r="H3" s="7" t="s">
        <v>12</v>
      </c>
      <c r="I3" s="7" t="s">
        <v>8</v>
      </c>
      <c r="J3" s="7" t="s">
        <v>14</v>
      </c>
      <c r="K3" s="7" t="s">
        <v>11</v>
      </c>
      <c r="L3" s="1" t="s">
        <v>55</v>
      </c>
    </row>
    <row r="4" spans="2:12" x14ac:dyDescent="0.25">
      <c r="B4" s="11">
        <f>C4*0.9</f>
        <v>0.12280701754385964</v>
      </c>
      <c r="C4" s="11">
        <v>0.1364522417153996</v>
      </c>
      <c r="D4" s="8" t="s">
        <v>60</v>
      </c>
      <c r="E4" s="17">
        <f>B4</f>
        <v>0.12280701754385964</v>
      </c>
      <c r="F4" s="17"/>
      <c r="G4" s="17"/>
      <c r="H4" s="17"/>
      <c r="I4" s="17"/>
      <c r="J4" s="17"/>
      <c r="K4" s="17"/>
      <c r="L4" s="19"/>
    </row>
    <row r="5" spans="2:12" x14ac:dyDescent="0.25">
      <c r="B5" s="11">
        <f t="shared" ref="B5:B31" si="0">C5*0.9</f>
        <v>0.11578947368421053</v>
      </c>
      <c r="C5" s="11">
        <v>0.12865497076023391</v>
      </c>
      <c r="D5" s="8" t="s">
        <v>16</v>
      </c>
      <c r="E5" s="17"/>
      <c r="F5" s="17"/>
      <c r="G5" s="17"/>
      <c r="H5" s="17"/>
      <c r="I5" s="17"/>
      <c r="J5" s="17">
        <f>B5</f>
        <v>0.11578947368421053</v>
      </c>
      <c r="K5" s="17"/>
      <c r="L5" s="19"/>
    </row>
    <row r="6" spans="2:12" x14ac:dyDescent="0.25">
      <c r="B6" s="11">
        <f t="shared" si="0"/>
        <v>9.4736842105263161E-2</v>
      </c>
      <c r="C6" s="11">
        <v>0.10526315789473684</v>
      </c>
      <c r="D6" s="8" t="s">
        <v>17</v>
      </c>
      <c r="E6" s="17"/>
      <c r="F6" s="17"/>
      <c r="G6" s="17"/>
      <c r="H6" s="17"/>
      <c r="I6" s="17"/>
      <c r="J6" s="17"/>
      <c r="K6" s="17">
        <f>B6</f>
        <v>9.4736842105263161E-2</v>
      </c>
      <c r="L6" s="19"/>
    </row>
    <row r="7" spans="2:12" x14ac:dyDescent="0.25">
      <c r="B7" s="11">
        <f t="shared" si="0"/>
        <v>6.491228070175438E-2</v>
      </c>
      <c r="C7" s="11">
        <v>7.2124756335282647E-2</v>
      </c>
      <c r="D7" s="9" t="s">
        <v>18</v>
      </c>
      <c r="E7" s="20"/>
      <c r="F7" s="20"/>
      <c r="G7" s="20"/>
      <c r="H7" s="20"/>
      <c r="I7" s="20"/>
      <c r="J7" s="20"/>
      <c r="K7" s="20">
        <f>B7</f>
        <v>6.491228070175438E-2</v>
      </c>
      <c r="L7" s="19"/>
    </row>
    <row r="8" spans="2:12" x14ac:dyDescent="0.25">
      <c r="B8" s="11">
        <f t="shared" si="0"/>
        <v>6.3157894736842107E-2</v>
      </c>
      <c r="C8" s="11">
        <v>7.0175438596491224E-2</v>
      </c>
      <c r="D8" s="9" t="s">
        <v>19</v>
      </c>
      <c r="E8" s="20"/>
      <c r="F8" s="20">
        <f>B8</f>
        <v>6.3157894736842107E-2</v>
      </c>
      <c r="G8" s="20"/>
      <c r="H8" s="20"/>
      <c r="I8" s="20"/>
      <c r="J8" s="20"/>
      <c r="K8" s="20">
        <f>B8</f>
        <v>6.3157894736842107E-2</v>
      </c>
      <c r="L8" s="19"/>
    </row>
    <row r="9" spans="2:12" x14ac:dyDescent="0.25">
      <c r="B9" s="11">
        <f t="shared" si="0"/>
        <v>5.9649122807017542E-2</v>
      </c>
      <c r="C9" s="11">
        <v>6.6276803118908378E-2</v>
      </c>
      <c r="D9" s="9" t="s">
        <v>57</v>
      </c>
      <c r="E9" s="20"/>
      <c r="F9" s="20">
        <f>B9</f>
        <v>5.9649122807017542E-2</v>
      </c>
      <c r="G9" s="20"/>
      <c r="H9" s="20"/>
      <c r="I9" s="20"/>
      <c r="J9" s="20"/>
      <c r="K9" s="20">
        <f>B9</f>
        <v>5.9649122807017542E-2</v>
      </c>
      <c r="L9" s="19"/>
    </row>
    <row r="10" spans="2:12" x14ac:dyDescent="0.25">
      <c r="B10" s="11">
        <f t="shared" si="0"/>
        <v>5.9649122807017542E-2</v>
      </c>
      <c r="C10" s="11">
        <v>6.6276803118908378E-2</v>
      </c>
      <c r="D10" s="9" t="s">
        <v>21</v>
      </c>
      <c r="E10" s="20"/>
      <c r="F10" s="20">
        <f>B10</f>
        <v>5.9649122807017542E-2</v>
      </c>
      <c r="G10" s="20"/>
      <c r="H10" s="20"/>
      <c r="I10" s="20"/>
      <c r="J10" s="20"/>
      <c r="K10" s="20"/>
      <c r="L10" s="19"/>
    </row>
    <row r="11" spans="2:12" x14ac:dyDescent="0.25">
      <c r="B11" s="11">
        <f t="shared" si="0"/>
        <v>4.3859649122807015E-2</v>
      </c>
      <c r="C11" s="11">
        <v>4.8732943469785572E-2</v>
      </c>
      <c r="D11" s="9" t="s">
        <v>22</v>
      </c>
      <c r="E11" s="20"/>
      <c r="F11" s="20"/>
      <c r="G11" s="20"/>
      <c r="H11" s="20"/>
      <c r="I11" s="20"/>
      <c r="J11" s="20"/>
      <c r="K11" s="20">
        <f>B11</f>
        <v>4.3859649122807015E-2</v>
      </c>
      <c r="L11" s="19"/>
    </row>
    <row r="12" spans="2:12" x14ac:dyDescent="0.25">
      <c r="B12" s="11">
        <f t="shared" si="0"/>
        <v>3.8596491228070177E-2</v>
      </c>
      <c r="C12" s="11">
        <v>4.2884990253411304E-2</v>
      </c>
      <c r="D12" s="9" t="s">
        <v>23</v>
      </c>
      <c r="E12" s="20"/>
      <c r="F12" s="20">
        <f>B12</f>
        <v>3.8596491228070177E-2</v>
      </c>
      <c r="G12" s="20"/>
      <c r="H12" s="20"/>
      <c r="I12" s="20"/>
      <c r="J12" s="20"/>
      <c r="K12" s="20">
        <f>B12</f>
        <v>3.8596491228070177E-2</v>
      </c>
      <c r="L12" s="19"/>
    </row>
    <row r="13" spans="2:12" x14ac:dyDescent="0.25">
      <c r="B13" s="11">
        <f t="shared" si="0"/>
        <v>3.6842105263157891E-2</v>
      </c>
      <c r="C13" s="11">
        <v>4.0935672514619881E-2</v>
      </c>
      <c r="D13" s="9" t="s">
        <v>24</v>
      </c>
      <c r="E13" s="20"/>
      <c r="F13" s="20">
        <f>B13</f>
        <v>3.6842105263157891E-2</v>
      </c>
      <c r="G13" s="20"/>
      <c r="H13" s="20"/>
      <c r="I13" s="20"/>
      <c r="J13" s="20"/>
      <c r="K13" s="20">
        <f>B13</f>
        <v>3.6842105263157891E-2</v>
      </c>
      <c r="L13" s="19"/>
    </row>
    <row r="14" spans="2:12" x14ac:dyDescent="0.25">
      <c r="B14" s="11">
        <f t="shared" si="0"/>
        <v>3.3333333333333333E-2</v>
      </c>
      <c r="C14" s="11">
        <v>3.7037037037037035E-2</v>
      </c>
      <c r="D14" s="8" t="s">
        <v>59</v>
      </c>
      <c r="E14" s="17"/>
      <c r="F14" s="17">
        <f>B14</f>
        <v>3.3333333333333333E-2</v>
      </c>
      <c r="G14" s="17"/>
      <c r="H14" s="17"/>
      <c r="I14" s="17"/>
      <c r="J14" s="17"/>
      <c r="K14" s="17"/>
      <c r="L14" s="19"/>
    </row>
    <row r="15" spans="2:12" x14ac:dyDescent="0.25">
      <c r="B15" s="11">
        <f t="shared" si="0"/>
        <v>2.6315789473684209E-2</v>
      </c>
      <c r="C15" s="11">
        <v>2.9239766081871343E-2</v>
      </c>
      <c r="D15" s="9" t="s">
        <v>26</v>
      </c>
      <c r="E15" s="20"/>
      <c r="F15" s="20">
        <f>B15</f>
        <v>2.6315789473684209E-2</v>
      </c>
      <c r="G15" s="20"/>
      <c r="H15" s="20"/>
      <c r="I15" s="20"/>
      <c r="J15" s="20"/>
      <c r="K15" s="20">
        <f>B15</f>
        <v>2.6315789473684209E-2</v>
      </c>
      <c r="L15" s="19"/>
    </row>
    <row r="16" spans="2:12" x14ac:dyDescent="0.25">
      <c r="B16" s="11">
        <f t="shared" si="0"/>
        <v>2.1052631578947368E-2</v>
      </c>
      <c r="C16" s="11">
        <v>2.3391812865497075E-2</v>
      </c>
      <c r="D16" s="9" t="s">
        <v>27</v>
      </c>
      <c r="E16" s="20"/>
      <c r="F16" s="20"/>
      <c r="G16" s="20"/>
      <c r="H16" s="20"/>
      <c r="I16" s="20"/>
      <c r="J16" s="20"/>
      <c r="K16" s="20"/>
      <c r="L16" s="19">
        <f>B16</f>
        <v>2.1052631578947368E-2</v>
      </c>
    </row>
    <row r="17" spans="2:12" x14ac:dyDescent="0.25">
      <c r="B17" s="11">
        <f t="shared" si="0"/>
        <v>1.9298245614035089E-2</v>
      </c>
      <c r="C17" s="11">
        <v>2.1442495126705652E-2</v>
      </c>
      <c r="D17" s="9" t="s">
        <v>28</v>
      </c>
      <c r="E17" s="20"/>
      <c r="F17" s="20"/>
      <c r="G17" s="20"/>
      <c r="H17" s="20"/>
      <c r="I17" s="20"/>
      <c r="J17" s="20"/>
      <c r="K17" s="20"/>
      <c r="L17" s="19">
        <f t="shared" ref="L17" si="1">B17</f>
        <v>1.9298245614035089E-2</v>
      </c>
    </row>
    <row r="18" spans="2:12" x14ac:dyDescent="0.25">
      <c r="B18" s="11">
        <f t="shared" si="0"/>
        <v>1.7543859649122806E-2</v>
      </c>
      <c r="C18" s="11">
        <v>1.9493177387914229E-2</v>
      </c>
      <c r="D18" s="9" t="s">
        <v>58</v>
      </c>
      <c r="E18" s="20">
        <f>C18</f>
        <v>1.9493177387914229E-2</v>
      </c>
      <c r="F18" s="20"/>
      <c r="G18" s="20"/>
      <c r="H18" s="20"/>
      <c r="I18" s="20"/>
      <c r="J18" s="20"/>
      <c r="K18" s="20"/>
      <c r="L18" s="19"/>
    </row>
    <row r="19" spans="2:12" x14ac:dyDescent="0.25">
      <c r="B19" s="11">
        <f t="shared" si="0"/>
        <v>1.7543859649122806E-2</v>
      </c>
      <c r="C19" s="11">
        <v>1.9493177387914229E-2</v>
      </c>
      <c r="D19" s="9" t="s">
        <v>30</v>
      </c>
      <c r="E19" s="20"/>
      <c r="F19" s="20"/>
      <c r="G19" s="20"/>
      <c r="H19" s="20"/>
      <c r="I19" s="20"/>
      <c r="J19" s="20"/>
      <c r="K19" s="20">
        <f>B19</f>
        <v>1.7543859649122806E-2</v>
      </c>
      <c r="L19" s="19"/>
    </row>
    <row r="20" spans="2:12" x14ac:dyDescent="0.25">
      <c r="B20" s="11">
        <f t="shared" si="0"/>
        <v>1.4035087719298246E-2</v>
      </c>
      <c r="C20" s="11">
        <v>1.5594541910331383E-2</v>
      </c>
      <c r="D20" s="9" t="s">
        <v>31</v>
      </c>
      <c r="E20" s="20"/>
      <c r="F20" s="20"/>
      <c r="G20" s="20"/>
      <c r="H20" s="20"/>
      <c r="I20" s="20"/>
      <c r="J20" s="20"/>
      <c r="K20" s="20"/>
      <c r="L20" s="19">
        <f t="shared" ref="L20:L22" si="2">B20</f>
        <v>1.4035087719298246E-2</v>
      </c>
    </row>
    <row r="21" spans="2:12" x14ac:dyDescent="0.25">
      <c r="B21" s="11">
        <f t="shared" si="0"/>
        <v>8.771929824561403E-3</v>
      </c>
      <c r="C21" s="11">
        <v>9.7465886939571145E-3</v>
      </c>
      <c r="D21" s="9" t="s">
        <v>32</v>
      </c>
      <c r="E21" s="20"/>
      <c r="F21" s="20"/>
      <c r="G21" s="20"/>
      <c r="H21" s="20"/>
      <c r="I21" s="20"/>
      <c r="J21" s="20"/>
      <c r="K21" s="20"/>
      <c r="L21" s="19">
        <f t="shared" si="2"/>
        <v>8.771929824561403E-3</v>
      </c>
    </row>
    <row r="22" spans="2:12" x14ac:dyDescent="0.25">
      <c r="B22" s="11">
        <f t="shared" si="0"/>
        <v>8.771929824561403E-3</v>
      </c>
      <c r="C22" s="11">
        <v>9.7465886939571145E-3</v>
      </c>
      <c r="D22" s="9" t="s">
        <v>33</v>
      </c>
      <c r="E22" s="20"/>
      <c r="F22" s="20"/>
      <c r="G22" s="20"/>
      <c r="H22" s="20"/>
      <c r="I22" s="20"/>
      <c r="J22" s="20"/>
      <c r="K22" s="20"/>
      <c r="L22" s="19">
        <f t="shared" si="2"/>
        <v>8.771929824561403E-3</v>
      </c>
    </row>
    <row r="23" spans="2:12" x14ac:dyDescent="0.25">
      <c r="B23" s="11">
        <f t="shared" si="0"/>
        <v>7.0175438596491229E-3</v>
      </c>
      <c r="C23" s="11">
        <v>7.7972709551656916E-3</v>
      </c>
      <c r="D23" s="8" t="s">
        <v>34</v>
      </c>
      <c r="E23" s="17"/>
      <c r="F23" s="17"/>
      <c r="G23" s="17"/>
      <c r="H23" s="17">
        <f>B23</f>
        <v>7.0175438596491229E-3</v>
      </c>
      <c r="I23" s="17"/>
      <c r="J23" s="17"/>
      <c r="K23" s="17"/>
      <c r="L23" s="19"/>
    </row>
    <row r="24" spans="2:12" x14ac:dyDescent="0.25">
      <c r="B24" s="11">
        <f t="shared" si="0"/>
        <v>5.263157894736842E-3</v>
      </c>
      <c r="C24" s="11">
        <v>5.8479532163742687E-3</v>
      </c>
      <c r="D24" s="9" t="s">
        <v>35</v>
      </c>
      <c r="E24" s="20"/>
      <c r="F24" s="20"/>
      <c r="G24" s="20"/>
      <c r="H24" s="20"/>
      <c r="I24" s="20"/>
      <c r="J24" s="20"/>
      <c r="K24" s="20"/>
      <c r="L24" s="19">
        <f t="shared" ref="L24:L29" si="3">B24</f>
        <v>5.263157894736842E-3</v>
      </c>
    </row>
    <row r="25" spans="2:12" x14ac:dyDescent="0.25">
      <c r="B25" s="11">
        <f t="shared" si="0"/>
        <v>5.263157894736842E-3</v>
      </c>
      <c r="C25" s="11">
        <v>5.8479532163742687E-3</v>
      </c>
      <c r="D25" s="9" t="s">
        <v>36</v>
      </c>
      <c r="E25" s="20"/>
      <c r="F25" s="20"/>
      <c r="G25" s="20"/>
      <c r="H25" s="20"/>
      <c r="I25" s="20"/>
      <c r="J25" s="20"/>
      <c r="K25" s="20"/>
      <c r="L25" s="19">
        <f t="shared" si="3"/>
        <v>5.263157894736842E-3</v>
      </c>
    </row>
    <row r="26" spans="2:12" x14ac:dyDescent="0.25">
      <c r="B26" s="11">
        <f t="shared" si="0"/>
        <v>3.5087719298245615E-3</v>
      </c>
      <c r="C26" s="11">
        <v>3.8986354775828458E-3</v>
      </c>
      <c r="D26" s="9" t="s">
        <v>37</v>
      </c>
      <c r="E26" s="20"/>
      <c r="F26" s="20"/>
      <c r="G26" s="20"/>
      <c r="H26" s="20"/>
      <c r="I26" s="20"/>
      <c r="J26" s="20"/>
      <c r="K26" s="20"/>
      <c r="L26" s="19">
        <f t="shared" si="3"/>
        <v>3.5087719298245615E-3</v>
      </c>
    </row>
    <row r="27" spans="2:12" x14ac:dyDescent="0.25">
      <c r="B27" s="11">
        <f t="shared" si="0"/>
        <v>3.5087719298245615E-3</v>
      </c>
      <c r="C27" s="11">
        <v>3.8986354775828458E-3</v>
      </c>
      <c r="D27" s="9" t="s">
        <v>38</v>
      </c>
      <c r="E27" s="20"/>
      <c r="F27" s="20"/>
      <c r="G27" s="20"/>
      <c r="H27" s="20"/>
      <c r="I27" s="20"/>
      <c r="J27" s="20"/>
      <c r="K27" s="20"/>
      <c r="L27" s="19">
        <f t="shared" si="3"/>
        <v>3.5087719298245615E-3</v>
      </c>
    </row>
    <row r="28" spans="2:12" x14ac:dyDescent="0.25">
      <c r="B28" s="11">
        <f t="shared" si="0"/>
        <v>3.5087719298245615E-3</v>
      </c>
      <c r="C28" s="11">
        <v>3.8986354775828458E-3</v>
      </c>
      <c r="D28" s="8" t="s">
        <v>39</v>
      </c>
      <c r="E28" s="17"/>
      <c r="F28" s="17"/>
      <c r="G28" s="17"/>
      <c r="H28" s="17"/>
      <c r="I28" s="17"/>
      <c r="J28" s="17"/>
      <c r="K28" s="17"/>
      <c r="L28" s="19">
        <f t="shared" si="3"/>
        <v>3.5087719298245615E-3</v>
      </c>
    </row>
    <row r="29" spans="2:12" x14ac:dyDescent="0.25">
      <c r="B29" s="11">
        <f t="shared" si="0"/>
        <v>1.7543859649122807E-3</v>
      </c>
      <c r="C29" s="11">
        <v>1.9493177387914229E-3</v>
      </c>
      <c r="D29" s="9" t="s">
        <v>40</v>
      </c>
      <c r="E29" s="20"/>
      <c r="F29" s="20"/>
      <c r="G29" s="20"/>
      <c r="H29" s="20"/>
      <c r="I29" s="20"/>
      <c r="J29" s="20"/>
      <c r="K29" s="20"/>
      <c r="L29" s="19">
        <f t="shared" si="3"/>
        <v>1.7543859649122807E-3</v>
      </c>
    </row>
    <row r="30" spans="2:12" x14ac:dyDescent="0.25">
      <c r="B30" s="11">
        <f t="shared" si="0"/>
        <v>1.7543859649122807E-3</v>
      </c>
      <c r="C30" s="11">
        <v>1.9493177387914229E-3</v>
      </c>
      <c r="D30" s="8" t="s">
        <v>41</v>
      </c>
      <c r="E30" s="17"/>
      <c r="F30" s="17"/>
      <c r="G30" s="17"/>
      <c r="H30" s="17"/>
      <c r="I30" s="17">
        <f>B30</f>
        <v>1.7543859649122807E-3</v>
      </c>
      <c r="J30" s="17"/>
      <c r="K30" s="17"/>
      <c r="L30" s="19"/>
    </row>
    <row r="31" spans="2:12" x14ac:dyDescent="0.25">
      <c r="B31" s="11">
        <f t="shared" si="0"/>
        <v>1.7543859649122807E-3</v>
      </c>
      <c r="C31" s="11">
        <v>1.9493177387914229E-3</v>
      </c>
      <c r="D31" s="9" t="s">
        <v>42</v>
      </c>
      <c r="E31" s="20"/>
      <c r="F31" s="20"/>
      <c r="G31" s="20"/>
      <c r="H31" s="20"/>
      <c r="I31" s="20"/>
      <c r="J31" s="20"/>
      <c r="K31" s="20"/>
      <c r="L31" s="19">
        <f t="shared" ref="L31" si="4">B31</f>
        <v>1.7543859649122807E-3</v>
      </c>
    </row>
    <row r="32" spans="2:12" x14ac:dyDescent="0.25">
      <c r="B32" s="11"/>
      <c r="C32" s="11"/>
      <c r="D32" s="8" t="s">
        <v>43</v>
      </c>
      <c r="E32" s="17"/>
      <c r="F32" s="17"/>
      <c r="G32" s="21"/>
      <c r="H32" s="17"/>
      <c r="I32" s="17"/>
      <c r="J32" s="17"/>
      <c r="K32" s="17"/>
      <c r="L32" s="19"/>
    </row>
    <row r="33" spans="3:12" x14ac:dyDescent="0.25">
      <c r="C33" s="10"/>
      <c r="D33" s="8" t="s">
        <v>44</v>
      </c>
      <c r="E33" s="17"/>
      <c r="F33" s="17"/>
      <c r="G33" s="17">
        <f>C33</f>
        <v>0</v>
      </c>
      <c r="H33" s="17"/>
      <c r="I33" s="17"/>
      <c r="J33" s="17"/>
      <c r="K33" s="17"/>
      <c r="L33" s="19"/>
    </row>
    <row r="34" spans="3:12" x14ac:dyDescent="0.25">
      <c r="C34" s="10"/>
      <c r="D34" s="8" t="s">
        <v>56</v>
      </c>
      <c r="E34" s="17"/>
      <c r="F34" s="17">
        <f>SUM(F8,F9,F13,F12,F15)</f>
        <v>0.22456140350877193</v>
      </c>
      <c r="G34" s="17"/>
      <c r="H34" s="17"/>
      <c r="I34" s="17"/>
      <c r="J34" s="17"/>
      <c r="K34" s="17">
        <f>SUM(K8,K9,K13,K12,K15)</f>
        <v>0.22456140350877193</v>
      </c>
      <c r="L34" s="19"/>
    </row>
    <row r="35" spans="3:12" x14ac:dyDescent="0.25">
      <c r="C35" s="10"/>
      <c r="D35" s="8" t="s">
        <v>54</v>
      </c>
      <c r="E35" s="17"/>
      <c r="F35" s="17"/>
      <c r="G35" s="17"/>
      <c r="H35" s="17"/>
      <c r="I35" s="17"/>
      <c r="J35" s="17"/>
      <c r="K35" s="17"/>
      <c r="L35" s="19">
        <f>SUM(L16:L33)</f>
        <v>9.6491228070175447E-2</v>
      </c>
    </row>
    <row r="36" spans="3:12" x14ac:dyDescent="0.25">
      <c r="C36" s="10"/>
      <c r="D36" s="18">
        <v>0.1</v>
      </c>
      <c r="E36" s="17">
        <v>0.01</v>
      </c>
      <c r="F36" s="17">
        <v>0.01</v>
      </c>
      <c r="G36" s="17">
        <v>0.01</v>
      </c>
      <c r="H36" s="17">
        <v>0.01</v>
      </c>
      <c r="I36" s="17">
        <v>0.01</v>
      </c>
      <c r="J36" s="17">
        <v>0.01</v>
      </c>
      <c r="K36" s="17">
        <v>0.01</v>
      </c>
      <c r="L36" s="19">
        <v>0.03</v>
      </c>
    </row>
    <row r="37" spans="3:12" x14ac:dyDescent="0.25">
      <c r="D37" s="14" t="s">
        <v>52</v>
      </c>
      <c r="E37" s="22">
        <f>SUM(E4:E33)+E36</f>
        <v>0.15230019493177388</v>
      </c>
      <c r="F37" s="22">
        <f>SUM(F4:F33)-F34+F36</f>
        <v>0.10298245614035086</v>
      </c>
      <c r="G37" s="22">
        <f>SUM(G4:G33)+G36</f>
        <v>0.01</v>
      </c>
      <c r="H37" s="22">
        <f t="shared" ref="H37:K37" si="5">SUM(H4:H33)+H36</f>
        <v>1.7017543859649122E-2</v>
      </c>
      <c r="I37" s="22">
        <f t="shared" si="5"/>
        <v>1.1754385964912281E-2</v>
      </c>
      <c r="J37" s="22">
        <f t="shared" si="5"/>
        <v>0.12578947368421053</v>
      </c>
      <c r="K37" s="22">
        <f t="shared" si="5"/>
        <v>0.4556140350877193</v>
      </c>
      <c r="L37" s="19">
        <f>SUM(L35:L36)</f>
        <v>0.12649122807017543</v>
      </c>
    </row>
    <row r="38" spans="3:12" x14ac:dyDescent="0.25">
      <c r="E38" s="23">
        <f t="shared" ref="E38:K38" si="6">0.1/7</f>
        <v>1.4285714285714287E-2</v>
      </c>
      <c r="F38" s="23">
        <f t="shared" si="6"/>
        <v>1.4285714285714287E-2</v>
      </c>
      <c r="G38" s="23">
        <f t="shared" si="6"/>
        <v>1.4285714285714287E-2</v>
      </c>
      <c r="H38" s="23">
        <f t="shared" si="6"/>
        <v>1.4285714285714287E-2</v>
      </c>
      <c r="I38" s="23">
        <f>0.1/7</f>
        <v>1.4285714285714287E-2</v>
      </c>
      <c r="J38" s="23">
        <f t="shared" si="6"/>
        <v>1.4285714285714287E-2</v>
      </c>
      <c r="K38" s="23">
        <f t="shared" si="6"/>
        <v>1.4285714285714287E-2</v>
      </c>
      <c r="L3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zoomScale="70" zoomScaleNormal="70" workbookViewId="0">
      <selection activeCell="F45" sqref="F45"/>
    </sheetView>
  </sheetViews>
  <sheetFormatPr defaultRowHeight="15" x14ac:dyDescent="0.25"/>
  <cols>
    <col min="1" max="3" width="9.140625" style="1"/>
    <col min="4" max="4" width="15.85546875" style="1" bestFit="1" customWidth="1"/>
    <col min="5" max="5" width="15.85546875" style="1" customWidth="1"/>
    <col min="6" max="8" width="12" style="1" bestFit="1" customWidth="1"/>
    <col min="9" max="9" width="12" style="1" customWidth="1"/>
    <col min="10" max="11" width="12" style="1" bestFit="1" customWidth="1"/>
    <col min="12" max="12" width="16" style="1" bestFit="1" customWidth="1"/>
    <col min="13" max="13" width="12.28515625" style="1" bestFit="1" customWidth="1"/>
    <col min="14" max="16384" width="9.140625" style="1"/>
  </cols>
  <sheetData>
    <row r="2" spans="2:12" x14ac:dyDescent="0.25">
      <c r="D2" s="2" t="s">
        <v>53</v>
      </c>
      <c r="E2" s="3" t="s">
        <v>5</v>
      </c>
      <c r="F2" s="3" t="s">
        <v>2</v>
      </c>
      <c r="G2" s="3" t="s">
        <v>1</v>
      </c>
      <c r="H2" s="3" t="s">
        <v>4</v>
      </c>
      <c r="I2" s="3" t="s">
        <v>0</v>
      </c>
      <c r="J2" s="3" t="s">
        <v>6</v>
      </c>
      <c r="K2" s="3" t="s">
        <v>3</v>
      </c>
    </row>
    <row r="3" spans="2:12" x14ac:dyDescent="0.25">
      <c r="B3" s="1">
        <v>2943</v>
      </c>
      <c r="C3" s="1" t="s">
        <v>51</v>
      </c>
      <c r="D3" s="2" t="s">
        <v>7</v>
      </c>
      <c r="E3" s="7" t="s">
        <v>15</v>
      </c>
      <c r="F3" s="7" t="s">
        <v>10</v>
      </c>
      <c r="G3" s="7" t="s">
        <v>9</v>
      </c>
      <c r="H3" s="7" t="s">
        <v>12</v>
      </c>
      <c r="I3" s="7" t="s">
        <v>8</v>
      </c>
      <c r="J3" s="7" t="s">
        <v>14</v>
      </c>
      <c r="K3" s="7" t="s">
        <v>11</v>
      </c>
      <c r="L3" s="1" t="s">
        <v>55</v>
      </c>
    </row>
    <row r="4" spans="2:12" x14ac:dyDescent="0.25">
      <c r="B4" s="11">
        <f>C4*0.9</f>
        <v>0.12280701754385964</v>
      </c>
      <c r="C4" s="11">
        <v>0.1364522417153996</v>
      </c>
      <c r="D4" s="8" t="s">
        <v>60</v>
      </c>
      <c r="E4" s="17">
        <f>B4</f>
        <v>0.12280701754385964</v>
      </c>
      <c r="F4" s="17"/>
      <c r="G4" s="17"/>
      <c r="H4" s="17"/>
      <c r="I4" s="17"/>
      <c r="J4" s="17"/>
      <c r="K4" s="17"/>
      <c r="L4" s="19"/>
    </row>
    <row r="5" spans="2:12" x14ac:dyDescent="0.25">
      <c r="B5" s="11">
        <f t="shared" ref="B5:B31" si="0">C5*0.9</f>
        <v>0.11578947368421053</v>
      </c>
      <c r="C5" s="11">
        <v>0.12865497076023391</v>
      </c>
      <c r="D5" s="8" t="s">
        <v>16</v>
      </c>
      <c r="E5" s="17"/>
      <c r="F5" s="17"/>
      <c r="G5" s="17"/>
      <c r="H5" s="17"/>
      <c r="I5" s="17"/>
      <c r="J5" s="17">
        <f>B5</f>
        <v>0.11578947368421053</v>
      </c>
      <c r="K5" s="17"/>
      <c r="L5" s="19"/>
    </row>
    <row r="6" spans="2:12" x14ac:dyDescent="0.25">
      <c r="B6" s="11">
        <f t="shared" si="0"/>
        <v>9.4736842105263161E-2</v>
      </c>
      <c r="C6" s="11">
        <v>0.10526315789473684</v>
      </c>
      <c r="D6" s="8" t="s">
        <v>17</v>
      </c>
      <c r="E6" s="17"/>
      <c r="F6" s="17"/>
      <c r="G6" s="17"/>
      <c r="H6" s="17"/>
      <c r="I6" s="17"/>
      <c r="J6" s="17"/>
      <c r="K6" s="17">
        <f>B6</f>
        <v>9.4736842105263161E-2</v>
      </c>
      <c r="L6" s="19"/>
    </row>
    <row r="7" spans="2:12" x14ac:dyDescent="0.25">
      <c r="B7" s="11">
        <f t="shared" si="0"/>
        <v>6.491228070175438E-2</v>
      </c>
      <c r="C7" s="11">
        <v>7.2124756335282647E-2</v>
      </c>
      <c r="D7" s="9" t="s">
        <v>18</v>
      </c>
      <c r="E7" s="20"/>
      <c r="F7" s="20"/>
      <c r="G7" s="20"/>
      <c r="H7" s="20"/>
      <c r="I7" s="20"/>
      <c r="J7" s="20"/>
      <c r="K7" s="20">
        <f>B7</f>
        <v>6.491228070175438E-2</v>
      </c>
      <c r="L7" s="19"/>
    </row>
    <row r="8" spans="2:12" x14ac:dyDescent="0.25">
      <c r="B8" s="11">
        <f t="shared" si="0"/>
        <v>6.3157894736842107E-2</v>
      </c>
      <c r="C8" s="11">
        <v>7.0175438596491224E-2</v>
      </c>
      <c r="D8" s="9" t="s">
        <v>19</v>
      </c>
      <c r="E8" s="20"/>
      <c r="F8" s="20">
        <f>B8</f>
        <v>6.3157894736842107E-2</v>
      </c>
      <c r="G8" s="20"/>
      <c r="H8" s="20"/>
      <c r="I8" s="20"/>
      <c r="J8" s="20"/>
      <c r="K8" s="20">
        <f>B8</f>
        <v>6.3157894736842107E-2</v>
      </c>
      <c r="L8" s="19"/>
    </row>
    <row r="9" spans="2:12" x14ac:dyDescent="0.25">
      <c r="B9" s="11">
        <f t="shared" si="0"/>
        <v>5.9649122807017542E-2</v>
      </c>
      <c r="C9" s="11">
        <v>6.6276803118908378E-2</v>
      </c>
      <c r="D9" s="9" t="s">
        <v>57</v>
      </c>
      <c r="E9" s="20"/>
      <c r="F9" s="20">
        <f t="shared" ref="F9" si="1">B9</f>
        <v>5.9649122807017542E-2</v>
      </c>
      <c r="G9" s="20"/>
      <c r="H9" s="20"/>
      <c r="I9" s="20"/>
      <c r="J9" s="20"/>
      <c r="K9" s="20">
        <f>B9</f>
        <v>5.9649122807017542E-2</v>
      </c>
      <c r="L9" s="19"/>
    </row>
    <row r="10" spans="2:12" x14ac:dyDescent="0.25">
      <c r="B10" s="11">
        <f t="shared" si="0"/>
        <v>5.9649122807017542E-2</v>
      </c>
      <c r="C10" s="11">
        <v>6.6276803118908378E-2</v>
      </c>
      <c r="D10" s="9" t="s">
        <v>21</v>
      </c>
      <c r="E10" s="20"/>
      <c r="F10" s="20">
        <f>B10</f>
        <v>5.9649122807017542E-2</v>
      </c>
      <c r="G10" s="20"/>
      <c r="H10" s="20"/>
      <c r="I10" s="20"/>
      <c r="J10" s="20"/>
      <c r="K10" s="20"/>
      <c r="L10" s="19"/>
    </row>
    <row r="11" spans="2:12" x14ac:dyDescent="0.25">
      <c r="B11" s="11">
        <f t="shared" si="0"/>
        <v>4.3859649122807015E-2</v>
      </c>
      <c r="C11" s="11">
        <v>4.8732943469785572E-2</v>
      </c>
      <c r="D11" s="9" t="s">
        <v>22</v>
      </c>
      <c r="E11" s="20"/>
      <c r="F11" s="20"/>
      <c r="G11" s="20"/>
      <c r="H11" s="20"/>
      <c r="I11" s="20"/>
      <c r="J11" s="20"/>
      <c r="K11" s="20">
        <f>B11</f>
        <v>4.3859649122807015E-2</v>
      </c>
      <c r="L11" s="19"/>
    </row>
    <row r="12" spans="2:12" x14ac:dyDescent="0.25">
      <c r="B12" s="11">
        <f t="shared" si="0"/>
        <v>3.8596491228070177E-2</v>
      </c>
      <c r="C12" s="11">
        <v>4.2884990253411304E-2</v>
      </c>
      <c r="D12" s="9" t="s">
        <v>23</v>
      </c>
      <c r="E12" s="20"/>
      <c r="F12" s="20"/>
      <c r="G12" s="20"/>
      <c r="H12" s="20"/>
      <c r="I12" s="20"/>
      <c r="J12" s="20"/>
      <c r="K12" s="20">
        <f>B12</f>
        <v>3.8596491228070177E-2</v>
      </c>
      <c r="L12" s="19"/>
    </row>
    <row r="13" spans="2:12" x14ac:dyDescent="0.25">
      <c r="B13" s="11">
        <f t="shared" si="0"/>
        <v>3.6842105263157891E-2</v>
      </c>
      <c r="C13" s="11">
        <v>4.0935672514619881E-2</v>
      </c>
      <c r="D13" s="9" t="s">
        <v>24</v>
      </c>
      <c r="E13" s="20"/>
      <c r="F13" s="20"/>
      <c r="G13" s="20"/>
      <c r="H13" s="20"/>
      <c r="I13" s="20"/>
      <c r="J13" s="20"/>
      <c r="K13" s="20">
        <f>B13</f>
        <v>3.6842105263157891E-2</v>
      </c>
      <c r="L13" s="19"/>
    </row>
    <row r="14" spans="2:12" x14ac:dyDescent="0.25">
      <c r="B14" s="11">
        <f t="shared" si="0"/>
        <v>3.3333333333333333E-2</v>
      </c>
      <c r="C14" s="11">
        <v>3.7037037037037035E-2</v>
      </c>
      <c r="D14" s="8" t="s">
        <v>59</v>
      </c>
      <c r="E14" s="17"/>
      <c r="F14" s="17">
        <f>B14</f>
        <v>3.3333333333333333E-2</v>
      </c>
      <c r="G14" s="17"/>
      <c r="H14" s="17"/>
      <c r="I14" s="17"/>
      <c r="J14" s="17"/>
      <c r="K14" s="17"/>
      <c r="L14" s="19"/>
    </row>
    <row r="15" spans="2:12" x14ac:dyDescent="0.25">
      <c r="B15" s="11">
        <f t="shared" si="0"/>
        <v>2.6315789473684209E-2</v>
      </c>
      <c r="C15" s="11">
        <v>2.9239766081871343E-2</v>
      </c>
      <c r="D15" s="9" t="s">
        <v>26</v>
      </c>
      <c r="E15" s="20"/>
      <c r="F15" s="20"/>
      <c r="G15" s="20"/>
      <c r="H15" s="20"/>
      <c r="I15" s="20"/>
      <c r="J15" s="20"/>
      <c r="K15" s="20">
        <f>B15</f>
        <v>2.6315789473684209E-2</v>
      </c>
      <c r="L15" s="19"/>
    </row>
    <row r="16" spans="2:12" x14ac:dyDescent="0.25">
      <c r="B16" s="11">
        <f t="shared" si="0"/>
        <v>2.1052631578947368E-2</v>
      </c>
      <c r="C16" s="11">
        <v>2.3391812865497075E-2</v>
      </c>
      <c r="D16" s="9" t="s">
        <v>27</v>
      </c>
      <c r="E16" s="20"/>
      <c r="F16" s="20"/>
      <c r="G16" s="20"/>
      <c r="H16" s="20"/>
      <c r="I16" s="20"/>
      <c r="J16" s="20"/>
      <c r="K16" s="20">
        <f>B16</f>
        <v>2.1052631578947368E-2</v>
      </c>
      <c r="L16" s="19"/>
    </row>
    <row r="17" spans="2:12" x14ac:dyDescent="0.25">
      <c r="B17" s="11">
        <f t="shared" si="0"/>
        <v>1.9298245614035089E-2</v>
      </c>
      <c r="C17" s="11">
        <v>2.1442495126705652E-2</v>
      </c>
      <c r="D17" s="9" t="s">
        <v>28</v>
      </c>
      <c r="E17" s="20"/>
      <c r="F17" s="20"/>
      <c r="G17" s="20">
        <f>B17</f>
        <v>1.9298245614035089E-2</v>
      </c>
      <c r="H17" s="20"/>
      <c r="I17" s="20"/>
      <c r="J17" s="20"/>
      <c r="K17" s="20"/>
      <c r="L17" s="19"/>
    </row>
    <row r="18" spans="2:12" x14ac:dyDescent="0.25">
      <c r="B18" s="11">
        <f t="shared" si="0"/>
        <v>1.7543859649122806E-2</v>
      </c>
      <c r="C18" s="11">
        <v>1.9493177387914229E-2</v>
      </c>
      <c r="D18" s="9" t="s">
        <v>58</v>
      </c>
      <c r="E18" s="20">
        <f>B18</f>
        <v>1.7543859649122806E-2</v>
      </c>
      <c r="F18" s="20"/>
      <c r="G18" s="20"/>
      <c r="H18" s="20"/>
      <c r="I18" s="20"/>
      <c r="J18" s="20"/>
      <c r="K18" s="20"/>
      <c r="L18" s="19"/>
    </row>
    <row r="19" spans="2:12" x14ac:dyDescent="0.25">
      <c r="B19" s="11">
        <f t="shared" si="0"/>
        <v>1.7543859649122806E-2</v>
      </c>
      <c r="C19" s="11">
        <v>1.9493177387914229E-2</v>
      </c>
      <c r="D19" s="9" t="s">
        <v>30</v>
      </c>
      <c r="E19" s="20"/>
      <c r="F19" s="20"/>
      <c r="G19" s="20"/>
      <c r="H19" s="20"/>
      <c r="I19" s="20"/>
      <c r="J19" s="20"/>
      <c r="K19" s="20">
        <f>B19</f>
        <v>1.7543859649122806E-2</v>
      </c>
      <c r="L19" s="19"/>
    </row>
    <row r="20" spans="2:12" x14ac:dyDescent="0.25">
      <c r="B20" s="11">
        <f t="shared" si="0"/>
        <v>1.4035087719298246E-2</v>
      </c>
      <c r="C20" s="11">
        <v>1.5594541910331383E-2</v>
      </c>
      <c r="D20" s="9" t="s">
        <v>31</v>
      </c>
      <c r="E20" s="20"/>
      <c r="F20" s="20"/>
      <c r="G20" s="20"/>
      <c r="H20" s="20"/>
      <c r="I20" s="20"/>
      <c r="J20" s="20"/>
      <c r="K20" s="20">
        <f t="shared" ref="K20" si="2">B20</f>
        <v>1.4035087719298246E-2</v>
      </c>
      <c r="L20" s="19"/>
    </row>
    <row r="21" spans="2:12" x14ac:dyDescent="0.25">
      <c r="B21" s="11">
        <f t="shared" si="0"/>
        <v>8.771929824561403E-3</v>
      </c>
      <c r="C21" s="11">
        <v>9.7465886939571145E-3</v>
      </c>
      <c r="D21" s="9" t="s">
        <v>32</v>
      </c>
      <c r="E21" s="20"/>
      <c r="F21" s="20"/>
      <c r="G21" s="20"/>
      <c r="H21" s="20"/>
      <c r="I21" s="20"/>
      <c r="J21" s="20"/>
      <c r="K21" s="20"/>
      <c r="L21" s="19"/>
    </row>
    <row r="22" spans="2:12" x14ac:dyDescent="0.25">
      <c r="B22" s="11">
        <f t="shared" si="0"/>
        <v>8.771929824561403E-3</v>
      </c>
      <c r="C22" s="11">
        <v>9.7465886939571145E-3</v>
      </c>
      <c r="D22" s="9" t="s">
        <v>33</v>
      </c>
      <c r="E22" s="20">
        <f>B22</f>
        <v>8.771929824561403E-3</v>
      </c>
      <c r="F22" s="20"/>
      <c r="G22" s="20"/>
      <c r="H22" s="20"/>
      <c r="I22" s="20"/>
      <c r="J22" s="20"/>
      <c r="K22" s="20"/>
      <c r="L22" s="19">
        <f t="shared" ref="L22" si="3">B22</f>
        <v>8.771929824561403E-3</v>
      </c>
    </row>
    <row r="23" spans="2:12" x14ac:dyDescent="0.25">
      <c r="B23" s="11">
        <f t="shared" si="0"/>
        <v>7.0175438596491229E-3</v>
      </c>
      <c r="C23" s="11">
        <v>7.7972709551656916E-3</v>
      </c>
      <c r="D23" s="8" t="s">
        <v>34</v>
      </c>
      <c r="E23" s="17"/>
      <c r="F23" s="17"/>
      <c r="G23" s="17"/>
      <c r="H23" s="17">
        <f>B23</f>
        <v>7.0175438596491229E-3</v>
      </c>
      <c r="I23" s="17"/>
      <c r="J23" s="17"/>
      <c r="K23" s="17"/>
      <c r="L23" s="19"/>
    </row>
    <row r="24" spans="2:12" x14ac:dyDescent="0.25">
      <c r="B24" s="11">
        <f t="shared" si="0"/>
        <v>5.263157894736842E-3</v>
      </c>
      <c r="C24" s="11">
        <v>5.8479532163742687E-3</v>
      </c>
      <c r="D24" s="9" t="s">
        <v>35</v>
      </c>
      <c r="E24" s="20"/>
      <c r="F24" s="20"/>
      <c r="G24" s="20"/>
      <c r="H24" s="20"/>
      <c r="I24" s="20"/>
      <c r="J24" s="20"/>
      <c r="K24" s="20"/>
      <c r="L24" s="19">
        <f t="shared" ref="L24:L29" si="4">B24</f>
        <v>5.263157894736842E-3</v>
      </c>
    </row>
    <row r="25" spans="2:12" x14ac:dyDescent="0.25">
      <c r="B25" s="11">
        <f t="shared" si="0"/>
        <v>5.263157894736842E-3</v>
      </c>
      <c r="C25" s="11">
        <v>5.8479532163742687E-3</v>
      </c>
      <c r="D25" s="9" t="s">
        <v>36</v>
      </c>
      <c r="E25" s="20"/>
      <c r="F25" s="20"/>
      <c r="G25" s="20"/>
      <c r="H25" s="20"/>
      <c r="I25" s="20"/>
      <c r="J25" s="20"/>
      <c r="K25" s="20"/>
      <c r="L25" s="19">
        <f>B25</f>
        <v>5.263157894736842E-3</v>
      </c>
    </row>
    <row r="26" spans="2:12" x14ac:dyDescent="0.25">
      <c r="B26" s="11">
        <f t="shared" si="0"/>
        <v>3.5087719298245615E-3</v>
      </c>
      <c r="C26" s="11">
        <v>3.8986354775828458E-3</v>
      </c>
      <c r="D26" s="9" t="s">
        <v>37</v>
      </c>
      <c r="E26" s="20"/>
      <c r="F26" s="20"/>
      <c r="G26" s="20"/>
      <c r="H26" s="20"/>
      <c r="I26" s="20"/>
      <c r="J26" s="20"/>
      <c r="K26" s="20"/>
      <c r="L26" s="19">
        <f t="shared" si="4"/>
        <v>3.5087719298245615E-3</v>
      </c>
    </row>
    <row r="27" spans="2:12" x14ac:dyDescent="0.25">
      <c r="B27" s="11">
        <f t="shared" si="0"/>
        <v>3.5087719298245615E-3</v>
      </c>
      <c r="C27" s="11">
        <v>3.8986354775828458E-3</v>
      </c>
      <c r="D27" s="9" t="s">
        <v>38</v>
      </c>
      <c r="E27" s="20"/>
      <c r="F27" s="20"/>
      <c r="G27" s="20"/>
      <c r="H27" s="20"/>
      <c r="I27" s="20"/>
      <c r="J27" s="20"/>
      <c r="K27" s="20"/>
      <c r="L27" s="19">
        <f t="shared" si="4"/>
        <v>3.5087719298245615E-3</v>
      </c>
    </row>
    <row r="28" spans="2:12" x14ac:dyDescent="0.25">
      <c r="B28" s="11">
        <f t="shared" si="0"/>
        <v>3.5087719298245615E-3</v>
      </c>
      <c r="C28" s="11">
        <v>3.8986354775828458E-3</v>
      </c>
      <c r="D28" s="8" t="s">
        <v>39</v>
      </c>
      <c r="E28" s="17"/>
      <c r="F28" s="17"/>
      <c r="G28" s="17"/>
      <c r="H28" s="17"/>
      <c r="I28" s="17"/>
      <c r="J28" s="17"/>
      <c r="K28" s="17"/>
      <c r="L28" s="19">
        <f t="shared" si="4"/>
        <v>3.5087719298245615E-3</v>
      </c>
    </row>
    <row r="29" spans="2:12" x14ac:dyDescent="0.25">
      <c r="B29" s="11">
        <f t="shared" si="0"/>
        <v>1.7543859649122807E-3</v>
      </c>
      <c r="C29" s="11">
        <v>1.9493177387914229E-3</v>
      </c>
      <c r="D29" s="9" t="s">
        <v>40</v>
      </c>
      <c r="E29" s="20"/>
      <c r="F29" s="20"/>
      <c r="G29" s="20"/>
      <c r="H29" s="20"/>
      <c r="I29" s="20"/>
      <c r="J29" s="20"/>
      <c r="K29" s="20"/>
      <c r="L29" s="19">
        <f t="shared" si="4"/>
        <v>1.7543859649122807E-3</v>
      </c>
    </row>
    <row r="30" spans="2:12" x14ac:dyDescent="0.25">
      <c r="B30" s="11">
        <f t="shared" si="0"/>
        <v>1.7543859649122807E-3</v>
      </c>
      <c r="C30" s="11">
        <v>1.9493177387914229E-3</v>
      </c>
      <c r="D30" s="8" t="s">
        <v>41</v>
      </c>
      <c r="E30" s="17"/>
      <c r="F30" s="17"/>
      <c r="G30" s="17"/>
      <c r="H30" s="17"/>
      <c r="I30" s="17">
        <f>B30</f>
        <v>1.7543859649122807E-3</v>
      </c>
      <c r="J30" s="17"/>
      <c r="K30" s="17"/>
      <c r="L30" s="19"/>
    </row>
    <row r="31" spans="2:12" x14ac:dyDescent="0.25">
      <c r="B31" s="11">
        <f t="shared" si="0"/>
        <v>1.7543859649122807E-3</v>
      </c>
      <c r="C31" s="11">
        <v>1.9493177387914229E-3</v>
      </c>
      <c r="D31" s="9" t="s">
        <v>42</v>
      </c>
      <c r="E31" s="20"/>
      <c r="F31" s="20"/>
      <c r="G31" s="20"/>
      <c r="H31" s="20"/>
      <c r="I31" s="20"/>
      <c r="J31" s="20"/>
      <c r="K31" s="20"/>
      <c r="L31" s="19">
        <f t="shared" ref="L31" si="5">B31</f>
        <v>1.7543859649122807E-3</v>
      </c>
    </row>
    <row r="32" spans="2:12" x14ac:dyDescent="0.25">
      <c r="B32" s="11"/>
      <c r="C32" s="11"/>
      <c r="D32" s="8" t="s">
        <v>43</v>
      </c>
      <c r="E32" s="17"/>
      <c r="F32" s="17"/>
      <c r="G32" s="21"/>
      <c r="H32" s="17"/>
      <c r="I32" s="17"/>
      <c r="J32" s="17"/>
      <c r="K32" s="17"/>
      <c r="L32" s="19"/>
    </row>
    <row r="33" spans="3:12" x14ac:dyDescent="0.25">
      <c r="C33" s="10"/>
      <c r="D33" s="8" t="s">
        <v>44</v>
      </c>
      <c r="E33" s="17"/>
      <c r="F33" s="17"/>
      <c r="G33" s="17">
        <f>C33</f>
        <v>0</v>
      </c>
      <c r="H33" s="17"/>
      <c r="I33" s="17"/>
      <c r="J33" s="17"/>
      <c r="K33" s="17"/>
      <c r="L33" s="19"/>
    </row>
    <row r="34" spans="3:12" x14ac:dyDescent="0.25">
      <c r="C34" s="10"/>
      <c r="D34" s="8" t="s">
        <v>56</v>
      </c>
      <c r="E34" s="17"/>
      <c r="F34" s="17">
        <f>F8+F9</f>
        <v>0.12280701754385964</v>
      </c>
      <c r="G34" s="17"/>
      <c r="H34" s="17"/>
      <c r="I34" s="17"/>
      <c r="J34" s="17"/>
      <c r="K34" s="17">
        <f>SUM(K8,K9,K13,K12,K15)</f>
        <v>0.22456140350877193</v>
      </c>
      <c r="L34" s="19"/>
    </row>
    <row r="35" spans="3:12" x14ac:dyDescent="0.25">
      <c r="C35" s="10"/>
      <c r="D35" s="8" t="s">
        <v>54</v>
      </c>
      <c r="E35" s="17"/>
      <c r="F35" s="17"/>
      <c r="G35" s="17"/>
      <c r="H35" s="17"/>
      <c r="I35" s="17"/>
      <c r="J35" s="17"/>
      <c r="K35" s="17"/>
      <c r="L35" s="19">
        <f>SUM(L16:L33)</f>
        <v>3.3333333333333333E-2</v>
      </c>
    </row>
    <row r="36" spans="3:12" x14ac:dyDescent="0.25">
      <c r="C36" s="10"/>
      <c r="D36" s="18">
        <v>0.1</v>
      </c>
      <c r="E36" s="17">
        <v>0.01</v>
      </c>
      <c r="F36" s="17">
        <v>0.01</v>
      </c>
      <c r="G36" s="17">
        <v>0.01</v>
      </c>
      <c r="H36" s="17">
        <v>0.01</v>
      </c>
      <c r="I36" s="17">
        <v>0.01</v>
      </c>
      <c r="J36" s="17">
        <v>0.01</v>
      </c>
      <c r="K36" s="17">
        <v>0.01</v>
      </c>
      <c r="L36" s="19">
        <v>0.03</v>
      </c>
    </row>
    <row r="37" spans="3:12" x14ac:dyDescent="0.25">
      <c r="D37" s="14" t="s">
        <v>52</v>
      </c>
      <c r="E37" s="22">
        <f>SUM(E4:E33)+E36</f>
        <v>0.15912280701754386</v>
      </c>
      <c r="F37" s="22">
        <f>SUM(F4:F33)-F34+F36</f>
        <v>0.10298245614035086</v>
      </c>
      <c r="G37" s="22">
        <f>SUM(G4:G33)+G36</f>
        <v>2.9298245614035087E-2</v>
      </c>
      <c r="H37" s="22">
        <f t="shared" ref="H37:J37" si="6">SUM(H4:H33)+H36</f>
        <v>1.7017543859649122E-2</v>
      </c>
      <c r="I37" s="22">
        <f t="shared" si="6"/>
        <v>1.1754385964912281E-2</v>
      </c>
      <c r="J37" s="22">
        <f t="shared" si="6"/>
        <v>0.12578947368421053</v>
      </c>
      <c r="K37" s="22">
        <f>SUM(K4:K33)+K36</f>
        <v>0.49070175438596492</v>
      </c>
      <c r="L37" s="19">
        <f>SUM(L35:L36)</f>
        <v>6.3333333333333325E-2</v>
      </c>
    </row>
    <row r="38" spans="3:12" x14ac:dyDescent="0.25">
      <c r="E38" s="23">
        <f t="shared" ref="E38:K38" si="7">0.1/7</f>
        <v>1.4285714285714287E-2</v>
      </c>
      <c r="F38" s="23">
        <f t="shared" si="7"/>
        <v>1.4285714285714287E-2</v>
      </c>
      <c r="G38" s="23">
        <f t="shared" si="7"/>
        <v>1.4285714285714287E-2</v>
      </c>
      <c r="H38" s="23">
        <f t="shared" si="7"/>
        <v>1.4285714285714287E-2</v>
      </c>
      <c r="I38" s="23">
        <f>0.1/7</f>
        <v>1.4285714285714287E-2</v>
      </c>
      <c r="J38" s="23">
        <f t="shared" si="7"/>
        <v>1.4285714285714287E-2</v>
      </c>
      <c r="K38" s="23">
        <f t="shared" si="7"/>
        <v>1.4285714285714287E-2</v>
      </c>
      <c r="L3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zoomScale="70" zoomScaleNormal="70" workbookViewId="0">
      <selection activeCell="B4" sqref="B4"/>
    </sheetView>
  </sheetViews>
  <sheetFormatPr defaultRowHeight="15" x14ac:dyDescent="0.25"/>
  <cols>
    <col min="1" max="3" width="9.140625" style="1"/>
    <col min="4" max="4" width="15.85546875" style="1" bestFit="1" customWidth="1"/>
    <col min="5" max="5" width="15.85546875" style="1" customWidth="1"/>
    <col min="6" max="8" width="12" style="1" bestFit="1" customWidth="1"/>
    <col min="9" max="9" width="12" style="1" customWidth="1"/>
    <col min="10" max="11" width="12" style="1" bestFit="1" customWidth="1"/>
    <col min="12" max="12" width="16" style="1" bestFit="1" customWidth="1"/>
    <col min="13" max="13" width="12.28515625" style="1" bestFit="1" customWidth="1"/>
    <col min="14" max="16384" width="9.140625" style="1"/>
  </cols>
  <sheetData>
    <row r="2" spans="2:12" x14ac:dyDescent="0.25">
      <c r="D2" s="2" t="s">
        <v>53</v>
      </c>
      <c r="E2" s="3" t="s">
        <v>5</v>
      </c>
      <c r="F2" s="3" t="s">
        <v>2</v>
      </c>
      <c r="G2" s="3" t="s">
        <v>1</v>
      </c>
      <c r="H2" s="3" t="s">
        <v>4</v>
      </c>
      <c r="I2" s="3" t="s">
        <v>0</v>
      </c>
      <c r="J2" s="3" t="s">
        <v>6</v>
      </c>
      <c r="K2" s="3" t="s">
        <v>3</v>
      </c>
    </row>
    <row r="3" spans="2:12" x14ac:dyDescent="0.25">
      <c r="B3" s="1">
        <v>2943</v>
      </c>
      <c r="C3" s="1" t="s">
        <v>51</v>
      </c>
      <c r="D3" s="2" t="s">
        <v>7</v>
      </c>
      <c r="E3" s="7" t="s">
        <v>15</v>
      </c>
      <c r="F3" s="7" t="s">
        <v>10</v>
      </c>
      <c r="G3" s="7" t="s">
        <v>9</v>
      </c>
      <c r="H3" s="7" t="s">
        <v>12</v>
      </c>
      <c r="I3" s="7" t="s">
        <v>8</v>
      </c>
      <c r="J3" s="7" t="s">
        <v>14</v>
      </c>
      <c r="K3" s="7" t="s">
        <v>11</v>
      </c>
      <c r="L3" s="1" t="s">
        <v>55</v>
      </c>
    </row>
    <row r="4" spans="2:12" x14ac:dyDescent="0.25">
      <c r="B4" s="11">
        <f>C4*0.9</f>
        <v>0.12280701754385964</v>
      </c>
      <c r="C4" s="11">
        <v>0.1364522417153996</v>
      </c>
      <c r="D4" s="8" t="s">
        <v>60</v>
      </c>
      <c r="E4" s="17">
        <f>B4</f>
        <v>0.12280701754385964</v>
      </c>
      <c r="F4" s="17"/>
      <c r="G4" s="17"/>
      <c r="H4" s="17"/>
      <c r="I4" s="17"/>
      <c r="J4" s="17"/>
      <c r="K4" s="17"/>
      <c r="L4" s="19"/>
    </row>
    <row r="5" spans="2:12" x14ac:dyDescent="0.25">
      <c r="B5" s="11">
        <f t="shared" ref="B5:B31" si="0">C5*0.9</f>
        <v>0.11578947368421053</v>
      </c>
      <c r="C5" s="11">
        <v>0.12865497076023391</v>
      </c>
      <c r="D5" s="8" t="s">
        <v>16</v>
      </c>
      <c r="E5" s="17"/>
      <c r="F5" s="17"/>
      <c r="G5" s="17"/>
      <c r="H5" s="17"/>
      <c r="I5" s="17"/>
      <c r="J5" s="17">
        <f>B5</f>
        <v>0.11578947368421053</v>
      </c>
      <c r="K5" s="17"/>
      <c r="L5" s="19"/>
    </row>
    <row r="6" spans="2:12" x14ac:dyDescent="0.25">
      <c r="B6" s="11">
        <f t="shared" si="0"/>
        <v>9.4736842105263161E-2</v>
      </c>
      <c r="C6" s="11">
        <v>0.10526315789473684</v>
      </c>
      <c r="D6" s="8" t="s">
        <v>17</v>
      </c>
      <c r="E6" s="17"/>
      <c r="F6" s="17"/>
      <c r="G6" s="17"/>
      <c r="H6" s="17"/>
      <c r="I6" s="17"/>
      <c r="J6" s="17"/>
      <c r="K6" s="17">
        <f>B6</f>
        <v>9.4736842105263161E-2</v>
      </c>
      <c r="L6" s="19"/>
    </row>
    <row r="7" spans="2:12" x14ac:dyDescent="0.25">
      <c r="B7" s="11">
        <f t="shared" si="0"/>
        <v>6.491228070175438E-2</v>
      </c>
      <c r="C7" s="11">
        <v>7.2124756335282647E-2</v>
      </c>
      <c r="D7" s="9" t="s">
        <v>18</v>
      </c>
      <c r="E7" s="20"/>
      <c r="F7" s="20"/>
      <c r="G7" s="20"/>
      <c r="H7" s="20"/>
      <c r="I7" s="20"/>
      <c r="J7" s="20"/>
      <c r="K7" s="20">
        <f>B7</f>
        <v>6.491228070175438E-2</v>
      </c>
      <c r="L7" s="19"/>
    </row>
    <row r="8" spans="2:12" x14ac:dyDescent="0.25">
      <c r="B8" s="11">
        <f t="shared" si="0"/>
        <v>6.3157894736842107E-2</v>
      </c>
      <c r="C8" s="11">
        <v>7.0175438596491224E-2</v>
      </c>
      <c r="D8" s="9" t="s">
        <v>19</v>
      </c>
      <c r="E8" s="20"/>
      <c r="F8" s="20"/>
      <c r="G8" s="20"/>
      <c r="H8" s="20"/>
      <c r="I8" s="20"/>
      <c r="J8" s="20"/>
      <c r="K8" s="20">
        <f>B8</f>
        <v>6.3157894736842107E-2</v>
      </c>
      <c r="L8" s="19"/>
    </row>
    <row r="9" spans="2:12" x14ac:dyDescent="0.25">
      <c r="B9" s="11">
        <f t="shared" si="0"/>
        <v>5.9649122807017542E-2</v>
      </c>
      <c r="C9" s="11">
        <v>6.6276803118908378E-2</v>
      </c>
      <c r="D9" s="9" t="s">
        <v>57</v>
      </c>
      <c r="E9" s="20"/>
      <c r="F9" s="20"/>
      <c r="G9" s="20"/>
      <c r="H9" s="20"/>
      <c r="I9" s="20"/>
      <c r="J9" s="20"/>
      <c r="K9" s="20">
        <f>B9</f>
        <v>5.9649122807017542E-2</v>
      </c>
      <c r="L9" s="19"/>
    </row>
    <row r="10" spans="2:12" x14ac:dyDescent="0.25">
      <c r="B10" s="11">
        <f t="shared" si="0"/>
        <v>5.9649122807017542E-2</v>
      </c>
      <c r="C10" s="11">
        <v>6.6276803118908378E-2</v>
      </c>
      <c r="D10" s="9" t="s">
        <v>21</v>
      </c>
      <c r="E10" s="20"/>
      <c r="F10" s="20">
        <f>B10</f>
        <v>5.9649122807017542E-2</v>
      </c>
      <c r="G10" s="20"/>
      <c r="H10" s="20"/>
      <c r="I10" s="20"/>
      <c r="J10" s="20"/>
      <c r="K10" s="20"/>
      <c r="L10" s="19"/>
    </row>
    <row r="11" spans="2:12" x14ac:dyDescent="0.25">
      <c r="B11" s="11">
        <f t="shared" si="0"/>
        <v>4.3859649122807015E-2</v>
      </c>
      <c r="C11" s="11">
        <v>4.8732943469785572E-2</v>
      </c>
      <c r="D11" s="9" t="s">
        <v>22</v>
      </c>
      <c r="E11" s="20"/>
      <c r="F11" s="20"/>
      <c r="G11" s="20"/>
      <c r="H11" s="20"/>
      <c r="I11" s="20"/>
      <c r="J11" s="20"/>
      <c r="K11" s="20">
        <f>B11</f>
        <v>4.3859649122807015E-2</v>
      </c>
      <c r="L11" s="19"/>
    </row>
    <row r="12" spans="2:12" x14ac:dyDescent="0.25">
      <c r="B12" s="11">
        <f t="shared" si="0"/>
        <v>3.8596491228070177E-2</v>
      </c>
      <c r="C12" s="11">
        <v>4.2884990253411304E-2</v>
      </c>
      <c r="D12" s="9" t="s">
        <v>23</v>
      </c>
      <c r="E12" s="20"/>
      <c r="F12" s="20"/>
      <c r="G12" s="20"/>
      <c r="H12" s="20"/>
      <c r="I12" s="20"/>
      <c r="J12" s="20"/>
      <c r="K12" s="20">
        <f>B12</f>
        <v>3.8596491228070177E-2</v>
      </c>
      <c r="L12" s="19"/>
    </row>
    <row r="13" spans="2:12" x14ac:dyDescent="0.25">
      <c r="B13" s="11">
        <f t="shared" si="0"/>
        <v>3.6842105263157891E-2</v>
      </c>
      <c r="C13" s="11">
        <v>4.0935672514619881E-2</v>
      </c>
      <c r="D13" s="9" t="s">
        <v>24</v>
      </c>
      <c r="E13" s="20"/>
      <c r="F13" s="20"/>
      <c r="G13" s="20"/>
      <c r="H13" s="20"/>
      <c r="I13" s="20"/>
      <c r="J13" s="20"/>
      <c r="K13" s="20">
        <f>B13</f>
        <v>3.6842105263157891E-2</v>
      </c>
      <c r="L13" s="19"/>
    </row>
    <row r="14" spans="2:12" x14ac:dyDescent="0.25">
      <c r="B14" s="11">
        <f t="shared" si="0"/>
        <v>3.3333333333333333E-2</v>
      </c>
      <c r="C14" s="11">
        <v>3.7037037037037035E-2</v>
      </c>
      <c r="D14" s="8" t="s">
        <v>59</v>
      </c>
      <c r="E14" s="17"/>
      <c r="F14" s="17">
        <f>B14</f>
        <v>3.3333333333333333E-2</v>
      </c>
      <c r="G14" s="17"/>
      <c r="H14" s="17"/>
      <c r="I14" s="17"/>
      <c r="J14" s="17"/>
      <c r="K14" s="17"/>
      <c r="L14" s="19"/>
    </row>
    <row r="15" spans="2:12" x14ac:dyDescent="0.25">
      <c r="B15" s="11">
        <f t="shared" si="0"/>
        <v>2.6315789473684209E-2</v>
      </c>
      <c r="C15" s="11">
        <v>2.9239766081871343E-2</v>
      </c>
      <c r="D15" s="9" t="s">
        <v>26</v>
      </c>
      <c r="E15" s="20"/>
      <c r="F15" s="20"/>
      <c r="G15" s="20"/>
      <c r="H15" s="20"/>
      <c r="I15" s="20"/>
      <c r="J15" s="20"/>
      <c r="K15" s="20">
        <f>B15</f>
        <v>2.6315789473684209E-2</v>
      </c>
      <c r="L15" s="19"/>
    </row>
    <row r="16" spans="2:12" x14ac:dyDescent="0.25">
      <c r="B16" s="11">
        <f t="shared" si="0"/>
        <v>2.1052631578947368E-2</v>
      </c>
      <c r="C16" s="11">
        <v>2.3391812865497075E-2</v>
      </c>
      <c r="D16" s="9" t="s">
        <v>27</v>
      </c>
      <c r="E16" s="20"/>
      <c r="F16" s="20"/>
      <c r="G16" s="20"/>
      <c r="H16" s="20">
        <f>B16</f>
        <v>2.1052631578947368E-2</v>
      </c>
      <c r="I16" s="20"/>
      <c r="J16" s="20"/>
      <c r="K16" s="20"/>
      <c r="L16" s="19"/>
    </row>
    <row r="17" spans="2:12" x14ac:dyDescent="0.25">
      <c r="B17" s="11">
        <f t="shared" si="0"/>
        <v>1.9298245614035089E-2</v>
      </c>
      <c r="C17" s="11">
        <v>2.1442495126705652E-2</v>
      </c>
      <c r="D17" s="9" t="s">
        <v>28</v>
      </c>
      <c r="E17" s="20"/>
      <c r="F17" s="20"/>
      <c r="G17" s="20"/>
      <c r="H17" s="20"/>
      <c r="I17" s="20"/>
      <c r="J17" s="20"/>
      <c r="K17" s="20">
        <f>B17</f>
        <v>1.9298245614035089E-2</v>
      </c>
      <c r="L17" s="19"/>
    </row>
    <row r="18" spans="2:12" x14ac:dyDescent="0.25">
      <c r="B18" s="11">
        <f t="shared" si="0"/>
        <v>1.7543859649122806E-2</v>
      </c>
      <c r="C18" s="11">
        <v>1.9493177387914229E-2</v>
      </c>
      <c r="D18" s="9" t="s">
        <v>58</v>
      </c>
      <c r="E18" s="20"/>
      <c r="F18" s="20"/>
      <c r="G18" s="20"/>
      <c r="H18" s="20"/>
      <c r="I18" s="20"/>
      <c r="J18" s="20"/>
      <c r="K18" s="20"/>
      <c r="L18" s="19">
        <f>B18</f>
        <v>1.7543859649122806E-2</v>
      </c>
    </row>
    <row r="19" spans="2:12" x14ac:dyDescent="0.25">
      <c r="B19" s="11">
        <f t="shared" si="0"/>
        <v>1.7543859649122806E-2</v>
      </c>
      <c r="C19" s="11">
        <v>1.9493177387914229E-2</v>
      </c>
      <c r="D19" s="9" t="s">
        <v>30</v>
      </c>
      <c r="E19" s="20"/>
      <c r="F19" s="20"/>
      <c r="G19" s="20"/>
      <c r="H19" s="20"/>
      <c r="I19" s="20"/>
      <c r="J19" s="20"/>
      <c r="K19" s="20">
        <f>B19</f>
        <v>1.7543859649122806E-2</v>
      </c>
      <c r="L19" s="19"/>
    </row>
    <row r="20" spans="2:12" x14ac:dyDescent="0.25">
      <c r="B20" s="11">
        <f t="shared" si="0"/>
        <v>1.4035087719298246E-2</v>
      </c>
      <c r="C20" s="11">
        <v>1.5594541910331383E-2</v>
      </c>
      <c r="D20" s="9" t="s">
        <v>31</v>
      </c>
      <c r="E20" s="20"/>
      <c r="F20" s="20"/>
      <c r="G20" s="20"/>
      <c r="H20" s="20"/>
      <c r="I20" s="20"/>
      <c r="J20" s="20"/>
      <c r="K20" s="20">
        <f t="shared" ref="K20:K21" si="1">B20</f>
        <v>1.4035087719298246E-2</v>
      </c>
      <c r="L20" s="19"/>
    </row>
    <row r="21" spans="2:12" x14ac:dyDescent="0.25">
      <c r="B21" s="11">
        <f t="shared" si="0"/>
        <v>8.771929824561403E-3</v>
      </c>
      <c r="C21" s="11">
        <v>9.7465886939571145E-3</v>
      </c>
      <c r="D21" s="9" t="s">
        <v>32</v>
      </c>
      <c r="E21" s="20"/>
      <c r="F21" s="20"/>
      <c r="G21" s="20"/>
      <c r="H21" s="20"/>
      <c r="I21" s="20"/>
      <c r="J21" s="20"/>
      <c r="K21" s="20">
        <f t="shared" si="1"/>
        <v>8.771929824561403E-3</v>
      </c>
      <c r="L21" s="19"/>
    </row>
    <row r="22" spans="2:12" x14ac:dyDescent="0.25">
      <c r="B22" s="11">
        <f t="shared" si="0"/>
        <v>8.771929824561403E-3</v>
      </c>
      <c r="C22" s="11">
        <v>9.7465886939571145E-3</v>
      </c>
      <c r="D22" s="9" t="s">
        <v>33</v>
      </c>
      <c r="E22" s="20"/>
      <c r="F22" s="20"/>
      <c r="G22" s="20"/>
      <c r="H22" s="20"/>
      <c r="I22" s="20"/>
      <c r="J22" s="20"/>
      <c r="K22" s="20"/>
      <c r="L22" s="19">
        <f t="shared" ref="L22" si="2">B22</f>
        <v>8.771929824561403E-3</v>
      </c>
    </row>
    <row r="23" spans="2:12" x14ac:dyDescent="0.25">
      <c r="B23" s="11">
        <f t="shared" si="0"/>
        <v>7.0175438596491229E-3</v>
      </c>
      <c r="C23" s="11">
        <v>7.7972709551656916E-3</v>
      </c>
      <c r="D23" s="8" t="s">
        <v>34</v>
      </c>
      <c r="E23" s="17"/>
      <c r="F23" s="17"/>
      <c r="G23" s="17"/>
      <c r="H23" s="17">
        <f>B23</f>
        <v>7.0175438596491229E-3</v>
      </c>
      <c r="I23" s="17"/>
      <c r="J23" s="17"/>
      <c r="K23" s="17"/>
      <c r="L23" s="19"/>
    </row>
    <row r="24" spans="2:12" x14ac:dyDescent="0.25">
      <c r="B24" s="11">
        <f t="shared" si="0"/>
        <v>5.263157894736842E-3</v>
      </c>
      <c r="C24" s="11">
        <v>5.8479532163742687E-3</v>
      </c>
      <c r="D24" s="9" t="s">
        <v>35</v>
      </c>
      <c r="E24" s="20"/>
      <c r="F24" s="20"/>
      <c r="G24" s="20"/>
      <c r="H24" s="20"/>
      <c r="I24" s="20"/>
      <c r="J24" s="20"/>
      <c r="K24" s="20"/>
      <c r="L24" s="19">
        <f t="shared" ref="L24:L29" si="3">B24</f>
        <v>5.263157894736842E-3</v>
      </c>
    </row>
    <row r="25" spans="2:12" x14ac:dyDescent="0.25">
      <c r="B25" s="11">
        <f t="shared" si="0"/>
        <v>5.263157894736842E-3</v>
      </c>
      <c r="C25" s="11">
        <v>5.8479532163742687E-3</v>
      </c>
      <c r="D25" s="9" t="s">
        <v>36</v>
      </c>
      <c r="E25" s="20"/>
      <c r="F25" s="20"/>
      <c r="G25" s="20"/>
      <c r="H25" s="20"/>
      <c r="I25" s="20">
        <f>B25</f>
        <v>5.263157894736842E-3</v>
      </c>
      <c r="J25" s="20"/>
      <c r="K25" s="20"/>
      <c r="L25" s="19"/>
    </row>
    <row r="26" spans="2:12" x14ac:dyDescent="0.25">
      <c r="B26" s="11">
        <f t="shared" si="0"/>
        <v>3.5087719298245615E-3</v>
      </c>
      <c r="C26" s="11">
        <v>3.8986354775828458E-3</v>
      </c>
      <c r="D26" s="9" t="s">
        <v>37</v>
      </c>
      <c r="E26" s="20"/>
      <c r="F26" s="20"/>
      <c r="G26" s="20"/>
      <c r="H26" s="20"/>
      <c r="I26" s="20"/>
      <c r="J26" s="20"/>
      <c r="K26" s="20"/>
      <c r="L26" s="19">
        <f t="shared" si="3"/>
        <v>3.5087719298245615E-3</v>
      </c>
    </row>
    <row r="27" spans="2:12" x14ac:dyDescent="0.25">
      <c r="B27" s="11">
        <f t="shared" si="0"/>
        <v>3.5087719298245615E-3</v>
      </c>
      <c r="C27" s="11">
        <v>3.8986354775828458E-3</v>
      </c>
      <c r="D27" s="9" t="s">
        <v>38</v>
      </c>
      <c r="E27" s="20"/>
      <c r="F27" s="20"/>
      <c r="G27" s="20"/>
      <c r="H27" s="20"/>
      <c r="I27" s="20"/>
      <c r="J27" s="20"/>
      <c r="K27" s="20"/>
      <c r="L27" s="19">
        <f t="shared" si="3"/>
        <v>3.5087719298245615E-3</v>
      </c>
    </row>
    <row r="28" spans="2:12" x14ac:dyDescent="0.25">
      <c r="B28" s="11">
        <f t="shared" si="0"/>
        <v>3.5087719298245615E-3</v>
      </c>
      <c r="C28" s="11">
        <v>3.8986354775828458E-3</v>
      </c>
      <c r="D28" s="8" t="s">
        <v>39</v>
      </c>
      <c r="E28" s="17"/>
      <c r="F28" s="17"/>
      <c r="G28" s="17"/>
      <c r="H28" s="17"/>
      <c r="I28" s="17"/>
      <c r="J28" s="17"/>
      <c r="K28" s="17"/>
      <c r="L28" s="19">
        <f t="shared" si="3"/>
        <v>3.5087719298245615E-3</v>
      </c>
    </row>
    <row r="29" spans="2:12" x14ac:dyDescent="0.25">
      <c r="B29" s="11">
        <f t="shared" si="0"/>
        <v>1.7543859649122807E-3</v>
      </c>
      <c r="C29" s="11">
        <v>1.9493177387914229E-3</v>
      </c>
      <c r="D29" s="9" t="s">
        <v>40</v>
      </c>
      <c r="E29" s="20"/>
      <c r="F29" s="20"/>
      <c r="G29" s="20"/>
      <c r="H29" s="20"/>
      <c r="I29" s="20"/>
      <c r="J29" s="20"/>
      <c r="K29" s="20"/>
      <c r="L29" s="19">
        <f t="shared" si="3"/>
        <v>1.7543859649122807E-3</v>
      </c>
    </row>
    <row r="30" spans="2:12" x14ac:dyDescent="0.25">
      <c r="B30" s="11">
        <f t="shared" si="0"/>
        <v>1.7543859649122807E-3</v>
      </c>
      <c r="C30" s="11">
        <v>1.9493177387914229E-3</v>
      </c>
      <c r="D30" s="8" t="s">
        <v>41</v>
      </c>
      <c r="E30" s="17"/>
      <c r="F30" s="17"/>
      <c r="G30" s="17"/>
      <c r="H30" s="17"/>
      <c r="I30" s="17">
        <f>B30</f>
        <v>1.7543859649122807E-3</v>
      </c>
      <c r="J30" s="17"/>
      <c r="K30" s="17"/>
      <c r="L30" s="19"/>
    </row>
    <row r="31" spans="2:12" x14ac:dyDescent="0.25">
      <c r="B31" s="11">
        <f t="shared" si="0"/>
        <v>1.7543859649122807E-3</v>
      </c>
      <c r="C31" s="11">
        <v>1.9493177387914229E-3</v>
      </c>
      <c r="D31" s="9" t="s">
        <v>42</v>
      </c>
      <c r="E31" s="20"/>
      <c r="F31" s="20"/>
      <c r="G31" s="20"/>
      <c r="H31" s="20"/>
      <c r="I31" s="20"/>
      <c r="J31" s="20"/>
      <c r="K31" s="20"/>
      <c r="L31" s="19">
        <f t="shared" ref="L31" si="4">B31</f>
        <v>1.7543859649122807E-3</v>
      </c>
    </row>
    <row r="32" spans="2:12" x14ac:dyDescent="0.25">
      <c r="B32" s="11"/>
      <c r="C32" s="11"/>
      <c r="D32" s="8" t="s">
        <v>43</v>
      </c>
      <c r="E32" s="17"/>
      <c r="F32" s="17"/>
      <c r="G32" s="21"/>
      <c r="H32" s="17"/>
      <c r="I32" s="17"/>
      <c r="J32" s="17"/>
      <c r="K32" s="17"/>
      <c r="L32" s="19"/>
    </row>
    <row r="33" spans="3:12" x14ac:dyDescent="0.25">
      <c r="C33" s="10"/>
      <c r="D33" s="8" t="s">
        <v>44</v>
      </c>
      <c r="E33" s="17"/>
      <c r="F33" s="17"/>
      <c r="G33" s="17">
        <f>C33</f>
        <v>0</v>
      </c>
      <c r="H33" s="17"/>
      <c r="I33" s="17"/>
      <c r="J33" s="17"/>
      <c r="K33" s="17"/>
      <c r="L33" s="19"/>
    </row>
    <row r="34" spans="3:12" x14ac:dyDescent="0.25">
      <c r="C34" s="10"/>
      <c r="D34" s="8" t="s">
        <v>56</v>
      </c>
      <c r="E34" s="17"/>
      <c r="F34" s="17"/>
      <c r="G34" s="17"/>
      <c r="H34" s="17"/>
      <c r="I34" s="17"/>
      <c r="J34" s="17"/>
      <c r="K34" s="17">
        <f>SUM(K8,K9,K13,K12,K15)</f>
        <v>0.22456140350877193</v>
      </c>
      <c r="L34" s="19"/>
    </row>
    <row r="35" spans="3:12" x14ac:dyDescent="0.25">
      <c r="C35" s="10"/>
      <c r="D35" s="8" t="s">
        <v>54</v>
      </c>
      <c r="E35" s="17"/>
      <c r="F35" s="17"/>
      <c r="G35" s="17"/>
      <c r="H35" s="17"/>
      <c r="I35" s="17"/>
      <c r="J35" s="17"/>
      <c r="K35" s="17"/>
      <c r="L35" s="19">
        <f>SUM(L16:L33)</f>
        <v>4.5614035087719287E-2</v>
      </c>
    </row>
    <row r="36" spans="3:12" x14ac:dyDescent="0.25">
      <c r="C36" s="10"/>
      <c r="D36" s="18">
        <v>0.1</v>
      </c>
      <c r="E36" s="17">
        <v>0.01</v>
      </c>
      <c r="F36" s="17">
        <v>0.01</v>
      </c>
      <c r="G36" s="17">
        <v>0.01</v>
      </c>
      <c r="H36" s="17">
        <v>0.01</v>
      </c>
      <c r="I36" s="17">
        <v>0.01</v>
      </c>
      <c r="J36" s="17">
        <v>0.01</v>
      </c>
      <c r="K36" s="17">
        <v>0.01</v>
      </c>
      <c r="L36" s="19">
        <v>0.03</v>
      </c>
    </row>
    <row r="37" spans="3:12" x14ac:dyDescent="0.25">
      <c r="D37" s="14" t="s">
        <v>52</v>
      </c>
      <c r="E37" s="22">
        <f>SUM(E4:E33)+E36</f>
        <v>0.13280701754385965</v>
      </c>
      <c r="F37" s="22">
        <f>SUM(F4:F33)-F34+F36</f>
        <v>0.10298245614035087</v>
      </c>
      <c r="G37" s="22">
        <f>SUM(G4:G33)+G36</f>
        <v>0.01</v>
      </c>
      <c r="H37" s="22">
        <f t="shared" ref="H37:K37" si="5">SUM(H4:H33)+H36</f>
        <v>3.807017543859649E-2</v>
      </c>
      <c r="I37" s="22">
        <f t="shared" si="5"/>
        <v>1.7017543859649122E-2</v>
      </c>
      <c r="J37" s="22">
        <f t="shared" si="5"/>
        <v>0.12578947368421053</v>
      </c>
      <c r="K37" s="22">
        <f t="shared" si="5"/>
        <v>0.49771929824561401</v>
      </c>
      <c r="L37" s="19">
        <f>SUM(L35:L36)</f>
        <v>7.5614035087719286E-2</v>
      </c>
    </row>
    <row r="38" spans="3:12" x14ac:dyDescent="0.25">
      <c r="E38" s="23">
        <f t="shared" ref="E38:K38" si="6">0.1/7</f>
        <v>1.4285714285714287E-2</v>
      </c>
      <c r="F38" s="23">
        <f t="shared" si="6"/>
        <v>1.4285714285714287E-2</v>
      </c>
      <c r="G38" s="23">
        <f t="shared" si="6"/>
        <v>1.4285714285714287E-2</v>
      </c>
      <c r="H38" s="23">
        <f t="shared" si="6"/>
        <v>1.4285714285714287E-2</v>
      </c>
      <c r="I38" s="23">
        <f>0.1/7</f>
        <v>1.4285714285714287E-2</v>
      </c>
      <c r="J38" s="23">
        <f t="shared" si="6"/>
        <v>1.4285714285714287E-2</v>
      </c>
      <c r="K38" s="23">
        <f t="shared" si="6"/>
        <v>1.4285714285714287E-2</v>
      </c>
      <c r="L3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selection activeCell="S19" sqref="S19"/>
    </sheetView>
  </sheetViews>
  <sheetFormatPr defaultRowHeight="15" x14ac:dyDescent="0.25"/>
  <cols>
    <col min="1" max="1" width="15.28515625" bestFit="1" customWidth="1"/>
    <col min="2" max="2" width="13.7109375" bestFit="1" customWidth="1"/>
    <col min="4" max="4" width="8.140625" bestFit="1" customWidth="1"/>
    <col min="5" max="5" width="10.140625" bestFit="1" customWidth="1"/>
    <col min="6" max="6" width="8.85546875" bestFit="1" customWidth="1"/>
    <col min="7" max="7" width="10.5703125" bestFit="1" customWidth="1"/>
    <col min="8" max="9" width="9.85546875" bestFit="1" customWidth="1"/>
    <col min="10" max="10" width="13.140625" customWidth="1"/>
    <col min="11" max="11" width="11.42578125" customWidth="1"/>
    <col min="12" max="12" width="8.7109375" customWidth="1"/>
    <col min="13" max="13" width="9.85546875" bestFit="1" customWidth="1"/>
  </cols>
  <sheetData>
    <row r="1" spans="1:13" x14ac:dyDescent="0.25">
      <c r="A1" s="24" t="s">
        <v>61</v>
      </c>
      <c r="B1" s="24" t="s">
        <v>62</v>
      </c>
      <c r="H1">
        <f>25*60*0.9/2</f>
        <v>675</v>
      </c>
      <c r="I1">
        <f>25*60*0.1/2</f>
        <v>75</v>
      </c>
      <c r="L1">
        <f>14*60</f>
        <v>840</v>
      </c>
    </row>
    <row r="2" spans="1:13" ht="25.5" x14ac:dyDescent="0.25">
      <c r="A2" s="25" t="s">
        <v>15</v>
      </c>
      <c r="B2" s="26">
        <v>69</v>
      </c>
      <c r="D2" s="32" t="s">
        <v>71</v>
      </c>
      <c r="E2" s="32" t="s">
        <v>72</v>
      </c>
      <c r="F2" s="32" t="s">
        <v>73</v>
      </c>
      <c r="G2" s="32" t="s">
        <v>74</v>
      </c>
      <c r="H2" s="32" t="s">
        <v>75</v>
      </c>
      <c r="I2" s="32" t="s">
        <v>76</v>
      </c>
      <c r="J2" s="33" t="s">
        <v>77</v>
      </c>
      <c r="K2" s="32" t="s">
        <v>78</v>
      </c>
      <c r="L2" s="34" t="s">
        <v>79</v>
      </c>
      <c r="M2" s="35" t="s">
        <v>80</v>
      </c>
    </row>
    <row r="3" spans="1:13" x14ac:dyDescent="0.25">
      <c r="A3" s="25" t="s">
        <v>63</v>
      </c>
      <c r="B3" s="26">
        <v>66</v>
      </c>
      <c r="D3" s="49" t="s">
        <v>15</v>
      </c>
      <c r="E3" s="45">
        <f>+INDEX($B$2:$B$30,MATCH(D3,$A$2:$A$30,0))</f>
        <v>69</v>
      </c>
      <c r="F3" s="45">
        <f>+E3</f>
        <v>69</v>
      </c>
      <c r="G3" s="46">
        <f>+F3/SUM($F$3:$F$31)</f>
        <v>0.16586538461538461</v>
      </c>
      <c r="H3" s="47">
        <f>+$H$1*G3</f>
        <v>111.95913461538461</v>
      </c>
      <c r="I3" s="47">
        <f>+$I$1/11</f>
        <v>6.8181818181818183</v>
      </c>
      <c r="J3" s="38">
        <f>+SUM(H3:I3)</f>
        <v>118.77731643356643</v>
      </c>
      <c r="K3" s="46">
        <f>+J3/SUM($J$3:$J$31)</f>
        <v>0.15836975524475527</v>
      </c>
      <c r="L3" s="42">
        <f>+K3*$L$1</f>
        <v>133.03059440559443</v>
      </c>
      <c r="M3" s="36">
        <f>+L3/30</f>
        <v>4.4343531468531472</v>
      </c>
    </row>
    <row r="4" spans="1:13" x14ac:dyDescent="0.25">
      <c r="A4" s="25" t="s">
        <v>17</v>
      </c>
      <c r="B4" s="26">
        <v>54</v>
      </c>
      <c r="D4" s="50"/>
      <c r="E4" s="31"/>
      <c r="F4" s="31"/>
      <c r="G4" s="48"/>
      <c r="H4" s="30"/>
      <c r="I4" s="30"/>
      <c r="J4" s="39"/>
      <c r="K4" s="48"/>
      <c r="L4" s="43"/>
      <c r="M4" s="29"/>
    </row>
    <row r="5" spans="1:13" x14ac:dyDescent="0.25">
      <c r="A5" s="25" t="s">
        <v>18</v>
      </c>
      <c r="B5" s="26">
        <v>37</v>
      </c>
      <c r="D5" s="49" t="s">
        <v>65</v>
      </c>
      <c r="E5" s="45">
        <f>+INDEX($B$2:$B$30,MATCH(D5,$A$2:$A$30,0))</f>
        <v>9</v>
      </c>
      <c r="F5" s="45">
        <f>+E5</f>
        <v>9</v>
      </c>
      <c r="G5" s="46">
        <f>+F5/SUM($F$3:$F$31)</f>
        <v>2.1634615384615384E-2</v>
      </c>
      <c r="H5" s="47">
        <f>+$H$1*G5</f>
        <v>14.603365384615385</v>
      </c>
      <c r="I5" s="47">
        <f>+$I$1/11</f>
        <v>6.8181818181818183</v>
      </c>
      <c r="J5" s="38">
        <f>+SUM(H5:I5)</f>
        <v>21.421547202797203</v>
      </c>
      <c r="K5" s="46">
        <f>+J5/SUM($J$3:$J$31)</f>
        <v>2.8562062937062944E-2</v>
      </c>
      <c r="L5" s="42">
        <f>+K5*$L$1</f>
        <v>23.992132867132874</v>
      </c>
      <c r="M5" s="36">
        <f>+L5/30</f>
        <v>0.7997377622377625</v>
      </c>
    </row>
    <row r="6" spans="1:13" x14ac:dyDescent="0.25">
      <c r="A6" s="25" t="s">
        <v>19</v>
      </c>
      <c r="B6" s="26">
        <v>36</v>
      </c>
      <c r="D6" s="50"/>
      <c r="E6" s="31"/>
      <c r="F6" s="31"/>
      <c r="G6" s="48"/>
      <c r="H6" s="30"/>
      <c r="I6" s="30"/>
      <c r="J6" s="39"/>
      <c r="K6" s="48"/>
      <c r="L6" s="43"/>
      <c r="M6" s="29"/>
    </row>
    <row r="7" spans="1:13" x14ac:dyDescent="0.25">
      <c r="A7" s="25" t="s">
        <v>20</v>
      </c>
      <c r="B7" s="26">
        <v>34</v>
      </c>
      <c r="D7" s="49" t="s">
        <v>33</v>
      </c>
      <c r="E7" s="45">
        <f>+INDEX($B$2:$B$30,MATCH(D7,$A$2:$A$30,0))</f>
        <v>5</v>
      </c>
      <c r="F7" s="45">
        <f>+E7</f>
        <v>5</v>
      </c>
      <c r="G7" s="46">
        <f>+F7/SUM($F$3:$F$31)</f>
        <v>1.201923076923077E-2</v>
      </c>
      <c r="H7" s="47">
        <f>+$H$1*G7</f>
        <v>8.1129807692307701</v>
      </c>
      <c r="I7" s="47">
        <f>+$I$1/11</f>
        <v>6.8181818181818183</v>
      </c>
      <c r="J7" s="38">
        <f>+SUM(H7:I7)</f>
        <v>14.931162587412588</v>
      </c>
      <c r="K7" s="46">
        <f>+J7/SUM($J$3:$J$31)</f>
        <v>1.9908216783216786E-2</v>
      </c>
      <c r="L7" s="42">
        <f>+K7*$L$1</f>
        <v>16.7229020979021</v>
      </c>
      <c r="M7" s="36">
        <f>+L7/30</f>
        <v>0.55743006993007005</v>
      </c>
    </row>
    <row r="8" spans="1:13" x14ac:dyDescent="0.25">
      <c r="A8" s="25" t="s">
        <v>21</v>
      </c>
      <c r="B8" s="26">
        <v>33</v>
      </c>
      <c r="D8" s="50"/>
      <c r="E8" s="31"/>
      <c r="F8" s="31"/>
      <c r="G8" s="48"/>
      <c r="H8" s="30"/>
      <c r="I8" s="30"/>
      <c r="J8" s="39"/>
      <c r="K8" s="48"/>
      <c r="L8" s="43"/>
      <c r="M8" s="29"/>
    </row>
    <row r="9" spans="1:13" x14ac:dyDescent="0.25">
      <c r="A9" s="25" t="s">
        <v>22</v>
      </c>
      <c r="B9" s="26">
        <v>25</v>
      </c>
      <c r="D9" s="49" t="s">
        <v>25</v>
      </c>
      <c r="E9" s="45">
        <f>+INDEX($B$2:$B$30,MATCH(D9,$A$2:$A$30,0))</f>
        <v>17</v>
      </c>
      <c r="F9" s="45">
        <f>+SUM(E9:E10)</f>
        <v>50</v>
      </c>
      <c r="G9" s="46">
        <f>+F9/SUM($F$3:$F$31)</f>
        <v>0.1201923076923077</v>
      </c>
      <c r="H9" s="47">
        <f>+$H$1*G9</f>
        <v>81.129807692307693</v>
      </c>
      <c r="I9" s="47">
        <f>+$I$1/11</f>
        <v>6.8181818181818183</v>
      </c>
      <c r="J9" s="38">
        <f>+SUM(H9:I9)</f>
        <v>87.947989510489506</v>
      </c>
      <c r="K9" s="46">
        <f>+J9/SUM($J$3:$J$31)</f>
        <v>0.11726398601398602</v>
      </c>
      <c r="L9" s="42">
        <f>+K9*$L$1</f>
        <v>98.501748251748253</v>
      </c>
      <c r="M9" s="36">
        <f>+L9/30</f>
        <v>3.2833916083916086</v>
      </c>
    </row>
    <row r="10" spans="1:13" x14ac:dyDescent="0.25">
      <c r="A10" s="25" t="s">
        <v>23</v>
      </c>
      <c r="B10" s="26">
        <v>22</v>
      </c>
      <c r="D10" s="49" t="s">
        <v>21</v>
      </c>
      <c r="E10" s="45">
        <f>+INDEX($B$2:$B$30,MATCH(D10,$A$2:$A$30,0))</f>
        <v>33</v>
      </c>
      <c r="F10" s="45"/>
      <c r="G10" s="46"/>
      <c r="H10" s="47"/>
      <c r="I10" s="47"/>
      <c r="J10" s="38"/>
      <c r="K10" s="46"/>
      <c r="L10" s="42"/>
      <c r="M10" s="36"/>
    </row>
    <row r="11" spans="1:13" x14ac:dyDescent="0.25">
      <c r="A11" s="25" t="s">
        <v>24</v>
      </c>
      <c r="B11" s="26">
        <v>21</v>
      </c>
      <c r="D11" s="50"/>
      <c r="E11" s="31"/>
      <c r="F11" s="31"/>
      <c r="G11" s="48"/>
      <c r="H11" s="30"/>
      <c r="I11" s="30"/>
      <c r="J11" s="39"/>
      <c r="K11" s="48"/>
      <c r="L11" s="43"/>
      <c r="M11" s="29"/>
    </row>
    <row r="12" spans="1:13" x14ac:dyDescent="0.25">
      <c r="A12" s="25" t="s">
        <v>25</v>
      </c>
      <c r="B12" s="26">
        <v>17</v>
      </c>
      <c r="D12" s="49" t="s">
        <v>44</v>
      </c>
      <c r="E12" s="45">
        <f>+INDEX($B$2:$B$30,MATCH(D12,$A$2:$A$30,0))</f>
        <v>5</v>
      </c>
      <c r="F12" s="45">
        <f>+E12</f>
        <v>5</v>
      </c>
      <c r="G12" s="46">
        <f>+F12/SUM($F$3:$F$31)</f>
        <v>1.201923076923077E-2</v>
      </c>
      <c r="H12" s="47">
        <f>+$H$1*G12</f>
        <v>8.1129807692307701</v>
      </c>
      <c r="I12" s="47">
        <f>+$I$1/11</f>
        <v>6.8181818181818183</v>
      </c>
      <c r="J12" s="38">
        <f>+SUM(H12:I12)</f>
        <v>14.931162587412588</v>
      </c>
      <c r="K12" s="46">
        <f>+J12/SUM($J$3:$J$31)</f>
        <v>1.9908216783216786E-2</v>
      </c>
      <c r="L12" s="42">
        <f>+K12*$L$1</f>
        <v>16.7229020979021</v>
      </c>
      <c r="M12" s="36">
        <f>+L12/30</f>
        <v>0.55743006993007005</v>
      </c>
    </row>
    <row r="13" spans="1:13" x14ac:dyDescent="0.25">
      <c r="A13" s="25" t="s">
        <v>64</v>
      </c>
      <c r="B13" s="26">
        <v>15</v>
      </c>
      <c r="D13" s="50"/>
      <c r="E13" s="31"/>
      <c r="F13" s="31"/>
      <c r="G13" s="48"/>
      <c r="H13" s="30"/>
      <c r="I13" s="30"/>
      <c r="J13" s="39"/>
      <c r="K13" s="48"/>
      <c r="L13" s="43"/>
      <c r="M13" s="29"/>
    </row>
    <row r="14" spans="1:13" x14ac:dyDescent="0.25">
      <c r="A14" s="25" t="s">
        <v>27</v>
      </c>
      <c r="B14" s="26">
        <v>12</v>
      </c>
      <c r="D14" s="49" t="s">
        <v>17</v>
      </c>
      <c r="E14" s="45">
        <f t="shared" ref="E14:E21" si="0">+INDEX($B$2:$B$30,MATCH(D14,$A$2:$A$30,0))</f>
        <v>54</v>
      </c>
      <c r="F14" s="45">
        <f>+SUM(E14:E21)</f>
        <v>195</v>
      </c>
      <c r="G14" s="46">
        <f>+F14/SUM($F$3:$F$31)</f>
        <v>0.46875</v>
      </c>
      <c r="H14" s="47">
        <f>+$H$1*G14</f>
        <v>316.40625</v>
      </c>
      <c r="I14" s="47">
        <f>+$I$1/11</f>
        <v>6.8181818181818183</v>
      </c>
      <c r="J14" s="38">
        <f>+SUM(H14:I14)</f>
        <v>323.22443181818181</v>
      </c>
      <c r="K14" s="46">
        <f>+J14/SUM($J$3:$J$31)</f>
        <v>0.43096590909090915</v>
      </c>
      <c r="L14" s="42">
        <f>+K14*$L$1</f>
        <v>362.01136363636368</v>
      </c>
      <c r="M14" s="36">
        <f>+L14/30</f>
        <v>12.067045454545456</v>
      </c>
    </row>
    <row r="15" spans="1:13" x14ac:dyDescent="0.25">
      <c r="A15" s="25" t="s">
        <v>28</v>
      </c>
      <c r="B15" s="26">
        <v>11</v>
      </c>
      <c r="D15" s="49" t="s">
        <v>18</v>
      </c>
      <c r="E15" s="45">
        <f t="shared" si="0"/>
        <v>37</v>
      </c>
      <c r="F15" s="45"/>
      <c r="G15" s="46"/>
      <c r="H15" s="47"/>
      <c r="I15" s="47"/>
      <c r="J15" s="38"/>
      <c r="K15" s="46"/>
      <c r="L15" s="42"/>
      <c r="M15" s="36"/>
    </row>
    <row r="16" spans="1:13" x14ac:dyDescent="0.25">
      <c r="A16" s="25" t="s">
        <v>65</v>
      </c>
      <c r="B16" s="26">
        <v>9</v>
      </c>
      <c r="D16" s="49" t="s">
        <v>22</v>
      </c>
      <c r="E16" s="45">
        <f t="shared" si="0"/>
        <v>25</v>
      </c>
      <c r="F16" s="45"/>
      <c r="G16" s="46"/>
      <c r="H16" s="47"/>
      <c r="I16" s="47"/>
      <c r="J16" s="40"/>
      <c r="K16" s="46"/>
      <c r="L16" s="42"/>
      <c r="M16" s="36"/>
    </row>
    <row r="17" spans="1:13" x14ac:dyDescent="0.25">
      <c r="A17" s="25" t="s">
        <v>30</v>
      </c>
      <c r="B17" s="26">
        <v>10</v>
      </c>
      <c r="D17" s="49" t="s">
        <v>30</v>
      </c>
      <c r="E17" s="45" t="s">
        <v>49</v>
      </c>
      <c r="F17" s="45"/>
      <c r="G17" s="46"/>
      <c r="H17" s="47"/>
      <c r="I17" s="47"/>
      <c r="J17" s="40"/>
      <c r="K17" s="46"/>
      <c r="L17" s="42"/>
      <c r="M17" s="36"/>
    </row>
    <row r="18" spans="1:13" x14ac:dyDescent="0.25">
      <c r="A18" s="25" t="s">
        <v>31</v>
      </c>
      <c r="B18" s="26">
        <v>8</v>
      </c>
      <c r="D18" s="49" t="s">
        <v>23</v>
      </c>
      <c r="E18" s="45">
        <f t="shared" si="0"/>
        <v>22</v>
      </c>
      <c r="F18" s="45"/>
      <c r="G18" s="46"/>
      <c r="H18" s="47"/>
      <c r="I18" s="47"/>
      <c r="J18" s="40"/>
      <c r="K18" s="46"/>
      <c r="L18" s="42"/>
      <c r="M18" s="36"/>
    </row>
    <row r="19" spans="1:13" x14ac:dyDescent="0.25">
      <c r="A19" s="25" t="s">
        <v>33</v>
      </c>
      <c r="B19" s="26">
        <v>5</v>
      </c>
      <c r="D19" s="49" t="s">
        <v>19</v>
      </c>
      <c r="E19" s="45">
        <f t="shared" si="0"/>
        <v>36</v>
      </c>
      <c r="F19" s="45"/>
      <c r="G19" s="46"/>
      <c r="H19" s="47"/>
      <c r="I19" s="47"/>
      <c r="J19" s="40"/>
      <c r="K19" s="46"/>
      <c r="L19" s="42"/>
      <c r="M19" s="36"/>
    </row>
    <row r="20" spans="1:13" x14ac:dyDescent="0.25">
      <c r="A20" s="25" t="s">
        <v>32</v>
      </c>
      <c r="B20" s="26">
        <v>5</v>
      </c>
      <c r="D20" s="49" t="s">
        <v>64</v>
      </c>
      <c r="E20" s="45" t="s">
        <v>49</v>
      </c>
      <c r="F20" s="45"/>
      <c r="G20" s="46"/>
      <c r="H20" s="47"/>
      <c r="I20" s="47"/>
      <c r="J20" s="40"/>
      <c r="K20" s="46"/>
      <c r="L20" s="42"/>
      <c r="M20" s="36"/>
    </row>
    <row r="21" spans="1:13" x14ac:dyDescent="0.25">
      <c r="A21" s="25" t="s">
        <v>66</v>
      </c>
      <c r="B21" s="26">
        <v>4</v>
      </c>
      <c r="D21" s="49" t="s">
        <v>24</v>
      </c>
      <c r="E21" s="45">
        <f t="shared" si="0"/>
        <v>21</v>
      </c>
      <c r="F21" s="45"/>
      <c r="G21" s="46"/>
      <c r="H21" s="47"/>
      <c r="I21" s="47"/>
      <c r="J21" s="40"/>
      <c r="K21" s="46"/>
      <c r="L21" s="42"/>
      <c r="M21" s="36"/>
    </row>
    <row r="22" spans="1:13" x14ac:dyDescent="0.25">
      <c r="A22" s="25" t="s">
        <v>67</v>
      </c>
      <c r="B22" s="26">
        <v>3</v>
      </c>
      <c r="D22" s="50"/>
      <c r="E22" s="31"/>
      <c r="F22" s="31"/>
      <c r="G22" s="48"/>
      <c r="H22" s="30"/>
      <c r="I22" s="30"/>
      <c r="J22" s="39"/>
      <c r="K22" s="48"/>
      <c r="L22" s="43"/>
      <c r="M22" s="29"/>
    </row>
    <row r="23" spans="1:13" x14ac:dyDescent="0.25">
      <c r="A23" s="25" t="s">
        <v>36</v>
      </c>
      <c r="B23" s="26">
        <v>3</v>
      </c>
      <c r="D23" s="49" t="s">
        <v>63</v>
      </c>
      <c r="E23" s="45">
        <f>+INDEX($B$2:$B$30,MATCH(D23,$A$2:$A$30,0))</f>
        <v>66</v>
      </c>
      <c r="F23" s="45">
        <f>+E23</f>
        <v>66</v>
      </c>
      <c r="G23" s="46">
        <f>+F23/SUM($F$3:$F$31)</f>
        <v>0.15865384615384615</v>
      </c>
      <c r="H23" s="47">
        <f>+$H$1*G23</f>
        <v>107.09134615384615</v>
      </c>
      <c r="I23" s="47">
        <f>+$I$1/11</f>
        <v>6.8181818181818183</v>
      </c>
      <c r="J23" s="38">
        <f>+SUM(H23:I23)</f>
        <v>113.90952797202796</v>
      </c>
      <c r="K23" s="46">
        <f>+J23/SUM($J$3:$J$31)</f>
        <v>0.15187937062937062</v>
      </c>
      <c r="L23" s="42">
        <f>+K23*$L$1</f>
        <v>127.57867132867132</v>
      </c>
      <c r="M23" s="36">
        <f>+L23/30</f>
        <v>4.2526223776223775</v>
      </c>
    </row>
    <row r="24" spans="1:13" x14ac:dyDescent="0.25">
      <c r="A24" s="25" t="s">
        <v>35</v>
      </c>
      <c r="B24" s="26">
        <v>2</v>
      </c>
      <c r="D24" s="50"/>
      <c r="E24" s="31"/>
      <c r="F24" s="31"/>
      <c r="G24" s="48"/>
      <c r="H24" s="30"/>
      <c r="I24" s="30"/>
      <c r="J24" s="39"/>
      <c r="K24" s="48"/>
      <c r="L24" s="43"/>
      <c r="M24" s="29"/>
    </row>
    <row r="25" spans="1:13" x14ac:dyDescent="0.25">
      <c r="A25" s="25" t="s">
        <v>38</v>
      </c>
      <c r="B25" s="26">
        <v>2</v>
      </c>
      <c r="D25" s="49" t="s">
        <v>41</v>
      </c>
      <c r="E25" s="45">
        <f>+INDEX($B$2:$B$30,MATCH(D25,$A$2:$A$30,0))</f>
        <v>1</v>
      </c>
      <c r="F25" s="45">
        <f>+E25</f>
        <v>1</v>
      </c>
      <c r="G25" s="46">
        <f>+F25/SUM($F$3:$F$31)</f>
        <v>2.403846153846154E-3</v>
      </c>
      <c r="H25" s="47">
        <f>+$H$1*G25</f>
        <v>1.622596153846154</v>
      </c>
      <c r="I25" s="47">
        <f>+$I$1/11</f>
        <v>6.8181818181818183</v>
      </c>
      <c r="J25" s="38">
        <f>+SUM(H25:I25)</f>
        <v>8.4407779720279716</v>
      </c>
      <c r="K25" s="46">
        <f>+J25/SUM($J$3:$J$31)</f>
        <v>1.125437062937063E-2</v>
      </c>
      <c r="L25" s="42">
        <f>+K25*$L$1</f>
        <v>9.4536713286713283</v>
      </c>
      <c r="M25" s="36">
        <f>+L25/30</f>
        <v>0.3151223776223776</v>
      </c>
    </row>
    <row r="26" spans="1:13" x14ac:dyDescent="0.25">
      <c r="A26" s="25" t="s">
        <v>39</v>
      </c>
      <c r="B26" s="26">
        <v>2</v>
      </c>
      <c r="D26" s="50"/>
      <c r="E26" s="31"/>
      <c r="F26" s="31"/>
      <c r="G26" s="48"/>
      <c r="H26" s="30"/>
      <c r="I26" s="30"/>
      <c r="J26" s="39"/>
      <c r="K26" s="48"/>
      <c r="L26" s="43"/>
      <c r="M26" s="29"/>
    </row>
    <row r="27" spans="1:13" x14ac:dyDescent="0.25">
      <c r="A27" s="25" t="s">
        <v>41</v>
      </c>
      <c r="B27" s="26">
        <v>1</v>
      </c>
      <c r="D27" s="49" t="s">
        <v>27</v>
      </c>
      <c r="E27" s="45">
        <f>+INDEX($B$2:$B$30,MATCH(D27,$A$2:$A$30,0))</f>
        <v>12</v>
      </c>
      <c r="F27" s="45">
        <f>+E27</f>
        <v>12</v>
      </c>
      <c r="G27" s="46">
        <f>+F27/SUM($F$3:$F$31)</f>
        <v>2.8846153846153848E-2</v>
      </c>
      <c r="H27" s="47">
        <f>+$H$1*G27</f>
        <v>19.471153846153847</v>
      </c>
      <c r="I27" s="47">
        <f>+$I$1/11</f>
        <v>6.8181818181818183</v>
      </c>
      <c r="J27" s="38">
        <f>+SUM(H27:I27)</f>
        <v>26.289335664335667</v>
      </c>
      <c r="K27" s="46">
        <f>+J27/SUM($J$3:$J$31)</f>
        <v>3.505244755244756E-2</v>
      </c>
      <c r="L27" s="42">
        <f>+K27*$L$1</f>
        <v>29.44405594405595</v>
      </c>
      <c r="M27" s="36">
        <f>+L27/30</f>
        <v>0.98146853146853164</v>
      </c>
    </row>
    <row r="28" spans="1:13" x14ac:dyDescent="0.25">
      <c r="A28" s="25" t="s">
        <v>68</v>
      </c>
      <c r="B28" s="26">
        <v>1</v>
      </c>
      <c r="D28" s="50"/>
      <c r="E28" s="31"/>
      <c r="F28" s="31"/>
      <c r="G28" s="48"/>
      <c r="H28" s="30"/>
      <c r="I28" s="30"/>
      <c r="J28" s="39"/>
      <c r="K28" s="48"/>
      <c r="L28" s="43"/>
      <c r="M28" s="29"/>
    </row>
    <row r="29" spans="1:13" x14ac:dyDescent="0.25">
      <c r="A29" s="25" t="s">
        <v>40</v>
      </c>
      <c r="B29" s="26">
        <v>1</v>
      </c>
      <c r="D29" s="49" t="s">
        <v>66</v>
      </c>
      <c r="E29" s="45">
        <f>+INDEX($B$2:$B$30,MATCH(D29,$A$2:$A$30,0))</f>
        <v>4</v>
      </c>
      <c r="F29" s="45">
        <f>+E29</f>
        <v>4</v>
      </c>
      <c r="G29" s="46">
        <f>+F29/SUM($F$3:$F$31)</f>
        <v>9.6153846153846159E-3</v>
      </c>
      <c r="H29" s="47">
        <f>+$H$1*G29</f>
        <v>6.4903846153846159</v>
      </c>
      <c r="I29" s="47">
        <f>+$I$1/11</f>
        <v>6.8181818181818183</v>
      </c>
      <c r="J29" s="38">
        <f>+SUM(H29:I29)</f>
        <v>13.308566433566433</v>
      </c>
      <c r="K29" s="46">
        <f>+J29/SUM($J$3:$J$31)</f>
        <v>1.7744755244755248E-2</v>
      </c>
      <c r="L29" s="42">
        <f>+K29*$L$1</f>
        <v>14.905594405594409</v>
      </c>
      <c r="M29" s="36">
        <f>+L29/30</f>
        <v>0.49685314685314697</v>
      </c>
    </row>
    <row r="30" spans="1:13" x14ac:dyDescent="0.25">
      <c r="A30" s="25" t="s">
        <v>44</v>
      </c>
      <c r="B30" s="26">
        <v>5</v>
      </c>
      <c r="D30" s="50"/>
      <c r="E30" s="31"/>
      <c r="F30" s="31"/>
      <c r="G30" s="48"/>
      <c r="H30" s="30"/>
      <c r="I30" s="30"/>
      <c r="J30" s="39"/>
      <c r="K30" s="48"/>
      <c r="L30" s="43"/>
      <c r="M30" s="29"/>
    </row>
    <row r="31" spans="1:13" x14ac:dyDescent="0.25">
      <c r="A31" s="27" t="s">
        <v>69</v>
      </c>
      <c r="B31" s="28">
        <f>SUM(B2:B30)</f>
        <v>513</v>
      </c>
      <c r="D31" s="49" t="s">
        <v>70</v>
      </c>
      <c r="E31" s="45"/>
      <c r="F31" s="45">
        <v>0</v>
      </c>
      <c r="G31" s="46">
        <f>+F31/SUM($F$3:$F$31)</f>
        <v>0</v>
      </c>
      <c r="H31" s="47">
        <f>+$H$1*G31</f>
        <v>0</v>
      </c>
      <c r="I31" s="47">
        <f>+$I$1/11</f>
        <v>6.8181818181818183</v>
      </c>
      <c r="J31" s="41">
        <f>+SUM(H31:I31)</f>
        <v>6.8181818181818183</v>
      </c>
      <c r="K31" s="46">
        <f>+J31/SUM($J$3:$J$31)</f>
        <v>9.0909090909090922E-3</v>
      </c>
      <c r="L31" s="44">
        <f>+K31*$L$1</f>
        <v>7.6363636363636376</v>
      </c>
      <c r="M31" s="37">
        <f>+L31/30</f>
        <v>0.25454545454545457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 (2)</vt:lpstr>
      <vt:lpstr>XP</vt:lpstr>
      <vt:lpstr>MCM</vt:lpstr>
      <vt:lpstr>JOTA</vt:lpstr>
      <vt:lpstr>Sheet1</vt:lpstr>
      <vt:lpstr>Chart2</vt:lpstr>
      <vt:lpstr>Chart1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Angelo Luiz Rocha Polydoro</cp:lastModifiedBy>
  <cp:lastPrinted>2018-07-23T14:22:21Z</cp:lastPrinted>
  <dcterms:created xsi:type="dcterms:W3CDTF">2018-07-19T17:39:44Z</dcterms:created>
  <dcterms:modified xsi:type="dcterms:W3CDTF">2018-07-24T18:42:55Z</dcterms:modified>
</cp:coreProperties>
</file>