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11070" activeTab="2"/>
  </bookViews>
  <sheets>
    <sheet name="INFO" sheetId="4" r:id="rId1"/>
    <sheet name="SIMULADOR" sheetId="1" r:id="rId2"/>
    <sheet name="TabelaResumo" sheetId="5" r:id="rId3"/>
    <sheet name="conta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D5" i="5"/>
  <c r="D6" i="5"/>
  <c r="D7" i="5"/>
  <c r="D8" i="5"/>
  <c r="D9" i="5"/>
  <c r="D10" i="5"/>
  <c r="D11" i="5"/>
  <c r="D12" i="5"/>
  <c r="D13" i="5"/>
  <c r="D14" i="5"/>
  <c r="D15" i="5"/>
  <c r="D4" i="5"/>
  <c r="D16" i="5" s="1"/>
  <c r="F15" i="5"/>
  <c r="F14" i="5"/>
  <c r="F13" i="5"/>
  <c r="F12" i="5"/>
  <c r="F11" i="5"/>
  <c r="F10" i="5"/>
  <c r="F9" i="5"/>
  <c r="F8" i="5"/>
  <c r="F7" i="5"/>
  <c r="F6" i="5"/>
  <c r="F5" i="5"/>
  <c r="F4" i="5"/>
  <c r="E4" i="5"/>
  <c r="C5" i="5"/>
  <c r="C6" i="5"/>
  <c r="C7" i="5"/>
  <c r="C8" i="5"/>
  <c r="C9" i="5"/>
  <c r="C10" i="5"/>
  <c r="C11" i="5"/>
  <c r="C12" i="5"/>
  <c r="C13" i="5"/>
  <c r="C14" i="5"/>
  <c r="C15" i="5"/>
  <c r="C4" i="5"/>
  <c r="E16" i="5" l="1"/>
  <c r="F16" i="5"/>
  <c r="P42" i="1"/>
  <c r="O42" i="1"/>
  <c r="N42" i="1"/>
  <c r="E35" i="1" l="1"/>
  <c r="F35" i="1"/>
  <c r="G35" i="1"/>
  <c r="H35" i="1"/>
  <c r="I35" i="1"/>
  <c r="J35" i="1"/>
  <c r="K35" i="1"/>
  <c r="L35" i="1"/>
  <c r="M35" i="1"/>
  <c r="N35" i="1"/>
  <c r="O35" i="1"/>
  <c r="M42" i="1" l="1"/>
  <c r="L42" i="1"/>
  <c r="K42" i="1"/>
  <c r="J42" i="1"/>
  <c r="I42" i="1"/>
  <c r="H42" i="1"/>
  <c r="G42" i="1"/>
  <c r="F42" i="1"/>
  <c r="E42" i="1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Q8" i="3"/>
  <c r="P8" i="3"/>
  <c r="O8" i="3"/>
  <c r="N8" i="3"/>
  <c r="M8" i="3"/>
  <c r="L8" i="3"/>
  <c r="K8" i="3"/>
  <c r="J8" i="3"/>
  <c r="I8" i="3"/>
  <c r="H8" i="3"/>
  <c r="G8" i="3"/>
  <c r="F8" i="3"/>
  <c r="E8" i="3"/>
  <c r="Q7" i="3"/>
  <c r="P7" i="3"/>
  <c r="O7" i="3"/>
  <c r="N7" i="3"/>
  <c r="M7" i="3"/>
  <c r="L7" i="3"/>
  <c r="K7" i="3"/>
  <c r="J7" i="3"/>
  <c r="I7" i="3"/>
  <c r="H7" i="3"/>
  <c r="G7" i="3"/>
  <c r="F7" i="3"/>
  <c r="E7" i="3"/>
  <c r="Q6" i="3"/>
  <c r="P6" i="3"/>
  <c r="O6" i="3"/>
  <c r="N6" i="3"/>
  <c r="M6" i="3"/>
  <c r="L6" i="3"/>
  <c r="K6" i="3"/>
  <c r="J6" i="3"/>
  <c r="I6" i="3"/>
  <c r="H6" i="3"/>
  <c r="G6" i="3"/>
  <c r="F6" i="3"/>
  <c r="E6" i="3"/>
  <c r="Q5" i="3"/>
  <c r="P5" i="3"/>
  <c r="O5" i="3"/>
  <c r="N5" i="3"/>
  <c r="M5" i="3"/>
  <c r="L5" i="3"/>
  <c r="K5" i="3"/>
  <c r="J5" i="3"/>
  <c r="I5" i="3"/>
  <c r="H5" i="3"/>
  <c r="G5" i="3"/>
  <c r="F5" i="3"/>
  <c r="E5" i="3"/>
  <c r="Q4" i="3"/>
  <c r="P4" i="3"/>
  <c r="O4" i="3"/>
  <c r="N4" i="3"/>
  <c r="M4" i="3"/>
  <c r="L4" i="3"/>
  <c r="K4" i="3"/>
  <c r="J4" i="3"/>
  <c r="I4" i="3"/>
  <c r="H4" i="3"/>
  <c r="G4" i="3"/>
  <c r="F4" i="3"/>
  <c r="E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27" i="1" l="1"/>
  <c r="D26" i="1"/>
  <c r="P2" i="3"/>
  <c r="O2" i="3"/>
  <c r="N2" i="3"/>
  <c r="M2" i="3"/>
  <c r="L2" i="3"/>
  <c r="K2" i="3"/>
  <c r="J2" i="3"/>
  <c r="I2" i="3"/>
  <c r="H2" i="3"/>
  <c r="G2" i="3"/>
  <c r="F2" i="3"/>
  <c r="E2" i="3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5" i="3"/>
  <c r="O58" i="3" l="1"/>
  <c r="P58" i="3"/>
  <c r="M58" i="3"/>
  <c r="N58" i="3"/>
  <c r="D28" i="1"/>
  <c r="M40" i="3"/>
  <c r="M43" i="3"/>
  <c r="M46" i="3"/>
  <c r="M49" i="3"/>
  <c r="M52" i="3"/>
  <c r="M56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M39" i="3"/>
  <c r="M42" i="3"/>
  <c r="M45" i="3"/>
  <c r="M48" i="3"/>
  <c r="M51" i="3"/>
  <c r="M54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M41" i="3"/>
  <c r="M44" i="3"/>
  <c r="M47" i="3"/>
  <c r="M50" i="3"/>
  <c r="M53" i="3"/>
  <c r="M55" i="3"/>
  <c r="M57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F49" i="3"/>
  <c r="F50" i="3"/>
  <c r="F51" i="3"/>
  <c r="F52" i="3"/>
  <c r="F53" i="3"/>
  <c r="F54" i="3"/>
  <c r="F55" i="3"/>
  <c r="F56" i="3"/>
  <c r="F57" i="3"/>
  <c r="F58" i="3"/>
  <c r="F48" i="3"/>
  <c r="F47" i="3"/>
  <c r="F46" i="3"/>
  <c r="F45" i="3"/>
  <c r="F44" i="3"/>
  <c r="F43" i="3"/>
  <c r="F42" i="3"/>
  <c r="F41" i="3"/>
  <c r="F40" i="3"/>
  <c r="F39" i="3"/>
  <c r="O33" i="3" l="1"/>
  <c r="F33" i="3"/>
  <c r="N33" i="3"/>
  <c r="P33" i="3"/>
  <c r="M33" i="3"/>
  <c r="K56" i="3" l="1"/>
  <c r="K42" i="3"/>
  <c r="K54" i="3"/>
  <c r="K53" i="3"/>
  <c r="K45" i="3"/>
  <c r="L52" i="3"/>
  <c r="L44" i="3"/>
  <c r="L50" i="3"/>
  <c r="L55" i="3"/>
  <c r="L47" i="3"/>
  <c r="G40" i="3"/>
  <c r="G50" i="3"/>
  <c r="G48" i="3"/>
  <c r="G41" i="3"/>
  <c r="G45" i="3"/>
  <c r="K52" i="3"/>
  <c r="J56" i="3"/>
  <c r="L46" i="3"/>
  <c r="G52" i="3"/>
  <c r="E44" i="3" l="1"/>
  <c r="E43" i="3"/>
  <c r="E58" i="3"/>
  <c r="E54" i="3"/>
  <c r="E47" i="3"/>
  <c r="E52" i="3"/>
  <c r="E48" i="3"/>
  <c r="E57" i="3"/>
  <c r="E40" i="3"/>
  <c r="E53" i="3"/>
  <c r="E50" i="3"/>
  <c r="E39" i="3"/>
  <c r="E45" i="3"/>
  <c r="E55" i="3"/>
  <c r="E41" i="3"/>
  <c r="E51" i="3"/>
  <c r="E46" i="3"/>
  <c r="E56" i="3"/>
  <c r="E42" i="3"/>
  <c r="E49" i="3"/>
  <c r="I46" i="3"/>
  <c r="I40" i="3"/>
  <c r="I39" i="3"/>
  <c r="I44" i="3"/>
  <c r="I58" i="3"/>
  <c r="I55" i="3"/>
  <c r="I45" i="3"/>
  <c r="I56" i="3"/>
  <c r="I50" i="3"/>
  <c r="I54" i="3"/>
  <c r="I43" i="3"/>
  <c r="I41" i="3"/>
  <c r="I42" i="3"/>
  <c r="I49" i="3"/>
  <c r="I51" i="3"/>
  <c r="I53" i="3"/>
  <c r="I52" i="3"/>
  <c r="I48" i="3"/>
  <c r="I47" i="3"/>
  <c r="I57" i="3"/>
  <c r="H40" i="3"/>
  <c r="H53" i="3"/>
  <c r="J52" i="3"/>
  <c r="H47" i="3"/>
  <c r="H48" i="3"/>
  <c r="H39" i="3"/>
  <c r="H44" i="3"/>
  <c r="H50" i="3"/>
  <c r="G39" i="3"/>
  <c r="G57" i="3"/>
  <c r="G58" i="3"/>
  <c r="G51" i="3"/>
  <c r="G46" i="3"/>
  <c r="L42" i="3"/>
  <c r="L57" i="3"/>
  <c r="L39" i="3"/>
  <c r="L40" i="3"/>
  <c r="L48" i="3"/>
  <c r="J40" i="3"/>
  <c r="J57" i="3"/>
  <c r="J50" i="3"/>
  <c r="J45" i="3"/>
  <c r="J58" i="3"/>
  <c r="K57" i="3"/>
  <c r="K46" i="3"/>
  <c r="K51" i="3"/>
  <c r="K58" i="3"/>
  <c r="K50" i="3"/>
  <c r="H41" i="3"/>
  <c r="H45" i="3"/>
  <c r="J41" i="3"/>
  <c r="J48" i="3"/>
  <c r="J55" i="3"/>
  <c r="H57" i="3"/>
  <c r="H49" i="3"/>
  <c r="H55" i="3"/>
  <c r="H43" i="3"/>
  <c r="H58" i="3"/>
  <c r="G53" i="3"/>
  <c r="G43" i="3"/>
  <c r="G49" i="3"/>
  <c r="G42" i="3"/>
  <c r="G54" i="3"/>
  <c r="L56" i="3"/>
  <c r="L58" i="3"/>
  <c r="L45" i="3"/>
  <c r="L54" i="3"/>
  <c r="L49" i="3"/>
  <c r="J46" i="3"/>
  <c r="J51" i="3"/>
  <c r="J43" i="3"/>
  <c r="J53" i="3"/>
  <c r="J49" i="3"/>
  <c r="K43" i="3"/>
  <c r="K40" i="3"/>
  <c r="K55" i="3"/>
  <c r="K48" i="3"/>
  <c r="K39" i="3"/>
  <c r="H52" i="3"/>
  <c r="H56" i="3"/>
  <c r="J42" i="3"/>
  <c r="H46" i="3"/>
  <c r="H54" i="3"/>
  <c r="H51" i="3"/>
  <c r="H42" i="3"/>
  <c r="G56" i="3"/>
  <c r="G44" i="3"/>
  <c r="G55" i="3"/>
  <c r="G47" i="3"/>
  <c r="L53" i="3"/>
  <c r="L51" i="3"/>
  <c r="L41" i="3"/>
  <c r="L43" i="3"/>
  <c r="J39" i="3"/>
  <c r="J54" i="3"/>
  <c r="J44" i="3"/>
  <c r="J47" i="3"/>
  <c r="K44" i="3"/>
  <c r="K49" i="3"/>
  <c r="K41" i="3"/>
  <c r="K47" i="3"/>
  <c r="H33" i="3" l="1"/>
  <c r="J33" i="3"/>
  <c r="L33" i="3"/>
  <c r="I33" i="3"/>
  <c r="K33" i="3"/>
  <c r="C36" i="3"/>
  <c r="G33" i="3"/>
  <c r="E33" i="3"/>
  <c r="N34" i="3" l="1"/>
  <c r="N34" i="1" s="1"/>
  <c r="N37" i="1" s="1"/>
  <c r="N40" i="1" s="1"/>
  <c r="O34" i="3"/>
  <c r="O34" i="1" s="1"/>
  <c r="O37" i="1" s="1"/>
  <c r="O40" i="1" s="1"/>
  <c r="P34" i="3"/>
  <c r="P34" i="1" s="1"/>
  <c r="P37" i="1" s="1"/>
  <c r="P40" i="1" s="1"/>
  <c r="F34" i="3"/>
  <c r="F34" i="1" s="1"/>
  <c r="F37" i="1" s="1"/>
  <c r="F40" i="1" s="1"/>
  <c r="M34" i="3"/>
  <c r="M34" i="1" s="1"/>
  <c r="M37" i="1" s="1"/>
  <c r="M40" i="1" s="1"/>
  <c r="J34" i="3"/>
  <c r="J34" i="1" s="1"/>
  <c r="J37" i="1" s="1"/>
  <c r="J40" i="1" s="1"/>
  <c r="E34" i="3"/>
  <c r="E34" i="1" s="1"/>
  <c r="K34" i="3"/>
  <c r="K34" i="1" s="1"/>
  <c r="K37" i="1" s="1"/>
  <c r="K40" i="1" s="1"/>
  <c r="H34" i="3"/>
  <c r="H34" i="1" s="1"/>
  <c r="H37" i="1" s="1"/>
  <c r="H40" i="1" s="1"/>
  <c r="I34" i="3"/>
  <c r="I34" i="1" s="1"/>
  <c r="I37" i="1" s="1"/>
  <c r="I40" i="1" s="1"/>
  <c r="G34" i="3"/>
  <c r="G34" i="1" s="1"/>
  <c r="G37" i="1" s="1"/>
  <c r="G40" i="1" s="1"/>
  <c r="L34" i="3"/>
  <c r="L34" i="1" s="1"/>
  <c r="L37" i="1" s="1"/>
  <c r="L40" i="1" s="1"/>
  <c r="D18" i="3"/>
  <c r="D12" i="3"/>
  <c r="D20" i="3"/>
  <c r="D19" i="3"/>
  <c r="D24" i="3"/>
  <c r="D4" i="3"/>
  <c r="D10" i="3"/>
  <c r="D22" i="3"/>
  <c r="D5" i="3"/>
  <c r="D30" i="3"/>
  <c r="D8" i="3"/>
  <c r="D7" i="3"/>
  <c r="D11" i="3"/>
  <c r="D28" i="3"/>
  <c r="D13" i="3"/>
  <c r="D29" i="3"/>
  <c r="D25" i="3"/>
  <c r="D16" i="3"/>
  <c r="D27" i="3"/>
  <c r="D15" i="3"/>
  <c r="D23" i="3"/>
  <c r="D6" i="3"/>
  <c r="D3" i="3"/>
  <c r="D21" i="3"/>
  <c r="D17" i="3"/>
  <c r="D26" i="3"/>
  <c r="D9" i="3"/>
  <c r="D14" i="3"/>
  <c r="P38" i="1" l="1"/>
  <c r="O38" i="1"/>
  <c r="E37" i="1"/>
  <c r="E40" i="1" s="1"/>
  <c r="R40" i="1" s="1"/>
  <c r="K38" i="1"/>
  <c r="G38" i="1"/>
  <c r="I38" i="1"/>
  <c r="J38" i="1"/>
  <c r="L38" i="1"/>
  <c r="F38" i="1"/>
  <c r="H38" i="1"/>
  <c r="M38" i="1"/>
  <c r="N38" i="1"/>
  <c r="E38" i="1" l="1"/>
  <c r="R38" i="1" s="1"/>
  <c r="R37" i="1"/>
</calcChain>
</file>

<file path=xl/comments1.xml><?xml version="1.0" encoding="utf-8"?>
<comments xmlns="http://schemas.openxmlformats.org/spreadsheetml/2006/main">
  <authors>
    <author>Victor Scalet</author>
  </authors>
  <commentList>
    <comment ref="C3" authorId="0">
      <text>
        <r>
          <rPr>
            <sz val="9"/>
            <color indexed="81"/>
            <rFont val="Tahoma"/>
            <family val="2"/>
          </rPr>
          <t>Julgamento de partidos criados após 2014 no TSE podem alterar essa proporção.</t>
        </r>
      </text>
    </comment>
  </commentList>
</comments>
</file>

<file path=xl/sharedStrings.xml><?xml version="1.0" encoding="utf-8"?>
<sst xmlns="http://schemas.openxmlformats.org/spreadsheetml/2006/main" count="176" uniqueCount="87">
  <si>
    <t>PT</t>
  </si>
  <si>
    <t>PSDB</t>
  </si>
  <si>
    <t>PSD</t>
  </si>
  <si>
    <t>PP</t>
  </si>
  <si>
    <t>PR</t>
  </si>
  <si>
    <t>PSB</t>
  </si>
  <si>
    <t>PTB</t>
  </si>
  <si>
    <t>DEM</t>
  </si>
  <si>
    <t>PRB</t>
  </si>
  <si>
    <t>PDT</t>
  </si>
  <si>
    <t>SD</t>
  </si>
  <si>
    <t>PSC</t>
  </si>
  <si>
    <t>PROS</t>
  </si>
  <si>
    <t>PC do B</t>
  </si>
  <si>
    <t>PPS</t>
  </si>
  <si>
    <t>PV</t>
  </si>
  <si>
    <t>PHS</t>
  </si>
  <si>
    <t>PSOL</t>
  </si>
  <si>
    <t>PMN</t>
  </si>
  <si>
    <t>PRP</t>
  </si>
  <si>
    <t>PSDC</t>
  </si>
  <si>
    <t>PTC</t>
  </si>
  <si>
    <t>PRTB</t>
  </si>
  <si>
    <t>PSL</t>
  </si>
  <si>
    <t>Dep. Eleitos 2014</t>
  </si>
  <si>
    <t>Coligação 1</t>
  </si>
  <si>
    <t>Coligação 2</t>
  </si>
  <si>
    <t>Coligação 3</t>
  </si>
  <si>
    <t>Coligação 4</t>
  </si>
  <si>
    <t>Coligação 5</t>
  </si>
  <si>
    <t>Coligação 6</t>
  </si>
  <si>
    <t>Coligação 7</t>
  </si>
  <si>
    <t>Coligação 8</t>
  </si>
  <si>
    <t>Coligação 9</t>
  </si>
  <si>
    <t>Coligação 10</t>
  </si>
  <si>
    <t>Bolsonaro</t>
  </si>
  <si>
    <t>Marina</t>
  </si>
  <si>
    <t>Ciro</t>
  </si>
  <si>
    <t>Alckmin</t>
  </si>
  <si>
    <t>Álvaro</t>
  </si>
  <si>
    <t>Meirelles</t>
  </si>
  <si>
    <t>Boulos</t>
  </si>
  <si>
    <t>Amoêdo</t>
  </si>
  <si>
    <t>REDE</t>
  </si>
  <si>
    <t>NOVO</t>
  </si>
  <si>
    <t>Check</t>
  </si>
  <si>
    <t>Nome Antigo</t>
  </si>
  <si>
    <t>Haddad/ Wagner</t>
  </si>
  <si>
    <t>Distribuição dos 90%</t>
  </si>
  <si>
    <t>Distribuição dos 10% igualitários</t>
  </si>
  <si>
    <t>TOTAL (%)</t>
  </si>
  <si>
    <t>PTN (PODE)</t>
  </si>
  <si>
    <t>PMDB (MDB)</t>
  </si>
  <si>
    <t>PTdoB (AVANTE)</t>
  </si>
  <si>
    <t>PEN (PATRI)</t>
  </si>
  <si>
    <t>Coligação 11</t>
  </si>
  <si>
    <t>Coligação 12</t>
  </si>
  <si>
    <t>NEUTRO</t>
  </si>
  <si>
    <t>Ex Neutros</t>
  </si>
  <si>
    <t>Total</t>
  </si>
  <si>
    <t>Total 6 maiores</t>
  </si>
  <si>
    <t>Ex-Neutros e excesso</t>
  </si>
  <si>
    <t>Total 6 ajustado</t>
  </si>
  <si>
    <t>Em tempo do bloco (12min30seg no total)</t>
  </si>
  <si>
    <r>
      <t xml:space="preserve">Simulador para cálculo do tempo de TV de coligações para eleição </t>
    </r>
    <r>
      <rPr>
        <u/>
        <sz val="11"/>
        <color theme="1"/>
        <rFont val="Arial"/>
        <family val="2"/>
      </rPr>
      <t>MAJORITÁRIA.</t>
    </r>
    <r>
      <rPr>
        <sz val="11"/>
        <color theme="1"/>
        <rFont val="Arial"/>
        <family val="2"/>
      </rPr>
      <t xml:space="preserve"> 
Como o TSE ainda deve julgar o tempo de TV de alguns partidos, por enquanto, foi utilizada proporção de eleitos em 2014. Mas a proporção pode ser alterada se for desejável.
Na aba SIMULADOR, deixamos preenchidos os apoios já confirmados e as candidaturas hoje postas. Mas </t>
    </r>
    <r>
      <rPr>
        <b/>
        <sz val="11"/>
        <color theme="1"/>
        <rFont val="Arial"/>
        <family val="2"/>
      </rPr>
      <t>todas informações podem ser editadas</t>
    </r>
    <r>
      <rPr>
        <sz val="11"/>
        <color theme="1"/>
        <rFont val="Arial"/>
        <family val="2"/>
      </rPr>
      <t>, inclusive o número de candidaturas, os apoios de cada partido e até a eventual neutralidade.
Segundo a lei eleitoral, 10% do tempo de TV são divididos igualmente entre todos os candidatos (por isso o número de candidaturas importa) e os outros 90% são distribuídos proporcionalmente ao número de representantes na Câmara dos Deputados, considerados, no caso de coligação para eleições majoritárias, o resultado da soma do número de representantes dos seis maiores partidos que a integrem.
O tempo de TV dos partidos que ficaram de fora dos 6 maiores de um candidato e daqueles que ficaram neutros foram colocados para redistribuição na proporção obtida pela fórmula anterior.</t>
    </r>
  </si>
  <si>
    <t xml:space="preserve"> XP Política - Simulador Tempo de TV</t>
  </si>
  <si>
    <t>Fonte: lei eleitoral (9.504/1997)</t>
  </si>
  <si>
    <t>Totais</t>
  </si>
  <si>
    <t>Eymael</t>
  </si>
  <si>
    <t>PEN</t>
  </si>
  <si>
    <t>-</t>
  </si>
  <si>
    <t>PRC</t>
  </si>
  <si>
    <t>INCERTO</t>
  </si>
  <si>
    <t>Inserções (total de 70min ou 140 de 30s)</t>
  </si>
  <si>
    <t xml:space="preserve">   Demais cargos (56 min ou 112 inserções)</t>
  </si>
  <si>
    <t xml:space="preserve">   Presidente (14 minutos ou 28 inserções)</t>
  </si>
  <si>
    <t>Dependem das coligações estaduais</t>
  </si>
  <si>
    <t>Legenda</t>
  </si>
  <si>
    <t>Esperado</t>
  </si>
  <si>
    <t>Confirmado</t>
  </si>
  <si>
    <t>Sem Info</t>
  </si>
  <si>
    <t>Avante</t>
  </si>
  <si>
    <t>%</t>
  </si>
  <si>
    <t>Em seg</t>
  </si>
  <si>
    <t>Do bloco 12m30s</t>
  </si>
  <si>
    <t># Inserções por dia*</t>
  </si>
  <si>
    <t>*Assumindo inserções de 30s.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</si>
</sst>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000000000000%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u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1"/>
      <color rgb="FFFF0000"/>
      <name val="Arial"/>
      <family val="2"/>
    </font>
    <font>
      <sz val="11"/>
      <color theme="1"/>
      <name val="Roboto Slab"/>
    </font>
    <font>
      <b/>
      <sz val="11"/>
      <color theme="1"/>
      <name val="Roboto Slab"/>
    </font>
    <font>
      <sz val="11"/>
      <name val="Roboto Slab"/>
    </font>
    <font>
      <sz val="11"/>
      <color theme="0" tint="-4.9989318521683403E-2"/>
      <name val="Roboto Slab"/>
    </font>
    <font>
      <sz val="9"/>
      <color theme="1"/>
      <name val="Roboto Slab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BD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3" fillId="7" borderId="10" xfId="0" applyFont="1" applyFill="1" applyBorder="1"/>
    <xf numFmtId="0" fontId="3" fillId="7" borderId="2" xfId="0" applyFont="1" applyFill="1" applyBorder="1"/>
    <xf numFmtId="0" fontId="3" fillId="7" borderId="11" xfId="0" applyFont="1" applyFill="1" applyBorder="1"/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3" fillId="0" borderId="0" xfId="0" applyFont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/>
    </xf>
    <xf numFmtId="164" fontId="3" fillId="7" borderId="3" xfId="1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3" fillId="4" borderId="6" xfId="1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3" fillId="7" borderId="6" xfId="1" applyNumberFormat="1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7" fillId="4" borderId="14" xfId="1" applyNumberFormat="1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4" fontId="3" fillId="7" borderId="16" xfId="1" applyNumberFormat="1" applyFont="1" applyFill="1" applyBorder="1" applyAlignment="1">
      <alignment horizontal="center"/>
    </xf>
    <xf numFmtId="164" fontId="3" fillId="7" borderId="17" xfId="1" applyNumberFormat="1" applyFont="1" applyFill="1" applyBorder="1" applyAlignment="1">
      <alignment horizontal="center"/>
    </xf>
    <xf numFmtId="164" fontId="3" fillId="7" borderId="25" xfId="1" applyNumberFormat="1" applyFont="1" applyFill="1" applyBorder="1" applyAlignment="1">
      <alignment horizontal="center"/>
    </xf>
    <xf numFmtId="164" fontId="6" fillId="7" borderId="18" xfId="1" applyNumberFormat="1" applyFont="1" applyFill="1" applyBorder="1" applyAlignment="1">
      <alignment horizontal="center"/>
    </xf>
    <xf numFmtId="164" fontId="7" fillId="7" borderId="13" xfId="0" applyNumberFormat="1" applyFont="1" applyFill="1" applyBorder="1" applyAlignment="1">
      <alignment horizontal="center"/>
    </xf>
    <xf numFmtId="164" fontId="3" fillId="4" borderId="19" xfId="1" applyNumberFormat="1" applyFont="1" applyFill="1" applyBorder="1" applyAlignment="1">
      <alignment horizontal="center"/>
    </xf>
    <xf numFmtId="164" fontId="3" fillId="4" borderId="20" xfId="1" applyNumberFormat="1" applyFont="1" applyFill="1" applyBorder="1" applyAlignment="1">
      <alignment horizontal="center"/>
    </xf>
    <xf numFmtId="164" fontId="3" fillId="4" borderId="26" xfId="1" applyNumberFormat="1" applyFont="1" applyFill="1" applyBorder="1" applyAlignment="1">
      <alignment horizontal="center"/>
    </xf>
    <xf numFmtId="164" fontId="6" fillId="4" borderId="21" xfId="1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3" fillId="7" borderId="19" xfId="1" applyNumberFormat="1" applyFont="1" applyFill="1" applyBorder="1" applyAlignment="1">
      <alignment horizontal="center"/>
    </xf>
    <xf numFmtId="164" fontId="3" fillId="7" borderId="20" xfId="1" applyNumberFormat="1" applyFont="1" applyFill="1" applyBorder="1" applyAlignment="1">
      <alignment horizontal="center"/>
    </xf>
    <xf numFmtId="164" fontId="3" fillId="7" borderId="26" xfId="1" applyNumberFormat="1" applyFont="1" applyFill="1" applyBorder="1" applyAlignment="1">
      <alignment horizontal="center"/>
    </xf>
    <xf numFmtId="164" fontId="6" fillId="7" borderId="21" xfId="1" applyNumberFormat="1" applyFont="1" applyFill="1" applyBorder="1" applyAlignment="1">
      <alignment horizontal="center"/>
    </xf>
    <xf numFmtId="164" fontId="7" fillId="7" borderId="14" xfId="0" applyNumberFormat="1" applyFont="1" applyFill="1" applyBorder="1" applyAlignment="1">
      <alignment horizontal="center"/>
    </xf>
    <xf numFmtId="164" fontId="3" fillId="4" borderId="22" xfId="1" applyNumberFormat="1" applyFont="1" applyFill="1" applyBorder="1" applyAlignment="1">
      <alignment horizontal="center"/>
    </xf>
    <xf numFmtId="164" fontId="3" fillId="4" borderId="23" xfId="1" applyNumberFormat="1" applyFont="1" applyFill="1" applyBorder="1" applyAlignment="1">
      <alignment horizontal="center"/>
    </xf>
    <xf numFmtId="164" fontId="3" fillId="4" borderId="27" xfId="1" applyNumberFormat="1" applyFont="1" applyFill="1" applyBorder="1" applyAlignment="1">
      <alignment horizontal="center"/>
    </xf>
    <xf numFmtId="164" fontId="6" fillId="4" borderId="24" xfId="1" applyNumberFormat="1" applyFont="1" applyFill="1" applyBorder="1" applyAlignment="1">
      <alignment horizontal="center"/>
    </xf>
    <xf numFmtId="164" fontId="7" fillId="4" borderId="15" xfId="0" applyNumberFormat="1" applyFont="1" applyFill="1" applyBorder="1" applyAlignment="1">
      <alignment horizontal="center"/>
    </xf>
    <xf numFmtId="164" fontId="6" fillId="4" borderId="0" xfId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12" borderId="12" xfId="0" applyFont="1" applyFill="1" applyBorder="1" applyAlignment="1">
      <alignment horizontal="center"/>
    </xf>
    <xf numFmtId="164" fontId="5" fillId="5" borderId="2" xfId="1" applyNumberFormat="1" applyFont="1" applyFill="1" applyBorder="1" applyAlignment="1">
      <alignment horizontal="center"/>
    </xf>
    <xf numFmtId="164" fontId="10" fillId="4" borderId="12" xfId="1" applyNumberFormat="1" applyFont="1" applyFill="1" applyBorder="1" applyAlignment="1">
      <alignment horizontal="center"/>
    </xf>
    <xf numFmtId="45" fontId="5" fillId="13" borderId="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0" borderId="2" xfId="0" applyFont="1" applyBorder="1" applyAlignment="1">
      <alignment wrapText="1"/>
    </xf>
    <xf numFmtId="0" fontId="12" fillId="0" borderId="0" xfId="2"/>
    <xf numFmtId="0" fontId="6" fillId="0" borderId="2" xfId="0" applyFont="1" applyBorder="1" applyAlignment="1">
      <alignment horizontal="center"/>
    </xf>
    <xf numFmtId="1" fontId="5" fillId="11" borderId="2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5" fontId="10" fillId="14" borderId="12" xfId="0" applyNumberFormat="1" applyFont="1" applyFill="1" applyBorder="1" applyAlignment="1">
      <alignment horizontal="center"/>
    </xf>
    <xf numFmtId="1" fontId="6" fillId="12" borderId="12" xfId="0" applyNumberFormat="1" applyFont="1" applyFill="1" applyBorder="1" applyAlignment="1">
      <alignment horizontal="center"/>
    </xf>
    <xf numFmtId="0" fontId="16" fillId="7" borderId="20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/>
    </xf>
    <xf numFmtId="0" fontId="7" fillId="15" borderId="14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15" borderId="26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9" fontId="5" fillId="16" borderId="11" xfId="0" applyNumberFormat="1" applyFont="1" applyFill="1" applyBorder="1" applyAlignment="1">
      <alignment horizontal="left"/>
    </xf>
    <xf numFmtId="9" fontId="5" fillId="16" borderId="12" xfId="0" applyNumberFormat="1" applyFont="1" applyFill="1" applyBorder="1" applyAlignment="1">
      <alignment horizontal="left"/>
    </xf>
    <xf numFmtId="9" fontId="10" fillId="16" borderId="10" xfId="0" applyNumberFormat="1" applyFont="1" applyFill="1" applyBorder="1" applyAlignment="1">
      <alignment horizontal="left"/>
    </xf>
    <xf numFmtId="164" fontId="10" fillId="4" borderId="28" xfId="1" applyNumberFormat="1" applyFont="1" applyFill="1" applyBorder="1" applyAlignment="1">
      <alignment horizontal="center"/>
    </xf>
    <xf numFmtId="164" fontId="10" fillId="4" borderId="29" xfId="1" applyNumberFormat="1" applyFont="1" applyFill="1" applyBorder="1" applyAlignment="1">
      <alignment horizontal="center"/>
    </xf>
    <xf numFmtId="45" fontId="10" fillId="14" borderId="28" xfId="0" applyNumberFormat="1" applyFont="1" applyFill="1" applyBorder="1" applyAlignment="1">
      <alignment horizontal="center"/>
    </xf>
    <xf numFmtId="45" fontId="10" fillId="14" borderId="29" xfId="0" applyNumberFormat="1" applyFont="1" applyFill="1" applyBorder="1" applyAlignment="1">
      <alignment horizontal="center"/>
    </xf>
    <xf numFmtId="164" fontId="3" fillId="6" borderId="28" xfId="1" applyNumberFormat="1" applyFont="1" applyFill="1" applyBorder="1" applyAlignment="1">
      <alignment horizontal="center"/>
    </xf>
    <xf numFmtId="164" fontId="3" fillId="6" borderId="29" xfId="1" applyNumberFormat="1" applyFont="1" applyFill="1" applyBorder="1" applyAlignment="1">
      <alignment horizontal="center"/>
    </xf>
    <xf numFmtId="164" fontId="3" fillId="9" borderId="28" xfId="1" applyNumberFormat="1" applyFont="1" applyFill="1" applyBorder="1" applyAlignment="1">
      <alignment horizontal="center"/>
    </xf>
    <xf numFmtId="164" fontId="3" fillId="9" borderId="29" xfId="1" applyNumberFormat="1" applyFont="1" applyFill="1" applyBorder="1" applyAlignment="1">
      <alignment horizontal="center"/>
    </xf>
    <xf numFmtId="164" fontId="3" fillId="6" borderId="30" xfId="1" applyNumberFormat="1" applyFont="1" applyFill="1" applyBorder="1" applyAlignment="1">
      <alignment horizontal="center"/>
    </xf>
    <xf numFmtId="164" fontId="3" fillId="9" borderId="30" xfId="1" applyNumberFormat="1" applyFont="1" applyFill="1" applyBorder="1" applyAlignment="1">
      <alignment horizontal="center"/>
    </xf>
    <xf numFmtId="164" fontId="6" fillId="6" borderId="2" xfId="0" applyNumberFormat="1" applyFont="1" applyFill="1" applyBorder="1" applyAlignment="1">
      <alignment horizontal="center"/>
    </xf>
    <xf numFmtId="164" fontId="6" fillId="9" borderId="2" xfId="1" applyNumberFormat="1" applyFont="1" applyFill="1" applyBorder="1" applyAlignment="1">
      <alignment horizontal="center"/>
    </xf>
    <xf numFmtId="164" fontId="10" fillId="4" borderId="30" xfId="1" applyNumberFormat="1" applyFont="1" applyFill="1" applyBorder="1" applyAlignment="1">
      <alignment horizontal="center"/>
    </xf>
    <xf numFmtId="45" fontId="10" fillId="14" borderId="30" xfId="0" applyNumberFormat="1" applyFont="1" applyFill="1" applyBorder="1" applyAlignment="1">
      <alignment horizontal="center"/>
    </xf>
    <xf numFmtId="164" fontId="10" fillId="4" borderId="2" xfId="1" applyNumberFormat="1" applyFont="1" applyFill="1" applyBorder="1" applyAlignment="1">
      <alignment horizontal="center"/>
    </xf>
    <xf numFmtId="45" fontId="10" fillId="14" borderId="2" xfId="0" applyNumberFormat="1" applyFont="1" applyFill="1" applyBorder="1" applyAlignment="1">
      <alignment horizontal="center"/>
    </xf>
    <xf numFmtId="165" fontId="3" fillId="12" borderId="28" xfId="0" applyNumberFormat="1" applyFont="1" applyFill="1" applyBorder="1" applyAlignment="1">
      <alignment horizontal="center"/>
    </xf>
    <xf numFmtId="165" fontId="3" fillId="12" borderId="29" xfId="0" applyNumberFormat="1" applyFont="1" applyFill="1" applyBorder="1" applyAlignment="1">
      <alignment horizontal="center"/>
    </xf>
    <xf numFmtId="165" fontId="3" fillId="12" borderId="30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11" borderId="6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6" fillId="17" borderId="31" xfId="0" applyFont="1" applyFill="1" applyBorder="1" applyAlignment="1">
      <alignment horizontal="center"/>
    </xf>
    <xf numFmtId="0" fontId="3" fillId="15" borderId="32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18" fillId="18" borderId="33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9" fillId="0" borderId="0" xfId="0" applyFont="1"/>
    <xf numFmtId="0" fontId="19" fillId="0" borderId="14" xfId="0" applyFont="1" applyBorder="1"/>
    <xf numFmtId="9" fontId="19" fillId="0" borderId="6" xfId="1" applyFont="1" applyBorder="1" applyAlignment="1">
      <alignment horizontal="center"/>
    </xf>
    <xf numFmtId="0" fontId="19" fillId="0" borderId="15" xfId="0" applyFont="1" applyBorder="1"/>
    <xf numFmtId="9" fontId="19" fillId="0" borderId="8" xfId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19" borderId="13" xfId="0" applyFont="1" applyFill="1" applyBorder="1" applyAlignment="1">
      <alignment horizontal="center"/>
    </xf>
    <xf numFmtId="0" fontId="19" fillId="19" borderId="15" xfId="0" applyFont="1" applyFill="1" applyBorder="1"/>
    <xf numFmtId="0" fontId="19" fillId="19" borderId="10" xfId="0" applyFont="1" applyFill="1" applyBorder="1" applyAlignment="1">
      <alignment horizontal="center"/>
    </xf>
    <xf numFmtId="0" fontId="19" fillId="19" borderId="34" xfId="0" applyFont="1" applyFill="1" applyBorder="1" applyAlignment="1">
      <alignment horizontal="center"/>
    </xf>
    <xf numFmtId="165" fontId="19" fillId="0" borderId="7" xfId="0" applyNumberFormat="1" applyFont="1" applyBorder="1" applyAlignment="1">
      <alignment horizontal="center"/>
    </xf>
    <xf numFmtId="165" fontId="19" fillId="0" borderId="9" xfId="0" applyNumberFormat="1" applyFont="1" applyBorder="1" applyAlignment="1">
      <alignment horizontal="center"/>
    </xf>
    <xf numFmtId="0" fontId="19" fillId="19" borderId="2" xfId="0" applyFont="1" applyFill="1" applyBorder="1"/>
    <xf numFmtId="9" fontId="19" fillId="19" borderId="8" xfId="1" applyFont="1" applyFill="1" applyBorder="1" applyAlignment="1">
      <alignment horizontal="center"/>
    </xf>
    <xf numFmtId="1" fontId="19" fillId="19" borderId="2" xfId="0" applyNumberFormat="1" applyFont="1" applyFill="1" applyBorder="1" applyAlignment="1">
      <alignment horizontal="center"/>
    </xf>
    <xf numFmtId="45" fontId="21" fillId="0" borderId="18" xfId="0" applyNumberFormat="1" applyFont="1" applyFill="1" applyBorder="1" applyAlignment="1">
      <alignment horizontal="center"/>
    </xf>
    <xf numFmtId="45" fontId="21" fillId="0" borderId="21" xfId="0" applyNumberFormat="1" applyFont="1" applyFill="1" applyBorder="1" applyAlignment="1">
      <alignment horizontal="center"/>
    </xf>
    <xf numFmtId="45" fontId="21" fillId="19" borderId="2" xfId="0" applyNumberFormat="1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8" fillId="0" borderId="0" xfId="0" applyFont="1" applyAlignment="1">
      <alignment horizontal="left" vertical="top" wrapText="1"/>
    </xf>
    <xf numFmtId="165" fontId="6" fillId="12" borderId="10" xfId="0" applyNumberFormat="1" applyFont="1" applyFill="1" applyBorder="1" applyAlignment="1">
      <alignment horizontal="center"/>
    </xf>
    <xf numFmtId="165" fontId="6" fillId="12" borderId="11" xfId="0" applyNumberFormat="1" applyFont="1" applyFill="1" applyBorder="1" applyAlignment="1">
      <alignment horizontal="center"/>
    </xf>
    <xf numFmtId="165" fontId="6" fillId="12" borderId="12" xfId="0" applyNumberFormat="1" applyFont="1" applyFill="1" applyBorder="1" applyAlignment="1">
      <alignment horizontal="center"/>
    </xf>
    <xf numFmtId="9" fontId="5" fillId="5" borderId="10" xfId="0" applyNumberFormat="1" applyFont="1" applyFill="1" applyBorder="1" applyAlignment="1">
      <alignment horizontal="left"/>
    </xf>
    <xf numFmtId="9" fontId="5" fillId="5" borderId="11" xfId="0" applyNumberFormat="1" applyFont="1" applyFill="1" applyBorder="1" applyAlignment="1">
      <alignment horizontal="left"/>
    </xf>
    <xf numFmtId="9" fontId="5" fillId="5" borderId="12" xfId="0" applyNumberFormat="1" applyFont="1" applyFill="1" applyBorder="1" applyAlignment="1">
      <alignment horizontal="left"/>
    </xf>
    <xf numFmtId="9" fontId="5" fillId="13" borderId="10" xfId="0" applyNumberFormat="1" applyFont="1" applyFill="1" applyBorder="1" applyAlignment="1">
      <alignment horizontal="left"/>
    </xf>
    <xf numFmtId="9" fontId="5" fillId="13" borderId="11" xfId="0" applyNumberFormat="1" applyFont="1" applyFill="1" applyBorder="1" applyAlignment="1">
      <alignment horizontal="left"/>
    </xf>
    <xf numFmtId="9" fontId="5" fillId="13" borderId="12" xfId="0" applyNumberFormat="1" applyFont="1" applyFill="1" applyBorder="1" applyAlignment="1">
      <alignment horizontal="left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9" fontId="5" fillId="8" borderId="10" xfId="0" applyNumberFormat="1" applyFont="1" applyFill="1" applyBorder="1" applyAlignment="1">
      <alignment horizontal="left"/>
    </xf>
    <xf numFmtId="9" fontId="5" fillId="8" borderId="11" xfId="0" applyNumberFormat="1" applyFont="1" applyFill="1" applyBorder="1" applyAlignment="1">
      <alignment horizontal="left"/>
    </xf>
    <xf numFmtId="9" fontId="5" fillId="8" borderId="12" xfId="0" applyNumberFormat="1" applyFont="1" applyFill="1" applyBorder="1" applyAlignment="1">
      <alignment horizontal="left"/>
    </xf>
    <xf numFmtId="9" fontId="5" fillId="10" borderId="10" xfId="0" applyNumberFormat="1" applyFont="1" applyFill="1" applyBorder="1" applyAlignment="1">
      <alignment horizontal="left"/>
    </xf>
    <xf numFmtId="9" fontId="5" fillId="10" borderId="11" xfId="0" applyNumberFormat="1" applyFont="1" applyFill="1" applyBorder="1" applyAlignment="1">
      <alignment horizontal="left"/>
    </xf>
    <xf numFmtId="9" fontId="5" fillId="10" borderId="12" xfId="0" applyNumberFormat="1" applyFont="1" applyFill="1" applyBorder="1" applyAlignment="1">
      <alignment horizontal="left"/>
    </xf>
    <xf numFmtId="9" fontId="10" fillId="3" borderId="10" xfId="0" applyNumberFormat="1" applyFont="1" applyFill="1" applyBorder="1" applyAlignment="1">
      <alignment horizontal="left"/>
    </xf>
    <xf numFmtId="9" fontId="10" fillId="3" borderId="11" xfId="0" applyNumberFormat="1" applyFont="1" applyFill="1" applyBorder="1" applyAlignment="1">
      <alignment horizontal="left"/>
    </xf>
    <xf numFmtId="9" fontId="10" fillId="3" borderId="12" xfId="0" applyNumberFormat="1" applyFont="1" applyFill="1" applyBorder="1" applyAlignment="1">
      <alignment horizontal="left"/>
    </xf>
    <xf numFmtId="0" fontId="19" fillId="19" borderId="13" xfId="0" applyFont="1" applyFill="1" applyBorder="1" applyAlignment="1">
      <alignment horizontal="center" vertical="center" wrapText="1"/>
    </xf>
    <xf numFmtId="0" fontId="19" fillId="19" borderId="15" xfId="0" applyFont="1" applyFill="1" applyBorder="1" applyAlignment="1">
      <alignment horizontal="center" vertical="center" wrapText="1"/>
    </xf>
    <xf numFmtId="0" fontId="19" fillId="19" borderId="10" xfId="0" applyFont="1" applyFill="1" applyBorder="1" applyAlignment="1">
      <alignment horizontal="center"/>
    </xf>
    <xf numFmtId="0" fontId="19" fillId="19" borderId="1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800"/>
      <color rgb="FFFF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2uzomG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showGridLines="0" zoomScaleNormal="100" workbookViewId="0">
      <selection activeCell="B3" sqref="B3"/>
    </sheetView>
  </sheetViews>
  <sheetFormatPr defaultRowHeight="14.25"/>
  <cols>
    <col min="1" max="1" width="3.7109375" style="7" customWidth="1"/>
    <col min="2" max="2" width="101.140625" style="7" customWidth="1"/>
    <col min="3" max="3" width="11.7109375" style="7" customWidth="1"/>
    <col min="4" max="4" width="10.7109375" style="7" customWidth="1"/>
    <col min="5" max="6" width="9.140625" style="7"/>
    <col min="7" max="7" width="13.42578125" style="7" customWidth="1"/>
    <col min="8" max="8" width="13.28515625" style="7" customWidth="1"/>
    <col min="9" max="16384" width="9.140625" style="7"/>
  </cols>
  <sheetData>
    <row r="2" spans="2:8" ht="20.25">
      <c r="B2" s="95" t="s">
        <v>65</v>
      </c>
    </row>
    <row r="3" spans="2:8" ht="243">
      <c r="B3" s="96" t="s">
        <v>64</v>
      </c>
    </row>
    <row r="4" spans="2:8" ht="15">
      <c r="B4" s="97" t="s">
        <v>66</v>
      </c>
    </row>
    <row r="9" spans="2:8" ht="15">
      <c r="D9"/>
      <c r="E9"/>
      <c r="F9"/>
      <c r="G9"/>
      <c r="H9"/>
    </row>
    <row r="10" spans="2:8" ht="15">
      <c r="D10"/>
      <c r="E10"/>
      <c r="F10"/>
      <c r="G10"/>
      <c r="H10"/>
    </row>
    <row r="11" spans="2:8" ht="15">
      <c r="D11"/>
      <c r="E11"/>
      <c r="F11"/>
      <c r="G11"/>
      <c r="H11"/>
    </row>
    <row r="12" spans="2:8" ht="15">
      <c r="D12"/>
      <c r="E12"/>
      <c r="F12"/>
      <c r="G12"/>
      <c r="H12"/>
    </row>
    <row r="13" spans="2:8" ht="15">
      <c r="D13"/>
      <c r="E13"/>
      <c r="F13"/>
      <c r="G13"/>
      <c r="H13"/>
    </row>
    <row r="14" spans="2:8" ht="15">
      <c r="D14"/>
      <c r="E14"/>
      <c r="F14"/>
      <c r="G14"/>
      <c r="H14"/>
    </row>
    <row r="15" spans="2:8" ht="15">
      <c r="D15"/>
      <c r="E15"/>
      <c r="F15"/>
      <c r="G15"/>
      <c r="H15"/>
    </row>
    <row r="16" spans="2:8" ht="15">
      <c r="D16"/>
      <c r="E16"/>
      <c r="F16"/>
      <c r="G16"/>
      <c r="H16"/>
    </row>
    <row r="17" spans="4:8" ht="15">
      <c r="D17"/>
      <c r="E17"/>
      <c r="F17"/>
      <c r="G17"/>
      <c r="H17"/>
    </row>
    <row r="18" spans="4:8" ht="15">
      <c r="D18"/>
      <c r="E18"/>
      <c r="F18"/>
      <c r="G18"/>
      <c r="H18"/>
    </row>
    <row r="20" spans="4:8">
      <c r="D20" s="174"/>
      <c r="E20" s="174"/>
      <c r="F20" s="174"/>
      <c r="G20" s="174"/>
      <c r="H20" s="174"/>
    </row>
    <row r="21" spans="4:8">
      <c r="D21" s="174"/>
      <c r="E21" s="174"/>
      <c r="F21" s="174"/>
      <c r="G21" s="174"/>
      <c r="H21" s="174"/>
    </row>
    <row r="22" spans="4:8">
      <c r="D22" s="174"/>
      <c r="E22" s="174"/>
      <c r="F22" s="174"/>
      <c r="G22" s="174"/>
      <c r="H22" s="174"/>
    </row>
    <row r="23" spans="4:8">
      <c r="D23" s="174"/>
      <c r="E23" s="174"/>
      <c r="F23" s="174"/>
      <c r="G23" s="174"/>
      <c r="H23" s="174"/>
    </row>
    <row r="24" spans="4:8">
      <c r="D24" s="174"/>
      <c r="E24" s="174"/>
      <c r="F24" s="174"/>
      <c r="G24" s="174"/>
      <c r="H24" s="174"/>
    </row>
    <row r="25" spans="4:8">
      <c r="D25" s="174"/>
      <c r="E25" s="174"/>
      <c r="F25" s="174"/>
      <c r="G25" s="174"/>
      <c r="H25" s="174"/>
    </row>
    <row r="26" spans="4:8">
      <c r="D26" s="174"/>
      <c r="E26" s="174"/>
      <c r="F26" s="174"/>
      <c r="G26" s="174"/>
      <c r="H26" s="174"/>
    </row>
    <row r="27" spans="4:8">
      <c r="D27" s="1"/>
    </row>
  </sheetData>
  <mergeCells count="1">
    <mergeCell ref="D20:H26"/>
  </mergeCell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45"/>
  <sheetViews>
    <sheetView showGridLines="0" zoomScale="85" zoomScaleNormal="85" workbookViewId="0">
      <selection activeCell="E44" sqref="E44"/>
    </sheetView>
  </sheetViews>
  <sheetFormatPr defaultRowHeight="15"/>
  <cols>
    <col min="1" max="1" width="2" style="7" customWidth="1"/>
    <col min="2" max="2" width="19.140625" style="32" bestFit="1" customWidth="1"/>
    <col min="3" max="3" width="13.42578125" style="32" customWidth="1"/>
    <col min="4" max="4" width="10.7109375" style="32" bestFit="1" customWidth="1"/>
    <col min="5" max="5" width="11.42578125" style="33" bestFit="1" customWidth="1"/>
    <col min="6" max="6" width="10.5703125" style="33" bestFit="1" customWidth="1"/>
    <col min="7" max="7" width="10.42578125" style="33" bestFit="1" customWidth="1"/>
    <col min="8" max="8" width="9.5703125" style="33" customWidth="1"/>
    <col min="9" max="10" width="10.85546875" style="33" bestFit="1" customWidth="1"/>
    <col min="11" max="13" width="10.5703125" style="33" bestFit="1" customWidth="1"/>
    <col min="14" max="15" width="10.5703125" style="33" customWidth="1"/>
    <col min="16" max="16" width="11.28515625" style="34" bestFit="1" customWidth="1"/>
    <col min="17" max="17" width="11.28515625" style="34" customWidth="1"/>
    <col min="18" max="18" width="12.140625" style="7" bestFit="1" customWidth="1"/>
    <col min="19" max="19" width="12.140625" style="33" bestFit="1" customWidth="1"/>
    <col min="20" max="16384" width="9.140625" style="7"/>
  </cols>
  <sheetData>
    <row r="1" spans="2:19" ht="6.75" customHeight="1"/>
    <row r="2" spans="2:19" thickBot="1">
      <c r="B2" s="184"/>
      <c r="C2" s="185"/>
      <c r="D2" s="186"/>
      <c r="E2" s="5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110" t="s">
        <v>55</v>
      </c>
      <c r="P2" s="41" t="s">
        <v>56</v>
      </c>
      <c r="Q2" s="41"/>
    </row>
    <row r="3" spans="2:19" ht="29.25" customHeight="1">
      <c r="B3" s="8" t="s">
        <v>46</v>
      </c>
      <c r="C3" s="9" t="s">
        <v>24</v>
      </c>
      <c r="D3" s="9" t="s">
        <v>45</v>
      </c>
      <c r="E3" s="10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47</v>
      </c>
      <c r="K3" s="11" t="s">
        <v>40</v>
      </c>
      <c r="L3" s="11" t="s">
        <v>41</v>
      </c>
      <c r="M3" s="11" t="s">
        <v>42</v>
      </c>
      <c r="N3" s="11" t="s">
        <v>68</v>
      </c>
      <c r="O3" s="108" t="s">
        <v>71</v>
      </c>
      <c r="P3" s="109" t="s">
        <v>72</v>
      </c>
      <c r="Q3" s="145" t="s">
        <v>57</v>
      </c>
      <c r="R3" s="149" t="s">
        <v>77</v>
      </c>
    </row>
    <row r="4" spans="2:19" ht="14.25">
      <c r="B4" s="12" t="s">
        <v>0</v>
      </c>
      <c r="C4" s="13">
        <v>0.1364522417153996</v>
      </c>
      <c r="D4" s="13" t="str">
        <f>IF(COUNTA(E4:Q4)=0,"Preencher",IF(COUNTA(E4:Q4)&gt;1,"Sobrando",""))</f>
        <v/>
      </c>
      <c r="E4" s="14"/>
      <c r="F4" s="15"/>
      <c r="G4" s="15"/>
      <c r="H4" s="15"/>
      <c r="I4" s="15"/>
      <c r="J4" s="15" t="s">
        <v>0</v>
      </c>
      <c r="K4" s="15"/>
      <c r="L4" s="15"/>
      <c r="M4" s="15"/>
      <c r="N4" s="16"/>
      <c r="O4" s="16"/>
      <c r="P4" s="39"/>
      <c r="Q4" s="146"/>
      <c r="R4" s="150" t="s">
        <v>79</v>
      </c>
    </row>
    <row r="5" spans="2:19" ht="14.25">
      <c r="B5" s="17" t="s">
        <v>52</v>
      </c>
      <c r="C5" s="18">
        <v>0.12865497076023391</v>
      </c>
      <c r="D5" s="18" t="str">
        <f t="shared" ref="D5:D33" si="0">IF(COUNTA(E5:Q5)=0,"Preencher",IF(COUNTA(E5:Q5)&gt;1,"Sobrando",""))</f>
        <v/>
      </c>
      <c r="E5" s="19"/>
      <c r="F5" s="20"/>
      <c r="G5" s="20"/>
      <c r="H5" s="20"/>
      <c r="I5" s="20"/>
      <c r="J5" s="20"/>
      <c r="K5" s="20" t="s">
        <v>52</v>
      </c>
      <c r="L5" s="20"/>
      <c r="M5" s="20"/>
      <c r="N5" s="21"/>
      <c r="O5" s="21"/>
      <c r="P5" s="38"/>
      <c r="Q5" s="147"/>
      <c r="R5" s="151" t="s">
        <v>78</v>
      </c>
    </row>
    <row r="6" spans="2:19" ht="15.75" thickBot="1">
      <c r="B6" s="22" t="s">
        <v>1</v>
      </c>
      <c r="C6" s="23">
        <v>0.10526315789473684</v>
      </c>
      <c r="D6" s="23" t="str">
        <f t="shared" si="0"/>
        <v/>
      </c>
      <c r="E6" s="24"/>
      <c r="F6" s="25"/>
      <c r="G6" s="25"/>
      <c r="H6" s="25" t="s">
        <v>1</v>
      </c>
      <c r="I6" s="25"/>
      <c r="J6" s="25"/>
      <c r="K6" s="25"/>
      <c r="L6" s="25"/>
      <c r="M6" s="25"/>
      <c r="N6" s="26"/>
      <c r="O6" s="26"/>
      <c r="P6" s="37"/>
      <c r="Q6" s="148"/>
      <c r="R6" s="152" t="s">
        <v>80</v>
      </c>
    </row>
    <row r="7" spans="2:19" ht="14.25">
      <c r="B7" s="17" t="s">
        <v>2</v>
      </c>
      <c r="C7" s="18">
        <v>7.2124756335282647E-2</v>
      </c>
      <c r="D7" s="18" t="str">
        <f t="shared" si="0"/>
        <v/>
      </c>
      <c r="E7" s="19"/>
      <c r="F7" s="20"/>
      <c r="G7" s="20"/>
      <c r="H7" s="20" t="s">
        <v>2</v>
      </c>
      <c r="I7" s="20"/>
      <c r="J7" s="20"/>
      <c r="K7" s="20"/>
      <c r="L7" s="20"/>
      <c r="M7" s="20"/>
      <c r="N7" s="21"/>
      <c r="O7" s="21"/>
      <c r="P7" s="38"/>
      <c r="Q7" s="38"/>
    </row>
    <row r="8" spans="2:19" ht="14.25">
      <c r="B8" s="22" t="s">
        <v>3</v>
      </c>
      <c r="C8" s="23">
        <v>7.0175438596491224E-2</v>
      </c>
      <c r="D8" s="23" t="str">
        <f t="shared" si="0"/>
        <v/>
      </c>
      <c r="E8" s="24"/>
      <c r="F8" s="25"/>
      <c r="G8" s="25"/>
      <c r="H8" s="25" t="s">
        <v>3</v>
      </c>
      <c r="I8" s="25"/>
      <c r="J8" s="25"/>
      <c r="K8" s="25"/>
      <c r="L8" s="25"/>
      <c r="M8" s="25"/>
      <c r="N8" s="26"/>
      <c r="O8" s="26"/>
      <c r="P8" s="37"/>
      <c r="Q8" s="37"/>
    </row>
    <row r="9" spans="2:19" ht="14.25">
      <c r="B9" s="17" t="s">
        <v>4</v>
      </c>
      <c r="C9" s="18">
        <v>6.6276803118908378E-2</v>
      </c>
      <c r="D9" s="18" t="str">
        <f t="shared" si="0"/>
        <v/>
      </c>
      <c r="E9" s="19"/>
      <c r="F9" s="20"/>
      <c r="G9" s="20"/>
      <c r="H9" s="20" t="s">
        <v>4</v>
      </c>
      <c r="I9" s="20"/>
      <c r="J9" s="20"/>
      <c r="K9" s="20"/>
      <c r="L9" s="20"/>
      <c r="M9" s="20"/>
      <c r="N9" s="21"/>
      <c r="O9" s="21"/>
      <c r="P9" s="38"/>
      <c r="Q9" s="38"/>
    </row>
    <row r="10" spans="2:19" ht="14.25">
      <c r="B10" s="22" t="s">
        <v>5</v>
      </c>
      <c r="C10" s="23">
        <v>6.6276803118908378E-2</v>
      </c>
      <c r="D10" s="23" t="str">
        <f t="shared" si="0"/>
        <v/>
      </c>
      <c r="E10" s="24"/>
      <c r="F10" s="25"/>
      <c r="G10" s="25"/>
      <c r="H10" s="25"/>
      <c r="I10" s="25"/>
      <c r="J10" s="25"/>
      <c r="K10" s="25"/>
      <c r="L10" s="25"/>
      <c r="M10" s="25"/>
      <c r="N10" s="26"/>
      <c r="O10" s="26"/>
      <c r="P10" s="37"/>
      <c r="Q10" s="141" t="s">
        <v>5</v>
      </c>
    </row>
    <row r="11" spans="2:19" ht="14.25">
      <c r="B11" s="17" t="s">
        <v>6</v>
      </c>
      <c r="C11" s="18">
        <v>4.8732943469785572E-2</v>
      </c>
      <c r="D11" s="18" t="str">
        <f t="shared" si="0"/>
        <v/>
      </c>
      <c r="E11" s="19"/>
      <c r="F11" s="20"/>
      <c r="G11" s="20"/>
      <c r="H11" s="20" t="s">
        <v>6</v>
      </c>
      <c r="I11" s="20"/>
      <c r="J11" s="20"/>
      <c r="K11" s="20"/>
      <c r="L11" s="20"/>
      <c r="M11" s="20"/>
      <c r="N11" s="21"/>
      <c r="O11" s="21"/>
      <c r="P11" s="38"/>
      <c r="Q11" s="142"/>
    </row>
    <row r="12" spans="2:19" ht="14.25">
      <c r="B12" s="22" t="s">
        <v>7</v>
      </c>
      <c r="C12" s="23">
        <v>4.2884990253411304E-2</v>
      </c>
      <c r="D12" s="23" t="str">
        <f t="shared" si="0"/>
        <v/>
      </c>
      <c r="E12" s="24"/>
      <c r="F12" s="25"/>
      <c r="G12" s="25"/>
      <c r="H12" s="25" t="s">
        <v>7</v>
      </c>
      <c r="I12" s="25"/>
      <c r="J12" s="25"/>
      <c r="K12" s="25"/>
      <c r="L12" s="25"/>
      <c r="M12" s="25"/>
      <c r="N12" s="26"/>
      <c r="O12" s="26"/>
      <c r="P12" s="37"/>
      <c r="Q12" s="141"/>
    </row>
    <row r="13" spans="2:19" ht="14.25">
      <c r="B13" s="17" t="s">
        <v>8</v>
      </c>
      <c r="C13" s="18">
        <v>4.0935672514619881E-2</v>
      </c>
      <c r="D13" s="18" t="str">
        <f t="shared" si="0"/>
        <v/>
      </c>
      <c r="E13" s="19"/>
      <c r="F13" s="20"/>
      <c r="G13" s="20"/>
      <c r="H13" s="20" t="s">
        <v>8</v>
      </c>
      <c r="I13" s="20"/>
      <c r="J13" s="20"/>
      <c r="K13" s="20"/>
      <c r="L13" s="20"/>
      <c r="M13" s="20"/>
      <c r="N13" s="21"/>
      <c r="O13" s="21"/>
      <c r="P13" s="38"/>
      <c r="Q13" s="142"/>
    </row>
    <row r="14" spans="2:19" ht="14.25">
      <c r="B14" s="22" t="s">
        <v>9</v>
      </c>
      <c r="C14" s="23">
        <v>3.7037037037037035E-2</v>
      </c>
      <c r="D14" s="23" t="str">
        <f t="shared" si="0"/>
        <v/>
      </c>
      <c r="E14" s="24"/>
      <c r="F14" s="25"/>
      <c r="G14" s="112" t="s">
        <v>9</v>
      </c>
      <c r="H14" s="25"/>
      <c r="I14" s="25"/>
      <c r="J14" s="25"/>
      <c r="K14" s="25"/>
      <c r="L14" s="25"/>
      <c r="M14" s="25"/>
      <c r="N14" s="26"/>
      <c r="O14" s="26"/>
      <c r="P14" s="37"/>
      <c r="Q14" s="141"/>
      <c r="S14" s="143"/>
    </row>
    <row r="15" spans="2:19" ht="14.25">
      <c r="B15" s="17" t="s">
        <v>10</v>
      </c>
      <c r="C15" s="18">
        <v>2.9239766081871343E-2</v>
      </c>
      <c r="D15" s="18" t="str">
        <f t="shared" si="0"/>
        <v/>
      </c>
      <c r="E15" s="19"/>
      <c r="F15" s="20"/>
      <c r="G15" s="20"/>
      <c r="H15" s="20" t="s">
        <v>10</v>
      </c>
      <c r="I15" s="20"/>
      <c r="J15" s="20"/>
      <c r="K15" s="20"/>
      <c r="L15" s="20"/>
      <c r="M15" s="20"/>
      <c r="N15" s="21"/>
      <c r="O15" s="21"/>
      <c r="P15" s="38"/>
      <c r="Q15" s="142"/>
      <c r="S15" s="143"/>
    </row>
    <row r="16" spans="2:19" ht="14.25">
      <c r="B16" s="22" t="s">
        <v>11</v>
      </c>
      <c r="C16" s="23">
        <v>2.3391812865497075E-2</v>
      </c>
      <c r="D16" s="23" t="str">
        <f t="shared" si="0"/>
        <v/>
      </c>
      <c r="E16" s="24"/>
      <c r="F16" s="25"/>
      <c r="G16" s="25"/>
      <c r="H16" s="25"/>
      <c r="I16" s="25"/>
      <c r="J16" s="25"/>
      <c r="K16" s="25"/>
      <c r="L16" s="25"/>
      <c r="M16" s="25"/>
      <c r="N16" s="26"/>
      <c r="O16" s="113" t="s">
        <v>11</v>
      </c>
      <c r="P16" s="37"/>
      <c r="Q16" s="141"/>
    </row>
    <row r="17" spans="2:17" ht="14.25">
      <c r="B17" s="17" t="s">
        <v>12</v>
      </c>
      <c r="C17" s="18">
        <v>2.1442495126705652E-2</v>
      </c>
      <c r="D17" s="18" t="str">
        <f t="shared" si="0"/>
        <v/>
      </c>
      <c r="E17" s="19"/>
      <c r="F17" s="20"/>
      <c r="G17" s="20"/>
      <c r="H17" s="20"/>
      <c r="I17" s="20"/>
      <c r="J17" s="138" t="s">
        <v>12</v>
      </c>
      <c r="K17" s="20"/>
      <c r="L17" s="20"/>
      <c r="M17" s="20"/>
      <c r="N17" s="21"/>
      <c r="O17" s="21"/>
      <c r="P17" s="38"/>
      <c r="Q17" s="142"/>
    </row>
    <row r="18" spans="2:17" ht="14.25">
      <c r="B18" s="22" t="s">
        <v>13</v>
      </c>
      <c r="C18" s="23">
        <v>1.9493177387914229E-2</v>
      </c>
      <c r="D18" s="23" t="str">
        <f t="shared" si="0"/>
        <v/>
      </c>
      <c r="E18" s="24"/>
      <c r="F18" s="25"/>
      <c r="G18" s="25"/>
      <c r="H18" s="25"/>
      <c r="I18" s="25"/>
      <c r="J18" s="25" t="s">
        <v>13</v>
      </c>
      <c r="K18" s="25"/>
      <c r="L18" s="25"/>
      <c r="M18" s="25"/>
      <c r="N18" s="26"/>
      <c r="O18" s="26"/>
      <c r="P18" s="37"/>
      <c r="Q18" s="141"/>
    </row>
    <row r="19" spans="2:17" ht="14.25">
      <c r="B19" s="17" t="s">
        <v>14</v>
      </c>
      <c r="C19" s="18">
        <v>1.9493177387914229E-2</v>
      </c>
      <c r="D19" s="18" t="str">
        <f t="shared" si="0"/>
        <v/>
      </c>
      <c r="E19" s="19"/>
      <c r="F19" s="20"/>
      <c r="G19" s="20"/>
      <c r="H19" s="20" t="s">
        <v>14</v>
      </c>
      <c r="I19" s="20"/>
      <c r="J19" s="20"/>
      <c r="K19" s="20"/>
      <c r="L19" s="20"/>
      <c r="M19" s="20"/>
      <c r="N19" s="21"/>
      <c r="O19" s="21"/>
      <c r="P19" s="38"/>
      <c r="Q19" s="142"/>
    </row>
    <row r="20" spans="2:17" ht="14.25">
      <c r="B20" s="22" t="s">
        <v>15</v>
      </c>
      <c r="C20" s="23">
        <v>1.5594541910331383E-2</v>
      </c>
      <c r="D20" s="23" t="str">
        <f t="shared" si="0"/>
        <v/>
      </c>
      <c r="E20" s="24"/>
      <c r="F20" s="25"/>
      <c r="G20" s="25"/>
      <c r="H20" s="25"/>
      <c r="I20" s="25"/>
      <c r="J20" s="25"/>
      <c r="K20" s="25"/>
      <c r="L20" s="25"/>
      <c r="M20" s="25"/>
      <c r="N20" s="26"/>
      <c r="O20" s="26"/>
      <c r="P20" s="37"/>
      <c r="Q20" s="141" t="s">
        <v>15</v>
      </c>
    </row>
    <row r="21" spans="2:17" ht="14.25">
      <c r="B21" s="17" t="s">
        <v>16</v>
      </c>
      <c r="C21" s="18">
        <v>9.7465886939571145E-3</v>
      </c>
      <c r="D21" s="18" t="str">
        <f t="shared" si="0"/>
        <v/>
      </c>
      <c r="E21" s="19"/>
      <c r="F21" s="20"/>
      <c r="G21" s="20"/>
      <c r="H21" s="102"/>
      <c r="I21" s="20"/>
      <c r="J21" s="20"/>
      <c r="K21" s="20"/>
      <c r="L21" s="20"/>
      <c r="M21" s="20"/>
      <c r="N21" s="21"/>
      <c r="O21" s="21"/>
      <c r="P21" s="101" t="s">
        <v>16</v>
      </c>
      <c r="Q21" s="38"/>
    </row>
    <row r="22" spans="2:17" ht="14.25">
      <c r="B22" s="22" t="s">
        <v>17</v>
      </c>
      <c r="C22" s="23">
        <v>9.7465886939571145E-3</v>
      </c>
      <c r="D22" s="23" t="str">
        <f t="shared" si="0"/>
        <v/>
      </c>
      <c r="E22" s="24"/>
      <c r="F22" s="25"/>
      <c r="G22" s="25"/>
      <c r="H22" s="25"/>
      <c r="I22" s="25"/>
      <c r="J22" s="25"/>
      <c r="K22" s="25"/>
      <c r="L22" s="112" t="s">
        <v>17</v>
      </c>
      <c r="M22" s="25"/>
      <c r="N22" s="26"/>
      <c r="O22" s="26"/>
      <c r="P22" s="37"/>
      <c r="Q22" s="37"/>
    </row>
    <row r="23" spans="2:17" ht="14.25">
      <c r="B23" s="17" t="s">
        <v>51</v>
      </c>
      <c r="C23" s="18">
        <v>7.7972709551656916E-3</v>
      </c>
      <c r="D23" s="18" t="str">
        <f t="shared" si="0"/>
        <v/>
      </c>
      <c r="E23" s="19"/>
      <c r="F23" s="20"/>
      <c r="G23" s="20"/>
      <c r="H23" s="20"/>
      <c r="I23" s="20" t="s">
        <v>51</v>
      </c>
      <c r="J23" s="20"/>
      <c r="K23" s="20"/>
      <c r="L23" s="20"/>
      <c r="M23" s="20"/>
      <c r="N23" s="21"/>
      <c r="O23" s="21"/>
      <c r="P23" s="38"/>
      <c r="Q23" s="38"/>
    </row>
    <row r="24" spans="2:17" ht="14.25">
      <c r="B24" s="22" t="s">
        <v>18</v>
      </c>
      <c r="C24" s="23">
        <v>5.8479532163742687E-3</v>
      </c>
      <c r="D24" s="23" t="str">
        <f t="shared" si="0"/>
        <v/>
      </c>
      <c r="E24" s="24"/>
      <c r="F24" s="25"/>
      <c r="G24" s="25"/>
      <c r="H24" s="25"/>
      <c r="I24" s="25"/>
      <c r="J24" s="25"/>
      <c r="K24" s="25"/>
      <c r="L24" s="25"/>
      <c r="M24" s="25"/>
      <c r="N24" s="26"/>
      <c r="O24" s="26"/>
      <c r="P24" s="37"/>
      <c r="Q24" s="111" t="s">
        <v>18</v>
      </c>
    </row>
    <row r="25" spans="2:17" ht="14.25">
      <c r="B25" s="17" t="s">
        <v>19</v>
      </c>
      <c r="C25" s="18">
        <v>5.8479532163742687E-3</v>
      </c>
      <c r="D25" s="18" t="str">
        <f t="shared" si="0"/>
        <v/>
      </c>
      <c r="E25" s="19"/>
      <c r="F25" s="20"/>
      <c r="G25" s="20"/>
      <c r="H25" s="20"/>
      <c r="I25" s="20"/>
      <c r="J25" s="20"/>
      <c r="K25" s="20"/>
      <c r="L25" s="20"/>
      <c r="M25" s="20"/>
      <c r="N25" s="21"/>
      <c r="O25" s="21"/>
      <c r="P25" s="38"/>
      <c r="Q25" s="142" t="s">
        <v>19</v>
      </c>
    </row>
    <row r="26" spans="2:17" ht="14.25">
      <c r="B26" s="22" t="s">
        <v>54</v>
      </c>
      <c r="C26" s="23">
        <v>3.8986354775828458E-3</v>
      </c>
      <c r="D26" s="23" t="str">
        <f t="shared" si="0"/>
        <v/>
      </c>
      <c r="E26" s="24"/>
      <c r="F26" s="25"/>
      <c r="G26" s="106"/>
      <c r="H26" s="25"/>
      <c r="I26" s="107" t="s">
        <v>69</v>
      </c>
      <c r="J26" s="25"/>
      <c r="K26" s="25"/>
      <c r="L26" s="25"/>
      <c r="M26" s="25"/>
      <c r="N26" s="26"/>
      <c r="O26" s="26"/>
      <c r="P26" s="37"/>
      <c r="Q26" s="37"/>
    </row>
    <row r="27" spans="2:17" ht="14.25">
      <c r="B27" s="17" t="s">
        <v>20</v>
      </c>
      <c r="C27" s="18">
        <v>3.8986354775828458E-3</v>
      </c>
      <c r="D27" s="18" t="str">
        <f t="shared" si="0"/>
        <v/>
      </c>
      <c r="E27" s="19"/>
      <c r="F27" s="20"/>
      <c r="G27" s="20"/>
      <c r="H27" s="20"/>
      <c r="I27" s="20"/>
      <c r="J27" s="20"/>
      <c r="K27" s="20"/>
      <c r="L27" s="20"/>
      <c r="M27" s="20"/>
      <c r="N27" s="21" t="s">
        <v>20</v>
      </c>
      <c r="O27" s="21"/>
      <c r="P27" s="38"/>
      <c r="Q27" s="38"/>
    </row>
    <row r="28" spans="2:17" ht="14.25">
      <c r="B28" s="22" t="s">
        <v>21</v>
      </c>
      <c r="C28" s="23">
        <v>3.8986354775828458E-3</v>
      </c>
      <c r="D28" s="23" t="str">
        <f t="shared" si="0"/>
        <v/>
      </c>
      <c r="E28" s="24"/>
      <c r="F28" s="25"/>
      <c r="G28" s="25"/>
      <c r="H28" s="25"/>
      <c r="I28" s="25"/>
      <c r="J28" s="25"/>
      <c r="K28" s="25"/>
      <c r="L28" s="25"/>
      <c r="M28" s="25"/>
      <c r="N28" s="26"/>
      <c r="O28" s="26"/>
      <c r="P28" s="37"/>
      <c r="Q28" s="139" t="s">
        <v>21</v>
      </c>
    </row>
    <row r="29" spans="2:17" ht="14.25">
      <c r="B29" s="17" t="s">
        <v>22</v>
      </c>
      <c r="C29" s="18">
        <v>1.9493177387914229E-3</v>
      </c>
      <c r="D29" s="18" t="str">
        <f t="shared" si="0"/>
        <v/>
      </c>
      <c r="E29" s="140" t="s">
        <v>22</v>
      </c>
      <c r="F29" s="20"/>
      <c r="G29" s="20"/>
      <c r="H29" s="20"/>
      <c r="I29" s="20"/>
      <c r="J29" s="20"/>
      <c r="K29" s="20"/>
      <c r="L29" s="20"/>
      <c r="M29" s="20"/>
      <c r="N29" s="21"/>
      <c r="O29" s="21"/>
      <c r="P29" s="38"/>
      <c r="Q29" s="101"/>
    </row>
    <row r="30" spans="2:17" ht="14.25">
      <c r="B30" s="22" t="s">
        <v>23</v>
      </c>
      <c r="C30" s="23">
        <v>1.9493177387914229E-3</v>
      </c>
      <c r="D30" s="23" t="str">
        <f t="shared" si="0"/>
        <v/>
      </c>
      <c r="E30" s="114" t="s">
        <v>23</v>
      </c>
      <c r="F30" s="25"/>
      <c r="G30" s="25"/>
      <c r="H30" s="25"/>
      <c r="I30" s="25"/>
      <c r="J30" s="25"/>
      <c r="K30" s="25"/>
      <c r="L30" s="25"/>
      <c r="M30" s="25"/>
      <c r="N30" s="26"/>
      <c r="O30" s="26"/>
      <c r="P30" s="37"/>
      <c r="Q30" s="37"/>
    </row>
    <row r="31" spans="2:17" ht="14.25">
      <c r="B31" s="17" t="s">
        <v>53</v>
      </c>
      <c r="C31" s="18">
        <v>1.9493177387914229E-3</v>
      </c>
      <c r="D31" s="18" t="str">
        <f t="shared" si="0"/>
        <v/>
      </c>
      <c r="E31" s="19"/>
      <c r="F31" s="20"/>
      <c r="G31" s="102"/>
      <c r="H31" s="20"/>
      <c r="I31" s="20"/>
      <c r="J31" s="20"/>
      <c r="K31" s="20"/>
      <c r="L31" s="20"/>
      <c r="M31" s="20"/>
      <c r="N31" s="21"/>
      <c r="O31" s="21"/>
      <c r="P31" s="101"/>
      <c r="Q31" s="111" t="s">
        <v>81</v>
      </c>
    </row>
    <row r="32" spans="2:17" ht="14.25">
      <c r="B32" s="22" t="s">
        <v>44</v>
      </c>
      <c r="C32" s="23"/>
      <c r="D32" s="23" t="str">
        <f t="shared" si="0"/>
        <v/>
      </c>
      <c r="E32" s="24"/>
      <c r="F32" s="25"/>
      <c r="G32" s="25"/>
      <c r="H32" s="25"/>
      <c r="I32" s="25"/>
      <c r="J32" s="25"/>
      <c r="K32" s="25"/>
      <c r="L32" s="25"/>
      <c r="M32" s="25" t="s">
        <v>44</v>
      </c>
      <c r="N32" s="26"/>
      <c r="O32" s="26"/>
      <c r="P32" s="37"/>
      <c r="Q32" s="37"/>
    </row>
    <row r="33" spans="2:19" ht="14.25">
      <c r="B33" s="27" t="s">
        <v>43</v>
      </c>
      <c r="C33" s="28"/>
      <c r="D33" s="28" t="str">
        <f t="shared" si="0"/>
        <v/>
      </c>
      <c r="E33" s="29"/>
      <c r="F33" s="30" t="s">
        <v>43</v>
      </c>
      <c r="G33" s="30"/>
      <c r="H33" s="30"/>
      <c r="I33" s="30"/>
      <c r="J33" s="30"/>
      <c r="K33" s="30"/>
      <c r="L33" s="30"/>
      <c r="M33" s="30"/>
      <c r="N33" s="31"/>
      <c r="O33" s="31"/>
      <c r="P33" s="40"/>
      <c r="Q33" s="40"/>
    </row>
    <row r="34" spans="2:19">
      <c r="B34" s="187" t="s">
        <v>48</v>
      </c>
      <c r="C34" s="188"/>
      <c r="D34" s="189"/>
      <c r="E34" s="122">
        <f>IF(E3="","",conta!E34*0.9)</f>
        <v>4.3269230769230772E-3</v>
      </c>
      <c r="F34" s="123">
        <f>IF(F3="","",conta!F34*0.9)</f>
        <v>0</v>
      </c>
      <c r="G34" s="123">
        <f>IF(G3="","",conta!G34*0.9)</f>
        <v>4.1105769230769237E-2</v>
      </c>
      <c r="H34" s="123">
        <f>IF(H3="","",conta!H34*0.9)</f>
        <v>0.45000000000000012</v>
      </c>
      <c r="I34" s="123">
        <f>IF(I3="","",conta!I34*0.9)</f>
        <v>1.2980769230769233E-2</v>
      </c>
      <c r="J34" s="123">
        <f>IF(J3="","",conta!J34*0.9)</f>
        <v>0.19687500000000002</v>
      </c>
      <c r="K34" s="123">
        <f>IF(K3="","",conta!K34*0.9)</f>
        <v>0.14278846153846156</v>
      </c>
      <c r="L34" s="123">
        <f>IF(L3="","",conta!L34*0.9)</f>
        <v>1.0817307692307696E-2</v>
      </c>
      <c r="M34" s="123">
        <f>IF(M3="","",conta!M34*0.9)</f>
        <v>0</v>
      </c>
      <c r="N34" s="123">
        <f>IF(N3="","",conta!N34*0.9)</f>
        <v>4.3269230769230772E-3</v>
      </c>
      <c r="O34" s="126">
        <f>IF(O3="","",conta!O34*0.9)</f>
        <v>2.5961538461538466E-2</v>
      </c>
      <c r="P34" s="128">
        <f>IF(P3="","",conta!P34*0.9)</f>
        <v>1.0817307692307696E-2</v>
      </c>
      <c r="Q34" s="49"/>
    </row>
    <row r="35" spans="2:19">
      <c r="B35" s="190" t="s">
        <v>49</v>
      </c>
      <c r="C35" s="191"/>
      <c r="D35" s="192"/>
      <c r="E35" s="124">
        <f>IF(E3="","",10%/COUNTA($E$3:$O$3))</f>
        <v>9.0909090909090922E-3</v>
      </c>
      <c r="F35" s="125">
        <f t="shared" ref="F35:O35" si="1">IF(F3="","",10%/COUNTA($E$3:$O$3))</f>
        <v>9.0909090909090922E-3</v>
      </c>
      <c r="G35" s="125">
        <f t="shared" si="1"/>
        <v>9.0909090909090922E-3</v>
      </c>
      <c r="H35" s="125">
        <f t="shared" si="1"/>
        <v>9.0909090909090922E-3</v>
      </c>
      <c r="I35" s="125">
        <f t="shared" si="1"/>
        <v>9.0909090909090922E-3</v>
      </c>
      <c r="J35" s="125">
        <f t="shared" si="1"/>
        <v>9.0909090909090922E-3</v>
      </c>
      <c r="K35" s="125">
        <f t="shared" si="1"/>
        <v>9.0909090909090922E-3</v>
      </c>
      <c r="L35" s="125">
        <f t="shared" si="1"/>
        <v>9.0909090909090922E-3</v>
      </c>
      <c r="M35" s="125">
        <f t="shared" si="1"/>
        <v>9.0909090909090922E-3</v>
      </c>
      <c r="N35" s="125">
        <f t="shared" si="1"/>
        <v>9.0909090909090922E-3</v>
      </c>
      <c r="O35" s="127">
        <f t="shared" si="1"/>
        <v>9.0909090909090922E-3</v>
      </c>
      <c r="P35" s="129"/>
      <c r="Q35" s="50"/>
    </row>
    <row r="36" spans="2:19" customFormat="1" ht="9" customHeight="1">
      <c r="S36" s="144"/>
    </row>
    <row r="37" spans="2:19">
      <c r="B37" s="178" t="s">
        <v>50</v>
      </c>
      <c r="C37" s="179"/>
      <c r="D37" s="180"/>
      <c r="E37" s="118">
        <f>IF(E3="","",E34+E35)</f>
        <v>1.3417832167832169E-2</v>
      </c>
      <c r="F37" s="119">
        <f t="shared" ref="F37:P37" si="2">IF(F3="","",F34+F35)</f>
        <v>9.0909090909090922E-3</v>
      </c>
      <c r="G37" s="119">
        <f t="shared" si="2"/>
        <v>5.0196678321678331E-2</v>
      </c>
      <c r="H37" s="119">
        <f t="shared" si="2"/>
        <v>0.45909090909090922</v>
      </c>
      <c r="I37" s="119">
        <f t="shared" si="2"/>
        <v>2.2071678321678327E-2</v>
      </c>
      <c r="J37" s="119">
        <f t="shared" si="2"/>
        <v>0.20596590909090912</v>
      </c>
      <c r="K37" s="119">
        <f t="shared" si="2"/>
        <v>0.15187937062937065</v>
      </c>
      <c r="L37" s="119">
        <f t="shared" si="2"/>
        <v>1.9908216783216789E-2</v>
      </c>
      <c r="M37" s="119">
        <f t="shared" si="2"/>
        <v>9.0909090909090922E-3</v>
      </c>
      <c r="N37" s="119">
        <f t="shared" si="2"/>
        <v>1.3417832167832169E-2</v>
      </c>
      <c r="O37" s="130">
        <f t="shared" si="2"/>
        <v>3.505244755244756E-2</v>
      </c>
      <c r="P37" s="132">
        <f t="shared" si="2"/>
        <v>1.0817307692307696E-2</v>
      </c>
      <c r="Q37" s="93" t="s">
        <v>70</v>
      </c>
      <c r="R37" s="92">
        <f>SUM(E37:P37)</f>
        <v>1</v>
      </c>
    </row>
    <row r="38" spans="2:19">
      <c r="B38" s="181" t="s">
        <v>63</v>
      </c>
      <c r="C38" s="182"/>
      <c r="D38" s="183"/>
      <c r="E38" s="120">
        <f>IF(E3="","",E37*750/86400)</f>
        <v>1.1647423756798758E-4</v>
      </c>
      <c r="F38" s="121">
        <f t="shared" ref="F38:P38" si="3">IF(F3="","",F37*750/86400)</f>
        <v>7.8914141414141421E-5</v>
      </c>
      <c r="G38" s="121">
        <f t="shared" si="3"/>
        <v>4.3573505487567993E-4</v>
      </c>
      <c r="H38" s="121">
        <f t="shared" si="3"/>
        <v>3.9851641414141428E-3</v>
      </c>
      <c r="I38" s="121">
        <f t="shared" si="3"/>
        <v>1.9159442987567993E-4</v>
      </c>
      <c r="J38" s="121">
        <f t="shared" si="3"/>
        <v>1.7878985164141417E-3</v>
      </c>
      <c r="K38" s="121">
        <f t="shared" si="3"/>
        <v>1.3183973144910647E-3</v>
      </c>
      <c r="L38" s="121">
        <f t="shared" si="3"/>
        <v>1.7281438179875684E-4</v>
      </c>
      <c r="M38" s="121">
        <f t="shared" si="3"/>
        <v>7.8914141414141421E-5</v>
      </c>
      <c r="N38" s="121">
        <f t="shared" si="3"/>
        <v>1.1647423756798758E-4</v>
      </c>
      <c r="O38" s="131">
        <f t="shared" si="3"/>
        <v>3.0427471833721842E-4</v>
      </c>
      <c r="P38" s="133">
        <f t="shared" si="3"/>
        <v>9.3900240384615417E-5</v>
      </c>
      <c r="Q38" s="104" t="s">
        <v>70</v>
      </c>
      <c r="R38" s="94">
        <f>SUM(E38:P38)</f>
        <v>8.6805555555555577E-3</v>
      </c>
    </row>
    <row r="39" spans="2:19">
      <c r="B39" s="117" t="s">
        <v>73</v>
      </c>
      <c r="C39" s="115"/>
      <c r="D39" s="116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2:19">
      <c r="B40" s="193" t="s">
        <v>75</v>
      </c>
      <c r="C40" s="194"/>
      <c r="D40" s="195"/>
      <c r="E40" s="134">
        <f>IF(E3="","",4200/30*(1/5)*E37)</f>
        <v>0.37569930069930074</v>
      </c>
      <c r="F40" s="135">
        <f t="shared" ref="F40:P40" si="4">IF(F3="","",4200/30*(1/5)*F37)</f>
        <v>0.25454545454545457</v>
      </c>
      <c r="G40" s="135">
        <f t="shared" si="4"/>
        <v>1.4055069930069932</v>
      </c>
      <c r="H40" s="135">
        <f t="shared" si="4"/>
        <v>12.854545454545459</v>
      </c>
      <c r="I40" s="135">
        <f t="shared" si="4"/>
        <v>0.61800699300699313</v>
      </c>
      <c r="J40" s="135">
        <f t="shared" si="4"/>
        <v>5.767045454545455</v>
      </c>
      <c r="K40" s="135">
        <f t="shared" si="4"/>
        <v>4.2526223776223784</v>
      </c>
      <c r="L40" s="135">
        <f t="shared" si="4"/>
        <v>0.55743006993007005</v>
      </c>
      <c r="M40" s="135">
        <f t="shared" si="4"/>
        <v>0.25454545454545457</v>
      </c>
      <c r="N40" s="135">
        <f t="shared" si="4"/>
        <v>0.37569930069930074</v>
      </c>
      <c r="O40" s="136">
        <f t="shared" si="4"/>
        <v>0.98146853146853164</v>
      </c>
      <c r="P40" s="137">
        <f t="shared" si="4"/>
        <v>0.30288461538461547</v>
      </c>
      <c r="Q40" s="91" t="s">
        <v>70</v>
      </c>
      <c r="R40" s="99">
        <f>SUM(E40:P40)</f>
        <v>28.000000000000007</v>
      </c>
    </row>
    <row r="41" spans="2:19">
      <c r="B41" s="193" t="s">
        <v>74</v>
      </c>
      <c r="C41" s="194"/>
      <c r="D41" s="195"/>
      <c r="E41" s="175" t="s">
        <v>76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7"/>
      <c r="Q41" s="105" t="s">
        <v>70</v>
      </c>
      <c r="R41"/>
    </row>
    <row r="42" spans="2:19">
      <c r="B42"/>
      <c r="C42"/>
      <c r="D42"/>
      <c r="E42" s="33" t="str">
        <f>E3</f>
        <v>Bolsonaro</v>
      </c>
      <c r="F42" s="33" t="str">
        <f t="shared" ref="F42:P42" si="5">F3</f>
        <v>Marina</v>
      </c>
      <c r="G42" s="33" t="str">
        <f t="shared" si="5"/>
        <v>Ciro</v>
      </c>
      <c r="H42" s="33" t="str">
        <f t="shared" si="5"/>
        <v>Alckmin</v>
      </c>
      <c r="I42" s="33" t="str">
        <f t="shared" si="5"/>
        <v>Álvaro</v>
      </c>
      <c r="J42" s="103" t="str">
        <f t="shared" si="5"/>
        <v>Haddad/ Wagner</v>
      </c>
      <c r="K42" s="33" t="str">
        <f t="shared" si="5"/>
        <v>Meirelles</v>
      </c>
      <c r="L42" s="33" t="str">
        <f t="shared" si="5"/>
        <v>Boulos</v>
      </c>
      <c r="M42" s="33" t="str">
        <f t="shared" si="5"/>
        <v>Amoêdo</v>
      </c>
      <c r="N42" s="33" t="str">
        <f t="shared" si="5"/>
        <v>Eymael</v>
      </c>
      <c r="O42" s="33" t="str">
        <f t="shared" si="5"/>
        <v>PRC</v>
      </c>
      <c r="P42" s="34" t="str">
        <f t="shared" si="5"/>
        <v>INCERTO</v>
      </c>
      <c r="Q42" s="98" t="s">
        <v>67</v>
      </c>
    </row>
    <row r="43" spans="2:19">
      <c r="H43" s="153"/>
    </row>
    <row r="44" spans="2:19">
      <c r="H44" s="153"/>
    </row>
    <row r="45" spans="2:19">
      <c r="H45" s="100"/>
    </row>
  </sheetData>
  <mergeCells count="8">
    <mergeCell ref="E41:P41"/>
    <mergeCell ref="B37:D37"/>
    <mergeCell ref="B38:D38"/>
    <mergeCell ref="B2:D2"/>
    <mergeCell ref="B34:D34"/>
    <mergeCell ref="B35:D35"/>
    <mergeCell ref="B40:D40"/>
    <mergeCell ref="B41:D41"/>
  </mergeCells>
  <conditionalFormatting sqref="D4:D33">
    <cfRule type="cellIs" dxfId="1" priority="1" operator="equal">
      <formula>"Preencher"</formula>
    </cfRule>
    <cfRule type="cellIs" dxfId="0" priority="2" operator="equal">
      <formula>"Sobrando"</formula>
    </cfRule>
  </conditionalFormatting>
  <pageMargins left="0.7" right="0.7" top="0.75" bottom="0.75" header="0.3" footer="0.3"/>
  <pageSetup paperSize="9" scale="6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tabSelected="1" workbookViewId="0">
      <selection activeCell="I16" sqref="I16"/>
    </sheetView>
  </sheetViews>
  <sheetFormatPr defaultRowHeight="14.25"/>
  <cols>
    <col min="1" max="1" width="9.140625" style="154"/>
    <col min="2" max="2" width="11.85546875" style="154" hidden="1" customWidth="1"/>
    <col min="3" max="3" width="18.5703125" style="154" bestFit="1" customWidth="1"/>
    <col min="4" max="4" width="8.5703125" style="159" customWidth="1"/>
    <col min="5" max="5" width="9.140625" style="159"/>
    <col min="6" max="6" width="13" style="159" bestFit="1" customWidth="1"/>
    <col min="7" max="16384" width="9.140625" style="154"/>
  </cols>
  <sheetData>
    <row r="1" spans="2:6" ht="16.5">
      <c r="C1"/>
      <c r="D1"/>
      <c r="E1"/>
      <c r="F1"/>
    </row>
    <row r="2" spans="2:6" ht="15">
      <c r="C2" s="160"/>
      <c r="D2" s="198" t="s">
        <v>84</v>
      </c>
      <c r="E2" s="199"/>
      <c r="F2" s="196" t="s">
        <v>85</v>
      </c>
    </row>
    <row r="3" spans="2:6">
      <c r="C3" s="161"/>
      <c r="D3" s="162" t="s">
        <v>82</v>
      </c>
      <c r="E3" s="163" t="s">
        <v>83</v>
      </c>
      <c r="F3" s="197"/>
    </row>
    <row r="4" spans="2:6">
      <c r="B4" s="172" t="s">
        <v>25</v>
      </c>
      <c r="C4" s="155" t="str">
        <f>HLOOKUP($B4,SIMULADOR!$E$2:$P$40,2,0)</f>
        <v>Bolsonaro</v>
      </c>
      <c r="D4" s="156">
        <f>HLOOKUP($B4,SIMULADOR!$E$2:$P$40,36,0)</f>
        <v>1.3417832167832169E-2</v>
      </c>
      <c r="E4" s="169">
        <f>HLOOKUP($B4,SIMULADOR!$E$2:$P$40,37,0)</f>
        <v>1.1647423756798758E-4</v>
      </c>
      <c r="F4" s="164">
        <f>HLOOKUP($B4,SIMULADOR!$E$2:$P$40,39,0)</f>
        <v>0.37569930069930074</v>
      </c>
    </row>
    <row r="5" spans="2:6">
      <c r="B5" s="172" t="s">
        <v>26</v>
      </c>
      <c r="C5" s="155" t="str">
        <f>HLOOKUP($B5,SIMULADOR!$E$2:$P$40,2,0)</f>
        <v>Marina</v>
      </c>
      <c r="D5" s="156">
        <f>HLOOKUP($B5,SIMULADOR!$E$2:$P$40,36,0)</f>
        <v>9.0909090909090922E-3</v>
      </c>
      <c r="E5" s="170">
        <f>HLOOKUP($B5,SIMULADOR!$E$2:$P$40,37,0)</f>
        <v>7.8914141414141421E-5</v>
      </c>
      <c r="F5" s="164">
        <f>HLOOKUP($B5,SIMULADOR!$E$2:$P$40,39,0)</f>
        <v>0.25454545454545457</v>
      </c>
    </row>
    <row r="6" spans="2:6">
      <c r="B6" s="172" t="s">
        <v>27</v>
      </c>
      <c r="C6" s="155" t="str">
        <f>HLOOKUP($B6,SIMULADOR!$E$2:$P$40,2,0)</f>
        <v>Ciro</v>
      </c>
      <c r="D6" s="156">
        <f>HLOOKUP($B6,SIMULADOR!$E$2:$P$40,36,0)</f>
        <v>5.0196678321678331E-2</v>
      </c>
      <c r="E6" s="170">
        <f>HLOOKUP($B6,SIMULADOR!$E$2:$P$40,37,0)</f>
        <v>4.3573505487567993E-4</v>
      </c>
      <c r="F6" s="164">
        <f>HLOOKUP($B6,SIMULADOR!$E$2:$P$40,39,0)</f>
        <v>1.4055069930069932</v>
      </c>
    </row>
    <row r="7" spans="2:6">
      <c r="B7" s="172" t="s">
        <v>28</v>
      </c>
      <c r="C7" s="155" t="str">
        <f>HLOOKUP($B7,SIMULADOR!$E$2:$P$40,2,0)</f>
        <v>Alckmin</v>
      </c>
      <c r="D7" s="156">
        <f>HLOOKUP($B7,SIMULADOR!$E$2:$P$40,36,0)</f>
        <v>0.45909090909090922</v>
      </c>
      <c r="E7" s="170">
        <f>HLOOKUP($B7,SIMULADOR!$E$2:$P$40,37,0)</f>
        <v>3.9851641414141428E-3</v>
      </c>
      <c r="F7" s="164">
        <f>HLOOKUP($B7,SIMULADOR!$E$2:$P$40,39,0)</f>
        <v>12.854545454545459</v>
      </c>
    </row>
    <row r="8" spans="2:6">
      <c r="B8" s="172" t="s">
        <v>29</v>
      </c>
      <c r="C8" s="155" t="str">
        <f>HLOOKUP($B8,SIMULADOR!$E$2:$P$40,2,0)</f>
        <v>Álvaro</v>
      </c>
      <c r="D8" s="156">
        <f>HLOOKUP($B8,SIMULADOR!$E$2:$P$40,36,0)</f>
        <v>2.2071678321678327E-2</v>
      </c>
      <c r="E8" s="170">
        <f>HLOOKUP($B8,SIMULADOR!$E$2:$P$40,37,0)</f>
        <v>1.9159442987567993E-4</v>
      </c>
      <c r="F8" s="164">
        <f>HLOOKUP($B8,SIMULADOR!$E$2:$P$40,39,0)</f>
        <v>0.61800699300699313</v>
      </c>
    </row>
    <row r="9" spans="2:6">
      <c r="B9" s="172" t="s">
        <v>30</v>
      </c>
      <c r="C9" s="155" t="str">
        <f>HLOOKUP($B9,SIMULADOR!$E$2:$P$40,2,0)</f>
        <v>Haddad/ Wagner</v>
      </c>
      <c r="D9" s="156">
        <f>HLOOKUP($B9,SIMULADOR!$E$2:$P$40,36,0)</f>
        <v>0.20596590909090912</v>
      </c>
      <c r="E9" s="170">
        <f>HLOOKUP($B9,SIMULADOR!$E$2:$P$40,37,0)</f>
        <v>1.7878985164141417E-3</v>
      </c>
      <c r="F9" s="164">
        <f>HLOOKUP($B9,SIMULADOR!$E$2:$P$40,39,0)</f>
        <v>5.767045454545455</v>
      </c>
    </row>
    <row r="10" spans="2:6">
      <c r="B10" s="172" t="s">
        <v>31</v>
      </c>
      <c r="C10" s="155" t="str">
        <f>HLOOKUP($B10,SIMULADOR!$E$2:$P$40,2,0)</f>
        <v>Meirelles</v>
      </c>
      <c r="D10" s="156">
        <f>HLOOKUP($B10,SIMULADOR!$E$2:$P$40,36,0)</f>
        <v>0.15187937062937065</v>
      </c>
      <c r="E10" s="170">
        <f>HLOOKUP($B10,SIMULADOR!$E$2:$P$40,37,0)</f>
        <v>1.3183973144910647E-3</v>
      </c>
      <c r="F10" s="164">
        <f>HLOOKUP($B10,SIMULADOR!$E$2:$P$40,39,0)</f>
        <v>4.2526223776223784</v>
      </c>
    </row>
    <row r="11" spans="2:6">
      <c r="B11" s="172" t="s">
        <v>32</v>
      </c>
      <c r="C11" s="155" t="str">
        <f>HLOOKUP($B11,SIMULADOR!$E$2:$P$40,2,0)</f>
        <v>Boulos</v>
      </c>
      <c r="D11" s="156">
        <f>HLOOKUP($B11,SIMULADOR!$E$2:$P$40,36,0)</f>
        <v>1.9908216783216789E-2</v>
      </c>
      <c r="E11" s="170">
        <f>HLOOKUP($B11,SIMULADOR!$E$2:$P$40,37,0)</f>
        <v>1.7281438179875684E-4</v>
      </c>
      <c r="F11" s="164">
        <f>HLOOKUP($B11,SIMULADOR!$E$2:$P$40,39,0)</f>
        <v>0.55743006993007005</v>
      </c>
    </row>
    <row r="12" spans="2:6">
      <c r="B12" s="172" t="s">
        <v>33</v>
      </c>
      <c r="C12" s="155" t="str">
        <f>HLOOKUP($B12,SIMULADOR!$E$2:$P$40,2,0)</f>
        <v>Amoêdo</v>
      </c>
      <c r="D12" s="156">
        <f>HLOOKUP($B12,SIMULADOR!$E$2:$P$40,36,0)</f>
        <v>9.0909090909090922E-3</v>
      </c>
      <c r="E12" s="170">
        <f>HLOOKUP($B12,SIMULADOR!$E$2:$P$40,37,0)</f>
        <v>7.8914141414141421E-5</v>
      </c>
      <c r="F12" s="164">
        <f>HLOOKUP($B12,SIMULADOR!$E$2:$P$40,39,0)</f>
        <v>0.25454545454545457</v>
      </c>
    </row>
    <row r="13" spans="2:6">
      <c r="B13" s="172" t="s">
        <v>34</v>
      </c>
      <c r="C13" s="155" t="str">
        <f>HLOOKUP($B13,SIMULADOR!$E$2:$P$40,2,0)</f>
        <v>Eymael</v>
      </c>
      <c r="D13" s="156">
        <f>HLOOKUP($B13,SIMULADOR!$E$2:$P$40,36,0)</f>
        <v>1.3417832167832169E-2</v>
      </c>
      <c r="E13" s="170">
        <f>HLOOKUP($B13,SIMULADOR!$E$2:$P$40,37,0)</f>
        <v>1.1647423756798758E-4</v>
      </c>
      <c r="F13" s="164">
        <f>HLOOKUP($B13,SIMULADOR!$E$2:$P$40,39,0)</f>
        <v>0.37569930069930074</v>
      </c>
    </row>
    <row r="14" spans="2:6">
      <c r="B14" s="172" t="s">
        <v>55</v>
      </c>
      <c r="C14" s="155" t="str">
        <f>HLOOKUP($B14,SIMULADOR!$E$2:$P$40,2,0)</f>
        <v>PRC</v>
      </c>
      <c r="D14" s="156">
        <f>HLOOKUP($B14,SIMULADOR!$E$2:$P$40,36,0)</f>
        <v>3.505244755244756E-2</v>
      </c>
      <c r="E14" s="170">
        <f>HLOOKUP($B14,SIMULADOR!$E$2:$P$40,37,0)</f>
        <v>3.0427471833721842E-4</v>
      </c>
      <c r="F14" s="164">
        <f>HLOOKUP($B14,SIMULADOR!$E$2:$P$40,39,0)</f>
        <v>0.98146853146853164</v>
      </c>
    </row>
    <row r="15" spans="2:6">
      <c r="B15" s="172" t="s">
        <v>56</v>
      </c>
      <c r="C15" s="157" t="str">
        <f>HLOOKUP($B15,SIMULADOR!$E$2:$P$40,2,0)</f>
        <v>INCERTO</v>
      </c>
      <c r="D15" s="158">
        <f>HLOOKUP($B15,SIMULADOR!$E$2:$P$40,36,0)</f>
        <v>1.0817307692307696E-2</v>
      </c>
      <c r="E15" s="170">
        <f>HLOOKUP($B15,SIMULADOR!$E$2:$P$40,37,0)</f>
        <v>9.3900240384615417E-5</v>
      </c>
      <c r="F15" s="165">
        <f>HLOOKUP($B15,SIMULADOR!$E$2:$P$40,39,0)</f>
        <v>0.30288461538461547</v>
      </c>
    </row>
    <row r="16" spans="2:6" ht="16.5">
      <c r="C16" s="166" t="s">
        <v>59</v>
      </c>
      <c r="D16" s="167">
        <f>SUM(D4:D15)</f>
        <v>1</v>
      </c>
      <c r="E16" s="171">
        <f>SUM(E4:E15)</f>
        <v>8.6805555555555577E-3</v>
      </c>
      <c r="F16" s="168">
        <f>SUM(F4:F15)</f>
        <v>28.000000000000007</v>
      </c>
    </row>
    <row r="17" spans="3:3">
      <c r="C17" s="173" t="s">
        <v>86</v>
      </c>
    </row>
  </sheetData>
  <mergeCells count="2">
    <mergeCell ref="F2:F3"/>
    <mergeCell ref="D2:E2"/>
  </mergeCells>
  <conditionalFormatting sqref="E5:E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{81075A87-DB27-4DCF-8E61-C54987868FFB}</x14:id>
        </ext>
      </extLst>
    </cfRule>
  </conditionalFormatting>
  <conditionalFormatting sqref="F4:F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{D530B7D6-DD9B-403A-AA81-8CD1BACA3A81}</x14:id>
        </ext>
      </extLst>
    </cfRule>
  </conditionalFormatting>
  <conditionalFormatting sqref="D4:D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{9888CBE0-A499-43FF-91F4-A56730E3B660}</x14:id>
        </ext>
      </extLst>
    </cfRule>
  </conditionalFormatting>
  <conditionalFormatting sqref="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{D9346AE4-4BD7-4BC1-B7B5-ED7577598E9E}</x14:id>
        </ext>
      </extLst>
    </cfRule>
  </conditionalFormatting>
  <conditionalFormatting sqref="D4:D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{BFDE9D4E-DBDE-4BCA-84D2-E4C14384A641}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75A87-DB27-4DCF-8E61-C54987868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E5:E16</xm:sqref>
        </x14:conditionalFormatting>
        <x14:conditionalFormatting xmlns:xm="http://schemas.microsoft.com/office/excel/2006/main">
          <x14:cfRule type="dataBar" id="{D530B7D6-DD9B-403A-AA81-8CD1BACA3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F4:F16</xm:sqref>
        </x14:conditionalFormatting>
        <x14:conditionalFormatting xmlns:xm="http://schemas.microsoft.com/office/excel/2006/main">
          <x14:cfRule type="dataBar" id="{9888CBE0-A499-43FF-91F4-A56730E3B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</xm:sqref>
        </x14:conditionalFormatting>
        <x14:conditionalFormatting xmlns:xm="http://schemas.microsoft.com/office/excel/2006/main">
          <x14:cfRule type="dataBar" id="{D9346AE4-4BD7-4BC1-B7B5-ED7577598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BFDE9D4E-DBDE-4BCA-84D2-E4C14384A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showGridLines="0" zoomScale="70" zoomScaleNormal="70" workbookViewId="0">
      <selection activeCell="H44" sqref="H39:H44"/>
    </sheetView>
  </sheetViews>
  <sheetFormatPr defaultRowHeight="15"/>
  <cols>
    <col min="1" max="1" width="9.140625" style="7"/>
    <col min="2" max="2" width="19.140625" style="32" bestFit="1" customWidth="1"/>
    <col min="3" max="4" width="13.42578125" style="32" customWidth="1"/>
    <col min="5" max="5" width="11" style="33" bestFit="1" customWidth="1"/>
    <col min="6" max="6" width="10.5703125" style="33" bestFit="1" customWidth="1"/>
    <col min="7" max="7" width="10.42578125" style="33" bestFit="1" customWidth="1"/>
    <col min="8" max="8" width="10.5703125" style="33" bestFit="1" customWidth="1"/>
    <col min="9" max="9" width="10.42578125" style="33" bestFit="1" customWidth="1"/>
    <col min="10" max="10" width="10.85546875" style="33" bestFit="1" customWidth="1"/>
    <col min="11" max="13" width="10.5703125" style="33" bestFit="1" customWidth="1"/>
    <col min="14" max="15" width="10.5703125" style="33" customWidth="1"/>
    <col min="16" max="16" width="11.28515625" style="34" bestFit="1" customWidth="1"/>
    <col min="17" max="17" width="11.28515625" style="34" customWidth="1"/>
    <col min="18" max="16384" width="9.140625" style="7"/>
  </cols>
  <sheetData>
    <row r="1" spans="2:17" ht="14.25">
      <c r="B1" s="2"/>
      <c r="C1" s="3"/>
      <c r="D1" s="4"/>
      <c r="E1" s="43" t="s">
        <v>25</v>
      </c>
      <c r="F1" s="44" t="s">
        <v>26</v>
      </c>
      <c r="G1" s="44" t="s">
        <v>27</v>
      </c>
      <c r="H1" s="44" t="s">
        <v>28</v>
      </c>
      <c r="I1" s="44" t="s">
        <v>29</v>
      </c>
      <c r="J1" s="44" t="s">
        <v>30</v>
      </c>
      <c r="K1" s="44" t="s">
        <v>31</v>
      </c>
      <c r="L1" s="44" t="s">
        <v>32</v>
      </c>
      <c r="M1" s="44" t="s">
        <v>33</v>
      </c>
      <c r="N1" s="44" t="s">
        <v>34</v>
      </c>
      <c r="O1" s="44" t="s">
        <v>55</v>
      </c>
      <c r="P1" s="45" t="s">
        <v>56</v>
      </c>
      <c r="Q1" s="41"/>
    </row>
    <row r="2" spans="2:17" ht="33" customHeight="1">
      <c r="B2" s="8" t="s">
        <v>46</v>
      </c>
      <c r="C2" s="9" t="s">
        <v>24</v>
      </c>
      <c r="D2" s="9" t="s">
        <v>58</v>
      </c>
      <c r="E2" s="46" t="str">
        <f>SIMULADOR!E3</f>
        <v>Bolsonaro</v>
      </c>
      <c r="F2" s="47" t="str">
        <f>SIMULADOR!F3</f>
        <v>Marina</v>
      </c>
      <c r="G2" s="47" t="str">
        <f>SIMULADOR!G3</f>
        <v>Ciro</v>
      </c>
      <c r="H2" s="47" t="str">
        <f>SIMULADOR!H3</f>
        <v>Alckmin</v>
      </c>
      <c r="I2" s="47" t="str">
        <f>SIMULADOR!I3</f>
        <v>Álvaro</v>
      </c>
      <c r="J2" s="47" t="str">
        <f>SIMULADOR!J3</f>
        <v>Haddad/ Wagner</v>
      </c>
      <c r="K2" s="47" t="str">
        <f>SIMULADOR!K3</f>
        <v>Meirelles</v>
      </c>
      <c r="L2" s="47" t="str">
        <f>SIMULADOR!L3</f>
        <v>Boulos</v>
      </c>
      <c r="M2" s="47" t="str">
        <f>SIMULADOR!M3</f>
        <v>Amoêdo</v>
      </c>
      <c r="N2" s="47" t="str">
        <f>SIMULADOR!N3</f>
        <v>Eymael</v>
      </c>
      <c r="O2" s="47" t="str">
        <f>SIMULADOR!O3</f>
        <v>PRC</v>
      </c>
      <c r="P2" s="88" t="str">
        <f>SIMULADOR!P3</f>
        <v>INCERTO</v>
      </c>
      <c r="Q2" s="36" t="s">
        <v>57</v>
      </c>
    </row>
    <row r="3" spans="2:17">
      <c r="B3" s="12" t="s">
        <v>0</v>
      </c>
      <c r="C3" s="13">
        <v>0.1364522417153996</v>
      </c>
      <c r="D3" s="13">
        <f>C3/$C$36</f>
        <v>0.16826923076923078</v>
      </c>
      <c r="E3" s="63" t="str">
        <f>IF(SIMULADOR!E4="","",VLOOKUP($B3,conta!$B$2:$D$32,2,0))</f>
        <v/>
      </c>
      <c r="F3" s="64" t="str">
        <f>IF(SIMULADOR!F4="","",VLOOKUP($B3,conta!$B$2:$D$32,2,0))</f>
        <v/>
      </c>
      <c r="G3" s="64" t="str">
        <f>IF(SIMULADOR!G4="","",VLOOKUP($B3,conta!$B$2:$D$32,2,0))</f>
        <v/>
      </c>
      <c r="H3" s="64" t="str">
        <f>IF(SIMULADOR!H4="","",VLOOKUP($B3,conta!$B$2:$D$32,2,0))</f>
        <v/>
      </c>
      <c r="I3" s="64" t="str">
        <f>IF(SIMULADOR!I4="","",VLOOKUP($B3,conta!$B$2:$D$32,2,0))</f>
        <v/>
      </c>
      <c r="J3" s="64">
        <f>IF(SIMULADOR!J4="","",VLOOKUP($B3,conta!$B$2:$D$32,2,0))</f>
        <v>0.1364522417153996</v>
      </c>
      <c r="K3" s="64" t="str">
        <f>IF(SIMULADOR!K4="","",VLOOKUP($B3,conta!$B$2:$D$32,2,0))</f>
        <v/>
      </c>
      <c r="L3" s="64" t="str">
        <f>IF(SIMULADOR!L4="","",VLOOKUP($B3,conta!$B$2:$D$32,2,0))</f>
        <v/>
      </c>
      <c r="M3" s="64" t="str">
        <f>IF(SIMULADOR!M4="","",VLOOKUP($B3,conta!$B$2:$D$32,2,0))</f>
        <v/>
      </c>
      <c r="N3" s="65" t="str">
        <f>IF(SIMULADOR!N4="","",VLOOKUP($B3,conta!$B$2:$D$32,2,0))</f>
        <v/>
      </c>
      <c r="O3" s="65" t="str">
        <f>IF(SIMULADOR!O4="","",VLOOKUP($B3,conta!$B$2:$D$32,2,0))</f>
        <v/>
      </c>
      <c r="P3" s="66" t="str">
        <f>IF(SIMULADOR!P4="","",VLOOKUP($B3,conta!$B$2:$D$32,2,0))</f>
        <v/>
      </c>
      <c r="Q3" s="67" t="str">
        <f>IF(SIMULADOR!Q4="","",VLOOKUP($B3,conta!$B$2:$D$32,2,0))</f>
        <v/>
      </c>
    </row>
    <row r="4" spans="2:17">
      <c r="B4" s="17" t="s">
        <v>52</v>
      </c>
      <c r="C4" s="18">
        <v>0.12865497076023391</v>
      </c>
      <c r="D4" s="18">
        <f t="shared" ref="D4:D30" si="0">C4/$C$36</f>
        <v>0.15865384615384617</v>
      </c>
      <c r="E4" s="68" t="str">
        <f>IF(SIMULADOR!E5="","",VLOOKUP($B4,conta!$B$2:$D$32,2,0))</f>
        <v/>
      </c>
      <c r="F4" s="69" t="str">
        <f>IF(SIMULADOR!F5="","",VLOOKUP($B4,conta!$B$2:$D$32,2,0))</f>
        <v/>
      </c>
      <c r="G4" s="69" t="str">
        <f>IF(SIMULADOR!G5="","",VLOOKUP($B4,conta!$B$2:$D$32,2,0))</f>
        <v/>
      </c>
      <c r="H4" s="69" t="str">
        <f>IF(SIMULADOR!H5="","",VLOOKUP($B4,conta!$B$2:$D$32,2,0))</f>
        <v/>
      </c>
      <c r="I4" s="69" t="str">
        <f>IF(SIMULADOR!I5="","",VLOOKUP($B4,conta!$B$2:$D$32,2,0))</f>
        <v/>
      </c>
      <c r="J4" s="69" t="str">
        <f>IF(SIMULADOR!J5="","",VLOOKUP($B4,conta!$B$2:$D$32,2,0))</f>
        <v/>
      </c>
      <c r="K4" s="69">
        <f>IF(SIMULADOR!K5="","",VLOOKUP($B4,conta!$B$2:$D$32,2,0))</f>
        <v>0.12865497076023391</v>
      </c>
      <c r="L4" s="69" t="str">
        <f>IF(SIMULADOR!L5="","",VLOOKUP($B4,conta!$B$2:$D$32,2,0))</f>
        <v/>
      </c>
      <c r="M4" s="69" t="str">
        <f>IF(SIMULADOR!M5="","",VLOOKUP($B4,conta!$B$2:$D$32,2,0))</f>
        <v/>
      </c>
      <c r="N4" s="70" t="str">
        <f>IF(SIMULADOR!N5="","",VLOOKUP($B4,conta!$B$2:$D$32,2,0))</f>
        <v/>
      </c>
      <c r="O4" s="70" t="str">
        <f>IF(SIMULADOR!O5="","",VLOOKUP($B4,conta!$B$2:$D$32,2,0))</f>
        <v/>
      </c>
      <c r="P4" s="71" t="str">
        <f>IF(SIMULADOR!P5="","",VLOOKUP($B4,conta!$B$2:$D$32,2,0))</f>
        <v/>
      </c>
      <c r="Q4" s="72" t="str">
        <f>IF(SIMULADOR!Q5="","",VLOOKUP($B4,conta!$B$2:$D$32,2,0))</f>
        <v/>
      </c>
    </row>
    <row r="5" spans="2:17">
      <c r="B5" s="22" t="s">
        <v>1</v>
      </c>
      <c r="C5" s="23">
        <v>0.10526315789473684</v>
      </c>
      <c r="D5" s="23">
        <f t="shared" si="0"/>
        <v>0.12980769230769232</v>
      </c>
      <c r="E5" s="73" t="str">
        <f>IF(SIMULADOR!E6="","",VLOOKUP($B5,conta!$B$2:$D$32,2,0))</f>
        <v/>
      </c>
      <c r="F5" s="74" t="str">
        <f>IF(SIMULADOR!F6="","",VLOOKUP($B5,conta!$B$2:$D$32,2,0))</f>
        <v/>
      </c>
      <c r="G5" s="74" t="str">
        <f>IF(SIMULADOR!G6="","",VLOOKUP($B5,conta!$B$2:$D$32,2,0))</f>
        <v/>
      </c>
      <c r="H5" s="74">
        <f>IF(SIMULADOR!H6="","",VLOOKUP($B5,conta!$B$2:$D$32,2,0))</f>
        <v>0.10526315789473684</v>
      </c>
      <c r="I5" s="74" t="str">
        <f>IF(SIMULADOR!I6="","",VLOOKUP($B5,conta!$B$2:$D$32,2,0))</f>
        <v/>
      </c>
      <c r="J5" s="74" t="str">
        <f>IF(SIMULADOR!J6="","",VLOOKUP($B5,conta!$B$2:$D$32,2,0))</f>
        <v/>
      </c>
      <c r="K5" s="74" t="str">
        <f>IF(SIMULADOR!K6="","",VLOOKUP($B5,conta!$B$2:$D$32,2,0))</f>
        <v/>
      </c>
      <c r="L5" s="74" t="str">
        <f>IF(SIMULADOR!L6="","",VLOOKUP($B5,conta!$B$2:$D$32,2,0))</f>
        <v/>
      </c>
      <c r="M5" s="74" t="str">
        <f>IF(SIMULADOR!M6="","",VLOOKUP($B5,conta!$B$2:$D$32,2,0))</f>
        <v/>
      </c>
      <c r="N5" s="75" t="str">
        <f>IF(SIMULADOR!N6="","",VLOOKUP($B5,conta!$B$2:$D$32,2,0))</f>
        <v/>
      </c>
      <c r="O5" s="75" t="str">
        <f>IF(SIMULADOR!O6="","",VLOOKUP($B5,conta!$B$2:$D$32,2,0))</f>
        <v/>
      </c>
      <c r="P5" s="76" t="str">
        <f>IF(SIMULADOR!P6="","",VLOOKUP($B5,conta!$B$2:$D$32,2,0))</f>
        <v/>
      </c>
      <c r="Q5" s="77" t="str">
        <f>IF(SIMULADOR!Q6="","",VLOOKUP($B5,conta!$B$2:$D$32,2,0))</f>
        <v/>
      </c>
    </row>
    <row r="6" spans="2:17">
      <c r="B6" s="17" t="s">
        <v>2</v>
      </c>
      <c r="C6" s="18">
        <v>7.2124756335282647E-2</v>
      </c>
      <c r="D6" s="18">
        <f t="shared" si="0"/>
        <v>8.8942307692307709E-2</v>
      </c>
      <c r="E6" s="68" t="str">
        <f>IF(SIMULADOR!E7="","",VLOOKUP($B6,conta!$B$2:$D$32,2,0))</f>
        <v/>
      </c>
      <c r="F6" s="69" t="str">
        <f>IF(SIMULADOR!F7="","",VLOOKUP($B6,conta!$B$2:$D$32,2,0))</f>
        <v/>
      </c>
      <c r="G6" s="69" t="str">
        <f>IF(SIMULADOR!G7="","",VLOOKUP($B6,conta!$B$2:$D$32,2,0))</f>
        <v/>
      </c>
      <c r="H6" s="69">
        <f>IF(SIMULADOR!H7="","",VLOOKUP($B6,conta!$B$2:$D$32,2,0))</f>
        <v>7.2124756335282647E-2</v>
      </c>
      <c r="I6" s="69" t="str">
        <f>IF(SIMULADOR!I7="","",VLOOKUP($B6,conta!$B$2:$D$32,2,0))</f>
        <v/>
      </c>
      <c r="J6" s="69" t="str">
        <f>IF(SIMULADOR!J7="","",VLOOKUP($B6,conta!$B$2:$D$32,2,0))</f>
        <v/>
      </c>
      <c r="K6" s="69" t="str">
        <f>IF(SIMULADOR!K7="","",VLOOKUP($B6,conta!$B$2:$D$32,2,0))</f>
        <v/>
      </c>
      <c r="L6" s="69" t="str">
        <f>IF(SIMULADOR!L7="","",VLOOKUP($B6,conta!$B$2:$D$32,2,0))</f>
        <v/>
      </c>
      <c r="M6" s="69" t="str">
        <f>IF(SIMULADOR!M7="","",VLOOKUP($B6,conta!$B$2:$D$32,2,0))</f>
        <v/>
      </c>
      <c r="N6" s="70" t="str">
        <f>IF(SIMULADOR!N7="","",VLOOKUP($B6,conta!$B$2:$D$32,2,0))</f>
        <v/>
      </c>
      <c r="O6" s="70" t="str">
        <f>IF(SIMULADOR!O7="","",VLOOKUP($B6,conta!$B$2:$D$32,2,0))</f>
        <v/>
      </c>
      <c r="P6" s="71" t="str">
        <f>IF(SIMULADOR!P7="","",VLOOKUP($B6,conta!$B$2:$D$32,2,0))</f>
        <v/>
      </c>
      <c r="Q6" s="72" t="str">
        <f>IF(SIMULADOR!Q7="","",VLOOKUP($B6,conta!$B$2:$D$32,2,0))</f>
        <v/>
      </c>
    </row>
    <row r="7" spans="2:17">
      <c r="B7" s="22" t="s">
        <v>3</v>
      </c>
      <c r="C7" s="23">
        <v>7.0175438596491224E-2</v>
      </c>
      <c r="D7" s="23">
        <f t="shared" si="0"/>
        <v>8.653846153846155E-2</v>
      </c>
      <c r="E7" s="73" t="str">
        <f>IF(SIMULADOR!E8="","",VLOOKUP($B7,conta!$B$2:$D$32,2,0))</f>
        <v/>
      </c>
      <c r="F7" s="74" t="str">
        <f>IF(SIMULADOR!F8="","",VLOOKUP($B7,conta!$B$2:$D$32,2,0))</f>
        <v/>
      </c>
      <c r="G7" s="74" t="str">
        <f>IF(SIMULADOR!G8="","",VLOOKUP($B7,conta!$B$2:$D$32,2,0))</f>
        <v/>
      </c>
      <c r="H7" s="74">
        <f>IF(SIMULADOR!H8="","",VLOOKUP($B7,conta!$B$2:$D$32,2,0))</f>
        <v>7.0175438596491224E-2</v>
      </c>
      <c r="I7" s="74" t="str">
        <f>IF(SIMULADOR!I8="","",VLOOKUP($B7,conta!$B$2:$D$32,2,0))</f>
        <v/>
      </c>
      <c r="J7" s="74" t="str">
        <f>IF(SIMULADOR!J8="","",VLOOKUP($B7,conta!$B$2:$D$32,2,0))</f>
        <v/>
      </c>
      <c r="K7" s="74" t="str">
        <f>IF(SIMULADOR!K8="","",VLOOKUP($B7,conta!$B$2:$D$32,2,0))</f>
        <v/>
      </c>
      <c r="L7" s="74" t="str">
        <f>IF(SIMULADOR!L8="","",VLOOKUP($B7,conta!$B$2:$D$32,2,0))</f>
        <v/>
      </c>
      <c r="M7" s="74" t="str">
        <f>IF(SIMULADOR!M8="","",VLOOKUP($B7,conta!$B$2:$D$32,2,0))</f>
        <v/>
      </c>
      <c r="N7" s="75" t="str">
        <f>IF(SIMULADOR!N8="","",VLOOKUP($B7,conta!$B$2:$D$32,2,0))</f>
        <v/>
      </c>
      <c r="O7" s="75" t="str">
        <f>IF(SIMULADOR!O8="","",VLOOKUP($B7,conta!$B$2:$D$32,2,0))</f>
        <v/>
      </c>
      <c r="P7" s="76" t="str">
        <f>IF(SIMULADOR!P8="","",VLOOKUP($B7,conta!$B$2:$D$32,2,0))</f>
        <v/>
      </c>
      <c r="Q7" s="77" t="str">
        <f>IF(SIMULADOR!Q8="","",VLOOKUP($B7,conta!$B$2:$D$32,2,0))</f>
        <v/>
      </c>
    </row>
    <row r="8" spans="2:17">
      <c r="B8" s="17" t="s">
        <v>4</v>
      </c>
      <c r="C8" s="18">
        <v>6.6276803118908378E-2</v>
      </c>
      <c r="D8" s="18">
        <f t="shared" si="0"/>
        <v>8.1730769230769246E-2</v>
      </c>
      <c r="E8" s="68" t="str">
        <f>IF(SIMULADOR!E9="","",VLOOKUP($B8,conta!$B$2:$D$32,2,0))</f>
        <v/>
      </c>
      <c r="F8" s="69" t="str">
        <f>IF(SIMULADOR!F9="","",VLOOKUP($B8,conta!$B$2:$D$32,2,0))</f>
        <v/>
      </c>
      <c r="G8" s="69" t="str">
        <f>IF(SIMULADOR!G9="","",VLOOKUP($B8,conta!$B$2:$D$32,2,0))</f>
        <v/>
      </c>
      <c r="H8" s="69">
        <f>IF(SIMULADOR!H9="","",VLOOKUP($B8,conta!$B$2:$D$32,2,0))</f>
        <v>6.6276803118908378E-2</v>
      </c>
      <c r="I8" s="69" t="str">
        <f>IF(SIMULADOR!I9="","",VLOOKUP($B8,conta!$B$2:$D$32,2,0))</f>
        <v/>
      </c>
      <c r="J8" s="69" t="str">
        <f>IF(SIMULADOR!J9="","",VLOOKUP($B8,conta!$B$2:$D$32,2,0))</f>
        <v/>
      </c>
      <c r="K8" s="69" t="str">
        <f>IF(SIMULADOR!K9="","",VLOOKUP($B8,conta!$B$2:$D$32,2,0))</f>
        <v/>
      </c>
      <c r="L8" s="69" t="str">
        <f>IF(SIMULADOR!L9="","",VLOOKUP($B8,conta!$B$2:$D$32,2,0))</f>
        <v/>
      </c>
      <c r="M8" s="69" t="str">
        <f>IF(SIMULADOR!M9="","",VLOOKUP($B8,conta!$B$2:$D$32,2,0))</f>
        <v/>
      </c>
      <c r="N8" s="70" t="str">
        <f>IF(SIMULADOR!N9="","",VLOOKUP($B8,conta!$B$2:$D$32,2,0))</f>
        <v/>
      </c>
      <c r="O8" s="70" t="str">
        <f>IF(SIMULADOR!O9="","",VLOOKUP($B8,conta!$B$2:$D$32,2,0))</f>
        <v/>
      </c>
      <c r="P8" s="71" t="str">
        <f>IF(SIMULADOR!P9="","",VLOOKUP($B8,conta!$B$2:$D$32,2,0))</f>
        <v/>
      </c>
      <c r="Q8" s="72" t="str">
        <f>IF(SIMULADOR!Q9="","",VLOOKUP($B8,conta!$B$2:$D$32,2,0))</f>
        <v/>
      </c>
    </row>
    <row r="9" spans="2:17">
      <c r="B9" s="22" t="s">
        <v>5</v>
      </c>
      <c r="C9" s="23">
        <v>6.6276803118908378E-2</v>
      </c>
      <c r="D9" s="23">
        <f t="shared" si="0"/>
        <v>8.1730769230769246E-2</v>
      </c>
      <c r="E9" s="73" t="str">
        <f>IF(SIMULADOR!E10="","",VLOOKUP($B9,conta!$B$2:$D$32,2,0))</f>
        <v/>
      </c>
      <c r="F9" s="74" t="str">
        <f>IF(SIMULADOR!F10="","",VLOOKUP($B9,conta!$B$2:$D$32,2,0))</f>
        <v/>
      </c>
      <c r="G9" s="74" t="str">
        <f>IF(SIMULADOR!G10="","",VLOOKUP($B9,conta!$B$2:$D$32,2,0))</f>
        <v/>
      </c>
      <c r="H9" s="74" t="str">
        <f>IF(SIMULADOR!H10="","",VLOOKUP($B9,conta!$B$2:$D$32,2,0))</f>
        <v/>
      </c>
      <c r="I9" s="74" t="str">
        <f>IF(SIMULADOR!I10="","",VLOOKUP($B9,conta!$B$2:$D$32,2,0))</f>
        <v/>
      </c>
      <c r="J9" s="74" t="str">
        <f>IF(SIMULADOR!J10="","",VLOOKUP($B9,conta!$B$2:$D$32,2,0))</f>
        <v/>
      </c>
      <c r="K9" s="74" t="str">
        <f>IF(SIMULADOR!K10="","",VLOOKUP($B9,conta!$B$2:$D$32,2,0))</f>
        <v/>
      </c>
      <c r="L9" s="74" t="str">
        <f>IF(SIMULADOR!L10="","",VLOOKUP($B9,conta!$B$2:$D$32,2,0))</f>
        <v/>
      </c>
      <c r="M9" s="74" t="str">
        <f>IF(SIMULADOR!M10="","",VLOOKUP($B9,conta!$B$2:$D$32,2,0))</f>
        <v/>
      </c>
      <c r="N9" s="75" t="str">
        <f>IF(SIMULADOR!N10="","",VLOOKUP($B9,conta!$B$2:$D$32,2,0))</f>
        <v/>
      </c>
      <c r="O9" s="75" t="str">
        <f>IF(SIMULADOR!O10="","",VLOOKUP($B9,conta!$B$2:$D$32,2,0))</f>
        <v/>
      </c>
      <c r="P9" s="76" t="str">
        <f>IF(SIMULADOR!P10="","",VLOOKUP($B9,conta!$B$2:$D$32,2,0))</f>
        <v/>
      </c>
      <c r="Q9" s="77">
        <f>IF(SIMULADOR!Q10="","",VLOOKUP($B9,conta!$B$2:$D$32,2,0))</f>
        <v>6.6276803118908378E-2</v>
      </c>
    </row>
    <row r="10" spans="2:17">
      <c r="B10" s="17" t="s">
        <v>6</v>
      </c>
      <c r="C10" s="18">
        <v>4.8732943469785572E-2</v>
      </c>
      <c r="D10" s="18">
        <f t="shared" si="0"/>
        <v>6.0096153846153855E-2</v>
      </c>
      <c r="E10" s="68" t="str">
        <f>IF(SIMULADOR!E11="","",VLOOKUP($B10,conta!$B$2:$D$32,2,0))</f>
        <v/>
      </c>
      <c r="F10" s="69" t="str">
        <f>IF(SIMULADOR!F11="","",VLOOKUP($B10,conta!$B$2:$D$32,2,0))</f>
        <v/>
      </c>
      <c r="G10" s="69" t="str">
        <f>IF(SIMULADOR!G11="","",VLOOKUP($B10,conta!$B$2:$D$32,2,0))</f>
        <v/>
      </c>
      <c r="H10" s="69">
        <f>IF(SIMULADOR!H11="","",VLOOKUP($B10,conta!$B$2:$D$32,2,0))</f>
        <v>4.8732943469785572E-2</v>
      </c>
      <c r="I10" s="69" t="str">
        <f>IF(SIMULADOR!I11="","",VLOOKUP($B10,conta!$B$2:$D$32,2,0))</f>
        <v/>
      </c>
      <c r="J10" s="69" t="str">
        <f>IF(SIMULADOR!J11="","",VLOOKUP($B10,conta!$B$2:$D$32,2,0))</f>
        <v/>
      </c>
      <c r="K10" s="69" t="str">
        <f>IF(SIMULADOR!K11="","",VLOOKUP($B10,conta!$B$2:$D$32,2,0))</f>
        <v/>
      </c>
      <c r="L10" s="69" t="str">
        <f>IF(SIMULADOR!L11="","",VLOOKUP($B10,conta!$B$2:$D$32,2,0))</f>
        <v/>
      </c>
      <c r="M10" s="69" t="str">
        <f>IF(SIMULADOR!M11="","",VLOOKUP($B10,conta!$B$2:$D$32,2,0))</f>
        <v/>
      </c>
      <c r="N10" s="70" t="str">
        <f>IF(SIMULADOR!N11="","",VLOOKUP($B10,conta!$B$2:$D$32,2,0))</f>
        <v/>
      </c>
      <c r="O10" s="70" t="str">
        <f>IF(SIMULADOR!O11="","",VLOOKUP($B10,conta!$B$2:$D$32,2,0))</f>
        <v/>
      </c>
      <c r="P10" s="71" t="str">
        <f>IF(SIMULADOR!P11="","",VLOOKUP($B10,conta!$B$2:$D$32,2,0))</f>
        <v/>
      </c>
      <c r="Q10" s="72" t="str">
        <f>IF(SIMULADOR!Q11="","",VLOOKUP($B10,conta!$B$2:$D$32,2,0))</f>
        <v/>
      </c>
    </row>
    <row r="11" spans="2:17">
      <c r="B11" s="22" t="s">
        <v>7</v>
      </c>
      <c r="C11" s="23">
        <v>4.2884990253411304E-2</v>
      </c>
      <c r="D11" s="23">
        <f t="shared" si="0"/>
        <v>5.2884615384615391E-2</v>
      </c>
      <c r="E11" s="73" t="str">
        <f>IF(SIMULADOR!E12="","",VLOOKUP($B11,conta!$B$2:$D$32,2,0))</f>
        <v/>
      </c>
      <c r="F11" s="74" t="str">
        <f>IF(SIMULADOR!F12="","",VLOOKUP($B11,conta!$B$2:$D$32,2,0))</f>
        <v/>
      </c>
      <c r="G11" s="74" t="str">
        <f>IF(SIMULADOR!G12="","",VLOOKUP($B11,conta!$B$2:$D$32,2,0))</f>
        <v/>
      </c>
      <c r="H11" s="74">
        <f>IF(SIMULADOR!H12="","",VLOOKUP($B11,conta!$B$2:$D$32,2,0))</f>
        <v>4.2884990253411304E-2</v>
      </c>
      <c r="I11" s="74" t="str">
        <f>IF(SIMULADOR!I12="","",VLOOKUP($B11,conta!$B$2:$D$32,2,0))</f>
        <v/>
      </c>
      <c r="J11" s="74" t="str">
        <f>IF(SIMULADOR!J12="","",VLOOKUP($B11,conta!$B$2:$D$32,2,0))</f>
        <v/>
      </c>
      <c r="K11" s="74" t="str">
        <f>IF(SIMULADOR!K12="","",VLOOKUP($B11,conta!$B$2:$D$32,2,0))</f>
        <v/>
      </c>
      <c r="L11" s="74" t="str">
        <f>IF(SIMULADOR!L12="","",VLOOKUP($B11,conta!$B$2:$D$32,2,0))</f>
        <v/>
      </c>
      <c r="M11" s="74" t="str">
        <f>IF(SIMULADOR!M12="","",VLOOKUP($B11,conta!$B$2:$D$32,2,0))</f>
        <v/>
      </c>
      <c r="N11" s="75" t="str">
        <f>IF(SIMULADOR!N12="","",VLOOKUP($B11,conta!$B$2:$D$32,2,0))</f>
        <v/>
      </c>
      <c r="O11" s="75" t="str">
        <f>IF(SIMULADOR!O12="","",VLOOKUP($B11,conta!$B$2:$D$32,2,0))</f>
        <v/>
      </c>
      <c r="P11" s="76" t="str">
        <f>IF(SIMULADOR!P12="","",VLOOKUP($B11,conta!$B$2:$D$32,2,0))</f>
        <v/>
      </c>
      <c r="Q11" s="77" t="str">
        <f>IF(SIMULADOR!Q12="","",VLOOKUP($B11,conta!$B$2:$D$32,2,0))</f>
        <v/>
      </c>
    </row>
    <row r="12" spans="2:17">
      <c r="B12" s="17" t="s">
        <v>8</v>
      </c>
      <c r="C12" s="18">
        <v>4.0935672514619881E-2</v>
      </c>
      <c r="D12" s="18">
        <f t="shared" si="0"/>
        <v>5.0480769230769239E-2</v>
      </c>
      <c r="E12" s="68" t="str">
        <f>IF(SIMULADOR!E13="","",VLOOKUP($B12,conta!$B$2:$D$32,2,0))</f>
        <v/>
      </c>
      <c r="F12" s="69" t="str">
        <f>IF(SIMULADOR!F13="","",VLOOKUP($B12,conta!$B$2:$D$32,2,0))</f>
        <v/>
      </c>
      <c r="G12" s="69" t="str">
        <f>IF(SIMULADOR!G13="","",VLOOKUP($B12,conta!$B$2:$D$32,2,0))</f>
        <v/>
      </c>
      <c r="H12" s="69">
        <f>IF(SIMULADOR!H13="","",VLOOKUP($B12,conta!$B$2:$D$32,2,0))</f>
        <v>4.0935672514619881E-2</v>
      </c>
      <c r="I12" s="69" t="str">
        <f>IF(SIMULADOR!I13="","",VLOOKUP($B12,conta!$B$2:$D$32,2,0))</f>
        <v/>
      </c>
      <c r="J12" s="69" t="str">
        <f>IF(SIMULADOR!J13="","",VLOOKUP($B12,conta!$B$2:$D$32,2,0))</f>
        <v/>
      </c>
      <c r="K12" s="69" t="str">
        <f>IF(SIMULADOR!K13="","",VLOOKUP($B12,conta!$B$2:$D$32,2,0))</f>
        <v/>
      </c>
      <c r="L12" s="69" t="str">
        <f>IF(SIMULADOR!L13="","",VLOOKUP($B12,conta!$B$2:$D$32,2,0))</f>
        <v/>
      </c>
      <c r="M12" s="69" t="str">
        <f>IF(SIMULADOR!M13="","",VLOOKUP($B12,conta!$B$2:$D$32,2,0))</f>
        <v/>
      </c>
      <c r="N12" s="70" t="str">
        <f>IF(SIMULADOR!N13="","",VLOOKUP($B12,conta!$B$2:$D$32,2,0))</f>
        <v/>
      </c>
      <c r="O12" s="70" t="str">
        <f>IF(SIMULADOR!O13="","",VLOOKUP($B12,conta!$B$2:$D$32,2,0))</f>
        <v/>
      </c>
      <c r="P12" s="71" t="str">
        <f>IF(SIMULADOR!P13="","",VLOOKUP($B12,conta!$B$2:$D$32,2,0))</f>
        <v/>
      </c>
      <c r="Q12" s="72" t="str">
        <f>IF(SIMULADOR!Q13="","",VLOOKUP($B12,conta!$B$2:$D$32,2,0))</f>
        <v/>
      </c>
    </row>
    <row r="13" spans="2:17" ht="16.5" customHeight="1">
      <c r="B13" s="22" t="s">
        <v>9</v>
      </c>
      <c r="C13" s="23">
        <v>3.7037037037037035E-2</v>
      </c>
      <c r="D13" s="23">
        <f t="shared" si="0"/>
        <v>4.5673076923076927E-2</v>
      </c>
      <c r="E13" s="73" t="str">
        <f>IF(SIMULADOR!E14="","",VLOOKUP($B13,conta!$B$2:$D$32,2,0))</f>
        <v/>
      </c>
      <c r="F13" s="74" t="str">
        <f>IF(SIMULADOR!F14="","",VLOOKUP($B13,conta!$B$2:$D$32,2,0))</f>
        <v/>
      </c>
      <c r="G13" s="74">
        <f>IF(SIMULADOR!G14="","",VLOOKUP($B13,conta!$B$2:$D$32,2,0))</f>
        <v>3.7037037037037035E-2</v>
      </c>
      <c r="H13" s="74" t="str">
        <f>IF(SIMULADOR!H14="","",VLOOKUP($B13,conta!$B$2:$D$32,2,0))</f>
        <v/>
      </c>
      <c r="I13" s="74" t="str">
        <f>IF(SIMULADOR!I14="","",VLOOKUP($B13,conta!$B$2:$D$32,2,0))</f>
        <v/>
      </c>
      <c r="J13" s="74" t="str">
        <f>IF(SIMULADOR!J14="","",VLOOKUP($B13,conta!$B$2:$D$32,2,0))</f>
        <v/>
      </c>
      <c r="K13" s="74" t="str">
        <f>IF(SIMULADOR!K14="","",VLOOKUP($B13,conta!$B$2:$D$32,2,0))</f>
        <v/>
      </c>
      <c r="L13" s="74" t="str">
        <f>IF(SIMULADOR!L14="","",VLOOKUP($B13,conta!$B$2:$D$32,2,0))</f>
        <v/>
      </c>
      <c r="M13" s="74" t="str">
        <f>IF(SIMULADOR!M14="","",VLOOKUP($B13,conta!$B$2:$D$32,2,0))</f>
        <v/>
      </c>
      <c r="N13" s="75" t="str">
        <f>IF(SIMULADOR!N14="","",VLOOKUP($B13,conta!$B$2:$D$32,2,0))</f>
        <v/>
      </c>
      <c r="O13" s="75" t="str">
        <f>IF(SIMULADOR!O14="","",VLOOKUP($B13,conta!$B$2:$D$32,2,0))</f>
        <v/>
      </c>
      <c r="P13" s="76" t="str">
        <f>IF(SIMULADOR!P14="","",VLOOKUP($B13,conta!$B$2:$D$32,2,0))</f>
        <v/>
      </c>
      <c r="Q13" s="77" t="str">
        <f>IF(SIMULADOR!Q14="","",VLOOKUP($B13,conta!$B$2:$D$32,2,0))</f>
        <v/>
      </c>
    </row>
    <row r="14" spans="2:17">
      <c r="B14" s="17" t="s">
        <v>10</v>
      </c>
      <c r="C14" s="18">
        <v>2.9239766081871343E-2</v>
      </c>
      <c r="D14" s="18">
        <f t="shared" si="0"/>
        <v>3.6057692307692311E-2</v>
      </c>
      <c r="E14" s="68" t="str">
        <f>IF(SIMULADOR!E15="","",VLOOKUP($B14,conta!$B$2:$D$32,2,0))</f>
        <v/>
      </c>
      <c r="F14" s="69" t="str">
        <f>IF(SIMULADOR!F15="","",VLOOKUP($B14,conta!$B$2:$D$32,2,0))</f>
        <v/>
      </c>
      <c r="G14" s="69" t="str">
        <f>IF(SIMULADOR!G15="","",VLOOKUP($B14,conta!$B$2:$D$32,2,0))</f>
        <v/>
      </c>
      <c r="H14" s="69">
        <f>IF(SIMULADOR!H15="","",VLOOKUP($B14,conta!$B$2:$D$32,2,0))</f>
        <v>2.9239766081871343E-2</v>
      </c>
      <c r="I14" s="69" t="str">
        <f>IF(SIMULADOR!I15="","",VLOOKUP($B14,conta!$B$2:$D$32,2,0))</f>
        <v/>
      </c>
      <c r="J14" s="69" t="str">
        <f>IF(SIMULADOR!J15="","",VLOOKUP($B14,conta!$B$2:$D$32,2,0))</f>
        <v/>
      </c>
      <c r="K14" s="69" t="str">
        <f>IF(SIMULADOR!K15="","",VLOOKUP($B14,conta!$B$2:$D$32,2,0))</f>
        <v/>
      </c>
      <c r="L14" s="69" t="str">
        <f>IF(SIMULADOR!L15="","",VLOOKUP($B14,conta!$B$2:$D$32,2,0))</f>
        <v/>
      </c>
      <c r="M14" s="69" t="str">
        <f>IF(SIMULADOR!M15="","",VLOOKUP($B14,conta!$B$2:$D$32,2,0))</f>
        <v/>
      </c>
      <c r="N14" s="70" t="str">
        <f>IF(SIMULADOR!N15="","",VLOOKUP($B14,conta!$B$2:$D$32,2,0))</f>
        <v/>
      </c>
      <c r="O14" s="70" t="str">
        <f>IF(SIMULADOR!O15="","",VLOOKUP($B14,conta!$B$2:$D$32,2,0))</f>
        <v/>
      </c>
      <c r="P14" s="71" t="str">
        <f>IF(SIMULADOR!P15="","",VLOOKUP($B14,conta!$B$2:$D$32,2,0))</f>
        <v/>
      </c>
      <c r="Q14" s="72" t="str">
        <f>IF(SIMULADOR!Q15="","",VLOOKUP($B14,conta!$B$2:$D$32,2,0))</f>
        <v/>
      </c>
    </row>
    <row r="15" spans="2:17">
      <c r="B15" s="22" t="s">
        <v>11</v>
      </c>
      <c r="C15" s="23">
        <v>2.3391812865497075E-2</v>
      </c>
      <c r="D15" s="23">
        <f t="shared" si="0"/>
        <v>2.8846153846153851E-2</v>
      </c>
      <c r="E15" s="73" t="str">
        <f>IF(SIMULADOR!E16="","",VLOOKUP($B15,conta!$B$2:$D$32,2,0))</f>
        <v/>
      </c>
      <c r="F15" s="74" t="str">
        <f>IF(SIMULADOR!F16="","",VLOOKUP($B15,conta!$B$2:$D$32,2,0))</f>
        <v/>
      </c>
      <c r="G15" s="74" t="str">
        <f>IF(SIMULADOR!G16="","",VLOOKUP($B15,conta!$B$2:$D$32,2,0))</f>
        <v/>
      </c>
      <c r="H15" s="74" t="str">
        <f>IF(SIMULADOR!H16="","",VLOOKUP($B15,conta!$B$2:$D$32,2,0))</f>
        <v/>
      </c>
      <c r="I15" s="74" t="str">
        <f>IF(SIMULADOR!I16="","",VLOOKUP($B15,conta!$B$2:$D$32,2,0))</f>
        <v/>
      </c>
      <c r="J15" s="74" t="str">
        <f>IF(SIMULADOR!J16="","",VLOOKUP($B15,conta!$B$2:$D$32,2,0))</f>
        <v/>
      </c>
      <c r="K15" s="74" t="str">
        <f>IF(SIMULADOR!K16="","",VLOOKUP($B15,conta!$B$2:$D$32,2,0))</f>
        <v/>
      </c>
      <c r="L15" s="74" t="str">
        <f>IF(SIMULADOR!L16="","",VLOOKUP($B15,conta!$B$2:$D$32,2,0))</f>
        <v/>
      </c>
      <c r="M15" s="74" t="str">
        <f>IF(SIMULADOR!M16="","",VLOOKUP($B15,conta!$B$2:$D$32,2,0))</f>
        <v/>
      </c>
      <c r="N15" s="75" t="str">
        <f>IF(SIMULADOR!N16="","",VLOOKUP($B15,conta!$B$2:$D$32,2,0))</f>
        <v/>
      </c>
      <c r="O15" s="75">
        <f>IF(SIMULADOR!O16="","",VLOOKUP($B15,conta!$B$2:$D$32,2,0))</f>
        <v>2.3391812865497075E-2</v>
      </c>
      <c r="P15" s="76" t="str">
        <f>IF(SIMULADOR!P16="","",VLOOKUP($B15,conta!$B$2:$D$32,2,0))</f>
        <v/>
      </c>
      <c r="Q15" s="77" t="str">
        <f>IF(SIMULADOR!Q16="","",VLOOKUP($B15,conta!$B$2:$D$32,2,0))</f>
        <v/>
      </c>
    </row>
    <row r="16" spans="2:17">
      <c r="B16" s="17" t="s">
        <v>12</v>
      </c>
      <c r="C16" s="18">
        <v>2.1442495126705652E-2</v>
      </c>
      <c r="D16" s="18">
        <f t="shared" si="0"/>
        <v>2.6442307692307696E-2</v>
      </c>
      <c r="E16" s="68" t="str">
        <f>IF(SIMULADOR!E17="","",VLOOKUP($B16,conta!$B$2:$D$32,2,0))</f>
        <v/>
      </c>
      <c r="F16" s="69" t="str">
        <f>IF(SIMULADOR!F17="","",VLOOKUP($B16,conta!$B$2:$D$32,2,0))</f>
        <v/>
      </c>
      <c r="G16" s="69" t="str">
        <f>IF(SIMULADOR!G17="","",VLOOKUP($B16,conta!$B$2:$D$32,2,0))</f>
        <v/>
      </c>
      <c r="H16" s="69" t="str">
        <f>IF(SIMULADOR!H17="","",VLOOKUP($B16,conta!$B$2:$D$32,2,0))</f>
        <v/>
      </c>
      <c r="I16" s="69" t="str">
        <f>IF(SIMULADOR!I17="","",VLOOKUP($B16,conta!$B$2:$D$32,2,0))</f>
        <v/>
      </c>
      <c r="J16" s="69">
        <f>IF(SIMULADOR!J17="","",VLOOKUP($B16,conta!$B$2:$D$32,2,0))</f>
        <v>2.1442495126705652E-2</v>
      </c>
      <c r="K16" s="69" t="str">
        <f>IF(SIMULADOR!K17="","",VLOOKUP($B16,conta!$B$2:$D$32,2,0))</f>
        <v/>
      </c>
      <c r="L16" s="69" t="str">
        <f>IF(SIMULADOR!L17="","",VLOOKUP($B16,conta!$B$2:$D$32,2,0))</f>
        <v/>
      </c>
      <c r="M16" s="69" t="str">
        <f>IF(SIMULADOR!M17="","",VLOOKUP($B16,conta!$B$2:$D$32,2,0))</f>
        <v/>
      </c>
      <c r="N16" s="70" t="str">
        <f>IF(SIMULADOR!N17="","",VLOOKUP($B16,conta!$B$2:$D$32,2,0))</f>
        <v/>
      </c>
      <c r="O16" s="70" t="str">
        <f>IF(SIMULADOR!O17="","",VLOOKUP($B16,conta!$B$2:$D$32,2,0))</f>
        <v/>
      </c>
      <c r="P16" s="71" t="str">
        <f>IF(SIMULADOR!P17="","",VLOOKUP($B16,conta!$B$2:$D$32,2,0))</f>
        <v/>
      </c>
      <c r="Q16" s="72" t="str">
        <f>IF(SIMULADOR!Q17="","",VLOOKUP($B16,conta!$B$2:$D$32,2,0))</f>
        <v/>
      </c>
    </row>
    <row r="17" spans="2:17">
      <c r="B17" s="22" t="s">
        <v>13</v>
      </c>
      <c r="C17" s="23">
        <v>1.9493177387914229E-2</v>
      </c>
      <c r="D17" s="23">
        <f t="shared" si="0"/>
        <v>2.4038461538461543E-2</v>
      </c>
      <c r="E17" s="73" t="str">
        <f>IF(SIMULADOR!E18="","",VLOOKUP($B17,conta!$B$2:$D$32,2,0))</f>
        <v/>
      </c>
      <c r="F17" s="74" t="str">
        <f>IF(SIMULADOR!F18="","",VLOOKUP($B17,conta!$B$2:$D$32,2,0))</f>
        <v/>
      </c>
      <c r="G17" s="74" t="str">
        <f>IF(SIMULADOR!G18="","",VLOOKUP($B17,conta!$B$2:$D$32,2,0))</f>
        <v/>
      </c>
      <c r="H17" s="74" t="str">
        <f>IF(SIMULADOR!H18="","",VLOOKUP($B17,conta!$B$2:$D$32,2,0))</f>
        <v/>
      </c>
      <c r="I17" s="74" t="str">
        <f>IF(SIMULADOR!I18="","",VLOOKUP($B17,conta!$B$2:$D$32,2,0))</f>
        <v/>
      </c>
      <c r="J17" s="74">
        <f>IF(SIMULADOR!J18="","",VLOOKUP($B17,conta!$B$2:$D$32,2,0))</f>
        <v>1.9493177387914229E-2</v>
      </c>
      <c r="K17" s="74" t="str">
        <f>IF(SIMULADOR!K18="","",VLOOKUP($B17,conta!$B$2:$D$32,2,0))</f>
        <v/>
      </c>
      <c r="L17" s="74" t="str">
        <f>IF(SIMULADOR!L18="","",VLOOKUP($B17,conta!$B$2:$D$32,2,0))</f>
        <v/>
      </c>
      <c r="M17" s="74" t="str">
        <f>IF(SIMULADOR!M18="","",VLOOKUP($B17,conta!$B$2:$D$32,2,0))</f>
        <v/>
      </c>
      <c r="N17" s="75" t="str">
        <f>IF(SIMULADOR!N18="","",VLOOKUP($B17,conta!$B$2:$D$32,2,0))</f>
        <v/>
      </c>
      <c r="O17" s="75" t="str">
        <f>IF(SIMULADOR!O18="","",VLOOKUP($B17,conta!$B$2:$D$32,2,0))</f>
        <v/>
      </c>
      <c r="P17" s="76" t="str">
        <f>IF(SIMULADOR!P18="","",VLOOKUP($B17,conta!$B$2:$D$32,2,0))</f>
        <v/>
      </c>
      <c r="Q17" s="77" t="str">
        <f>IF(SIMULADOR!Q18="","",VLOOKUP($B17,conta!$B$2:$D$32,2,0))</f>
        <v/>
      </c>
    </row>
    <row r="18" spans="2:17">
      <c r="B18" s="17" t="s">
        <v>14</v>
      </c>
      <c r="C18" s="18">
        <v>1.9493177387914229E-2</v>
      </c>
      <c r="D18" s="18">
        <f t="shared" si="0"/>
        <v>2.4038461538461543E-2</v>
      </c>
      <c r="E18" s="68" t="str">
        <f>IF(SIMULADOR!E19="","",VLOOKUP($B18,conta!$B$2:$D$32,2,0))</f>
        <v/>
      </c>
      <c r="F18" s="69" t="str">
        <f>IF(SIMULADOR!F19="","",VLOOKUP($B18,conta!$B$2:$D$32,2,0))</f>
        <v/>
      </c>
      <c r="G18" s="69" t="str">
        <f>IF(SIMULADOR!G19="","",VLOOKUP($B18,conta!$B$2:$D$32,2,0))</f>
        <v/>
      </c>
      <c r="H18" s="69">
        <f>IF(SIMULADOR!H19="","",VLOOKUP($B18,conta!$B$2:$D$32,2,0))</f>
        <v>1.9493177387914229E-2</v>
      </c>
      <c r="I18" s="69" t="str">
        <f>IF(SIMULADOR!I19="","",VLOOKUP($B18,conta!$B$2:$D$32,2,0))</f>
        <v/>
      </c>
      <c r="J18" s="69" t="str">
        <f>IF(SIMULADOR!J19="","",VLOOKUP($B18,conta!$B$2:$D$32,2,0))</f>
        <v/>
      </c>
      <c r="K18" s="69" t="str">
        <f>IF(SIMULADOR!K19="","",VLOOKUP($B18,conta!$B$2:$D$32,2,0))</f>
        <v/>
      </c>
      <c r="L18" s="69" t="str">
        <f>IF(SIMULADOR!L19="","",VLOOKUP($B18,conta!$B$2:$D$32,2,0))</f>
        <v/>
      </c>
      <c r="M18" s="69" t="str">
        <f>IF(SIMULADOR!M19="","",VLOOKUP($B18,conta!$B$2:$D$32,2,0))</f>
        <v/>
      </c>
      <c r="N18" s="70" t="str">
        <f>IF(SIMULADOR!N19="","",VLOOKUP($B18,conta!$B$2:$D$32,2,0))</f>
        <v/>
      </c>
      <c r="O18" s="70" t="str">
        <f>IF(SIMULADOR!O19="","",VLOOKUP($B18,conta!$B$2:$D$32,2,0))</f>
        <v/>
      </c>
      <c r="P18" s="71" t="str">
        <f>IF(SIMULADOR!P19="","",VLOOKUP($B18,conta!$B$2:$D$32,2,0))</f>
        <v/>
      </c>
      <c r="Q18" s="72" t="str">
        <f>IF(SIMULADOR!Q19="","",VLOOKUP($B18,conta!$B$2:$D$32,2,0))</f>
        <v/>
      </c>
    </row>
    <row r="19" spans="2:17">
      <c r="B19" s="22" t="s">
        <v>15</v>
      </c>
      <c r="C19" s="23">
        <v>1.5594541910331383E-2</v>
      </c>
      <c r="D19" s="23">
        <f t="shared" si="0"/>
        <v>1.9230769230769232E-2</v>
      </c>
      <c r="E19" s="73" t="str">
        <f>IF(SIMULADOR!E20="","",VLOOKUP($B19,conta!$B$2:$D$32,2,0))</f>
        <v/>
      </c>
      <c r="F19" s="74" t="str">
        <f>IF(SIMULADOR!F20="","",VLOOKUP($B19,conta!$B$2:$D$32,2,0))</f>
        <v/>
      </c>
      <c r="G19" s="74" t="str">
        <f>IF(SIMULADOR!G20="","",VLOOKUP($B19,conta!$B$2:$D$32,2,0))</f>
        <v/>
      </c>
      <c r="H19" s="74" t="str">
        <f>IF(SIMULADOR!H20="","",VLOOKUP($B19,conta!$B$2:$D$32,2,0))</f>
        <v/>
      </c>
      <c r="I19" s="74" t="str">
        <f>IF(SIMULADOR!I20="","",VLOOKUP($B19,conta!$B$2:$D$32,2,0))</f>
        <v/>
      </c>
      <c r="J19" s="74" t="str">
        <f>IF(SIMULADOR!J20="","",VLOOKUP($B19,conta!$B$2:$D$32,2,0))</f>
        <v/>
      </c>
      <c r="K19" s="74" t="str">
        <f>IF(SIMULADOR!K20="","",VLOOKUP($B19,conta!$B$2:$D$32,2,0))</f>
        <v/>
      </c>
      <c r="L19" s="74" t="str">
        <f>IF(SIMULADOR!L20="","",VLOOKUP($B19,conta!$B$2:$D$32,2,0))</f>
        <v/>
      </c>
      <c r="M19" s="74" t="str">
        <f>IF(SIMULADOR!M20="","",VLOOKUP($B19,conta!$B$2:$D$32,2,0))</f>
        <v/>
      </c>
      <c r="N19" s="75" t="str">
        <f>IF(SIMULADOR!N20="","",VLOOKUP($B19,conta!$B$2:$D$32,2,0))</f>
        <v/>
      </c>
      <c r="O19" s="75" t="str">
        <f>IF(SIMULADOR!O20="","",VLOOKUP($B19,conta!$B$2:$D$32,2,0))</f>
        <v/>
      </c>
      <c r="P19" s="76" t="str">
        <f>IF(SIMULADOR!P20="","",VLOOKUP($B19,conta!$B$2:$D$32,2,0))</f>
        <v/>
      </c>
      <c r="Q19" s="77">
        <f>IF(SIMULADOR!Q20="","",VLOOKUP($B19,conta!$B$2:$D$32,2,0))</f>
        <v>1.5594541910331383E-2</v>
      </c>
    </row>
    <row r="20" spans="2:17">
      <c r="B20" s="17" t="s">
        <v>16</v>
      </c>
      <c r="C20" s="18">
        <v>9.7465886939571145E-3</v>
      </c>
      <c r="D20" s="18">
        <f t="shared" si="0"/>
        <v>1.2019230769230772E-2</v>
      </c>
      <c r="E20" s="68" t="str">
        <f>IF(SIMULADOR!E21="","",VLOOKUP($B20,conta!$B$2:$D$32,2,0))</f>
        <v/>
      </c>
      <c r="F20" s="69" t="str">
        <f>IF(SIMULADOR!F21="","",VLOOKUP($B20,conta!$B$2:$D$32,2,0))</f>
        <v/>
      </c>
      <c r="G20" s="69" t="str">
        <f>IF(SIMULADOR!G21="","",VLOOKUP($B20,conta!$B$2:$D$32,2,0))</f>
        <v/>
      </c>
      <c r="H20" s="69" t="str">
        <f>IF(SIMULADOR!H21="","",VLOOKUP($B20,conta!$B$2:$D$32,2,0))</f>
        <v/>
      </c>
      <c r="I20" s="69" t="str">
        <f>IF(SIMULADOR!I21="","",VLOOKUP($B20,conta!$B$2:$D$32,2,0))</f>
        <v/>
      </c>
      <c r="J20" s="69" t="str">
        <f>IF(SIMULADOR!J21="","",VLOOKUP($B20,conta!$B$2:$D$32,2,0))</f>
        <v/>
      </c>
      <c r="K20" s="69" t="str">
        <f>IF(SIMULADOR!K21="","",VLOOKUP($B20,conta!$B$2:$D$32,2,0))</f>
        <v/>
      </c>
      <c r="L20" s="69" t="str">
        <f>IF(SIMULADOR!L21="","",VLOOKUP($B20,conta!$B$2:$D$32,2,0))</f>
        <v/>
      </c>
      <c r="M20" s="69" t="str">
        <f>IF(SIMULADOR!M21="","",VLOOKUP($B20,conta!$B$2:$D$32,2,0))</f>
        <v/>
      </c>
      <c r="N20" s="70" t="str">
        <f>IF(SIMULADOR!N21="","",VLOOKUP($B20,conta!$B$2:$D$32,2,0))</f>
        <v/>
      </c>
      <c r="O20" s="70" t="str">
        <f>IF(SIMULADOR!O21="","",VLOOKUP($B20,conta!$B$2:$D$32,2,0))</f>
        <v/>
      </c>
      <c r="P20" s="71">
        <f>IF(SIMULADOR!P21="","",VLOOKUP($B20,conta!$B$2:$D$32,2,0))</f>
        <v>9.7465886939571145E-3</v>
      </c>
      <c r="Q20" s="72" t="str">
        <f>IF(SIMULADOR!Q21="","",VLOOKUP($B20,conta!$B$2:$D$32,2,0))</f>
        <v/>
      </c>
    </row>
    <row r="21" spans="2:17">
      <c r="B21" s="22" t="s">
        <v>17</v>
      </c>
      <c r="C21" s="23">
        <v>9.7465886939571145E-3</v>
      </c>
      <c r="D21" s="23">
        <f t="shared" si="0"/>
        <v>1.2019230769230772E-2</v>
      </c>
      <c r="E21" s="73" t="str">
        <f>IF(SIMULADOR!E22="","",VLOOKUP($B21,conta!$B$2:$D$32,2,0))</f>
        <v/>
      </c>
      <c r="F21" s="74" t="str">
        <f>IF(SIMULADOR!F22="","",VLOOKUP($B21,conta!$B$2:$D$32,2,0))</f>
        <v/>
      </c>
      <c r="G21" s="74" t="str">
        <f>IF(SIMULADOR!G22="","",VLOOKUP($B21,conta!$B$2:$D$32,2,0))</f>
        <v/>
      </c>
      <c r="H21" s="74" t="str">
        <f>IF(SIMULADOR!H22="","",VLOOKUP($B21,conta!$B$2:$D$32,2,0))</f>
        <v/>
      </c>
      <c r="I21" s="74" t="str">
        <f>IF(SIMULADOR!I22="","",VLOOKUP($B21,conta!$B$2:$D$32,2,0))</f>
        <v/>
      </c>
      <c r="J21" s="74" t="str">
        <f>IF(SIMULADOR!J22="","",VLOOKUP($B21,conta!$B$2:$D$32,2,0))</f>
        <v/>
      </c>
      <c r="K21" s="74" t="str">
        <f>IF(SIMULADOR!K22="","",VLOOKUP($B21,conta!$B$2:$D$32,2,0))</f>
        <v/>
      </c>
      <c r="L21" s="74">
        <f>IF(SIMULADOR!L22="","",VLOOKUP($B21,conta!$B$2:$D$32,2,0))</f>
        <v>9.7465886939571145E-3</v>
      </c>
      <c r="M21" s="74" t="str">
        <f>IF(SIMULADOR!M22="","",VLOOKUP($B21,conta!$B$2:$D$32,2,0))</f>
        <v/>
      </c>
      <c r="N21" s="75" t="str">
        <f>IF(SIMULADOR!N22="","",VLOOKUP($B21,conta!$B$2:$D$32,2,0))</f>
        <v/>
      </c>
      <c r="O21" s="75" t="str">
        <f>IF(SIMULADOR!O22="","",VLOOKUP($B21,conta!$B$2:$D$32,2,0))</f>
        <v/>
      </c>
      <c r="P21" s="76" t="str">
        <f>IF(SIMULADOR!P22="","",VLOOKUP($B21,conta!$B$2:$D$32,2,0))</f>
        <v/>
      </c>
      <c r="Q21" s="77" t="str">
        <f>IF(SIMULADOR!Q22="","",VLOOKUP($B21,conta!$B$2:$D$32,2,0))</f>
        <v/>
      </c>
    </row>
    <row r="22" spans="2:17">
      <c r="B22" s="17" t="s">
        <v>51</v>
      </c>
      <c r="C22" s="18">
        <v>7.7972709551656916E-3</v>
      </c>
      <c r="D22" s="18">
        <f t="shared" si="0"/>
        <v>9.6153846153846159E-3</v>
      </c>
      <c r="E22" s="68" t="str">
        <f>IF(SIMULADOR!E23="","",VLOOKUP($B22,conta!$B$2:$D$32,2,0))</f>
        <v/>
      </c>
      <c r="F22" s="69" t="str">
        <f>IF(SIMULADOR!F23="","",VLOOKUP($B22,conta!$B$2:$D$32,2,0))</f>
        <v/>
      </c>
      <c r="G22" s="69" t="str">
        <f>IF(SIMULADOR!G23="","",VLOOKUP($B22,conta!$B$2:$D$32,2,0))</f>
        <v/>
      </c>
      <c r="H22" s="69" t="str">
        <f>IF(SIMULADOR!H23="","",VLOOKUP($B22,conta!$B$2:$D$32,2,0))</f>
        <v/>
      </c>
      <c r="I22" s="69">
        <f>IF(SIMULADOR!I23="","",VLOOKUP($B22,conta!$B$2:$D$32,2,0))</f>
        <v>7.7972709551656916E-3</v>
      </c>
      <c r="J22" s="69" t="str">
        <f>IF(SIMULADOR!J23="","",VLOOKUP($B22,conta!$B$2:$D$32,2,0))</f>
        <v/>
      </c>
      <c r="K22" s="69" t="str">
        <f>IF(SIMULADOR!K23="","",VLOOKUP($B22,conta!$B$2:$D$32,2,0))</f>
        <v/>
      </c>
      <c r="L22" s="69" t="str">
        <f>IF(SIMULADOR!L23="","",VLOOKUP($B22,conta!$B$2:$D$32,2,0))</f>
        <v/>
      </c>
      <c r="M22" s="69" t="str">
        <f>IF(SIMULADOR!M23="","",VLOOKUP($B22,conta!$B$2:$D$32,2,0))</f>
        <v/>
      </c>
      <c r="N22" s="70" t="str">
        <f>IF(SIMULADOR!N23="","",VLOOKUP($B22,conta!$B$2:$D$32,2,0))</f>
        <v/>
      </c>
      <c r="O22" s="70" t="str">
        <f>IF(SIMULADOR!O23="","",VLOOKUP($B22,conta!$B$2:$D$32,2,0))</f>
        <v/>
      </c>
      <c r="P22" s="71" t="str">
        <f>IF(SIMULADOR!P23="","",VLOOKUP($B22,conta!$B$2:$D$32,2,0))</f>
        <v/>
      </c>
      <c r="Q22" s="72" t="str">
        <f>IF(SIMULADOR!Q23="","",VLOOKUP($B22,conta!$B$2:$D$32,2,0))</f>
        <v/>
      </c>
    </row>
    <row r="23" spans="2:17">
      <c r="B23" s="22" t="s">
        <v>18</v>
      </c>
      <c r="C23" s="23">
        <v>5.8479532163742687E-3</v>
      </c>
      <c r="D23" s="23">
        <f t="shared" si="0"/>
        <v>7.2115384615384628E-3</v>
      </c>
      <c r="E23" s="73" t="str">
        <f>IF(SIMULADOR!E24="","",VLOOKUP($B23,conta!$B$2:$D$32,2,0))</f>
        <v/>
      </c>
      <c r="F23" s="74" t="str">
        <f>IF(SIMULADOR!F24="","",VLOOKUP($B23,conta!$B$2:$D$32,2,0))</f>
        <v/>
      </c>
      <c r="G23" s="74" t="str">
        <f>IF(SIMULADOR!G24="","",VLOOKUP($B23,conta!$B$2:$D$32,2,0))</f>
        <v/>
      </c>
      <c r="H23" s="74" t="str">
        <f>IF(SIMULADOR!H24="","",VLOOKUP($B23,conta!$B$2:$D$32,2,0))</f>
        <v/>
      </c>
      <c r="I23" s="74" t="str">
        <f>IF(SIMULADOR!I24="","",VLOOKUP($B23,conta!$B$2:$D$32,2,0))</f>
        <v/>
      </c>
      <c r="J23" s="74" t="str">
        <f>IF(SIMULADOR!J24="","",VLOOKUP($B23,conta!$B$2:$D$32,2,0))</f>
        <v/>
      </c>
      <c r="K23" s="74" t="str">
        <f>IF(SIMULADOR!K24="","",VLOOKUP($B23,conta!$B$2:$D$32,2,0))</f>
        <v/>
      </c>
      <c r="L23" s="74" t="str">
        <f>IF(SIMULADOR!L24="","",VLOOKUP($B23,conta!$B$2:$D$32,2,0))</f>
        <v/>
      </c>
      <c r="M23" s="74" t="str">
        <f>IF(SIMULADOR!M24="","",VLOOKUP($B23,conta!$B$2:$D$32,2,0))</f>
        <v/>
      </c>
      <c r="N23" s="75" t="str">
        <f>IF(SIMULADOR!N24="","",VLOOKUP($B23,conta!$B$2:$D$32,2,0))</f>
        <v/>
      </c>
      <c r="O23" s="75" t="str">
        <f>IF(SIMULADOR!O24="","",VLOOKUP($B23,conta!$B$2:$D$32,2,0))</f>
        <v/>
      </c>
      <c r="P23" s="76" t="str">
        <f>IF(SIMULADOR!P24="","",VLOOKUP($B23,conta!$B$2:$D$32,2,0))</f>
        <v/>
      </c>
      <c r="Q23" s="77">
        <f>IF(SIMULADOR!Q24="","",VLOOKUP($B23,conta!$B$2:$D$32,2,0))</f>
        <v>5.8479532163742687E-3</v>
      </c>
    </row>
    <row r="24" spans="2:17">
      <c r="B24" s="17" t="s">
        <v>19</v>
      </c>
      <c r="C24" s="18">
        <v>5.8479532163742687E-3</v>
      </c>
      <c r="D24" s="18">
        <f t="shared" si="0"/>
        <v>7.2115384615384628E-3</v>
      </c>
      <c r="E24" s="68" t="str">
        <f>IF(SIMULADOR!E25="","",VLOOKUP($B24,conta!$B$2:$D$32,2,0))</f>
        <v/>
      </c>
      <c r="F24" s="69" t="str">
        <f>IF(SIMULADOR!F25="","",VLOOKUP($B24,conta!$B$2:$D$32,2,0))</f>
        <v/>
      </c>
      <c r="G24" s="69" t="str">
        <f>IF(SIMULADOR!G25="","",VLOOKUP($B24,conta!$B$2:$D$32,2,0))</f>
        <v/>
      </c>
      <c r="H24" s="69" t="str">
        <f>IF(SIMULADOR!H25="","",VLOOKUP($B24,conta!$B$2:$D$32,2,0))</f>
        <v/>
      </c>
      <c r="I24" s="69" t="str">
        <f>IF(SIMULADOR!I25="","",VLOOKUP($B24,conta!$B$2:$D$32,2,0))</f>
        <v/>
      </c>
      <c r="J24" s="69" t="str">
        <f>IF(SIMULADOR!J25="","",VLOOKUP($B24,conta!$B$2:$D$32,2,0))</f>
        <v/>
      </c>
      <c r="K24" s="69" t="str">
        <f>IF(SIMULADOR!K25="","",VLOOKUP($B24,conta!$B$2:$D$32,2,0))</f>
        <v/>
      </c>
      <c r="L24" s="69" t="str">
        <f>IF(SIMULADOR!L25="","",VLOOKUP($B24,conta!$B$2:$D$32,2,0))</f>
        <v/>
      </c>
      <c r="M24" s="69" t="str">
        <f>IF(SIMULADOR!M25="","",VLOOKUP($B24,conta!$B$2:$D$32,2,0))</f>
        <v/>
      </c>
      <c r="N24" s="70" t="str">
        <f>IF(SIMULADOR!N25="","",VLOOKUP($B24,conta!$B$2:$D$32,2,0))</f>
        <v/>
      </c>
      <c r="O24" s="70" t="str">
        <f>IF(SIMULADOR!O25="","",VLOOKUP($B24,conta!$B$2:$D$32,2,0))</f>
        <v/>
      </c>
      <c r="P24" s="71" t="str">
        <f>IF(SIMULADOR!P25="","",VLOOKUP($B24,conta!$B$2:$D$32,2,0))</f>
        <v/>
      </c>
      <c r="Q24" s="42">
        <f>IF(SIMULADOR!Q25="","",VLOOKUP($B24,conta!$B$2:$D$32,2,0))</f>
        <v>5.8479532163742687E-3</v>
      </c>
    </row>
    <row r="25" spans="2:17">
      <c r="B25" s="22" t="s">
        <v>54</v>
      </c>
      <c r="C25" s="23">
        <v>3.8986354775828458E-3</v>
      </c>
      <c r="D25" s="23">
        <f t="shared" si="0"/>
        <v>4.807692307692308E-3</v>
      </c>
      <c r="E25" s="73" t="str">
        <f>IF(SIMULADOR!E26="","",VLOOKUP($B25,conta!$B$2:$D$32,2,0))</f>
        <v/>
      </c>
      <c r="F25" s="74" t="str">
        <f>IF(SIMULADOR!F26="","",VLOOKUP($B25,conta!$B$2:$D$32,2,0))</f>
        <v/>
      </c>
      <c r="G25" s="74" t="str">
        <f>IF(SIMULADOR!G26="","",VLOOKUP($B25,conta!$B$2:$D$32,2,0))</f>
        <v/>
      </c>
      <c r="H25" s="74" t="str">
        <f>IF(SIMULADOR!H26="","",VLOOKUP($B25,conta!$B$2:$D$32,2,0))</f>
        <v/>
      </c>
      <c r="I25" s="74">
        <f>IF(SIMULADOR!I26="","",VLOOKUP($B25,conta!$B$2:$D$32,2,0))</f>
        <v>3.8986354775828458E-3</v>
      </c>
      <c r="J25" s="74" t="str">
        <f>IF(SIMULADOR!J26="","",VLOOKUP($B25,conta!$B$2:$D$32,2,0))</f>
        <v/>
      </c>
      <c r="K25" s="74" t="str">
        <f>IF(SIMULADOR!K26="","",VLOOKUP($B25,conta!$B$2:$D$32,2,0))</f>
        <v/>
      </c>
      <c r="L25" s="74" t="str">
        <f>IF(SIMULADOR!L26="","",VLOOKUP($B25,conta!$B$2:$D$32,2,0))</f>
        <v/>
      </c>
      <c r="M25" s="74" t="str">
        <f>IF(SIMULADOR!M26="","",VLOOKUP($B25,conta!$B$2:$D$32,2,0))</f>
        <v/>
      </c>
      <c r="N25" s="75" t="str">
        <f>IF(SIMULADOR!N26="","",VLOOKUP($B25,conta!$B$2:$D$32,2,0))</f>
        <v/>
      </c>
      <c r="O25" s="75" t="str">
        <f>IF(SIMULADOR!O26="","",VLOOKUP($B25,conta!$B$2:$D$32,2,0))</f>
        <v/>
      </c>
      <c r="P25" s="76" t="str">
        <f>IF(SIMULADOR!P26="","",VLOOKUP($B25,conta!$B$2:$D$32,2,0))</f>
        <v/>
      </c>
      <c r="Q25" s="77" t="str">
        <f>IF(SIMULADOR!Q26="","",VLOOKUP($B25,conta!$B$2:$D$32,2,0))</f>
        <v/>
      </c>
    </row>
    <row r="26" spans="2:17">
      <c r="B26" s="17" t="s">
        <v>20</v>
      </c>
      <c r="C26" s="18">
        <v>3.8986354775828458E-3</v>
      </c>
      <c r="D26" s="18">
        <f t="shared" si="0"/>
        <v>4.807692307692308E-3</v>
      </c>
      <c r="E26" s="68" t="str">
        <f>IF(SIMULADOR!E27="","",VLOOKUP($B26,conta!$B$2:$D$32,2,0))</f>
        <v/>
      </c>
      <c r="F26" s="69" t="str">
        <f>IF(SIMULADOR!F27="","",VLOOKUP($B26,conta!$B$2:$D$32,2,0))</f>
        <v/>
      </c>
      <c r="G26" s="69" t="str">
        <f>IF(SIMULADOR!G27="","",VLOOKUP($B26,conta!$B$2:$D$32,2,0))</f>
        <v/>
      </c>
      <c r="H26" s="69" t="str">
        <f>IF(SIMULADOR!H27="","",VLOOKUP($B26,conta!$B$2:$D$32,2,0))</f>
        <v/>
      </c>
      <c r="I26" s="69" t="str">
        <f>IF(SIMULADOR!I27="","",VLOOKUP($B26,conta!$B$2:$D$32,2,0))</f>
        <v/>
      </c>
      <c r="J26" s="69" t="str">
        <f>IF(SIMULADOR!J27="","",VLOOKUP($B26,conta!$B$2:$D$32,2,0))</f>
        <v/>
      </c>
      <c r="K26" s="69" t="str">
        <f>IF(SIMULADOR!K27="","",VLOOKUP($B26,conta!$B$2:$D$32,2,0))</f>
        <v/>
      </c>
      <c r="L26" s="69" t="str">
        <f>IF(SIMULADOR!L27="","",VLOOKUP($B26,conta!$B$2:$D$32,2,0))</f>
        <v/>
      </c>
      <c r="M26" s="69" t="str">
        <f>IF(SIMULADOR!M27="","",VLOOKUP($B26,conta!$B$2:$D$32,2,0))</f>
        <v/>
      </c>
      <c r="N26" s="70">
        <f>IF(SIMULADOR!N27="","",VLOOKUP($B26,conta!$B$2:$D$32,2,0))</f>
        <v>3.8986354775828458E-3</v>
      </c>
      <c r="O26" s="70" t="str">
        <f>IF(SIMULADOR!O27="","",VLOOKUP($B26,conta!$B$2:$D$32,2,0))</f>
        <v/>
      </c>
      <c r="P26" s="71" t="str">
        <f>IF(SIMULADOR!P27="","",VLOOKUP($B26,conta!$B$2:$D$32,2,0))</f>
        <v/>
      </c>
      <c r="Q26" s="72" t="str">
        <f>IF(SIMULADOR!Q27="","",VLOOKUP($B26,conta!$B$2:$D$32,2,0))</f>
        <v/>
      </c>
    </row>
    <row r="27" spans="2:17">
      <c r="B27" s="22" t="s">
        <v>21</v>
      </c>
      <c r="C27" s="23">
        <v>3.8986354775828458E-3</v>
      </c>
      <c r="D27" s="23">
        <f t="shared" si="0"/>
        <v>4.807692307692308E-3</v>
      </c>
      <c r="E27" s="73" t="str">
        <f>IF(SIMULADOR!E28="","",VLOOKUP($B27,conta!$B$2:$D$32,2,0))</f>
        <v/>
      </c>
      <c r="F27" s="74" t="str">
        <f>IF(SIMULADOR!F28="","",VLOOKUP($B27,conta!$B$2:$D$32,2,0))</f>
        <v/>
      </c>
      <c r="G27" s="74" t="str">
        <f>IF(SIMULADOR!G28="","",VLOOKUP($B27,conta!$B$2:$D$32,2,0))</f>
        <v/>
      </c>
      <c r="H27" s="74" t="str">
        <f>IF(SIMULADOR!H28="","",VLOOKUP($B27,conta!$B$2:$D$32,2,0))</f>
        <v/>
      </c>
      <c r="I27" s="74" t="str">
        <f>IF(SIMULADOR!I28="","",VLOOKUP($B27,conta!$B$2:$D$32,2,0))</f>
        <v/>
      </c>
      <c r="J27" s="74" t="str">
        <f>IF(SIMULADOR!J28="","",VLOOKUP($B27,conta!$B$2:$D$32,2,0))</f>
        <v/>
      </c>
      <c r="K27" s="74" t="str">
        <f>IF(SIMULADOR!K28="","",VLOOKUP($B27,conta!$B$2:$D$32,2,0))</f>
        <v/>
      </c>
      <c r="L27" s="74" t="str">
        <f>IF(SIMULADOR!L28="","",VLOOKUP($B27,conta!$B$2:$D$32,2,0))</f>
        <v/>
      </c>
      <c r="M27" s="74" t="str">
        <f>IF(SIMULADOR!M28="","",VLOOKUP($B27,conta!$B$2:$D$32,2,0))</f>
        <v/>
      </c>
      <c r="N27" s="75" t="str">
        <f>IF(SIMULADOR!N28="","",VLOOKUP($B27,conta!$B$2:$D$32,2,0))</f>
        <v/>
      </c>
      <c r="O27" s="75" t="str">
        <f>IF(SIMULADOR!O28="","",VLOOKUP($B27,conta!$B$2:$D$32,2,0))</f>
        <v/>
      </c>
      <c r="P27" s="76" t="str">
        <f>IF(SIMULADOR!P28="","",VLOOKUP($B27,conta!$B$2:$D$32,2,0))</f>
        <v/>
      </c>
      <c r="Q27" s="77">
        <f>IF(SIMULADOR!Q28="","",VLOOKUP($B27,conta!$B$2:$D$32,2,0))</f>
        <v>3.8986354775828458E-3</v>
      </c>
    </row>
    <row r="28" spans="2:17">
      <c r="B28" s="17" t="s">
        <v>22</v>
      </c>
      <c r="C28" s="18">
        <v>1.9493177387914229E-3</v>
      </c>
      <c r="D28" s="18">
        <f t="shared" si="0"/>
        <v>2.403846153846154E-3</v>
      </c>
      <c r="E28" s="68">
        <f>IF(SIMULADOR!E29="","",VLOOKUP($B28,conta!$B$2:$D$32,2,0))</f>
        <v>1.9493177387914229E-3</v>
      </c>
      <c r="F28" s="69" t="str">
        <f>IF(SIMULADOR!F29="","",VLOOKUP($B28,conta!$B$2:$D$32,2,0))</f>
        <v/>
      </c>
      <c r="G28" s="69" t="str">
        <f>IF(SIMULADOR!G29="","",VLOOKUP($B28,conta!$B$2:$D$32,2,0))</f>
        <v/>
      </c>
      <c r="H28" s="69" t="str">
        <f>IF(SIMULADOR!H29="","",VLOOKUP($B28,conta!$B$2:$D$32,2,0))</f>
        <v/>
      </c>
      <c r="I28" s="69" t="str">
        <f>IF(SIMULADOR!I29="","",VLOOKUP($B28,conta!$B$2:$D$32,2,0))</f>
        <v/>
      </c>
      <c r="J28" s="69" t="str">
        <f>IF(SIMULADOR!J29="","",VLOOKUP($B28,conta!$B$2:$D$32,2,0))</f>
        <v/>
      </c>
      <c r="K28" s="69" t="str">
        <f>IF(SIMULADOR!K29="","",VLOOKUP($B28,conta!$B$2:$D$32,2,0))</f>
        <v/>
      </c>
      <c r="L28" s="69" t="str">
        <f>IF(SIMULADOR!L29="","",VLOOKUP($B28,conta!$B$2:$D$32,2,0))</f>
        <v/>
      </c>
      <c r="M28" s="69" t="str">
        <f>IF(SIMULADOR!M29="","",VLOOKUP($B28,conta!$B$2:$D$32,2,0))</f>
        <v/>
      </c>
      <c r="N28" s="70" t="str">
        <f>IF(SIMULADOR!N29="","",VLOOKUP($B28,conta!$B$2:$D$32,2,0))</f>
        <v/>
      </c>
      <c r="O28" s="70" t="str">
        <f>IF(SIMULADOR!O29="","",VLOOKUP($B28,conta!$B$2:$D$32,2,0))</f>
        <v/>
      </c>
      <c r="P28" s="71" t="str">
        <f>IF(SIMULADOR!P29="","",VLOOKUP($B28,conta!$B$2:$D$32,2,0))</f>
        <v/>
      </c>
      <c r="Q28" s="72" t="str">
        <f>IF(SIMULADOR!Q29="","",VLOOKUP($B28,conta!$B$2:$D$32,2,0))</f>
        <v/>
      </c>
    </row>
    <row r="29" spans="2:17">
      <c r="B29" s="22" t="s">
        <v>23</v>
      </c>
      <c r="C29" s="23">
        <v>1.9493177387914229E-3</v>
      </c>
      <c r="D29" s="23">
        <f t="shared" si="0"/>
        <v>2.403846153846154E-3</v>
      </c>
      <c r="E29" s="73">
        <f>IF(SIMULADOR!E30="","",VLOOKUP($B29,conta!$B$2:$D$32,2,0))</f>
        <v>1.9493177387914229E-3</v>
      </c>
      <c r="F29" s="74" t="str">
        <f>IF(SIMULADOR!F30="","",VLOOKUP($B29,conta!$B$2:$D$32,2,0))</f>
        <v/>
      </c>
      <c r="G29" s="74" t="str">
        <f>IF(SIMULADOR!G30="","",VLOOKUP($B29,conta!$B$2:$D$32,2,0))</f>
        <v/>
      </c>
      <c r="H29" s="74" t="str">
        <f>IF(SIMULADOR!H30="","",VLOOKUP($B29,conta!$B$2:$D$32,2,0))</f>
        <v/>
      </c>
      <c r="I29" s="74" t="str">
        <f>IF(SIMULADOR!I30="","",VLOOKUP($B29,conta!$B$2:$D$32,2,0))</f>
        <v/>
      </c>
      <c r="J29" s="74" t="str">
        <f>IF(SIMULADOR!J30="","",VLOOKUP($B29,conta!$B$2:$D$32,2,0))</f>
        <v/>
      </c>
      <c r="K29" s="74" t="str">
        <f>IF(SIMULADOR!K30="","",VLOOKUP($B29,conta!$B$2:$D$32,2,0))</f>
        <v/>
      </c>
      <c r="L29" s="74" t="str">
        <f>IF(SIMULADOR!L30="","",VLOOKUP($B29,conta!$B$2:$D$32,2,0))</f>
        <v/>
      </c>
      <c r="M29" s="74" t="str">
        <f>IF(SIMULADOR!M30="","",VLOOKUP($B29,conta!$B$2:$D$32,2,0))</f>
        <v/>
      </c>
      <c r="N29" s="75" t="str">
        <f>IF(SIMULADOR!N30="","",VLOOKUP($B29,conta!$B$2:$D$32,2,0))</f>
        <v/>
      </c>
      <c r="O29" s="75" t="str">
        <f>IF(SIMULADOR!O30="","",VLOOKUP($B29,conta!$B$2:$D$32,2,0))</f>
        <v/>
      </c>
      <c r="P29" s="76" t="str">
        <f>IF(SIMULADOR!P30="","",VLOOKUP($B29,conta!$B$2:$D$32,2,0))</f>
        <v/>
      </c>
      <c r="Q29" s="77" t="str">
        <f>IF(SIMULADOR!Q30="","",VLOOKUP($B29,conta!$B$2:$D$32,2,0))</f>
        <v/>
      </c>
    </row>
    <row r="30" spans="2:17">
      <c r="B30" s="17" t="s">
        <v>53</v>
      </c>
      <c r="C30" s="18">
        <v>1.9493177387914229E-3</v>
      </c>
      <c r="D30" s="18">
        <f t="shared" si="0"/>
        <v>2.403846153846154E-3</v>
      </c>
      <c r="E30" s="68" t="str">
        <f>IF(SIMULADOR!E31="","",VLOOKUP($B30,conta!$B$2:$D$32,2,0))</f>
        <v/>
      </c>
      <c r="F30" s="69" t="str">
        <f>IF(SIMULADOR!F31="","",VLOOKUP($B30,conta!$B$2:$D$32,2,0))</f>
        <v/>
      </c>
      <c r="G30" s="69" t="str">
        <f>IF(SIMULADOR!G31="","",VLOOKUP($B30,conta!$B$2:$D$32,2,0))</f>
        <v/>
      </c>
      <c r="H30" s="69" t="str">
        <f>IF(SIMULADOR!H31="","",VLOOKUP($B30,conta!$B$2:$D$32,2,0))</f>
        <v/>
      </c>
      <c r="I30" s="69" t="str">
        <f>IF(SIMULADOR!I31="","",VLOOKUP($B30,conta!$B$2:$D$32,2,0))</f>
        <v/>
      </c>
      <c r="J30" s="69" t="str">
        <f>IF(SIMULADOR!J31="","",VLOOKUP($B30,conta!$B$2:$D$32,2,0))</f>
        <v/>
      </c>
      <c r="K30" s="69" t="str">
        <f>IF(SIMULADOR!K31="","",VLOOKUP($B30,conta!$B$2:$D$32,2,0))</f>
        <v/>
      </c>
      <c r="L30" s="69" t="str">
        <f>IF(SIMULADOR!L31="","",VLOOKUP($B30,conta!$B$2:$D$32,2,0))</f>
        <v/>
      </c>
      <c r="M30" s="69" t="str">
        <f>IF(SIMULADOR!M31="","",VLOOKUP($B30,conta!$B$2:$D$32,2,0))</f>
        <v/>
      </c>
      <c r="N30" s="70" t="str">
        <f>IF(SIMULADOR!N31="","",VLOOKUP($B30,conta!$B$2:$D$32,2,0))</f>
        <v/>
      </c>
      <c r="O30" s="70" t="str">
        <f>IF(SIMULADOR!O31="","",VLOOKUP($B30,conta!$B$2:$D$32,2,0))</f>
        <v/>
      </c>
      <c r="P30" s="71" t="str">
        <f>IF(SIMULADOR!P31="","",VLOOKUP($B30,conta!$B$2:$D$32,2,0))</f>
        <v/>
      </c>
      <c r="Q30" s="72">
        <f>IF(SIMULADOR!Q31="","",VLOOKUP($B30,conta!$B$2:$D$32,2,0))</f>
        <v>1.9493177387914229E-3</v>
      </c>
    </row>
    <row r="31" spans="2:17">
      <c r="B31" s="22" t="s">
        <v>44</v>
      </c>
      <c r="C31" s="23"/>
      <c r="D31" s="23"/>
      <c r="E31" s="73" t="str">
        <f>IF(SIMULADOR!E32="","",VLOOKUP($B31,conta!$B$2:$D$32,2,0))</f>
        <v/>
      </c>
      <c r="F31" s="74" t="str">
        <f>IF(SIMULADOR!F32="","",VLOOKUP($B31,conta!$B$2:$D$32,2,0))</f>
        <v/>
      </c>
      <c r="G31" s="74" t="str">
        <f>IF(SIMULADOR!G32="","",VLOOKUP($B31,conta!$B$2:$D$32,2,0))</f>
        <v/>
      </c>
      <c r="H31" s="74" t="str">
        <f>IF(SIMULADOR!H32="","",VLOOKUP($B31,conta!$B$2:$D$32,2,0))</f>
        <v/>
      </c>
      <c r="I31" s="74" t="str">
        <f>IF(SIMULADOR!I32="","",VLOOKUP($B31,conta!$B$2:$D$32,2,0))</f>
        <v/>
      </c>
      <c r="J31" s="74" t="str">
        <f>IF(SIMULADOR!J32="","",VLOOKUP($B31,conta!$B$2:$D$32,2,0))</f>
        <v/>
      </c>
      <c r="K31" s="74" t="str">
        <f>IF(SIMULADOR!K32="","",VLOOKUP($B31,conta!$B$2:$D$32,2,0))</f>
        <v/>
      </c>
      <c r="L31" s="74" t="str">
        <f>IF(SIMULADOR!L32="","",VLOOKUP($B31,conta!$B$2:$D$32,2,0))</f>
        <v/>
      </c>
      <c r="M31" s="74">
        <f>IF(SIMULADOR!M32="","",VLOOKUP($B31,conta!$B$2:$D$32,2,0))</f>
        <v>0</v>
      </c>
      <c r="N31" s="75" t="str">
        <f>IF(SIMULADOR!N32="","",VLOOKUP($B31,conta!$B$2:$D$32,2,0))</f>
        <v/>
      </c>
      <c r="O31" s="75" t="str">
        <f>IF(SIMULADOR!O32="","",VLOOKUP($B31,conta!$B$2:$D$32,2,0))</f>
        <v/>
      </c>
      <c r="P31" s="76" t="str">
        <f>IF(SIMULADOR!P32="","",VLOOKUP($B31,conta!$B$2:$D$32,2,0))</f>
        <v/>
      </c>
      <c r="Q31" s="77" t="str">
        <f>IF(SIMULADOR!Q32="","",VLOOKUP($B31,conta!$B$2:$D$32,2,0))</f>
        <v/>
      </c>
    </row>
    <row r="32" spans="2:17">
      <c r="B32" s="27" t="s">
        <v>43</v>
      </c>
      <c r="C32" s="28"/>
      <c r="D32" s="28"/>
      <c r="E32" s="78" t="str">
        <f>IF(SIMULADOR!E33="","",VLOOKUP($B32,conta!$B$2:$D$32,2,0))</f>
        <v/>
      </c>
      <c r="F32" s="79">
        <f>IF(SIMULADOR!F33="","",VLOOKUP($B32,conta!$B$2:$D$32,2,0))</f>
        <v>0</v>
      </c>
      <c r="G32" s="79" t="str">
        <f>IF(SIMULADOR!G33="","",VLOOKUP($B32,conta!$B$2:$D$32,2,0))</f>
        <v/>
      </c>
      <c r="H32" s="79" t="str">
        <f>IF(SIMULADOR!H33="","",VLOOKUP($B32,conta!$B$2:$D$32,2,0))</f>
        <v/>
      </c>
      <c r="I32" s="79" t="str">
        <f>IF(SIMULADOR!I33="","",VLOOKUP($B32,conta!$B$2:$D$32,2,0))</f>
        <v/>
      </c>
      <c r="J32" s="79" t="str">
        <f>IF(SIMULADOR!J33="","",VLOOKUP($B32,conta!$B$2:$D$32,2,0))</f>
        <v/>
      </c>
      <c r="K32" s="79" t="str">
        <f>IF(SIMULADOR!K33="","",VLOOKUP($B32,conta!$B$2:$D$32,2,0))</f>
        <v/>
      </c>
      <c r="L32" s="79" t="str">
        <f>IF(SIMULADOR!L33="","",VLOOKUP($B32,conta!$B$2:$D$32,2,0))</f>
        <v/>
      </c>
      <c r="M32" s="79" t="str">
        <f>IF(SIMULADOR!M33="","",VLOOKUP($B32,conta!$B$2:$D$32,2,0))</f>
        <v/>
      </c>
      <c r="N32" s="80" t="str">
        <f>IF(SIMULADOR!N33="","",VLOOKUP($B32,conta!$B$2:$D$32,2,0))</f>
        <v/>
      </c>
      <c r="O32" s="80" t="str">
        <f>IF(SIMULADOR!O33="","",VLOOKUP($B32,conta!$B$2:$D$32,2,0))</f>
        <v/>
      </c>
      <c r="P32" s="81" t="str">
        <f>IF(SIMULADOR!P33="","",VLOOKUP($B32,conta!$B$2:$D$32,2,0))</f>
        <v/>
      </c>
      <c r="Q32" s="82" t="str">
        <f>IF(SIMULADOR!Q33="","",VLOOKUP($B32,conta!$B$2:$D$32,2,0))</f>
        <v/>
      </c>
    </row>
    <row r="33" spans="2:17">
      <c r="B33" s="52" t="s">
        <v>60</v>
      </c>
      <c r="C33" s="53"/>
      <c r="D33" s="53"/>
      <c r="E33" s="53">
        <f>SUM(E39:E44)</f>
        <v>3.8986354775828458E-3</v>
      </c>
      <c r="F33" s="53">
        <f t="shared" ref="F33:P33" si="1">SUM(F39:F44)</f>
        <v>0</v>
      </c>
      <c r="G33" s="53">
        <f t="shared" si="1"/>
        <v>3.7037037037037035E-2</v>
      </c>
      <c r="H33" s="53">
        <f>SUM(H39:H44)</f>
        <v>0.40545808966861596</v>
      </c>
      <c r="I33" s="53">
        <f t="shared" si="1"/>
        <v>1.1695906432748537E-2</v>
      </c>
      <c r="J33" s="53">
        <f t="shared" si="1"/>
        <v>0.17738791423001948</v>
      </c>
      <c r="K33" s="53">
        <f t="shared" si="1"/>
        <v>0.12865497076023391</v>
      </c>
      <c r="L33" s="53">
        <f t="shared" si="1"/>
        <v>9.7465886939571145E-3</v>
      </c>
      <c r="M33" s="53">
        <f t="shared" si="1"/>
        <v>0</v>
      </c>
      <c r="N33" s="53">
        <f t="shared" si="1"/>
        <v>3.8986354775828458E-3</v>
      </c>
      <c r="O33" s="53">
        <f t="shared" si="1"/>
        <v>2.3391812865497075E-2</v>
      </c>
      <c r="P33" s="83">
        <f t="shared" si="1"/>
        <v>9.7465886939571145E-3</v>
      </c>
      <c r="Q33" s="84"/>
    </row>
    <row r="34" spans="2:17">
      <c r="B34" s="90" t="s">
        <v>62</v>
      </c>
      <c r="C34" s="35"/>
      <c r="D34" s="35"/>
      <c r="E34" s="35">
        <f>E33/$C$36</f>
        <v>4.807692307692308E-3</v>
      </c>
      <c r="F34" s="35">
        <f t="shared" ref="F34:P34" si="2">F33/$C$36</f>
        <v>0</v>
      </c>
      <c r="G34" s="35">
        <f t="shared" si="2"/>
        <v>4.5673076923076927E-2</v>
      </c>
      <c r="H34" s="35">
        <f t="shared" si="2"/>
        <v>0.50000000000000011</v>
      </c>
      <c r="I34" s="35">
        <f t="shared" si="2"/>
        <v>1.4423076923076926E-2</v>
      </c>
      <c r="J34" s="35">
        <f t="shared" si="2"/>
        <v>0.21875000000000003</v>
      </c>
      <c r="K34" s="35">
        <f t="shared" si="2"/>
        <v>0.15865384615384617</v>
      </c>
      <c r="L34" s="35">
        <f t="shared" si="2"/>
        <v>1.2019230769230772E-2</v>
      </c>
      <c r="M34" s="35">
        <f t="shared" si="2"/>
        <v>0</v>
      </c>
      <c r="N34" s="35">
        <f t="shared" si="2"/>
        <v>4.807692307692308E-3</v>
      </c>
      <c r="O34" s="35">
        <f t="shared" si="2"/>
        <v>2.8846153846153851E-2</v>
      </c>
      <c r="P34" s="35">
        <f t="shared" si="2"/>
        <v>1.2019230769230772E-2</v>
      </c>
      <c r="Q34" s="89"/>
    </row>
    <row r="35" spans="2:17">
      <c r="B35" s="32" t="s">
        <v>59</v>
      </c>
      <c r="C35" s="48">
        <f>SUM(C3:C32)</f>
        <v>0.99999999999999978</v>
      </c>
      <c r="Q35" s="7"/>
    </row>
    <row r="36" spans="2:17">
      <c r="B36" s="32" t="s">
        <v>61</v>
      </c>
      <c r="C36" s="48">
        <f>C35-SUM(Q3:Q32)-SUM(E45:P58)</f>
        <v>0.81091617933723181</v>
      </c>
      <c r="Q36" s="7"/>
    </row>
    <row r="37" spans="2:17">
      <c r="Q37" s="7"/>
    </row>
    <row r="39" spans="2:17" ht="14.25">
      <c r="D39" s="60">
        <v>1</v>
      </c>
      <c r="E39" s="85">
        <f>IFERROR(LARGE(E$3:E$32,$D39),"")</f>
        <v>1.9493177387914229E-3</v>
      </c>
      <c r="F39" s="54">
        <f t="shared" ref="F39:P54" si="3">IFERROR(LARGE(F$3:F$32,$D39),"")</f>
        <v>0</v>
      </c>
      <c r="G39" s="54">
        <f t="shared" si="3"/>
        <v>3.7037037037037035E-2</v>
      </c>
      <c r="H39" s="54">
        <f t="shared" si="3"/>
        <v>0.10526315789473684</v>
      </c>
      <c r="I39" s="54">
        <f t="shared" si="3"/>
        <v>7.7972709551656916E-3</v>
      </c>
      <c r="J39" s="54">
        <f t="shared" si="3"/>
        <v>0.1364522417153996</v>
      </c>
      <c r="K39" s="54">
        <f t="shared" si="3"/>
        <v>0.12865497076023391</v>
      </c>
      <c r="L39" s="54">
        <f t="shared" si="3"/>
        <v>9.7465886939571145E-3</v>
      </c>
      <c r="M39" s="54">
        <f t="shared" si="3"/>
        <v>0</v>
      </c>
      <c r="N39" s="54">
        <f t="shared" si="3"/>
        <v>3.8986354775828458E-3</v>
      </c>
      <c r="O39" s="54">
        <f t="shared" si="3"/>
        <v>2.3391812865497075E-2</v>
      </c>
      <c r="P39" s="55">
        <f t="shared" si="3"/>
        <v>9.7465886939571145E-3</v>
      </c>
      <c r="Q39" s="51"/>
    </row>
    <row r="40" spans="2:17" ht="14.25">
      <c r="D40" s="61">
        <v>2</v>
      </c>
      <c r="E40" s="86">
        <f t="shared" ref="E40:P55" si="4">IFERROR(LARGE(E$3:E$32,$D40),"")</f>
        <v>1.9493177387914229E-3</v>
      </c>
      <c r="F40" s="56" t="str">
        <f t="shared" si="3"/>
        <v/>
      </c>
      <c r="G40" s="56" t="str">
        <f t="shared" si="3"/>
        <v/>
      </c>
      <c r="H40" s="56">
        <f t="shared" si="3"/>
        <v>7.2124756335282647E-2</v>
      </c>
      <c r="I40" s="56">
        <f t="shared" si="3"/>
        <v>3.8986354775828458E-3</v>
      </c>
      <c r="J40" s="56">
        <f t="shared" si="3"/>
        <v>2.1442495126705652E-2</v>
      </c>
      <c r="K40" s="56" t="str">
        <f t="shared" si="3"/>
        <v/>
      </c>
      <c r="L40" s="56" t="str">
        <f t="shared" si="3"/>
        <v/>
      </c>
      <c r="M40" s="56" t="str">
        <f t="shared" si="3"/>
        <v/>
      </c>
      <c r="N40" s="56" t="str">
        <f t="shared" si="3"/>
        <v/>
      </c>
      <c r="O40" s="56" t="str">
        <f t="shared" si="3"/>
        <v/>
      </c>
      <c r="P40" s="57" t="str">
        <f t="shared" si="3"/>
        <v/>
      </c>
      <c r="Q40" s="51"/>
    </row>
    <row r="41" spans="2:17" ht="14.25">
      <c r="D41" s="61">
        <v>3</v>
      </c>
      <c r="E41" s="86" t="str">
        <f t="shared" si="4"/>
        <v/>
      </c>
      <c r="F41" s="56" t="str">
        <f t="shared" si="3"/>
        <v/>
      </c>
      <c r="G41" s="56" t="str">
        <f t="shared" si="3"/>
        <v/>
      </c>
      <c r="H41" s="56">
        <f t="shared" si="3"/>
        <v>7.0175438596491224E-2</v>
      </c>
      <c r="I41" s="56" t="str">
        <f t="shared" si="3"/>
        <v/>
      </c>
      <c r="J41" s="56">
        <f t="shared" si="3"/>
        <v>1.9493177387914229E-2</v>
      </c>
      <c r="K41" s="56" t="str">
        <f t="shared" si="3"/>
        <v/>
      </c>
      <c r="L41" s="56" t="str">
        <f t="shared" si="3"/>
        <v/>
      </c>
      <c r="M41" s="56" t="str">
        <f t="shared" si="3"/>
        <v/>
      </c>
      <c r="N41" s="56" t="str">
        <f t="shared" si="3"/>
        <v/>
      </c>
      <c r="O41" s="56" t="str">
        <f t="shared" si="3"/>
        <v/>
      </c>
      <c r="P41" s="57" t="str">
        <f t="shared" si="3"/>
        <v/>
      </c>
      <c r="Q41" s="51"/>
    </row>
    <row r="42" spans="2:17" ht="14.25">
      <c r="D42" s="61">
        <v>4</v>
      </c>
      <c r="E42" s="86" t="str">
        <f t="shared" si="4"/>
        <v/>
      </c>
      <c r="F42" s="56" t="str">
        <f t="shared" si="3"/>
        <v/>
      </c>
      <c r="G42" s="56" t="str">
        <f t="shared" si="3"/>
        <v/>
      </c>
      <c r="H42" s="56">
        <f t="shared" si="3"/>
        <v>6.6276803118908378E-2</v>
      </c>
      <c r="I42" s="56" t="str">
        <f t="shared" si="3"/>
        <v/>
      </c>
      <c r="J42" s="56" t="str">
        <f t="shared" si="3"/>
        <v/>
      </c>
      <c r="K42" s="56" t="str">
        <f t="shared" si="3"/>
        <v/>
      </c>
      <c r="L42" s="56" t="str">
        <f t="shared" si="3"/>
        <v/>
      </c>
      <c r="M42" s="56" t="str">
        <f t="shared" si="3"/>
        <v/>
      </c>
      <c r="N42" s="56" t="str">
        <f t="shared" si="3"/>
        <v/>
      </c>
      <c r="O42" s="56" t="str">
        <f t="shared" si="3"/>
        <v/>
      </c>
      <c r="P42" s="57" t="str">
        <f t="shared" si="3"/>
        <v/>
      </c>
      <c r="Q42" s="51"/>
    </row>
    <row r="43" spans="2:17" ht="14.25">
      <c r="D43" s="61">
        <v>5</v>
      </c>
      <c r="E43" s="86" t="str">
        <f t="shared" si="4"/>
        <v/>
      </c>
      <c r="F43" s="56" t="str">
        <f t="shared" si="3"/>
        <v/>
      </c>
      <c r="G43" s="56" t="str">
        <f t="shared" si="3"/>
        <v/>
      </c>
      <c r="H43" s="56">
        <f t="shared" si="3"/>
        <v>4.8732943469785572E-2</v>
      </c>
      <c r="I43" s="56" t="str">
        <f t="shared" si="3"/>
        <v/>
      </c>
      <c r="J43" s="56" t="str">
        <f t="shared" si="3"/>
        <v/>
      </c>
      <c r="K43" s="56" t="str">
        <f t="shared" si="3"/>
        <v/>
      </c>
      <c r="L43" s="56" t="str">
        <f t="shared" si="3"/>
        <v/>
      </c>
      <c r="M43" s="56" t="str">
        <f t="shared" si="3"/>
        <v/>
      </c>
      <c r="N43" s="56" t="str">
        <f t="shared" si="3"/>
        <v/>
      </c>
      <c r="O43" s="56" t="str">
        <f t="shared" si="3"/>
        <v/>
      </c>
      <c r="P43" s="57" t="str">
        <f t="shared" si="3"/>
        <v/>
      </c>
      <c r="Q43" s="51"/>
    </row>
    <row r="44" spans="2:17" ht="14.25">
      <c r="D44" s="62">
        <v>6</v>
      </c>
      <c r="E44" s="87" t="str">
        <f t="shared" si="4"/>
        <v/>
      </c>
      <c r="F44" s="58" t="str">
        <f t="shared" si="3"/>
        <v/>
      </c>
      <c r="G44" s="58" t="str">
        <f t="shared" si="3"/>
        <v/>
      </c>
      <c r="H44" s="58">
        <f t="shared" si="3"/>
        <v>4.2884990253411304E-2</v>
      </c>
      <c r="I44" s="58" t="str">
        <f t="shared" si="3"/>
        <v/>
      </c>
      <c r="J44" s="58" t="str">
        <f t="shared" si="3"/>
        <v/>
      </c>
      <c r="K44" s="58" t="str">
        <f t="shared" si="3"/>
        <v/>
      </c>
      <c r="L44" s="58" t="str">
        <f t="shared" si="3"/>
        <v/>
      </c>
      <c r="M44" s="58" t="str">
        <f t="shared" si="3"/>
        <v/>
      </c>
      <c r="N44" s="58" t="str">
        <f t="shared" si="3"/>
        <v/>
      </c>
      <c r="O44" s="58" t="str">
        <f t="shared" si="3"/>
        <v/>
      </c>
      <c r="P44" s="59" t="str">
        <f t="shared" si="3"/>
        <v/>
      </c>
      <c r="Q44" s="51"/>
    </row>
    <row r="45" spans="2:17" ht="14.25">
      <c r="D45" s="60">
        <v>7</v>
      </c>
      <c r="E45" s="85" t="str">
        <f t="shared" si="4"/>
        <v/>
      </c>
      <c r="F45" s="54" t="str">
        <f t="shared" si="3"/>
        <v/>
      </c>
      <c r="G45" s="54" t="str">
        <f t="shared" si="3"/>
        <v/>
      </c>
      <c r="H45" s="54">
        <f t="shared" si="3"/>
        <v>4.0935672514619881E-2</v>
      </c>
      <c r="I45" s="54" t="str">
        <f t="shared" si="3"/>
        <v/>
      </c>
      <c r="J45" s="54" t="str">
        <f t="shared" si="3"/>
        <v/>
      </c>
      <c r="K45" s="54" t="str">
        <f t="shared" si="3"/>
        <v/>
      </c>
      <c r="L45" s="54" t="str">
        <f t="shared" si="3"/>
        <v/>
      </c>
      <c r="M45" s="54" t="str">
        <f t="shared" si="3"/>
        <v/>
      </c>
      <c r="N45" s="54" t="str">
        <f t="shared" si="3"/>
        <v/>
      </c>
      <c r="O45" s="54" t="str">
        <f t="shared" si="3"/>
        <v/>
      </c>
      <c r="P45" s="55" t="str">
        <f t="shared" si="3"/>
        <v/>
      </c>
      <c r="Q45" s="51"/>
    </row>
    <row r="46" spans="2:17" ht="14.25">
      <c r="D46" s="61">
        <v>8</v>
      </c>
      <c r="E46" s="86" t="str">
        <f t="shared" si="4"/>
        <v/>
      </c>
      <c r="F46" s="56" t="str">
        <f t="shared" si="3"/>
        <v/>
      </c>
      <c r="G46" s="56" t="str">
        <f t="shared" si="3"/>
        <v/>
      </c>
      <c r="H46" s="56">
        <f t="shared" si="3"/>
        <v>2.9239766081871343E-2</v>
      </c>
      <c r="I46" s="56" t="str">
        <f t="shared" si="3"/>
        <v/>
      </c>
      <c r="J46" s="56" t="str">
        <f t="shared" si="3"/>
        <v/>
      </c>
      <c r="K46" s="56" t="str">
        <f t="shared" si="3"/>
        <v/>
      </c>
      <c r="L46" s="56" t="str">
        <f t="shared" si="3"/>
        <v/>
      </c>
      <c r="M46" s="56" t="str">
        <f t="shared" si="3"/>
        <v/>
      </c>
      <c r="N46" s="56" t="str">
        <f t="shared" si="3"/>
        <v/>
      </c>
      <c r="O46" s="56" t="str">
        <f t="shared" si="3"/>
        <v/>
      </c>
      <c r="P46" s="57" t="str">
        <f t="shared" si="3"/>
        <v/>
      </c>
      <c r="Q46" s="51"/>
    </row>
    <row r="47" spans="2:17" ht="14.25">
      <c r="D47" s="61">
        <v>9</v>
      </c>
      <c r="E47" s="86" t="str">
        <f t="shared" si="4"/>
        <v/>
      </c>
      <c r="F47" s="56" t="str">
        <f t="shared" si="3"/>
        <v/>
      </c>
      <c r="G47" s="56" t="str">
        <f t="shared" si="3"/>
        <v/>
      </c>
      <c r="H47" s="56">
        <f t="shared" si="3"/>
        <v>1.9493177387914229E-2</v>
      </c>
      <c r="I47" s="56" t="str">
        <f t="shared" si="3"/>
        <v/>
      </c>
      <c r="J47" s="56" t="str">
        <f t="shared" si="3"/>
        <v/>
      </c>
      <c r="K47" s="56" t="str">
        <f t="shared" si="3"/>
        <v/>
      </c>
      <c r="L47" s="56" t="str">
        <f t="shared" si="3"/>
        <v/>
      </c>
      <c r="M47" s="56" t="str">
        <f t="shared" si="3"/>
        <v/>
      </c>
      <c r="N47" s="56" t="str">
        <f t="shared" si="3"/>
        <v/>
      </c>
      <c r="O47" s="56" t="str">
        <f t="shared" si="3"/>
        <v/>
      </c>
      <c r="P47" s="57" t="str">
        <f t="shared" si="3"/>
        <v/>
      </c>
      <c r="Q47" s="51"/>
    </row>
    <row r="48" spans="2:17" ht="14.25">
      <c r="D48" s="61">
        <v>10</v>
      </c>
      <c r="E48" s="86" t="str">
        <f t="shared" si="4"/>
        <v/>
      </c>
      <c r="F48" s="56" t="str">
        <f t="shared" si="3"/>
        <v/>
      </c>
      <c r="G48" s="56" t="str">
        <f t="shared" si="3"/>
        <v/>
      </c>
      <c r="H48" s="56" t="str">
        <f t="shared" si="3"/>
        <v/>
      </c>
      <c r="I48" s="56" t="str">
        <f t="shared" si="3"/>
        <v/>
      </c>
      <c r="J48" s="56" t="str">
        <f t="shared" si="3"/>
        <v/>
      </c>
      <c r="K48" s="56" t="str">
        <f t="shared" si="3"/>
        <v/>
      </c>
      <c r="L48" s="56" t="str">
        <f t="shared" si="3"/>
        <v/>
      </c>
      <c r="M48" s="56" t="str">
        <f t="shared" si="3"/>
        <v/>
      </c>
      <c r="N48" s="56" t="str">
        <f t="shared" si="3"/>
        <v/>
      </c>
      <c r="O48" s="56" t="str">
        <f t="shared" si="3"/>
        <v/>
      </c>
      <c r="P48" s="57" t="str">
        <f t="shared" si="3"/>
        <v/>
      </c>
      <c r="Q48" s="51"/>
    </row>
    <row r="49" spans="4:17" ht="14.25">
      <c r="D49" s="61">
        <v>11</v>
      </c>
      <c r="E49" s="86" t="str">
        <f>IFERROR(LARGE(E$3:E$32,$D49),"")</f>
        <v/>
      </c>
      <c r="F49" s="56" t="str">
        <f t="shared" si="3"/>
        <v/>
      </c>
      <c r="G49" s="56" t="str">
        <f t="shared" si="3"/>
        <v/>
      </c>
      <c r="H49" s="56" t="str">
        <f t="shared" si="3"/>
        <v/>
      </c>
      <c r="I49" s="56" t="str">
        <f t="shared" si="3"/>
        <v/>
      </c>
      <c r="J49" s="56" t="str">
        <f t="shared" si="3"/>
        <v/>
      </c>
      <c r="K49" s="56" t="str">
        <f t="shared" si="3"/>
        <v/>
      </c>
      <c r="L49" s="56" t="str">
        <f t="shared" si="3"/>
        <v/>
      </c>
      <c r="M49" s="56" t="str">
        <f t="shared" si="3"/>
        <v/>
      </c>
      <c r="N49" s="56" t="str">
        <f t="shared" si="3"/>
        <v/>
      </c>
      <c r="O49" s="56" t="str">
        <f t="shared" si="3"/>
        <v/>
      </c>
      <c r="P49" s="57" t="str">
        <f t="shared" si="3"/>
        <v/>
      </c>
      <c r="Q49" s="51"/>
    </row>
    <row r="50" spans="4:17" ht="14.25">
      <c r="D50" s="61">
        <v>12</v>
      </c>
      <c r="E50" s="86" t="str">
        <f t="shared" si="4"/>
        <v/>
      </c>
      <c r="F50" s="56" t="str">
        <f t="shared" si="3"/>
        <v/>
      </c>
      <c r="G50" s="56" t="str">
        <f t="shared" si="3"/>
        <v/>
      </c>
      <c r="H50" s="56" t="str">
        <f t="shared" si="3"/>
        <v/>
      </c>
      <c r="I50" s="56" t="str">
        <f t="shared" si="3"/>
        <v/>
      </c>
      <c r="J50" s="56" t="str">
        <f t="shared" si="3"/>
        <v/>
      </c>
      <c r="K50" s="56" t="str">
        <f t="shared" si="3"/>
        <v/>
      </c>
      <c r="L50" s="56" t="str">
        <f t="shared" si="3"/>
        <v/>
      </c>
      <c r="M50" s="56" t="str">
        <f t="shared" si="3"/>
        <v/>
      </c>
      <c r="N50" s="56" t="str">
        <f t="shared" si="3"/>
        <v/>
      </c>
      <c r="O50" s="56" t="str">
        <f t="shared" si="3"/>
        <v/>
      </c>
      <c r="P50" s="57" t="str">
        <f t="shared" si="3"/>
        <v/>
      </c>
      <c r="Q50" s="51"/>
    </row>
    <row r="51" spans="4:17" ht="14.25">
      <c r="D51" s="61">
        <v>13</v>
      </c>
      <c r="E51" s="86" t="str">
        <f t="shared" si="4"/>
        <v/>
      </c>
      <c r="F51" s="56" t="str">
        <f t="shared" si="3"/>
        <v/>
      </c>
      <c r="G51" s="56" t="str">
        <f t="shared" si="3"/>
        <v/>
      </c>
      <c r="H51" s="56" t="str">
        <f t="shared" si="3"/>
        <v/>
      </c>
      <c r="I51" s="56" t="str">
        <f t="shared" si="3"/>
        <v/>
      </c>
      <c r="J51" s="56" t="str">
        <f t="shared" si="3"/>
        <v/>
      </c>
      <c r="K51" s="56" t="str">
        <f t="shared" si="3"/>
        <v/>
      </c>
      <c r="L51" s="56" t="str">
        <f t="shared" si="3"/>
        <v/>
      </c>
      <c r="M51" s="56" t="str">
        <f t="shared" si="3"/>
        <v/>
      </c>
      <c r="N51" s="56" t="str">
        <f t="shared" si="3"/>
        <v/>
      </c>
      <c r="O51" s="56" t="str">
        <f t="shared" si="3"/>
        <v/>
      </c>
      <c r="P51" s="57" t="str">
        <f t="shared" si="3"/>
        <v/>
      </c>
      <c r="Q51" s="51"/>
    </row>
    <row r="52" spans="4:17" ht="14.25">
      <c r="D52" s="61">
        <v>14</v>
      </c>
      <c r="E52" s="86" t="str">
        <f t="shared" si="4"/>
        <v/>
      </c>
      <c r="F52" s="56" t="str">
        <f t="shared" si="3"/>
        <v/>
      </c>
      <c r="G52" s="56" t="str">
        <f t="shared" si="3"/>
        <v/>
      </c>
      <c r="H52" s="56" t="str">
        <f t="shared" si="3"/>
        <v/>
      </c>
      <c r="I52" s="56" t="str">
        <f t="shared" si="3"/>
        <v/>
      </c>
      <c r="J52" s="56" t="str">
        <f t="shared" si="3"/>
        <v/>
      </c>
      <c r="K52" s="56" t="str">
        <f t="shared" si="3"/>
        <v/>
      </c>
      <c r="L52" s="56" t="str">
        <f t="shared" si="3"/>
        <v/>
      </c>
      <c r="M52" s="56" t="str">
        <f t="shared" si="3"/>
        <v/>
      </c>
      <c r="N52" s="56" t="str">
        <f t="shared" si="3"/>
        <v/>
      </c>
      <c r="O52" s="56" t="str">
        <f t="shared" si="3"/>
        <v/>
      </c>
      <c r="P52" s="57" t="str">
        <f t="shared" si="3"/>
        <v/>
      </c>
      <c r="Q52" s="51"/>
    </row>
    <row r="53" spans="4:17" ht="14.25">
      <c r="D53" s="61">
        <v>15</v>
      </c>
      <c r="E53" s="86" t="str">
        <f t="shared" si="4"/>
        <v/>
      </c>
      <c r="F53" s="56" t="str">
        <f t="shared" si="3"/>
        <v/>
      </c>
      <c r="G53" s="56" t="str">
        <f t="shared" si="3"/>
        <v/>
      </c>
      <c r="H53" s="56" t="str">
        <f t="shared" si="3"/>
        <v/>
      </c>
      <c r="I53" s="56" t="str">
        <f t="shared" si="3"/>
        <v/>
      </c>
      <c r="J53" s="56" t="str">
        <f t="shared" si="3"/>
        <v/>
      </c>
      <c r="K53" s="56" t="str">
        <f t="shared" si="3"/>
        <v/>
      </c>
      <c r="L53" s="56" t="str">
        <f t="shared" si="3"/>
        <v/>
      </c>
      <c r="M53" s="56" t="str">
        <f t="shared" si="3"/>
        <v/>
      </c>
      <c r="N53" s="56" t="str">
        <f t="shared" si="3"/>
        <v/>
      </c>
      <c r="O53" s="56" t="str">
        <f t="shared" si="3"/>
        <v/>
      </c>
      <c r="P53" s="57" t="str">
        <f t="shared" si="3"/>
        <v/>
      </c>
      <c r="Q53" s="51"/>
    </row>
    <row r="54" spans="4:17" ht="14.25">
      <c r="D54" s="61">
        <v>16</v>
      </c>
      <c r="E54" s="86" t="str">
        <f t="shared" si="4"/>
        <v/>
      </c>
      <c r="F54" s="56" t="str">
        <f t="shared" si="3"/>
        <v/>
      </c>
      <c r="G54" s="56" t="str">
        <f t="shared" si="3"/>
        <v/>
      </c>
      <c r="H54" s="56" t="str">
        <f t="shared" si="3"/>
        <v/>
      </c>
      <c r="I54" s="56" t="str">
        <f t="shared" si="3"/>
        <v/>
      </c>
      <c r="J54" s="56" t="str">
        <f t="shared" si="3"/>
        <v/>
      </c>
      <c r="K54" s="56" t="str">
        <f t="shared" si="3"/>
        <v/>
      </c>
      <c r="L54" s="56" t="str">
        <f t="shared" si="3"/>
        <v/>
      </c>
      <c r="M54" s="56" t="str">
        <f t="shared" si="3"/>
        <v/>
      </c>
      <c r="N54" s="56" t="str">
        <f t="shared" si="3"/>
        <v/>
      </c>
      <c r="O54" s="56" t="str">
        <f t="shared" si="3"/>
        <v/>
      </c>
      <c r="P54" s="57" t="str">
        <f t="shared" ref="P54" si="5">IFERROR(LARGE(P$3:P$32,$D54),"")</f>
        <v/>
      </c>
      <c r="Q54" s="51"/>
    </row>
    <row r="55" spans="4:17" ht="14.25">
      <c r="D55" s="61">
        <v>17</v>
      </c>
      <c r="E55" s="86" t="str">
        <f t="shared" si="4"/>
        <v/>
      </c>
      <c r="F55" s="56" t="str">
        <f t="shared" si="4"/>
        <v/>
      </c>
      <c r="G55" s="56" t="str">
        <f t="shared" si="4"/>
        <v/>
      </c>
      <c r="H55" s="56" t="str">
        <f t="shared" si="4"/>
        <v/>
      </c>
      <c r="I55" s="56" t="str">
        <f t="shared" si="4"/>
        <v/>
      </c>
      <c r="J55" s="56" t="str">
        <f t="shared" si="4"/>
        <v/>
      </c>
      <c r="K55" s="56" t="str">
        <f t="shared" si="4"/>
        <v/>
      </c>
      <c r="L55" s="56" t="str">
        <f t="shared" si="4"/>
        <v/>
      </c>
      <c r="M55" s="56" t="str">
        <f t="shared" si="4"/>
        <v/>
      </c>
      <c r="N55" s="56" t="str">
        <f t="shared" si="4"/>
        <v/>
      </c>
      <c r="O55" s="56" t="str">
        <f t="shared" si="4"/>
        <v/>
      </c>
      <c r="P55" s="57" t="str">
        <f t="shared" si="4"/>
        <v/>
      </c>
      <c r="Q55" s="51"/>
    </row>
    <row r="56" spans="4:17" ht="14.25">
      <c r="D56" s="61">
        <v>18</v>
      </c>
      <c r="E56" s="86" t="str">
        <f t="shared" ref="E56:P58" si="6">IFERROR(LARGE(E$3:E$32,$D56),"")</f>
        <v/>
      </c>
      <c r="F56" s="56" t="str">
        <f t="shared" si="6"/>
        <v/>
      </c>
      <c r="G56" s="56" t="str">
        <f t="shared" si="6"/>
        <v/>
      </c>
      <c r="H56" s="56" t="str">
        <f t="shared" si="6"/>
        <v/>
      </c>
      <c r="I56" s="56" t="str">
        <f t="shared" si="6"/>
        <v/>
      </c>
      <c r="J56" s="56" t="str">
        <f t="shared" si="6"/>
        <v/>
      </c>
      <c r="K56" s="56" t="str">
        <f t="shared" si="6"/>
        <v/>
      </c>
      <c r="L56" s="56" t="str">
        <f t="shared" si="6"/>
        <v/>
      </c>
      <c r="M56" s="56" t="str">
        <f t="shared" si="6"/>
        <v/>
      </c>
      <c r="N56" s="56" t="str">
        <f t="shared" si="6"/>
        <v/>
      </c>
      <c r="O56" s="56" t="str">
        <f t="shared" si="6"/>
        <v/>
      </c>
      <c r="P56" s="57" t="str">
        <f t="shared" si="6"/>
        <v/>
      </c>
      <c r="Q56" s="51"/>
    </row>
    <row r="57" spans="4:17" ht="14.25">
      <c r="D57" s="61">
        <v>19</v>
      </c>
      <c r="E57" s="86" t="str">
        <f t="shared" si="6"/>
        <v/>
      </c>
      <c r="F57" s="56" t="str">
        <f t="shared" si="6"/>
        <v/>
      </c>
      <c r="G57" s="56" t="str">
        <f t="shared" si="6"/>
        <v/>
      </c>
      <c r="H57" s="56" t="str">
        <f t="shared" si="6"/>
        <v/>
      </c>
      <c r="I57" s="56" t="str">
        <f t="shared" si="6"/>
        <v/>
      </c>
      <c r="J57" s="56" t="str">
        <f t="shared" si="6"/>
        <v/>
      </c>
      <c r="K57" s="56" t="str">
        <f t="shared" si="6"/>
        <v/>
      </c>
      <c r="L57" s="56" t="str">
        <f t="shared" si="6"/>
        <v/>
      </c>
      <c r="M57" s="56" t="str">
        <f t="shared" si="6"/>
        <v/>
      </c>
      <c r="N57" s="56" t="str">
        <f t="shared" si="6"/>
        <v/>
      </c>
      <c r="O57" s="56" t="str">
        <f t="shared" si="6"/>
        <v/>
      </c>
      <c r="P57" s="57" t="str">
        <f t="shared" si="6"/>
        <v/>
      </c>
      <c r="Q57" s="51"/>
    </row>
    <row r="58" spans="4:17" ht="14.25">
      <c r="D58" s="62">
        <v>20</v>
      </c>
      <c r="E58" s="87" t="str">
        <f t="shared" si="6"/>
        <v/>
      </c>
      <c r="F58" s="58" t="str">
        <f t="shared" si="6"/>
        <v/>
      </c>
      <c r="G58" s="58" t="str">
        <f t="shared" si="6"/>
        <v/>
      </c>
      <c r="H58" s="58" t="str">
        <f t="shared" si="6"/>
        <v/>
      </c>
      <c r="I58" s="58" t="str">
        <f t="shared" si="6"/>
        <v/>
      </c>
      <c r="J58" s="58" t="str">
        <f t="shared" si="6"/>
        <v/>
      </c>
      <c r="K58" s="58" t="str">
        <f t="shared" si="6"/>
        <v/>
      </c>
      <c r="L58" s="58" t="str">
        <f t="shared" si="6"/>
        <v/>
      </c>
      <c r="M58" s="58" t="str">
        <f t="shared" si="6"/>
        <v/>
      </c>
      <c r="N58" s="58" t="str">
        <f t="shared" si="6"/>
        <v/>
      </c>
      <c r="O58" s="58" t="str">
        <f t="shared" si="6"/>
        <v/>
      </c>
      <c r="P58" s="59" t="str">
        <f t="shared" si="6"/>
        <v/>
      </c>
      <c r="Q58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SIMULADOR</vt:lpstr>
      <vt:lpstr>TabelaResumo</vt:lpstr>
      <vt:lpstr>conta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Scalet</dc:creator>
  <cp:lastModifiedBy>Angelo Luiz Rocha Polydoro</cp:lastModifiedBy>
  <cp:lastPrinted>2018-07-23T17:44:12Z</cp:lastPrinted>
  <dcterms:created xsi:type="dcterms:W3CDTF">2018-07-19T13:03:34Z</dcterms:created>
  <dcterms:modified xsi:type="dcterms:W3CDTF">2018-07-24T18:43:37Z</dcterms:modified>
</cp:coreProperties>
</file>