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5" windowWidth="18780" windowHeight="11700"/>
  </bookViews>
  <sheets>
    <sheet name="Dados 1o turno" sheetId="1" r:id="rId1"/>
  </sheets>
  <calcPr calcId="145621" calcOnSave="0"/>
</workbook>
</file>

<file path=xl/calcChain.xml><?xml version="1.0" encoding="utf-8"?>
<calcChain xmlns="http://schemas.openxmlformats.org/spreadsheetml/2006/main">
  <c r="AB50" i="1" l="1"/>
  <c r="Z50" i="1"/>
  <c r="W50" i="1"/>
  <c r="K50" i="1"/>
  <c r="J50" i="1"/>
  <c r="E50" i="1"/>
  <c r="AB49" i="1"/>
  <c r="Z49" i="1"/>
  <c r="W49" i="1"/>
  <c r="L49" i="1"/>
  <c r="K49" i="1"/>
  <c r="P49" i="1" s="1"/>
  <c r="J49" i="1"/>
  <c r="E49" i="1"/>
  <c r="AB48" i="1"/>
  <c r="Z48" i="1"/>
  <c r="W48" i="1"/>
  <c r="L48" i="1"/>
  <c r="K48" i="1"/>
  <c r="J48" i="1"/>
  <c r="E48" i="1"/>
  <c r="AB47" i="1"/>
  <c r="Z47" i="1"/>
  <c r="W47" i="1"/>
  <c r="L47" i="1"/>
  <c r="K47" i="1"/>
  <c r="P47" i="1" s="1"/>
  <c r="J47" i="1"/>
  <c r="E47" i="1"/>
  <c r="AB46" i="1"/>
  <c r="Z46" i="1"/>
  <c r="W46" i="1"/>
  <c r="L46" i="1"/>
  <c r="K46" i="1"/>
  <c r="J46" i="1"/>
  <c r="E46" i="1"/>
  <c r="AB45" i="1"/>
  <c r="Z45" i="1"/>
  <c r="W45" i="1"/>
  <c r="L45" i="1"/>
  <c r="K45" i="1"/>
  <c r="P45" i="1" s="1"/>
  <c r="J45" i="1"/>
  <c r="E45" i="1"/>
  <c r="AB44" i="1"/>
  <c r="Z44" i="1"/>
  <c r="W44" i="1"/>
  <c r="L44" i="1"/>
  <c r="K44" i="1"/>
  <c r="J44" i="1"/>
  <c r="J42" i="1" s="1"/>
  <c r="E44" i="1"/>
  <c r="K42" i="1"/>
  <c r="P50" i="1" s="1"/>
  <c r="G42" i="1"/>
  <c r="L50" i="1" s="1"/>
  <c r="AB39" i="1"/>
  <c r="Z39" i="1"/>
  <c r="W39" i="1"/>
  <c r="L39" i="1"/>
  <c r="K39" i="1"/>
  <c r="P39" i="1" s="1"/>
  <c r="J39" i="1"/>
  <c r="E39" i="1"/>
  <c r="AB38" i="1"/>
  <c r="Z38" i="1"/>
  <c r="W38" i="1"/>
  <c r="L38" i="1"/>
  <c r="K38" i="1"/>
  <c r="J38" i="1"/>
  <c r="E38" i="1"/>
  <c r="AB37" i="1"/>
  <c r="Z37" i="1"/>
  <c r="W37" i="1"/>
  <c r="L37" i="1"/>
  <c r="K37" i="1"/>
  <c r="P37" i="1" s="1"/>
  <c r="J37" i="1"/>
  <c r="E37" i="1"/>
  <c r="AB36" i="1"/>
  <c r="Z36" i="1"/>
  <c r="W36" i="1"/>
  <c r="L36" i="1"/>
  <c r="K36" i="1"/>
  <c r="K34" i="1" s="1"/>
  <c r="J36" i="1"/>
  <c r="E36" i="1"/>
  <c r="G34" i="1"/>
  <c r="L34" i="1" s="1"/>
  <c r="AB31" i="1"/>
  <c r="Z31" i="1"/>
  <c r="W31" i="1"/>
  <c r="K31" i="1"/>
  <c r="J31" i="1"/>
  <c r="E31" i="1"/>
  <c r="AB30" i="1"/>
  <c r="Z30" i="1"/>
  <c r="W30" i="1"/>
  <c r="L30" i="1"/>
  <c r="K30" i="1"/>
  <c r="P30" i="1" s="1"/>
  <c r="J30" i="1"/>
  <c r="N30" i="1" s="1"/>
  <c r="E30" i="1"/>
  <c r="AB29" i="1"/>
  <c r="Z29" i="1"/>
  <c r="W29" i="1"/>
  <c r="L29" i="1"/>
  <c r="K29" i="1"/>
  <c r="J29" i="1"/>
  <c r="E29" i="1"/>
  <c r="AB28" i="1"/>
  <c r="Z28" i="1"/>
  <c r="W28" i="1"/>
  <c r="L28" i="1"/>
  <c r="K28" i="1"/>
  <c r="P28" i="1" s="1"/>
  <c r="J28" i="1"/>
  <c r="N28" i="1" s="1"/>
  <c r="E28" i="1"/>
  <c r="AB27" i="1"/>
  <c r="Z27" i="1"/>
  <c r="W27" i="1"/>
  <c r="L27" i="1"/>
  <c r="K27" i="1"/>
  <c r="J27" i="1"/>
  <c r="E27" i="1"/>
  <c r="AB26" i="1"/>
  <c r="Z26" i="1"/>
  <c r="W26" i="1"/>
  <c r="L26" i="1"/>
  <c r="K26" i="1"/>
  <c r="P26" i="1" s="1"/>
  <c r="J26" i="1"/>
  <c r="E26" i="1"/>
  <c r="AB25" i="1"/>
  <c r="Z25" i="1"/>
  <c r="W25" i="1"/>
  <c r="L25" i="1"/>
  <c r="K25" i="1"/>
  <c r="J25" i="1"/>
  <c r="E25" i="1"/>
  <c r="AB24" i="1"/>
  <c r="Z24" i="1"/>
  <c r="W24" i="1"/>
  <c r="L24" i="1"/>
  <c r="K24" i="1"/>
  <c r="P24" i="1" s="1"/>
  <c r="J24" i="1"/>
  <c r="N24" i="1" s="1"/>
  <c r="E24" i="1"/>
  <c r="AB23" i="1"/>
  <c r="Z23" i="1"/>
  <c r="W23" i="1"/>
  <c r="L23" i="1"/>
  <c r="K23" i="1"/>
  <c r="J23" i="1"/>
  <c r="J21" i="1" s="1"/>
  <c r="E23" i="1"/>
  <c r="K21" i="1"/>
  <c r="P31" i="1" s="1"/>
  <c r="G21" i="1"/>
  <c r="L31" i="1" s="1"/>
  <c r="AB18" i="1"/>
  <c r="Z18" i="1"/>
  <c r="W18" i="1"/>
  <c r="K18" i="1"/>
  <c r="J18" i="1"/>
  <c r="E18" i="1"/>
  <c r="AB17" i="1"/>
  <c r="Z17" i="1"/>
  <c r="W17" i="1"/>
  <c r="K17" i="1"/>
  <c r="J17" i="1"/>
  <c r="N17" i="1" s="1"/>
  <c r="E17" i="1"/>
  <c r="AB16" i="1"/>
  <c r="Z16" i="1"/>
  <c r="W16" i="1"/>
  <c r="K16" i="1"/>
  <c r="J16" i="1"/>
  <c r="E16" i="1"/>
  <c r="J14" i="1"/>
  <c r="N16" i="1" s="1"/>
  <c r="G14" i="1"/>
  <c r="G3" i="1" s="1"/>
  <c r="AB11" i="1"/>
  <c r="Z11" i="1"/>
  <c r="W11" i="1"/>
  <c r="L11" i="1"/>
  <c r="K11" i="1"/>
  <c r="P11" i="1" s="1"/>
  <c r="J11" i="1"/>
  <c r="E11" i="1"/>
  <c r="AB10" i="1"/>
  <c r="Z10" i="1"/>
  <c r="W10" i="1"/>
  <c r="L10" i="1"/>
  <c r="K10" i="1"/>
  <c r="J10" i="1"/>
  <c r="E10" i="1"/>
  <c r="AB9" i="1"/>
  <c r="Z9" i="1"/>
  <c r="W9" i="1"/>
  <c r="L9" i="1"/>
  <c r="K9" i="1"/>
  <c r="P9" i="1" s="1"/>
  <c r="J9" i="1"/>
  <c r="E9" i="1"/>
  <c r="AB8" i="1"/>
  <c r="Z8" i="1"/>
  <c r="W8" i="1"/>
  <c r="L8" i="1"/>
  <c r="K8" i="1"/>
  <c r="J8" i="1"/>
  <c r="J6" i="1" s="1"/>
  <c r="E8" i="1"/>
  <c r="K6" i="1"/>
  <c r="P10" i="1" s="1"/>
  <c r="G6" i="1"/>
  <c r="E3" i="1"/>
  <c r="P16" i="1" l="1"/>
  <c r="N38" i="1"/>
  <c r="N50" i="1"/>
  <c r="N48" i="1"/>
  <c r="N46" i="1"/>
  <c r="N44" i="1"/>
  <c r="N10" i="1"/>
  <c r="N8" i="1"/>
  <c r="N36" i="1"/>
  <c r="N31" i="1"/>
  <c r="N25" i="1"/>
  <c r="N23" i="1"/>
  <c r="N29" i="1"/>
  <c r="N27" i="1"/>
  <c r="P38" i="1"/>
  <c r="P36" i="1"/>
  <c r="M37" i="1"/>
  <c r="M25" i="1"/>
  <c r="M23" i="1"/>
  <c r="M38" i="1"/>
  <c r="M36" i="1"/>
  <c r="M17" i="1"/>
  <c r="M16" i="1"/>
  <c r="L42" i="1"/>
  <c r="L21" i="1"/>
  <c r="L6" i="1"/>
  <c r="M50" i="1"/>
  <c r="M44" i="1"/>
  <c r="M10" i="1"/>
  <c r="M8" i="1"/>
  <c r="M49" i="1"/>
  <c r="M47" i="1"/>
  <c r="M45" i="1"/>
  <c r="M30" i="1"/>
  <c r="M28" i="1"/>
  <c r="M26" i="1"/>
  <c r="M24" i="1"/>
  <c r="M11" i="1"/>
  <c r="M9" i="1"/>
  <c r="M39" i="1"/>
  <c r="M18" i="1"/>
  <c r="M48" i="1"/>
  <c r="M46" i="1"/>
  <c r="M31" i="1"/>
  <c r="M29" i="1"/>
  <c r="M27" i="1"/>
  <c r="N47" i="1"/>
  <c r="N11" i="1"/>
  <c r="P8" i="1"/>
  <c r="L14" i="1"/>
  <c r="N18" i="1"/>
  <c r="P23" i="1"/>
  <c r="P25" i="1"/>
  <c r="P27" i="1"/>
  <c r="P29" i="1"/>
  <c r="P44" i="1"/>
  <c r="P46" i="1"/>
  <c r="P48" i="1"/>
  <c r="L16" i="1"/>
  <c r="K14" i="1"/>
  <c r="P18" i="1" s="1"/>
  <c r="N9" i="1"/>
  <c r="N26" i="1"/>
  <c r="J34" i="1"/>
  <c r="N45" i="1"/>
  <c r="N49" i="1"/>
  <c r="L18" i="1"/>
  <c r="L17" i="1"/>
  <c r="B34" i="1" l="1"/>
  <c r="E34" i="1"/>
  <c r="D34" i="1"/>
  <c r="C34" i="1"/>
  <c r="B14" i="1"/>
  <c r="N34" i="1"/>
  <c r="N39" i="1"/>
  <c r="N37" i="1"/>
  <c r="E42" i="1"/>
  <c r="B42" i="1"/>
  <c r="D42" i="1"/>
  <c r="C42" i="1"/>
  <c r="E6" i="1"/>
  <c r="D6" i="1"/>
  <c r="C6" i="1"/>
  <c r="B6" i="1"/>
  <c r="J3" i="1"/>
  <c r="B21" i="1"/>
  <c r="E21" i="1"/>
  <c r="D21" i="1"/>
  <c r="C21" i="1"/>
  <c r="P17" i="1"/>
  <c r="D14" i="1" s="1"/>
  <c r="K3" i="1"/>
  <c r="P14" i="1" s="1"/>
  <c r="Q18" i="1" l="1"/>
  <c r="Q16" i="1"/>
  <c r="O29" i="1"/>
  <c r="O27" i="1"/>
  <c r="O25" i="1"/>
  <c r="O46" i="1"/>
  <c r="O44" i="1"/>
  <c r="O31" i="1"/>
  <c r="O23" i="1"/>
  <c r="O8" i="1"/>
  <c r="O36" i="1"/>
  <c r="O39" i="1"/>
  <c r="O37" i="1"/>
  <c r="O18" i="1"/>
  <c r="O16" i="1"/>
  <c r="O50" i="1"/>
  <c r="O48" i="1"/>
  <c r="O10" i="1"/>
  <c r="O38" i="1"/>
  <c r="O17" i="1"/>
  <c r="N42" i="1"/>
  <c r="O28" i="1"/>
  <c r="O26" i="1"/>
  <c r="N6" i="1"/>
  <c r="O11" i="1"/>
  <c r="O49" i="1"/>
  <c r="O30" i="1"/>
  <c r="O45" i="1"/>
  <c r="O47" i="1"/>
  <c r="O9" i="1"/>
  <c r="N14" i="1"/>
  <c r="N21" i="1"/>
  <c r="O24" i="1"/>
  <c r="C14" i="1"/>
  <c r="P34" i="1"/>
  <c r="P21" i="1"/>
  <c r="P6" i="1"/>
  <c r="P42" i="1"/>
  <c r="Q17" i="1"/>
  <c r="E14" i="1"/>
  <c r="Q47" i="1" l="1"/>
  <c r="Q49" i="1"/>
  <c r="Q45" i="1"/>
  <c r="Q50" i="1"/>
  <c r="Q46" i="1"/>
  <c r="Q48" i="1"/>
  <c r="Q44" i="1"/>
  <c r="Q10" i="1"/>
  <c r="Q9" i="1"/>
  <c r="Q11" i="1"/>
  <c r="Q8" i="1"/>
  <c r="Q28" i="1"/>
  <c r="Q31" i="1"/>
  <c r="Q30" i="1"/>
  <c r="Q26" i="1"/>
  <c r="Q24" i="1"/>
  <c r="Q23" i="1"/>
  <c r="Q29" i="1"/>
  <c r="Q25" i="1"/>
  <c r="Q27" i="1"/>
  <c r="Q37" i="1"/>
  <c r="Q39" i="1"/>
  <c r="Q36" i="1"/>
  <c r="Q38" i="1"/>
</calcChain>
</file>

<file path=xl/sharedStrings.xml><?xml version="1.0" encoding="utf-8"?>
<sst xmlns="http://schemas.openxmlformats.org/spreadsheetml/2006/main" count="57" uniqueCount="54">
  <si>
    <t>Dados efetivos do 1o turno</t>
  </si>
  <si>
    <t>Dilma (válidos)</t>
  </si>
  <si>
    <t>Aécio (válidos)</t>
  </si>
  <si>
    <t>Marina (válidos)</t>
  </si>
  <si>
    <t>Outros (válidos)</t>
  </si>
  <si>
    <t>Aptos</t>
  </si>
  <si>
    <t>Brancos e nulos</t>
  </si>
  <si>
    <t>Abstenções</t>
  </si>
  <si>
    <t>Total Nominal</t>
  </si>
  <si>
    <t>Total Válidos</t>
  </si>
  <si>
    <t>Peso Aptos</t>
  </si>
  <si>
    <t>Peso Aptos Brasil</t>
  </si>
  <si>
    <t>Peso Nominal</t>
  </si>
  <si>
    <t>Peso Nominal Brasil</t>
  </si>
  <si>
    <t>Peso Validos</t>
  </si>
  <si>
    <t>Peso Validos Brasil</t>
  </si>
  <si>
    <t>Abstenção</t>
  </si>
  <si>
    <t>Capital do estado ==&gt;</t>
  </si>
  <si>
    <t>Válidos</t>
  </si>
  <si>
    <t>Abst. %</t>
  </si>
  <si>
    <t>Abst. Ex-Capital</t>
  </si>
  <si>
    <t>Brasil</t>
  </si>
  <si>
    <t>Sudeste</t>
  </si>
  <si>
    <t>SP</t>
  </si>
  <si>
    <t>RJ</t>
  </si>
  <si>
    <t>MG</t>
  </si>
  <si>
    <t>ES</t>
  </si>
  <si>
    <t>Sul</t>
  </si>
  <si>
    <t>PR</t>
  </si>
  <si>
    <t>SC</t>
  </si>
  <si>
    <t>RS</t>
  </si>
  <si>
    <t>Nordeste</t>
  </si>
  <si>
    <t>Pernambuco</t>
  </si>
  <si>
    <t>Ceará</t>
  </si>
  <si>
    <t>Bahia</t>
  </si>
  <si>
    <t>Rio Grande do Norte</t>
  </si>
  <si>
    <t>Maranhão</t>
  </si>
  <si>
    <t>Paraíba</t>
  </si>
  <si>
    <t>Alagoas</t>
  </si>
  <si>
    <t>Piauí</t>
  </si>
  <si>
    <t>Sergipe</t>
  </si>
  <si>
    <t>Centro-Oeste</t>
  </si>
  <si>
    <t>Mato Grosso</t>
  </si>
  <si>
    <t>Mato Grosso do Sul</t>
  </si>
  <si>
    <t>Goiás</t>
  </si>
  <si>
    <t>Distrito Federal</t>
  </si>
  <si>
    <t>Norte</t>
  </si>
  <si>
    <t>Amazonas</t>
  </si>
  <si>
    <t>Acre</t>
  </si>
  <si>
    <t>Rondonia</t>
  </si>
  <si>
    <t>Roraima</t>
  </si>
  <si>
    <t>Amapá</t>
  </si>
  <si>
    <t>Pará</t>
  </si>
  <si>
    <t>Tocantins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</si>
</sst>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2" borderId="0" xfId="0" applyFont="1" applyFill="1" applyAlignment="1">
      <alignment horizontal="left"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left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/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3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defaultRowHeight="15" x14ac:dyDescent="0.25"/>
  <cols>
    <col min="1" max="1" width="19.28515625" style="5" bestFit="1" customWidth="1"/>
    <col min="2" max="5" width="19.28515625" style="5" customWidth="1"/>
    <col min="6" max="6" width="9.140625" style="5" customWidth="1"/>
    <col min="7" max="7" width="11.140625" style="5" bestFit="1" customWidth="1"/>
    <col min="8" max="8" width="14.85546875" style="5" bestFit="1" customWidth="1"/>
    <col min="9" max="9" width="11.28515625" style="5" bestFit="1" customWidth="1"/>
    <col min="10" max="10" width="13.85546875" style="5" bestFit="1" customWidth="1"/>
    <col min="11" max="11" width="13.85546875" style="4" bestFit="1" customWidth="1"/>
    <col min="12" max="12" width="10.85546875" style="4" bestFit="1" customWidth="1"/>
    <col min="13" max="13" width="16.28515625" style="4" bestFit="1" customWidth="1"/>
    <col min="14" max="14" width="13.42578125" style="4" bestFit="1" customWidth="1"/>
    <col min="15" max="15" width="18.85546875" style="4" bestFit="1" customWidth="1"/>
    <col min="16" max="16" width="12.28515625" style="4" bestFit="1" customWidth="1"/>
    <col min="17" max="17" width="17.85546875" style="4" bestFit="1" customWidth="1"/>
    <col min="18" max="18" width="10.28515625" style="4" bestFit="1" customWidth="1"/>
    <col min="19" max="19" width="9.140625" style="4"/>
    <col min="20" max="20" width="2.5703125" style="4" customWidth="1"/>
    <col min="21" max="21" width="9.140625" style="7" customWidth="1"/>
    <col min="22" max="22" width="11.7109375" style="4" bestFit="1" customWidth="1"/>
    <col min="23" max="23" width="14.85546875" style="4" bestFit="1" customWidth="1"/>
    <col min="24" max="25" width="11.7109375" style="4" bestFit="1" customWidth="1"/>
    <col min="26" max="26" width="7.5703125" style="4" bestFit="1" customWidth="1"/>
    <col min="27" max="27" width="9.140625" style="4"/>
    <col min="28" max="28" width="15" style="4" bestFit="1" customWidth="1"/>
    <col min="29" max="16384" width="9.140625" style="4"/>
  </cols>
  <sheetData>
    <row r="1" spans="1:28" ht="37.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3" t="s">
        <v>17</v>
      </c>
      <c r="T1" s="3"/>
      <c r="U1" s="3"/>
      <c r="V1" s="2" t="s">
        <v>5</v>
      </c>
      <c r="W1" s="2" t="s">
        <v>6</v>
      </c>
      <c r="X1" s="2" t="s">
        <v>7</v>
      </c>
      <c r="Y1" s="2" t="s">
        <v>18</v>
      </c>
      <c r="Z1" s="2" t="s">
        <v>19</v>
      </c>
      <c r="AB1" s="2" t="s">
        <v>20</v>
      </c>
    </row>
    <row r="2" spans="1:28" x14ac:dyDescent="0.25">
      <c r="G2" s="4"/>
      <c r="H2" s="4"/>
      <c r="I2" s="4"/>
      <c r="J2" s="4"/>
      <c r="T2" s="6"/>
    </row>
    <row r="3" spans="1:28" x14ac:dyDescent="0.25">
      <c r="A3" s="8" t="s">
        <v>21</v>
      </c>
      <c r="B3" s="9">
        <v>0.41589999999999999</v>
      </c>
      <c r="C3" s="9">
        <v>0.33550000000000002</v>
      </c>
      <c r="D3" s="9">
        <v>0.2132</v>
      </c>
      <c r="E3" s="9">
        <f>(1-SUM(B3:D3))</f>
        <v>3.5399999999999876E-2</v>
      </c>
      <c r="F3" s="10"/>
      <c r="G3" s="11">
        <f>G6+G14+G21+G34+G42</f>
        <v>142384193</v>
      </c>
      <c r="H3" s="2"/>
      <c r="I3" s="2"/>
      <c r="J3" s="11">
        <f>J6+J14+J21+J34+J42</f>
        <v>114906586</v>
      </c>
      <c r="K3" s="11">
        <f>K6+K14+K21+K34+K42</f>
        <v>103817721</v>
      </c>
      <c r="L3" s="12"/>
      <c r="M3" s="12"/>
      <c r="N3" s="12"/>
      <c r="O3" s="12"/>
      <c r="P3" s="2"/>
      <c r="Q3" s="13"/>
      <c r="R3" s="13">
        <v>0.19389999999999999</v>
      </c>
      <c r="T3" s="6"/>
    </row>
    <row r="4" spans="1:28" x14ac:dyDescent="0.25">
      <c r="G4" s="4"/>
      <c r="H4" s="4"/>
      <c r="I4" s="4"/>
      <c r="J4" s="18"/>
      <c r="K4" s="18"/>
      <c r="T4" s="6"/>
    </row>
    <row r="5" spans="1:28" x14ac:dyDescent="0.25">
      <c r="G5" s="4"/>
      <c r="H5" s="4"/>
      <c r="I5" s="4"/>
      <c r="J5" s="18"/>
      <c r="K5" s="18"/>
      <c r="T5" s="6"/>
    </row>
    <row r="6" spans="1:28" x14ac:dyDescent="0.25">
      <c r="A6" s="8" t="s">
        <v>22</v>
      </c>
      <c r="B6" s="9">
        <f>SUMPRODUCT(B8:B11,$P8:$P11)</f>
        <v>0.32406156048594448</v>
      </c>
      <c r="C6" s="9">
        <f>SUMPRODUCT(C8:C11,$P8:$P11)</f>
        <v>0.39447334687059615</v>
      </c>
      <c r="D6" s="9">
        <f>SUMPRODUCT(D8:D11,$P8:$P11)</f>
        <v>0.23601457213521615</v>
      </c>
      <c r="E6" s="9">
        <f>SUMPRODUCT(E8:E11,$P8:$P11)</f>
        <v>4.54505205082434E-2</v>
      </c>
      <c r="F6" s="8"/>
      <c r="G6" s="11">
        <f>SUM(G8:G11)</f>
        <v>62002359</v>
      </c>
      <c r="H6" s="2"/>
      <c r="I6" s="2"/>
      <c r="J6" s="11">
        <f>SUM(J8:J11)</f>
        <v>49767072</v>
      </c>
      <c r="K6" s="11">
        <f>SUM(K8:K11)</f>
        <v>44378740</v>
      </c>
      <c r="L6" s="14">
        <f>G6/$G$3</f>
        <v>0.43545816212899419</v>
      </c>
      <c r="M6" s="14"/>
      <c r="N6" s="14">
        <f>J6/$J$3</f>
        <v>0.43310896035149804</v>
      </c>
      <c r="O6" s="14"/>
      <c r="P6" s="14">
        <f>K6/$K$3</f>
        <v>0.42746786938233794</v>
      </c>
      <c r="Q6" s="15"/>
      <c r="R6" s="16">
        <v>0.19728901605962204</v>
      </c>
      <c r="T6" s="6"/>
    </row>
    <row r="7" spans="1:28" x14ac:dyDescent="0.25">
      <c r="G7" s="4"/>
      <c r="H7" s="4"/>
      <c r="I7" s="4"/>
      <c r="J7" s="18"/>
      <c r="K7" s="18"/>
      <c r="T7" s="6"/>
      <c r="V7" s="17"/>
      <c r="W7" s="17"/>
      <c r="X7" s="17"/>
      <c r="Y7" s="17"/>
      <c r="Z7" s="13"/>
    </row>
    <row r="8" spans="1:28" x14ac:dyDescent="0.25">
      <c r="A8" s="5" t="s">
        <v>23</v>
      </c>
      <c r="B8" s="13">
        <v>0.25819999999999999</v>
      </c>
      <c r="C8" s="13">
        <v>0.44219999999999998</v>
      </c>
      <c r="D8" s="13">
        <v>0.25090000000000001</v>
      </c>
      <c r="E8" s="13">
        <f>1-SUM(B8:D8)</f>
        <v>4.8700000000000077E-2</v>
      </c>
      <c r="G8" s="18">
        <v>31979717</v>
      </c>
      <c r="H8" s="18">
        <v>2778271</v>
      </c>
      <c r="I8" s="18">
        <v>6242936</v>
      </c>
      <c r="J8" s="21">
        <f>G8-I8</f>
        <v>25736781</v>
      </c>
      <c r="K8" s="18">
        <f>G8-H8-I8</f>
        <v>22958510</v>
      </c>
      <c r="L8" s="19">
        <f>G8/$G$6</f>
        <v>0.51578226241359626</v>
      </c>
      <c r="M8" s="19">
        <f>G8/$G$3</f>
        <v>0.22460159604935923</v>
      </c>
      <c r="N8" s="19">
        <f>J8/$J$6</f>
        <v>0.51714476993944913</v>
      </c>
      <c r="O8" s="19">
        <f>J8/$J$3</f>
        <v>0.22398003365968944</v>
      </c>
      <c r="P8" s="16">
        <f>K8/$K$6</f>
        <v>0.51733127168549631</v>
      </c>
      <c r="Q8" s="16">
        <f>P8*$P$6</f>
        <v>0.22114249647225451</v>
      </c>
      <c r="R8" s="13">
        <v>0.19520000000000001</v>
      </c>
      <c r="T8" s="6"/>
      <c r="V8" s="17">
        <v>8777167</v>
      </c>
      <c r="W8" s="17">
        <f t="shared" ref="W8:W9" si="0">V8-X8-Y8</f>
        <v>885432</v>
      </c>
      <c r="X8" s="17">
        <v>1672842</v>
      </c>
      <c r="Y8" s="17">
        <v>6218893</v>
      </c>
      <c r="Z8" s="13">
        <f>X8/V8</f>
        <v>0.19059019840912222</v>
      </c>
      <c r="AB8" s="20">
        <f>(I8-X8)/(G8-V8)</f>
        <v>0.19696516115685561</v>
      </c>
    </row>
    <row r="9" spans="1:28" x14ac:dyDescent="0.25">
      <c r="A9" s="5" t="s">
        <v>24</v>
      </c>
      <c r="B9" s="13">
        <v>0.35620000000000002</v>
      </c>
      <c r="C9" s="13">
        <v>0.26929999999999998</v>
      </c>
      <c r="D9" s="13">
        <v>0.31069999999999998</v>
      </c>
      <c r="E9" s="13">
        <f>1-SUM(B9:D9)</f>
        <v>6.3800000000000079E-2</v>
      </c>
      <c r="G9" s="18">
        <v>12134443</v>
      </c>
      <c r="H9" s="18">
        <v>1353734</v>
      </c>
      <c r="I9" s="18">
        <v>2440581</v>
      </c>
      <c r="J9" s="21">
        <f>G9-I9</f>
        <v>9693862</v>
      </c>
      <c r="K9" s="18">
        <f>G9-H9-I9</f>
        <v>8340128</v>
      </c>
      <c r="L9" s="19">
        <f>G9/$G$6</f>
        <v>0.19570937615454276</v>
      </c>
      <c r="M9" s="19">
        <f t="shared" ref="M9:M11" si="1">G9/$G$3</f>
        <v>8.5223245251669189E-2</v>
      </c>
      <c r="N9" s="19">
        <f t="shared" ref="N9:N11" si="2">J9/$J$6</f>
        <v>0.19478465600708839</v>
      </c>
      <c r="O9" s="19">
        <f t="shared" ref="O9:O11" si="3">J9/$J$3</f>
        <v>8.4362979855654233E-2</v>
      </c>
      <c r="P9" s="16">
        <f>K9/$K$6</f>
        <v>0.18793070736122747</v>
      </c>
      <c r="Q9" s="16">
        <f t="shared" ref="Q9:Q11" si="4">P9*$P$6</f>
        <v>8.0334339067219554E-2</v>
      </c>
      <c r="R9" s="13">
        <v>0.2011</v>
      </c>
      <c r="T9" s="6"/>
      <c r="V9" s="17">
        <v>4832546</v>
      </c>
      <c r="W9" s="17">
        <f t="shared" si="0"/>
        <v>584420</v>
      </c>
      <c r="X9" s="17">
        <v>1037516</v>
      </c>
      <c r="Y9" s="17">
        <v>3210610</v>
      </c>
      <c r="Z9" s="13">
        <f>X9/V9</f>
        <v>0.21469345558221278</v>
      </c>
      <c r="AB9" s="20">
        <f>(I9-X9)/(G9-V9)</f>
        <v>0.19215075205799259</v>
      </c>
    </row>
    <row r="10" spans="1:28" x14ac:dyDescent="0.25">
      <c r="A10" s="5" t="s">
        <v>25</v>
      </c>
      <c r="B10" s="13">
        <v>0.43480000000000002</v>
      </c>
      <c r="C10" s="13">
        <v>0.39750000000000002</v>
      </c>
      <c r="D10" s="13">
        <v>0.14000000000000001</v>
      </c>
      <c r="E10" s="13">
        <f>1-SUM(B10:D10)</f>
        <v>2.7699999999999947E-2</v>
      </c>
      <c r="G10" s="18">
        <v>15236578</v>
      </c>
      <c r="H10" s="18">
        <v>1079299</v>
      </c>
      <c r="I10" s="18">
        <v>3050396</v>
      </c>
      <c r="J10" s="21">
        <f>G10-I10</f>
        <v>12186182</v>
      </c>
      <c r="K10" s="18">
        <f>G10-H10-I10</f>
        <v>11106883</v>
      </c>
      <c r="L10" s="19">
        <f>G10/$G$6</f>
        <v>0.24574190798127535</v>
      </c>
      <c r="M10" s="19">
        <f t="shared" si="1"/>
        <v>0.10701031960759858</v>
      </c>
      <c r="N10" s="19">
        <f t="shared" si="2"/>
        <v>0.24486435529098438</v>
      </c>
      <c r="O10" s="19">
        <f t="shared" si="3"/>
        <v>0.10605294634721808</v>
      </c>
      <c r="P10" s="16">
        <f>K10/$K$6</f>
        <v>0.25027486134126387</v>
      </c>
      <c r="Q10" s="16">
        <f t="shared" si="4"/>
        <v>0.10698446173751013</v>
      </c>
      <c r="R10" s="13">
        <v>0.20019999999999999</v>
      </c>
      <c r="T10" s="6"/>
      <c r="V10" s="17">
        <v>1909031</v>
      </c>
      <c r="W10" s="17">
        <f>V10-X10-Y10</f>
        <v>131472</v>
      </c>
      <c r="X10" s="17">
        <v>344953</v>
      </c>
      <c r="Y10" s="17">
        <v>1432606</v>
      </c>
      <c r="Z10" s="13">
        <f>X10/V10</f>
        <v>0.18069533705843435</v>
      </c>
      <c r="AB10" s="20">
        <f>(I10-X10)/(G10-V10)</f>
        <v>0.2029963203281144</v>
      </c>
    </row>
    <row r="11" spans="1:28" x14ac:dyDescent="0.25">
      <c r="A11" s="5" t="s">
        <v>26</v>
      </c>
      <c r="B11" s="13">
        <v>0.33119999999999999</v>
      </c>
      <c r="C11" s="13">
        <v>0.35120000000000001</v>
      </c>
      <c r="D11" s="13">
        <v>0.28760000000000002</v>
      </c>
      <c r="E11" s="13">
        <f>1-SUM(B11:D11)</f>
        <v>3.0000000000000027E-2</v>
      </c>
      <c r="G11" s="18">
        <v>2651621</v>
      </c>
      <c r="H11" s="18">
        <v>177028</v>
      </c>
      <c r="I11" s="18">
        <v>501374</v>
      </c>
      <c r="J11" s="21">
        <f>G11-I11</f>
        <v>2150247</v>
      </c>
      <c r="K11" s="18">
        <f>G11-H11-I11</f>
        <v>1973219</v>
      </c>
      <c r="L11" s="19">
        <f>G11/$G$6</f>
        <v>4.2766453450585648E-2</v>
      </c>
      <c r="M11" s="19">
        <f t="shared" si="1"/>
        <v>1.8623001220367207E-2</v>
      </c>
      <c r="N11" s="19">
        <f t="shared" si="2"/>
        <v>4.3206218762478127E-2</v>
      </c>
      <c r="O11" s="19">
        <f t="shared" si="3"/>
        <v>1.8713000488936291E-2</v>
      </c>
      <c r="P11" s="16">
        <f>K11/$K$6</f>
        <v>4.4463159612012422E-2</v>
      </c>
      <c r="Q11" s="16">
        <f t="shared" si="4"/>
        <v>1.900657210535377E-2</v>
      </c>
      <c r="R11" s="13">
        <v>0.18909999999999999</v>
      </c>
      <c r="T11" s="6"/>
      <c r="V11" s="17">
        <v>259672</v>
      </c>
      <c r="W11" s="17">
        <f>V11-X11-Y11</f>
        <v>14295</v>
      </c>
      <c r="X11" s="17">
        <v>48658</v>
      </c>
      <c r="Y11" s="17">
        <v>196719</v>
      </c>
      <c r="Z11" s="13">
        <f>X11/V11</f>
        <v>0.18738254413259806</v>
      </c>
      <c r="AB11" s="20">
        <f>(I11-X11)/(G11-V11)</f>
        <v>0.18926657717200493</v>
      </c>
    </row>
    <row r="12" spans="1:28" x14ac:dyDescent="0.25">
      <c r="G12" s="4"/>
      <c r="H12" s="4"/>
      <c r="I12" s="4"/>
      <c r="J12" s="18"/>
      <c r="K12" s="18"/>
      <c r="T12" s="6"/>
      <c r="V12" s="17"/>
      <c r="W12" s="17"/>
      <c r="X12" s="17"/>
      <c r="Y12" s="17"/>
      <c r="Z12" s="13"/>
    </row>
    <row r="13" spans="1:28" x14ac:dyDescent="0.25">
      <c r="G13" s="4"/>
      <c r="H13" s="4"/>
      <c r="I13" s="4"/>
      <c r="J13" s="18"/>
      <c r="K13" s="18"/>
      <c r="T13" s="6"/>
      <c r="V13" s="17"/>
      <c r="W13" s="17"/>
      <c r="X13" s="17"/>
      <c r="Y13" s="17"/>
      <c r="Z13" s="13"/>
    </row>
    <row r="14" spans="1:28" x14ac:dyDescent="0.25">
      <c r="A14" s="8" t="s">
        <v>27</v>
      </c>
      <c r="B14" s="9">
        <f>SUMPRODUCT(B16:B18,$P16:$P18)</f>
        <v>0.36341050271613851</v>
      </c>
      <c r="C14" s="9">
        <f t="shared" ref="C14:E14" si="5">SUMPRODUCT(C16:C18,$P16:$P18)</f>
        <v>0.47199750481111957</v>
      </c>
      <c r="D14" s="9">
        <f t="shared" si="5"/>
        <v>0.12819883680464328</v>
      </c>
      <c r="E14" s="9">
        <f t="shared" si="5"/>
        <v>3.6393155668098656E-2</v>
      </c>
      <c r="F14" s="8"/>
      <c r="G14" s="11">
        <f>SUM(G16:G18)</f>
        <v>21102132</v>
      </c>
      <c r="H14" s="2"/>
      <c r="I14" s="2"/>
      <c r="J14" s="11">
        <f>SUM(J16:J18)</f>
        <v>17572006</v>
      </c>
      <c r="K14" s="11">
        <f>SUM(K16:K18)</f>
        <v>16137616</v>
      </c>
      <c r="L14" s="14">
        <f>G14/$G$3</f>
        <v>0.14820558065739783</v>
      </c>
      <c r="M14" s="14"/>
      <c r="N14" s="14">
        <f>J14/$J$3</f>
        <v>0.15292427189508528</v>
      </c>
      <c r="O14" s="14"/>
      <c r="P14" s="14">
        <f>K14/$K$3</f>
        <v>0.15544182481139227</v>
      </c>
      <c r="Q14" s="15"/>
      <c r="R14" s="16">
        <v>0.16729180763650073</v>
      </c>
      <c r="T14" s="6"/>
      <c r="V14" s="17"/>
      <c r="W14" s="17"/>
      <c r="X14" s="17"/>
      <c r="Y14" s="17"/>
      <c r="Z14" s="13"/>
    </row>
    <row r="15" spans="1:28" x14ac:dyDescent="0.25">
      <c r="G15" s="4"/>
      <c r="H15" s="4"/>
      <c r="I15" s="4"/>
      <c r="J15" s="18"/>
      <c r="K15" s="18"/>
      <c r="T15" s="6"/>
      <c r="V15" s="17"/>
      <c r="W15" s="17"/>
      <c r="X15" s="17"/>
      <c r="Y15" s="17"/>
      <c r="Z15" s="13"/>
    </row>
    <row r="16" spans="1:28" x14ac:dyDescent="0.25">
      <c r="A16" s="5" t="s">
        <v>28</v>
      </c>
      <c r="B16" s="13">
        <v>0.32540000000000002</v>
      </c>
      <c r="C16" s="13">
        <v>0.49790000000000001</v>
      </c>
      <c r="D16" s="13">
        <v>0.14199999999999999</v>
      </c>
      <c r="E16" s="13">
        <f t="shared" ref="E16:E18" si="6">1-SUM(B16:D16)</f>
        <v>3.4699999999999953E-2</v>
      </c>
      <c r="G16" s="18">
        <v>7861171</v>
      </c>
      <c r="H16" s="18">
        <v>473939</v>
      </c>
      <c r="I16" s="18">
        <v>1324920</v>
      </c>
      <c r="J16" s="21">
        <f>G16-I16</f>
        <v>6536251</v>
      </c>
      <c r="K16" s="18">
        <f>G16-H16-I16</f>
        <v>6062312</v>
      </c>
      <c r="L16" s="19">
        <f>G16/$G$14</f>
        <v>0.37252970458150864</v>
      </c>
      <c r="M16" s="19">
        <f t="shared" ref="M16:M18" si="7">G16/$G$3</f>
        <v>5.5210981179631365E-2</v>
      </c>
      <c r="N16" s="19">
        <f>J16/$J$14</f>
        <v>0.37196954064322535</v>
      </c>
      <c r="O16" s="19">
        <f t="shared" ref="O16:O18" si="8">J16/$J$3</f>
        <v>5.6883171170014575E-2</v>
      </c>
      <c r="P16" s="16">
        <f>K16/$K$14</f>
        <v>0.37566341893375083</v>
      </c>
      <c r="Q16" s="19">
        <f>P16*$P$14</f>
        <v>5.8393807353948758E-2</v>
      </c>
      <c r="R16" s="13">
        <v>0.16850000000000001</v>
      </c>
      <c r="T16" s="6"/>
      <c r="V16" s="17">
        <v>1239709</v>
      </c>
      <c r="W16" s="17">
        <f t="shared" ref="W16:W18" si="9">V16-X16-Y16</f>
        <v>90027</v>
      </c>
      <c r="X16" s="17">
        <v>154585</v>
      </c>
      <c r="Y16" s="17">
        <v>995097</v>
      </c>
      <c r="Z16" s="13">
        <f>X16/V16</f>
        <v>0.12469458558419758</v>
      </c>
      <c r="AB16" s="20">
        <f>(I16-X16)/(G16-V16)</f>
        <v>0.17674873011428593</v>
      </c>
    </row>
    <row r="17" spans="1:28" x14ac:dyDescent="0.25">
      <c r="A17" s="5" t="s">
        <v>29</v>
      </c>
      <c r="B17" s="13">
        <v>0.30759999999999998</v>
      </c>
      <c r="C17" s="13">
        <v>0.52890000000000004</v>
      </c>
      <c r="D17" s="13">
        <v>0.1283</v>
      </c>
      <c r="E17" s="13">
        <f t="shared" si="6"/>
        <v>3.5200000000000009E-2</v>
      </c>
      <c r="G17" s="18">
        <v>4855732</v>
      </c>
      <c r="H17" s="18">
        <v>350992</v>
      </c>
      <c r="I17" s="18">
        <v>796820</v>
      </c>
      <c r="J17" s="21">
        <f>G17-I17</f>
        <v>4058912</v>
      </c>
      <c r="K17" s="18">
        <f>G17-H17-I17</f>
        <v>3707920</v>
      </c>
      <c r="L17" s="19">
        <f>G17/$G$14</f>
        <v>0.23010622812898715</v>
      </c>
      <c r="M17" s="19">
        <f t="shared" si="7"/>
        <v>3.410302715274019E-2</v>
      </c>
      <c r="N17" s="19">
        <f t="shared" ref="N17:N18" si="10">J17/$J$14</f>
        <v>0.23098740121076672</v>
      </c>
      <c r="O17" s="19">
        <f t="shared" si="8"/>
        <v>3.5323580147094441E-2</v>
      </c>
      <c r="P17" s="16">
        <f>K17/$K$14</f>
        <v>0.229768758904661</v>
      </c>
      <c r="Q17" s="19">
        <f t="shared" ref="Q17:Q18" si="11">P17*$P$14</f>
        <v>3.5715675168789339E-2</v>
      </c>
      <c r="R17" s="13">
        <v>0.1641</v>
      </c>
      <c r="T17" s="6"/>
      <c r="V17" s="17">
        <v>332161</v>
      </c>
      <c r="W17" s="17">
        <f t="shared" si="9"/>
        <v>28160</v>
      </c>
      <c r="X17" s="17">
        <v>62895</v>
      </c>
      <c r="Y17" s="17">
        <v>241106</v>
      </c>
      <c r="Z17" s="13">
        <f>X17/V17</f>
        <v>0.18935094728158935</v>
      </c>
      <c r="AB17" s="20">
        <f>(I17-X17)/(G17-V17)</f>
        <v>0.16224460719197289</v>
      </c>
    </row>
    <row r="18" spans="1:28" x14ac:dyDescent="0.25">
      <c r="A18" s="5" t="s">
        <v>30</v>
      </c>
      <c r="B18" s="13">
        <v>0.43209999999999998</v>
      </c>
      <c r="C18" s="13">
        <v>0.41420000000000001</v>
      </c>
      <c r="D18" s="13">
        <v>0.115</v>
      </c>
      <c r="E18" s="13">
        <f t="shared" si="6"/>
        <v>3.8699999999999957E-2</v>
      </c>
      <c r="G18" s="18">
        <v>8385229</v>
      </c>
      <c r="H18" s="18">
        <v>609459</v>
      </c>
      <c r="I18" s="18">
        <v>1408386</v>
      </c>
      <c r="J18" s="21">
        <f>G18-I18</f>
        <v>6976843</v>
      </c>
      <c r="K18" s="18">
        <f>G18-H18-I18</f>
        <v>6367384</v>
      </c>
      <c r="L18" s="19">
        <f>G18/$G$14</f>
        <v>0.39736406728950419</v>
      </c>
      <c r="M18" s="19">
        <f t="shared" si="7"/>
        <v>5.8891572325026273E-2</v>
      </c>
      <c r="N18" s="19">
        <f t="shared" si="10"/>
        <v>0.39704305814600793</v>
      </c>
      <c r="O18" s="19">
        <f t="shared" si="8"/>
        <v>6.0717520577976268E-2</v>
      </c>
      <c r="P18" s="16">
        <f>K18/$K$14</f>
        <v>0.3945678221615882</v>
      </c>
      <c r="Q18" s="19">
        <f t="shared" si="11"/>
        <v>6.1332342288654168E-2</v>
      </c>
      <c r="R18" s="13">
        <v>0.16800000000000001</v>
      </c>
      <c r="T18" s="6"/>
      <c r="V18" s="17">
        <v>1094955</v>
      </c>
      <c r="W18" s="17">
        <f t="shared" si="9"/>
        <v>84816</v>
      </c>
      <c r="X18" s="17">
        <v>207796</v>
      </c>
      <c r="Y18" s="17">
        <v>802343</v>
      </c>
      <c r="Z18" s="13">
        <f>X18/V18</f>
        <v>0.18977583553662022</v>
      </c>
      <c r="AB18" s="20">
        <f>(I18-X18)/(G18-V18)</f>
        <v>0.16468379652122814</v>
      </c>
    </row>
    <row r="19" spans="1:28" x14ac:dyDescent="0.25">
      <c r="G19" s="4"/>
      <c r="H19" s="4"/>
      <c r="I19" s="4"/>
      <c r="J19" s="18"/>
      <c r="K19" s="18"/>
      <c r="T19" s="6"/>
      <c r="V19" s="17"/>
      <c r="W19" s="17"/>
      <c r="X19" s="17"/>
      <c r="Y19" s="17"/>
      <c r="Z19" s="13"/>
    </row>
    <row r="20" spans="1:28" x14ac:dyDescent="0.25">
      <c r="G20" s="4"/>
      <c r="H20" s="4"/>
      <c r="I20" s="4"/>
      <c r="J20" s="18"/>
      <c r="K20" s="18"/>
      <c r="N20" s="16"/>
      <c r="T20" s="6"/>
      <c r="V20" s="17"/>
      <c r="W20" s="17"/>
      <c r="X20" s="17"/>
      <c r="Y20" s="17"/>
      <c r="Z20" s="13"/>
    </row>
    <row r="21" spans="1:28" x14ac:dyDescent="0.25">
      <c r="A21" s="8" t="s">
        <v>31</v>
      </c>
      <c r="B21" s="9">
        <f>SUMPRODUCT(B23:B31,$P23:$P31)</f>
        <v>0.59689986728155242</v>
      </c>
      <c r="C21" s="9">
        <f t="shared" ref="C21:E21" si="12">SUMPRODUCT(C23:C31,$P23:$P31)</f>
        <v>0.15378998639403885</v>
      </c>
      <c r="D21" s="9">
        <f t="shared" si="12"/>
        <v>0.22759310715013764</v>
      </c>
      <c r="E21" s="9">
        <f t="shared" si="12"/>
        <v>2.1717039174271105E-2</v>
      </c>
      <c r="F21" s="8"/>
      <c r="G21" s="11">
        <f>SUM(G23:G31)</f>
        <v>38252617</v>
      </c>
      <c r="H21" s="2"/>
      <c r="I21" s="2"/>
      <c r="J21" s="11">
        <f>SUM(J23:J31)</f>
        <v>30587881</v>
      </c>
      <c r="K21" s="11">
        <f>SUM(K23:K31)</f>
        <v>27475457</v>
      </c>
      <c r="L21" s="14">
        <f>G21/$G$3</f>
        <v>0.26865775051307839</v>
      </c>
      <c r="M21" s="14"/>
      <c r="N21" s="14">
        <f>J21/$J$3</f>
        <v>0.26619780523285236</v>
      </c>
      <c r="O21" s="14"/>
      <c r="P21" s="14">
        <f>K21/$K$3</f>
        <v>0.26465093565288339</v>
      </c>
      <c r="R21" s="16">
        <v>0.19942514769615866</v>
      </c>
      <c r="T21" s="6"/>
      <c r="V21" s="17"/>
      <c r="W21" s="17"/>
      <c r="X21" s="17"/>
      <c r="Y21" s="17"/>
      <c r="Z21" s="13"/>
    </row>
    <row r="22" spans="1:28" x14ac:dyDescent="0.25">
      <c r="G22" s="4"/>
      <c r="H22" s="4"/>
      <c r="I22" s="4"/>
      <c r="J22" s="18"/>
      <c r="K22" s="18"/>
      <c r="L22" s="9"/>
      <c r="M22" s="9"/>
      <c r="N22" s="9"/>
      <c r="O22" s="9"/>
      <c r="Q22" s="13"/>
      <c r="T22" s="6"/>
      <c r="V22" s="17"/>
      <c r="W22" s="17"/>
      <c r="X22" s="17"/>
      <c r="Y22" s="17"/>
      <c r="Z22" s="13"/>
    </row>
    <row r="23" spans="1:28" x14ac:dyDescent="0.25">
      <c r="A23" s="5" t="s">
        <v>32</v>
      </c>
      <c r="B23" s="13">
        <v>0.44219999999999998</v>
      </c>
      <c r="C23" s="13">
        <v>5.9200000000000003E-2</v>
      </c>
      <c r="D23" s="13">
        <v>0.48049999999999998</v>
      </c>
      <c r="E23" s="13">
        <f t="shared" ref="E23:E31" si="13">1-SUM(B23:D23)</f>
        <v>1.8100000000000005E-2</v>
      </c>
      <c r="G23" s="18">
        <v>6353859</v>
      </c>
      <c r="H23" s="18">
        <v>495416</v>
      </c>
      <c r="I23" s="18">
        <v>1049479</v>
      </c>
      <c r="J23" s="21">
        <f t="shared" ref="J23:J31" si="14">G23-I23</f>
        <v>5304380</v>
      </c>
      <c r="K23" s="18">
        <f>G23-H23-I23</f>
        <v>4808964</v>
      </c>
      <c r="L23" s="19">
        <f>G23/$G$21</f>
        <v>0.16610259632693888</v>
      </c>
      <c r="M23" s="19">
        <f t="shared" ref="M23:M31" si="15">G23/$G$3</f>
        <v>4.4624749883577314E-2</v>
      </c>
      <c r="N23" s="19">
        <f>J23/$J$21</f>
        <v>0.17341443168292697</v>
      </c>
      <c r="O23" s="19">
        <f t="shared" ref="O23:O31" si="16">J23/$J$3</f>
        <v>4.6162541109697579E-2</v>
      </c>
      <c r="P23" s="16">
        <f>K23/$K$21</f>
        <v>0.17502762556415349</v>
      </c>
      <c r="Q23" s="16">
        <f>P23*$P$21</f>
        <v>4.6321224870655757E-2</v>
      </c>
      <c r="R23" s="13">
        <v>0.16520000000000001</v>
      </c>
      <c r="T23" s="6"/>
      <c r="V23" s="17">
        <v>1065450</v>
      </c>
      <c r="W23" s="17">
        <f t="shared" ref="W23:W31" si="17">V23-X23-Y23</f>
        <v>75091</v>
      </c>
      <c r="X23" s="17">
        <v>76718</v>
      </c>
      <c r="Y23" s="17">
        <v>913641</v>
      </c>
      <c r="Z23" s="13">
        <f t="shared" ref="Z23:Z31" si="18">X23/V23</f>
        <v>7.2005255995119435E-2</v>
      </c>
      <c r="AB23" s="20">
        <f>(I23-X23)/(G23-V23)</f>
        <v>0.18394208919922797</v>
      </c>
    </row>
    <row r="24" spans="1:28" x14ac:dyDescent="0.25">
      <c r="A24" s="5" t="s">
        <v>33</v>
      </c>
      <c r="B24" s="13">
        <v>0.68300000000000005</v>
      </c>
      <c r="C24" s="13">
        <v>0.1497</v>
      </c>
      <c r="D24" s="13">
        <v>0.14119999999999999</v>
      </c>
      <c r="E24" s="13">
        <f t="shared" si="13"/>
        <v>2.6100000000000012E-2</v>
      </c>
      <c r="G24" s="18">
        <v>6268909</v>
      </c>
      <c r="H24" s="18">
        <v>487333</v>
      </c>
      <c r="I24" s="18">
        <v>1261344</v>
      </c>
      <c r="J24" s="21">
        <f t="shared" si="14"/>
        <v>5007565</v>
      </c>
      <c r="K24" s="18">
        <f>G24-H24-I24</f>
        <v>4520232</v>
      </c>
      <c r="L24" s="19">
        <f t="shared" ref="L24:L31" si="19">G24/$G$21</f>
        <v>0.16388183323509606</v>
      </c>
      <c r="M24" s="19">
        <f t="shared" si="15"/>
        <v>4.4028124666900349E-2</v>
      </c>
      <c r="N24" s="19">
        <f>J24/$J$21</f>
        <v>0.16371075198049842</v>
      </c>
      <c r="O24" s="19">
        <f t="shared" si="16"/>
        <v>4.3579442870228517E-2</v>
      </c>
      <c r="P24" s="16">
        <f>K24/$K$21</f>
        <v>0.16451890135985728</v>
      </c>
      <c r="Q24" s="16">
        <f t="shared" ref="Q24:Q31" si="20">P24*$P$21</f>
        <v>4.3540081177470658E-2</v>
      </c>
      <c r="R24" s="13">
        <v>0.20119999999999999</v>
      </c>
      <c r="T24" s="6"/>
      <c r="V24" s="17">
        <v>1656620</v>
      </c>
      <c r="W24" s="17">
        <f t="shared" si="17"/>
        <v>146936</v>
      </c>
      <c r="X24" s="17">
        <v>273670</v>
      </c>
      <c r="Y24" s="17">
        <v>1236014</v>
      </c>
      <c r="Z24" s="13">
        <f t="shared" si="18"/>
        <v>0.16519781241322692</v>
      </c>
      <c r="AB24" s="20">
        <f>(I24-X24)/(G24-V24)</f>
        <v>0.21413966037253954</v>
      </c>
    </row>
    <row r="25" spans="1:28" x14ac:dyDescent="0.25">
      <c r="A25" s="5" t="s">
        <v>34</v>
      </c>
      <c r="B25" s="13">
        <v>0.61439999999999995</v>
      </c>
      <c r="C25" s="13">
        <v>0.1827</v>
      </c>
      <c r="D25" s="13">
        <v>0.18379999999999999</v>
      </c>
      <c r="E25" s="13">
        <f t="shared" si="13"/>
        <v>1.9100000000000117E-2</v>
      </c>
      <c r="G25" s="18">
        <v>10179390</v>
      </c>
      <c r="H25" s="18">
        <v>832937</v>
      </c>
      <c r="I25" s="18">
        <v>2360558</v>
      </c>
      <c r="J25" s="21">
        <f t="shared" si="14"/>
        <v>7818832</v>
      </c>
      <c r="K25" s="18">
        <f>G25-H25-I25</f>
        <v>6985895</v>
      </c>
      <c r="L25" s="19">
        <f t="shared" si="19"/>
        <v>0.26610963636814705</v>
      </c>
      <c r="M25" s="19">
        <f t="shared" si="15"/>
        <v>7.1492416296519659E-2</v>
      </c>
      <c r="N25" s="19">
        <f>J25/$J$21</f>
        <v>0.25561862229031163</v>
      </c>
      <c r="O25" s="19">
        <f t="shared" si="16"/>
        <v>6.8045116230326427E-2</v>
      </c>
      <c r="P25" s="16">
        <f>K25/$K$21</f>
        <v>0.25425946509279174</v>
      </c>
      <c r="Q25" s="16">
        <f t="shared" si="20"/>
        <v>6.7290005335408978E-2</v>
      </c>
      <c r="R25" s="13">
        <v>0.2319</v>
      </c>
      <c r="T25" s="6"/>
      <c r="V25" s="17">
        <v>1922192</v>
      </c>
      <c r="W25" s="17">
        <f t="shared" si="17"/>
        <v>226197</v>
      </c>
      <c r="X25" s="17">
        <v>389782</v>
      </c>
      <c r="Y25" s="17">
        <v>1306213</v>
      </c>
      <c r="Z25" s="13">
        <f t="shared" si="18"/>
        <v>0.20277995122235448</v>
      </c>
      <c r="AB25" s="20">
        <f>(I25-X25)/(G25-V25)</f>
        <v>0.23867370020677717</v>
      </c>
    </row>
    <row r="26" spans="1:28" x14ac:dyDescent="0.25">
      <c r="A26" s="5" t="s">
        <v>35</v>
      </c>
      <c r="B26" s="13">
        <v>0.60060000000000002</v>
      </c>
      <c r="C26" s="13">
        <v>0.19819999999999999</v>
      </c>
      <c r="D26" s="13">
        <v>0.1719</v>
      </c>
      <c r="E26" s="13">
        <f t="shared" si="13"/>
        <v>2.9300000000000104E-2</v>
      </c>
      <c r="G26" s="18">
        <v>2326583</v>
      </c>
      <c r="H26" s="18">
        <v>271035</v>
      </c>
      <c r="I26" s="18">
        <v>391478</v>
      </c>
      <c r="J26" s="21">
        <f t="shared" si="14"/>
        <v>1935105</v>
      </c>
      <c r="K26" s="18">
        <f>G26-H26-I26</f>
        <v>1664070</v>
      </c>
      <c r="L26" s="19">
        <f t="shared" si="19"/>
        <v>6.0821538040129387E-2</v>
      </c>
      <c r="M26" s="19">
        <f t="shared" si="15"/>
        <v>1.6340177592606787E-2</v>
      </c>
      <c r="N26" s="19">
        <f>J26/$J$21</f>
        <v>6.3263780841830791E-2</v>
      </c>
      <c r="O26" s="19">
        <f t="shared" si="16"/>
        <v>1.6840679610827528E-2</v>
      </c>
      <c r="P26" s="16">
        <f>K26/$K$21</f>
        <v>6.0565689589803733E-2</v>
      </c>
      <c r="Q26" s="16">
        <f t="shared" si="20"/>
        <v>1.6028766418403655E-2</v>
      </c>
      <c r="R26" s="13">
        <v>0.16830000000000001</v>
      </c>
      <c r="T26" s="6"/>
      <c r="V26" s="17">
        <v>505701</v>
      </c>
      <c r="W26" s="17">
        <f t="shared" si="17"/>
        <v>68122</v>
      </c>
      <c r="X26" s="17">
        <v>74817</v>
      </c>
      <c r="Y26" s="17">
        <v>362762</v>
      </c>
      <c r="Z26" s="13">
        <f t="shared" si="18"/>
        <v>0.14794710708501663</v>
      </c>
      <c r="AB26" s="20">
        <f>(I26-X26)/(G26-V26)</f>
        <v>0.1739052832638249</v>
      </c>
    </row>
    <row r="27" spans="1:28" x14ac:dyDescent="0.25">
      <c r="A27" s="5" t="s">
        <v>36</v>
      </c>
      <c r="B27" s="13">
        <v>0.6956</v>
      </c>
      <c r="C27" s="13">
        <v>0.1162</v>
      </c>
      <c r="D27" s="13">
        <v>0.1701</v>
      </c>
      <c r="E27" s="13">
        <f t="shared" si="13"/>
        <v>1.8100000000000005E-2</v>
      </c>
      <c r="G27" s="18">
        <v>4495864</v>
      </c>
      <c r="H27" s="18">
        <v>288743</v>
      </c>
      <c r="I27" s="18">
        <v>1062192</v>
      </c>
      <c r="J27" s="21">
        <f t="shared" si="14"/>
        <v>3433672</v>
      </c>
      <c r="K27" s="18">
        <f>G27-H27-I27</f>
        <v>3144929</v>
      </c>
      <c r="L27" s="19">
        <f t="shared" si="19"/>
        <v>0.1175308868410232</v>
      </c>
      <c r="M27" s="19">
        <f t="shared" si="15"/>
        <v>3.1575583674516454E-2</v>
      </c>
      <c r="N27" s="19">
        <f>J27/$J$21</f>
        <v>0.11225596176472637</v>
      </c>
      <c r="O27" s="19">
        <f t="shared" si="16"/>
        <v>2.9882290646073149E-2</v>
      </c>
      <c r="P27" s="16">
        <f>K27/$K$21</f>
        <v>0.11446320983851151</v>
      </c>
      <c r="Q27" s="16">
        <f t="shared" si="20"/>
        <v>3.0292795581594398E-2</v>
      </c>
      <c r="R27" s="13">
        <v>0.23630000000000001</v>
      </c>
      <c r="T27" s="6"/>
      <c r="V27" s="17">
        <v>619407</v>
      </c>
      <c r="W27" s="17">
        <f t="shared" si="17"/>
        <v>43726</v>
      </c>
      <c r="X27" s="17">
        <v>61769</v>
      </c>
      <c r="Y27" s="17">
        <v>513912</v>
      </c>
      <c r="Z27" s="13">
        <f t="shared" si="18"/>
        <v>9.9722799387155781E-2</v>
      </c>
      <c r="AB27" s="20">
        <f>(I27-X27)/(G27-V27)</f>
        <v>0.25807664060248831</v>
      </c>
    </row>
    <row r="28" spans="1:28" x14ac:dyDescent="0.25">
      <c r="A28" s="5" t="s">
        <v>37</v>
      </c>
      <c r="B28" s="13">
        <v>0.55610000000000004</v>
      </c>
      <c r="C28" s="13">
        <v>0.23380000000000001</v>
      </c>
      <c r="D28" s="13">
        <v>0.1875</v>
      </c>
      <c r="E28" s="13">
        <f t="shared" si="13"/>
        <v>2.2599999999999953E-2</v>
      </c>
      <c r="G28" s="18">
        <v>2834782</v>
      </c>
      <c r="H28" s="18">
        <v>236710</v>
      </c>
      <c r="I28" s="18">
        <v>500260</v>
      </c>
      <c r="J28" s="21">
        <f t="shared" si="14"/>
        <v>2334522</v>
      </c>
      <c r="K28" s="18">
        <f>G28-H28-I28</f>
        <v>2097812</v>
      </c>
      <c r="L28" s="19">
        <f t="shared" si="19"/>
        <v>7.4106877445796721E-2</v>
      </c>
      <c r="M28" s="19">
        <f t="shared" si="15"/>
        <v>1.9909386992136128E-2</v>
      </c>
      <c r="N28" s="19">
        <f>J28/$J$21</f>
        <v>7.6321795550335775E-2</v>
      </c>
      <c r="O28" s="19">
        <f t="shared" si="16"/>
        <v>2.0316694466929859E-2</v>
      </c>
      <c r="P28" s="16">
        <f>K28/$K$21</f>
        <v>7.635221499682425E-2</v>
      </c>
      <c r="Q28" s="16">
        <f t="shared" si="20"/>
        <v>2.0206685138079654E-2</v>
      </c>
      <c r="R28" s="13">
        <v>0.17649999999999999</v>
      </c>
      <c r="T28" s="6"/>
      <c r="V28" s="17">
        <v>463838</v>
      </c>
      <c r="W28" s="17">
        <f t="shared" si="17"/>
        <v>41481</v>
      </c>
      <c r="X28" s="17">
        <v>38637</v>
      </c>
      <c r="Y28" s="17">
        <v>383720</v>
      </c>
      <c r="Z28" s="13">
        <f t="shared" si="18"/>
        <v>8.3298479210413987E-2</v>
      </c>
      <c r="AB28" s="20">
        <f>(I28-X28)/(G28-V28)</f>
        <v>0.19470008570425956</v>
      </c>
    </row>
    <row r="29" spans="1:28" x14ac:dyDescent="0.25">
      <c r="A29" s="5" t="s">
        <v>38</v>
      </c>
      <c r="B29" s="13">
        <v>0.49940000000000001</v>
      </c>
      <c r="C29" s="13">
        <v>0.22109999999999999</v>
      </c>
      <c r="D29" s="13">
        <v>0.25309999999999999</v>
      </c>
      <c r="E29" s="13">
        <f t="shared" si="13"/>
        <v>2.6399999999999979E-2</v>
      </c>
      <c r="G29" s="18">
        <v>1995153</v>
      </c>
      <c r="H29" s="18">
        <v>203543</v>
      </c>
      <c r="I29" s="18">
        <v>382657</v>
      </c>
      <c r="J29" s="21">
        <f t="shared" si="14"/>
        <v>1612496</v>
      </c>
      <c r="K29" s="18">
        <f>G29-H29-I29</f>
        <v>1408953</v>
      </c>
      <c r="L29" s="19">
        <f t="shared" si="19"/>
        <v>5.2157294231660017E-2</v>
      </c>
      <c r="M29" s="19">
        <f t="shared" si="15"/>
        <v>1.4012461341126539E-2</v>
      </c>
      <c r="N29" s="19">
        <f>J29/$J$21</f>
        <v>5.2716825987390234E-2</v>
      </c>
      <c r="O29" s="19">
        <f t="shared" si="16"/>
        <v>1.4033103376685476E-2</v>
      </c>
      <c r="P29" s="16">
        <f>K29/$K$21</f>
        <v>5.1280420922571006E-2</v>
      </c>
      <c r="Q29" s="16">
        <f t="shared" si="20"/>
        <v>1.3571411377832115E-2</v>
      </c>
      <c r="R29" s="13">
        <v>0.1918</v>
      </c>
      <c r="T29" s="6"/>
      <c r="V29" s="17">
        <v>551253</v>
      </c>
      <c r="W29" s="17">
        <f t="shared" si="17"/>
        <v>114751</v>
      </c>
      <c r="X29" s="17">
        <v>36905</v>
      </c>
      <c r="Y29" s="17">
        <v>399597</v>
      </c>
      <c r="Z29" s="13">
        <f t="shared" si="18"/>
        <v>6.6947481464953482E-2</v>
      </c>
      <c r="AB29" s="20">
        <f>(I29-X29)/(G29-V29)</f>
        <v>0.2394570261098414</v>
      </c>
    </row>
    <row r="30" spans="1:28" x14ac:dyDescent="0.25">
      <c r="A30" s="5" t="s">
        <v>39</v>
      </c>
      <c r="B30" s="13">
        <v>0.70609999999999995</v>
      </c>
      <c r="C30" s="13">
        <v>0.1384</v>
      </c>
      <c r="D30" s="13">
        <v>0.14069999999999999</v>
      </c>
      <c r="E30" s="13">
        <f t="shared" si="13"/>
        <v>1.4800000000000146E-2</v>
      </c>
      <c r="G30" s="18">
        <v>2344476</v>
      </c>
      <c r="H30" s="18">
        <v>152032</v>
      </c>
      <c r="I30" s="18">
        <v>443062</v>
      </c>
      <c r="J30" s="21">
        <f t="shared" si="14"/>
        <v>1901414</v>
      </c>
      <c r="K30" s="18">
        <f>G30-H30-I30</f>
        <v>1749382</v>
      </c>
      <c r="L30" s="19">
        <f t="shared" si="19"/>
        <v>6.1289296886537198E-2</v>
      </c>
      <c r="M30" s="19">
        <f t="shared" si="15"/>
        <v>1.6465844632065303E-2</v>
      </c>
      <c r="N30" s="19">
        <f>J30/$J$21</f>
        <v>6.2162331545620959E-2</v>
      </c>
      <c r="O30" s="19">
        <f t="shared" si="16"/>
        <v>1.6547476225601203E-2</v>
      </c>
      <c r="P30" s="16">
        <f>K30/$K$21</f>
        <v>6.3670715286009621E-2</v>
      </c>
      <c r="Q30" s="16">
        <f t="shared" si="20"/>
        <v>1.6850514374130793E-2</v>
      </c>
      <c r="R30" s="13">
        <v>0.189</v>
      </c>
      <c r="T30" s="6"/>
      <c r="V30" s="17">
        <v>506178</v>
      </c>
      <c r="W30" s="17">
        <f t="shared" si="17"/>
        <v>33590</v>
      </c>
      <c r="X30" s="17">
        <v>49025</v>
      </c>
      <c r="Y30" s="17">
        <v>423563</v>
      </c>
      <c r="Z30" s="13">
        <f t="shared" si="18"/>
        <v>9.6853280861673163E-2</v>
      </c>
      <c r="AB30" s="20">
        <f>(I30-X30)/(G30-V30)</f>
        <v>0.21434881613318407</v>
      </c>
    </row>
    <row r="31" spans="1:28" x14ac:dyDescent="0.25">
      <c r="A31" s="5" t="s">
        <v>40</v>
      </c>
      <c r="B31" s="13">
        <v>0.54930000000000001</v>
      </c>
      <c r="C31" s="13">
        <v>0.2268</v>
      </c>
      <c r="D31" s="13">
        <v>0.1855</v>
      </c>
      <c r="E31" s="13">
        <f t="shared" si="13"/>
        <v>3.839999999999999E-2</v>
      </c>
      <c r="G31" s="18">
        <v>1453601</v>
      </c>
      <c r="H31" s="18">
        <v>144675</v>
      </c>
      <c r="I31" s="18">
        <v>213706</v>
      </c>
      <c r="J31" s="21">
        <f t="shared" si="14"/>
        <v>1239895</v>
      </c>
      <c r="K31" s="18">
        <f>G31-H31-I31</f>
        <v>1095220</v>
      </c>
      <c r="L31" s="19">
        <f t="shared" si="19"/>
        <v>3.8000040624671508E-2</v>
      </c>
      <c r="M31" s="19">
        <f t="shared" si="15"/>
        <v>1.0209005433629841E-2</v>
      </c>
      <c r="N31" s="19">
        <f>J31/$J$21</f>
        <v>4.0535498356358848E-2</v>
      </c>
      <c r="O31" s="19">
        <f t="shared" si="16"/>
        <v>1.079046069648262E-2</v>
      </c>
      <c r="P31" s="16">
        <f>K31/$K$21</f>
        <v>3.9861757349477389E-2</v>
      </c>
      <c r="Q31" s="16">
        <f t="shared" si="20"/>
        <v>1.0549451379307392E-2</v>
      </c>
      <c r="R31" s="13">
        <v>0.14699999999999999</v>
      </c>
      <c r="T31" s="6"/>
      <c r="V31" s="17">
        <v>388893</v>
      </c>
      <c r="W31" s="17">
        <f t="shared" si="17"/>
        <v>39426</v>
      </c>
      <c r="X31" s="17">
        <v>59362</v>
      </c>
      <c r="Y31" s="17">
        <v>290105</v>
      </c>
      <c r="Z31" s="13">
        <f t="shared" si="18"/>
        <v>0.15264352919697707</v>
      </c>
      <c r="AB31" s="20">
        <f>(I31-X31)/(G31-V31)</f>
        <v>0.14496368957498207</v>
      </c>
    </row>
    <row r="32" spans="1:28" x14ac:dyDescent="0.25">
      <c r="G32" s="4"/>
      <c r="H32" s="4"/>
      <c r="I32" s="4"/>
      <c r="J32" s="18"/>
      <c r="K32" s="18"/>
      <c r="T32" s="6"/>
      <c r="V32" s="17"/>
      <c r="W32" s="17"/>
      <c r="X32" s="17"/>
      <c r="Y32" s="17"/>
      <c r="Z32" s="13"/>
    </row>
    <row r="33" spans="1:28" x14ac:dyDescent="0.25">
      <c r="G33" s="4"/>
      <c r="H33" s="4"/>
      <c r="I33" s="4"/>
      <c r="J33" s="18"/>
      <c r="K33" s="18"/>
      <c r="T33" s="6"/>
      <c r="V33" s="17"/>
      <c r="W33" s="17"/>
      <c r="X33" s="17"/>
      <c r="Y33" s="17"/>
      <c r="Z33" s="13"/>
    </row>
    <row r="34" spans="1:28" x14ac:dyDescent="0.25">
      <c r="A34" s="8" t="s">
        <v>41</v>
      </c>
      <c r="B34" s="9">
        <f>SUMPRODUCT(B36:B39,$P36:$P39)</f>
        <v>0.32696050779263253</v>
      </c>
      <c r="C34" s="9">
        <f t="shared" ref="C34:E34" si="21">SUMPRODUCT(C36:C39,$P36:$P39)</f>
        <v>0.40981215246591413</v>
      </c>
      <c r="D34" s="9">
        <f t="shared" si="21"/>
        <v>0.23508126833520548</v>
      </c>
      <c r="E34" s="9">
        <f t="shared" si="21"/>
        <v>2.8146071406247905E-2</v>
      </c>
      <c r="F34" s="8"/>
      <c r="G34" s="11">
        <f>SUM(G36:G39)</f>
        <v>10231325</v>
      </c>
      <c r="H34" s="2"/>
      <c r="I34" s="2"/>
      <c r="J34" s="11">
        <f>SUM(J36:J39)</f>
        <v>8320142</v>
      </c>
      <c r="K34" s="11">
        <f>SUM(K36:K39)</f>
        <v>7711258</v>
      </c>
      <c r="L34" s="14">
        <f t="shared" ref="L34" si="22">G34/$G$3</f>
        <v>7.1857168864243232E-2</v>
      </c>
      <c r="M34" s="14"/>
      <c r="N34" s="14">
        <f>J34/$J$3</f>
        <v>7.240787747362018E-2</v>
      </c>
      <c r="O34" s="14"/>
      <c r="P34" s="14">
        <f>K34/$K$3</f>
        <v>7.4276895367410348E-2</v>
      </c>
      <c r="R34" s="16">
        <v>0.18490628460258998</v>
      </c>
      <c r="T34" s="6"/>
      <c r="V34" s="17"/>
      <c r="W34" s="17"/>
      <c r="X34" s="17"/>
      <c r="Y34" s="17"/>
      <c r="Z34" s="13"/>
    </row>
    <row r="35" spans="1:28" x14ac:dyDescent="0.25">
      <c r="G35" s="4"/>
      <c r="H35" s="4"/>
      <c r="I35" s="4"/>
      <c r="J35" s="18"/>
      <c r="K35" s="18"/>
      <c r="T35" s="6"/>
      <c r="V35" s="17"/>
      <c r="W35" s="17"/>
      <c r="X35" s="17"/>
      <c r="Y35" s="17"/>
      <c r="Z35" s="13"/>
    </row>
    <row r="36" spans="1:28" x14ac:dyDescent="0.25">
      <c r="A36" s="5" t="s">
        <v>42</v>
      </c>
      <c r="B36" s="13">
        <v>0.39529999999999998</v>
      </c>
      <c r="C36" s="13">
        <v>0.44469999999999998</v>
      </c>
      <c r="D36" s="13">
        <v>0.1411</v>
      </c>
      <c r="E36" s="13">
        <f t="shared" ref="E36:E39" si="23">1-SUM(B36:D36)</f>
        <v>1.8900000000000028E-2</v>
      </c>
      <c r="G36" s="18">
        <v>2188283</v>
      </c>
      <c r="H36" s="18">
        <v>128089</v>
      </c>
      <c r="I36" s="18">
        <v>501407</v>
      </c>
      <c r="J36" s="21">
        <f t="shared" ref="J36:J39" si="24">G36-I36</f>
        <v>1686876</v>
      </c>
      <c r="K36" s="18">
        <f>G36-H36-I36</f>
        <v>1558787</v>
      </c>
      <c r="L36" s="19">
        <f>G36/$G$34</f>
        <v>0.21388070460082151</v>
      </c>
      <c r="M36" s="19">
        <f t="shared" ref="M36:M39" si="25">G36/$G$3</f>
        <v>1.5368861907304555E-2</v>
      </c>
      <c r="N36" s="19">
        <f>J36/$J$34</f>
        <v>0.20274605890139855</v>
      </c>
      <c r="O36" s="19">
        <f t="shared" ref="O36:O39" si="26">J36/$J$3</f>
        <v>1.4680411791191847E-2</v>
      </c>
      <c r="P36" s="16">
        <f>K36/$K$34</f>
        <v>0.20214431938342614</v>
      </c>
      <c r="Q36" s="13">
        <f>P36*$P$34</f>
        <v>1.5014652459959123E-2</v>
      </c>
      <c r="R36" s="13">
        <v>0.2291</v>
      </c>
      <c r="T36" s="6"/>
      <c r="V36" s="17">
        <v>409546</v>
      </c>
      <c r="W36" s="17">
        <f t="shared" ref="W36:W39" si="27">V36-X36-Y36</f>
        <v>24903</v>
      </c>
      <c r="X36" s="17">
        <v>74262</v>
      </c>
      <c r="Y36" s="17">
        <v>310381</v>
      </c>
      <c r="Z36" s="13">
        <f t="shared" ref="Z36:Z39" si="28">X36/V36</f>
        <v>0.18132761643380718</v>
      </c>
      <c r="AB36" s="20">
        <f>(I36-X36)/(G36-V36)</f>
        <v>0.24013949223522082</v>
      </c>
    </row>
    <row r="37" spans="1:28" x14ac:dyDescent="0.25">
      <c r="A37" s="5" t="s">
        <v>43</v>
      </c>
      <c r="B37" s="13">
        <v>0.37509999999999999</v>
      </c>
      <c r="C37" s="13">
        <v>0.41310000000000002</v>
      </c>
      <c r="D37" s="13">
        <v>0.1908</v>
      </c>
      <c r="E37" s="13">
        <f t="shared" si="23"/>
        <v>2.1000000000000019E-2</v>
      </c>
      <c r="G37" s="18">
        <v>1817511</v>
      </c>
      <c r="H37" s="18">
        <v>92915</v>
      </c>
      <c r="I37" s="18">
        <v>373191</v>
      </c>
      <c r="J37" s="21">
        <f t="shared" si="24"/>
        <v>1444320</v>
      </c>
      <c r="K37" s="18">
        <f>G37-H37-I37</f>
        <v>1351405</v>
      </c>
      <c r="L37" s="19">
        <f t="shared" ref="L37:L39" si="29">G37/$G$34</f>
        <v>0.17764180103750002</v>
      </c>
      <c r="M37" s="19">
        <f t="shared" si="25"/>
        <v>1.2764836894499939E-2</v>
      </c>
      <c r="N37" s="19">
        <f t="shared" ref="N37:N39" si="30">J37/$J$34</f>
        <v>0.17359319107774843</v>
      </c>
      <c r="O37" s="19">
        <f t="shared" si="26"/>
        <v>1.2569514509812344E-2</v>
      </c>
      <c r="P37" s="16">
        <f>K37/$K$34</f>
        <v>0.17525091236734655</v>
      </c>
      <c r="Q37" s="13">
        <f t="shared" ref="Q37:Q39" si="31">P37*$P$34</f>
        <v>1.30170936809526E-2</v>
      </c>
      <c r="R37" s="13">
        <v>0.20530000000000001</v>
      </c>
      <c r="T37" s="6"/>
      <c r="V37" s="17">
        <v>581494</v>
      </c>
      <c r="W37" s="17">
        <f t="shared" si="27"/>
        <v>32680</v>
      </c>
      <c r="X37" s="17">
        <v>98176</v>
      </c>
      <c r="Y37" s="17">
        <v>450638</v>
      </c>
      <c r="Z37" s="13">
        <f t="shared" si="28"/>
        <v>0.16883407223462324</v>
      </c>
      <c r="AB37" s="20">
        <f>(I37-X37)/(G37-V37)</f>
        <v>0.22250098501881446</v>
      </c>
    </row>
    <row r="38" spans="1:28" x14ac:dyDescent="0.25">
      <c r="A38" s="5" t="s">
        <v>44</v>
      </c>
      <c r="B38" s="13">
        <v>0.32100000000000001</v>
      </c>
      <c r="C38" s="13">
        <v>0.41539999999999999</v>
      </c>
      <c r="D38" s="13">
        <v>0.23899999999999999</v>
      </c>
      <c r="E38" s="13">
        <f t="shared" si="23"/>
        <v>2.4600000000000066E-2</v>
      </c>
      <c r="G38" s="18">
        <v>4329834</v>
      </c>
      <c r="H38" s="18">
        <v>287886</v>
      </c>
      <c r="I38" s="18">
        <v>815396</v>
      </c>
      <c r="J38" s="21">
        <f t="shared" si="24"/>
        <v>3514438</v>
      </c>
      <c r="K38" s="18">
        <f>G38-H38-I38</f>
        <v>3226552</v>
      </c>
      <c r="L38" s="19">
        <f t="shared" si="29"/>
        <v>0.42319386785191554</v>
      </c>
      <c r="M38" s="19">
        <f t="shared" si="25"/>
        <v>3.0409513224547335E-2</v>
      </c>
      <c r="N38" s="19">
        <f t="shared" si="30"/>
        <v>0.4224012042102166</v>
      </c>
      <c r="O38" s="19">
        <f t="shared" si="26"/>
        <v>3.0585174639162979E-2</v>
      </c>
      <c r="P38" s="16">
        <f>K38/$K$34</f>
        <v>0.41842096322026834</v>
      </c>
      <c r="Q38" s="13">
        <f t="shared" si="31"/>
        <v>3.1079010104642923E-2</v>
      </c>
      <c r="R38" s="13">
        <v>0.1883</v>
      </c>
      <c r="T38" s="6"/>
      <c r="V38" s="17">
        <v>931394</v>
      </c>
      <c r="W38" s="17">
        <f t="shared" si="27"/>
        <v>62470</v>
      </c>
      <c r="X38" s="17">
        <v>158204</v>
      </c>
      <c r="Y38" s="17">
        <v>710720</v>
      </c>
      <c r="Z38" s="13">
        <f t="shared" si="28"/>
        <v>0.16985722476202336</v>
      </c>
      <c r="AB38" s="20">
        <f>(I38-X38)/(G38-V38)</f>
        <v>0.1933804922258448</v>
      </c>
    </row>
    <row r="39" spans="1:28" x14ac:dyDescent="0.25">
      <c r="A39" s="5" t="s">
        <v>45</v>
      </c>
      <c r="B39" s="13">
        <v>0.23019999999999999</v>
      </c>
      <c r="C39" s="13">
        <v>0.36099999999999999</v>
      </c>
      <c r="D39" s="13">
        <v>0.35809999999999997</v>
      </c>
      <c r="E39" s="13">
        <f t="shared" si="23"/>
        <v>5.0700000000000078E-2</v>
      </c>
      <c r="G39" s="18">
        <v>1895697</v>
      </c>
      <c r="H39" s="18">
        <v>99994</v>
      </c>
      <c r="I39" s="18">
        <v>221189</v>
      </c>
      <c r="J39" s="21">
        <f t="shared" si="24"/>
        <v>1674508</v>
      </c>
      <c r="K39" s="18">
        <f>G39-H39-I39</f>
        <v>1574514</v>
      </c>
      <c r="L39" s="19">
        <f t="shared" si="29"/>
        <v>0.18528362650976291</v>
      </c>
      <c r="M39" s="19">
        <f t="shared" si="25"/>
        <v>1.3313956837891409E-2</v>
      </c>
      <c r="N39" s="19">
        <f t="shared" si="30"/>
        <v>0.2012595458106364</v>
      </c>
      <c r="O39" s="19">
        <f t="shared" si="26"/>
        <v>1.4572776533453008E-2</v>
      </c>
      <c r="P39" s="16">
        <f>K39/$K$34</f>
        <v>0.20418380502895897</v>
      </c>
      <c r="Q39" s="13">
        <f t="shared" si="31"/>
        <v>1.5166139121855699E-2</v>
      </c>
      <c r="R39" s="13">
        <v>0.1167</v>
      </c>
      <c r="T39" s="6"/>
      <c r="V39" s="17">
        <v>1895697</v>
      </c>
      <c r="W39" s="17">
        <f t="shared" si="27"/>
        <v>99994</v>
      </c>
      <c r="X39" s="17">
        <v>221189</v>
      </c>
      <c r="Y39" s="17">
        <v>1574514</v>
      </c>
      <c r="Z39" s="13">
        <f t="shared" si="28"/>
        <v>0.11667951154641275</v>
      </c>
      <c r="AB39" s="20" t="e">
        <f>(I39-X39)/(G39-V39)</f>
        <v>#DIV/0!</v>
      </c>
    </row>
    <row r="40" spans="1:28" x14ac:dyDescent="0.25">
      <c r="B40" s="4"/>
      <c r="C40" s="4"/>
      <c r="D40" s="4"/>
      <c r="E40" s="4"/>
      <c r="G40" s="4"/>
      <c r="H40" s="4"/>
      <c r="I40" s="4"/>
      <c r="J40" s="18"/>
      <c r="K40" s="18"/>
      <c r="T40" s="6"/>
      <c r="V40" s="17"/>
      <c r="W40" s="17"/>
      <c r="X40" s="17"/>
      <c r="Y40" s="17"/>
      <c r="Z40" s="13"/>
      <c r="AB40" s="20"/>
    </row>
    <row r="41" spans="1:28" x14ac:dyDescent="0.25">
      <c r="B41" s="4"/>
      <c r="C41" s="4"/>
      <c r="D41" s="4"/>
      <c r="E41" s="4"/>
      <c r="G41" s="4"/>
      <c r="H41" s="4"/>
      <c r="I41" s="4"/>
      <c r="J41" s="18"/>
      <c r="K41" s="18"/>
      <c r="T41" s="6"/>
      <c r="V41" s="17"/>
      <c r="W41" s="17"/>
      <c r="X41" s="17"/>
      <c r="Y41" s="17"/>
      <c r="Z41" s="13"/>
      <c r="AB41" s="20"/>
    </row>
    <row r="42" spans="1:28" x14ac:dyDescent="0.25">
      <c r="A42" s="8" t="s">
        <v>46</v>
      </c>
      <c r="B42" s="9">
        <f>SUMPRODUCT(B44:B50,$P44:$P50)</f>
        <v>0.5006745548483299</v>
      </c>
      <c r="C42" s="9">
        <f t="shared" ref="C42:E42" si="32">SUMPRODUCT(C44:C50,$P44:$P50)</f>
        <v>0.28129212744850357</v>
      </c>
      <c r="D42" s="9">
        <f t="shared" si="32"/>
        <v>0.18697725693652836</v>
      </c>
      <c r="E42" s="9">
        <f t="shared" si="32"/>
        <v>3.1056060766638062E-2</v>
      </c>
      <c r="F42" s="8"/>
      <c r="G42" s="11">
        <f>SUM(G44:G50)</f>
        <v>10795760</v>
      </c>
      <c r="H42" s="2"/>
      <c r="I42" s="2"/>
      <c r="J42" s="11">
        <f>SUM(J44:J50)</f>
        <v>8659485</v>
      </c>
      <c r="K42" s="11">
        <f>SUM(K44:K50)</f>
        <v>8114650</v>
      </c>
      <c r="L42" s="14">
        <f t="shared" ref="L42" si="33">G42/$G$3</f>
        <v>7.5821337836286362E-2</v>
      </c>
      <c r="M42" s="14"/>
      <c r="N42" s="14">
        <f>J42/$J$3</f>
        <v>7.5361085046944137E-2</v>
      </c>
      <c r="O42" s="14"/>
      <c r="P42" s="14">
        <f>K42/$K$3</f>
        <v>7.8162474785976085E-2</v>
      </c>
      <c r="R42" s="16">
        <v>0.1969407392377103</v>
      </c>
      <c r="T42" s="6"/>
      <c r="V42" s="17"/>
      <c r="W42" s="17"/>
      <c r="X42" s="17"/>
      <c r="Y42" s="17"/>
      <c r="Z42" s="13"/>
    </row>
    <row r="43" spans="1:28" x14ac:dyDescent="0.25">
      <c r="B43" s="4"/>
      <c r="C43" s="4"/>
      <c r="D43" s="4"/>
      <c r="E43" s="4"/>
      <c r="G43" s="4"/>
      <c r="H43" s="4"/>
      <c r="I43" s="4"/>
      <c r="J43" s="18"/>
      <c r="K43" s="18"/>
      <c r="T43" s="6"/>
      <c r="V43" s="17"/>
      <c r="W43" s="17"/>
      <c r="X43" s="17"/>
      <c r="Y43" s="17"/>
      <c r="Z43" s="13"/>
    </row>
    <row r="44" spans="1:28" x14ac:dyDescent="0.25">
      <c r="A44" s="5" t="s">
        <v>47</v>
      </c>
      <c r="B44" s="13">
        <v>0.54530000000000001</v>
      </c>
      <c r="C44" s="13">
        <v>0.19420000000000001</v>
      </c>
      <c r="D44" s="13">
        <v>0.21529999999999999</v>
      </c>
      <c r="E44" s="13">
        <f t="shared" ref="E44:E50" si="34">1-SUM(B44:D44)</f>
        <v>4.5199999999999907E-2</v>
      </c>
      <c r="G44" s="18">
        <v>2225630</v>
      </c>
      <c r="H44" s="18">
        <v>113962</v>
      </c>
      <c r="I44" s="18">
        <v>433813</v>
      </c>
      <c r="J44" s="21">
        <f t="shared" ref="J44:J50" si="35">G44-I44</f>
        <v>1791817</v>
      </c>
      <c r="K44" s="18">
        <f>G44-H44-I44</f>
        <v>1677855</v>
      </c>
      <c r="L44" s="19">
        <f>G44/$G$42</f>
        <v>0.20615778787227579</v>
      </c>
      <c r="M44" s="19">
        <f t="shared" ref="M44:M50" si="36">G44/$G$3</f>
        <v>1.5631159281845282E-2</v>
      </c>
      <c r="N44" s="19">
        <f>J44/$J$42</f>
        <v>0.20691958009050193</v>
      </c>
      <c r="O44" s="19">
        <f t="shared" ref="O44:O50" si="37">J44/$J$3</f>
        <v>1.5593684073078283E-2</v>
      </c>
      <c r="P44" s="16">
        <f>K44/$K$42</f>
        <v>0.20676862218333508</v>
      </c>
      <c r="Q44" s="19">
        <f>P44*$P$42</f>
        <v>1.6161547217935945E-2</v>
      </c>
      <c r="R44" s="13">
        <v>0.19489999999999999</v>
      </c>
      <c r="T44" s="6"/>
      <c r="V44" s="17">
        <v>1242998</v>
      </c>
      <c r="W44" s="17">
        <f t="shared" ref="W44:W50" si="38">V44-X44-Y44</f>
        <v>72339</v>
      </c>
      <c r="X44" s="17">
        <v>180898</v>
      </c>
      <c r="Y44" s="17">
        <v>989761</v>
      </c>
      <c r="Z44" s="13">
        <f t="shared" ref="Z44:Z50" si="39">X44/V44</f>
        <v>0.14553362113213375</v>
      </c>
      <c r="AB44" s="20">
        <f>(I44-X44)/(G44-V44)</f>
        <v>0.25738526732286349</v>
      </c>
    </row>
    <row r="45" spans="1:28" x14ac:dyDescent="0.25">
      <c r="A45" s="5" t="s">
        <v>48</v>
      </c>
      <c r="B45" s="13">
        <v>0.27979999999999999</v>
      </c>
      <c r="C45" s="13">
        <v>0.2908</v>
      </c>
      <c r="D45" s="13">
        <v>0.4199</v>
      </c>
      <c r="E45" s="13">
        <f t="shared" si="34"/>
        <v>9.5000000000000639E-3</v>
      </c>
      <c r="G45" s="18">
        <v>506520</v>
      </c>
      <c r="H45" s="18">
        <v>19881</v>
      </c>
      <c r="I45" s="18">
        <v>87748</v>
      </c>
      <c r="J45" s="21">
        <f t="shared" si="35"/>
        <v>418772</v>
      </c>
      <c r="K45" s="18">
        <f>G45-H45-I45</f>
        <v>398891</v>
      </c>
      <c r="L45" s="19">
        <f t="shared" ref="L45:L50" si="40">G45/$G$42</f>
        <v>4.6918419824079086E-2</v>
      </c>
      <c r="M45" s="19">
        <f t="shared" si="36"/>
        <v>3.5574173602262154E-3</v>
      </c>
      <c r="N45" s="19">
        <f t="shared" ref="N45:N50" si="41">J45/$J$42</f>
        <v>4.8359919787377657E-2</v>
      </c>
      <c r="O45" s="19">
        <f t="shared" si="37"/>
        <v>3.6444560279599641E-3</v>
      </c>
      <c r="P45" s="16">
        <f>K45/$K$42</f>
        <v>4.9156895245019809E-2</v>
      </c>
      <c r="Q45" s="19">
        <f t="shared" ref="Q45:Q50" si="42">P45*$P$42</f>
        <v>3.8422245851457287E-3</v>
      </c>
      <c r="R45" s="13">
        <v>0.17319999999999999</v>
      </c>
      <c r="T45" s="6"/>
      <c r="V45" s="17">
        <v>231935</v>
      </c>
      <c r="W45" s="17">
        <f t="shared" si="38"/>
        <v>8415</v>
      </c>
      <c r="X45" s="17">
        <v>25621</v>
      </c>
      <c r="Y45" s="17">
        <v>197899</v>
      </c>
      <c r="Z45" s="13">
        <f t="shared" si="39"/>
        <v>0.11046629443594111</v>
      </c>
      <c r="AB45" s="20">
        <f>(I45-X45)/(G45-V45)</f>
        <v>0.2262578072363749</v>
      </c>
    </row>
    <row r="46" spans="1:28" x14ac:dyDescent="0.25">
      <c r="A46" s="5" t="s">
        <v>49</v>
      </c>
      <c r="B46" s="13">
        <v>0.41699999999999998</v>
      </c>
      <c r="C46" s="13">
        <v>0.4491</v>
      </c>
      <c r="D46" s="13">
        <v>0.1041</v>
      </c>
      <c r="E46" s="13">
        <f t="shared" si="34"/>
        <v>2.9800000000000049E-2</v>
      </c>
      <c r="G46" s="18">
        <v>1126502</v>
      </c>
      <c r="H46" s="18">
        <v>58427</v>
      </c>
      <c r="I46" s="18">
        <v>240573</v>
      </c>
      <c r="J46" s="21">
        <f t="shared" si="35"/>
        <v>885929</v>
      </c>
      <c r="K46" s="18">
        <f>G46-H46-I46</f>
        <v>827502</v>
      </c>
      <c r="L46" s="19">
        <f t="shared" si="40"/>
        <v>0.1043467064847681</v>
      </c>
      <c r="M46" s="19">
        <f t="shared" si="36"/>
        <v>7.9117068844854147E-3</v>
      </c>
      <c r="N46" s="19">
        <f t="shared" si="41"/>
        <v>0.10230735430571218</v>
      </c>
      <c r="O46" s="19">
        <f t="shared" si="37"/>
        <v>7.7099932287606216E-3</v>
      </c>
      <c r="P46" s="16">
        <f>K46/$K$42</f>
        <v>0.10197630212023932</v>
      </c>
      <c r="Q46" s="19">
        <f t="shared" si="42"/>
        <v>7.9707201432402865E-3</v>
      </c>
      <c r="R46" s="13">
        <v>0.21360000000000001</v>
      </c>
      <c r="T46" s="6"/>
      <c r="V46" s="17">
        <v>302123</v>
      </c>
      <c r="W46" s="17">
        <f t="shared" si="38"/>
        <v>18806</v>
      </c>
      <c r="X46" s="17">
        <v>51982</v>
      </c>
      <c r="Y46" s="17">
        <v>231335</v>
      </c>
      <c r="Z46" s="13">
        <f t="shared" si="39"/>
        <v>0.17205575212744478</v>
      </c>
      <c r="AB46" s="20">
        <f>(I46-X46)/(G46-V46)</f>
        <v>0.22876735093931311</v>
      </c>
    </row>
    <row r="47" spans="1:28" x14ac:dyDescent="0.25">
      <c r="A47" s="5" t="s">
        <v>50</v>
      </c>
      <c r="B47" s="13">
        <v>0.33200000000000002</v>
      </c>
      <c r="C47" s="13">
        <v>0.43630000000000002</v>
      </c>
      <c r="D47" s="13">
        <v>0.18809999999999999</v>
      </c>
      <c r="E47" s="13">
        <f t="shared" si="34"/>
        <v>4.3600000000000083E-2</v>
      </c>
      <c r="G47" s="18">
        <v>299411</v>
      </c>
      <c r="H47" s="18">
        <v>12064</v>
      </c>
      <c r="I47" s="18">
        <v>37217</v>
      </c>
      <c r="J47" s="21">
        <f t="shared" si="35"/>
        <v>262194</v>
      </c>
      <c r="K47" s="18">
        <f>G47-H47-I47</f>
        <v>250130</v>
      </c>
      <c r="L47" s="19">
        <f t="shared" si="40"/>
        <v>2.7734128954330219E-2</v>
      </c>
      <c r="M47" s="19">
        <f t="shared" si="36"/>
        <v>2.1028387610414027E-3</v>
      </c>
      <c r="N47" s="19">
        <f t="shared" si="41"/>
        <v>3.0278244029523695E-2</v>
      </c>
      <c r="O47" s="19">
        <f t="shared" si="37"/>
        <v>2.2818013233810636E-3</v>
      </c>
      <c r="P47" s="16">
        <f>K47/$K$42</f>
        <v>3.0824496435459325E-2</v>
      </c>
      <c r="Q47" s="19">
        <f t="shared" si="42"/>
        <v>2.4093189254269991E-3</v>
      </c>
      <c r="R47" s="13">
        <v>0.12429999999999999</v>
      </c>
      <c r="T47" s="6"/>
      <c r="V47" s="17">
        <v>190583</v>
      </c>
      <c r="W47" s="17">
        <f t="shared" si="38"/>
        <v>7916</v>
      </c>
      <c r="X47" s="17">
        <v>21057</v>
      </c>
      <c r="Y47" s="17">
        <v>161610</v>
      </c>
      <c r="Z47" s="13">
        <f t="shared" si="39"/>
        <v>0.11048729424974946</v>
      </c>
      <c r="AB47" s="20">
        <f>(I47-X47)/(G47-V47)</f>
        <v>0.14849119711838865</v>
      </c>
    </row>
    <row r="48" spans="1:28" x14ac:dyDescent="0.25">
      <c r="A48" s="5" t="s">
        <v>51</v>
      </c>
      <c r="B48" s="13">
        <v>0.51100000000000001</v>
      </c>
      <c r="C48" s="13">
        <v>0.25440000000000002</v>
      </c>
      <c r="D48" s="13">
        <v>0.1996</v>
      </c>
      <c r="E48" s="13">
        <f t="shared" si="34"/>
        <v>3.499999999999992E-2</v>
      </c>
      <c r="G48" s="18">
        <v>455368</v>
      </c>
      <c r="H48" s="18">
        <v>18508</v>
      </c>
      <c r="I48" s="18">
        <v>47522</v>
      </c>
      <c r="J48" s="21">
        <f t="shared" si="35"/>
        <v>407846</v>
      </c>
      <c r="K48" s="18">
        <f>G48-H48-I48</f>
        <v>389338</v>
      </c>
      <c r="L48" s="19">
        <f>G48/$G$42</f>
        <v>4.2180263362653486E-2</v>
      </c>
      <c r="M48" s="19">
        <f t="shared" si="36"/>
        <v>3.1981639984432824E-3</v>
      </c>
      <c r="N48" s="19">
        <f t="shared" si="41"/>
        <v>4.709818193576177E-2</v>
      </c>
      <c r="O48" s="19">
        <f t="shared" si="37"/>
        <v>3.5493700944173906E-3</v>
      </c>
      <c r="P48" s="16">
        <f>K48/$K$42</f>
        <v>4.797964175904075E-2</v>
      </c>
      <c r="Q48" s="19">
        <f t="shared" si="42"/>
        <v>3.7502075392311881E-3</v>
      </c>
      <c r="R48" s="13">
        <v>0.10440000000000001</v>
      </c>
      <c r="T48" s="6"/>
      <c r="V48" s="17">
        <v>268162</v>
      </c>
      <c r="W48" s="17">
        <f t="shared" si="38"/>
        <v>10937</v>
      </c>
      <c r="X48" s="17">
        <v>26238</v>
      </c>
      <c r="Y48" s="17">
        <v>230987</v>
      </c>
      <c r="Z48" s="13">
        <f t="shared" si="39"/>
        <v>9.7843840663479537E-2</v>
      </c>
      <c r="AB48" s="20">
        <f>(I48-X48)/(G48-V48)</f>
        <v>0.11369293719218401</v>
      </c>
    </row>
    <row r="49" spans="1:28" x14ac:dyDescent="0.25">
      <c r="A49" s="5" t="s">
        <v>52</v>
      </c>
      <c r="B49" s="13">
        <v>0.53180000000000005</v>
      </c>
      <c r="C49" s="13">
        <v>0.2757</v>
      </c>
      <c r="D49" s="13">
        <v>0.16339999999999999</v>
      </c>
      <c r="E49" s="13">
        <f t="shared" si="34"/>
        <v>2.9099999999999904E-2</v>
      </c>
      <c r="G49" s="18">
        <v>5185950</v>
      </c>
      <c r="H49" s="18">
        <v>254169</v>
      </c>
      <c r="I49" s="18">
        <v>1094107</v>
      </c>
      <c r="J49" s="21">
        <f t="shared" si="35"/>
        <v>4091843</v>
      </c>
      <c r="K49" s="18">
        <f>G49-H49-I49</f>
        <v>3837674</v>
      </c>
      <c r="L49" s="19">
        <f t="shared" si="40"/>
        <v>0.48036914492356259</v>
      </c>
      <c r="M49" s="19">
        <f t="shared" si="36"/>
        <v>3.6422231223377441E-2</v>
      </c>
      <c r="N49" s="19">
        <f t="shared" si="41"/>
        <v>0.47252729232743057</v>
      </c>
      <c r="O49" s="19">
        <f t="shared" si="37"/>
        <v>3.5610169464089729E-2</v>
      </c>
      <c r="P49" s="16">
        <f>K49/$K$42</f>
        <v>0.47293154972796114</v>
      </c>
      <c r="Q49" s="19">
        <f t="shared" si="42"/>
        <v>3.6965500331104358E-2</v>
      </c>
      <c r="R49" s="13">
        <v>0.21099999999999999</v>
      </c>
      <c r="T49" s="6"/>
      <c r="V49" s="17">
        <v>1022140</v>
      </c>
      <c r="W49" s="17">
        <f t="shared" si="38"/>
        <v>63252</v>
      </c>
      <c r="X49" s="17">
        <v>181161</v>
      </c>
      <c r="Y49" s="17">
        <v>777727</v>
      </c>
      <c r="Z49" s="13">
        <f t="shared" si="39"/>
        <v>0.17723697340873071</v>
      </c>
      <c r="AB49" s="20">
        <f>(I49-X49)/(G49-V49)</f>
        <v>0.21925736284796857</v>
      </c>
    </row>
    <row r="50" spans="1:28" x14ac:dyDescent="0.25">
      <c r="A50" s="5" t="s">
        <v>53</v>
      </c>
      <c r="B50" s="13">
        <v>0.50229999999999997</v>
      </c>
      <c r="C50" s="13">
        <v>0.2767</v>
      </c>
      <c r="D50" s="13">
        <v>0.20530000000000001</v>
      </c>
      <c r="E50" s="13">
        <f t="shared" si="34"/>
        <v>1.5700000000000047E-2</v>
      </c>
      <c r="G50" s="18">
        <v>996379</v>
      </c>
      <c r="H50" s="18">
        <v>67824</v>
      </c>
      <c r="I50" s="18">
        <v>195295</v>
      </c>
      <c r="J50" s="21">
        <f t="shared" si="35"/>
        <v>801084</v>
      </c>
      <c r="K50" s="18">
        <f>G50-H50-I50</f>
        <v>733260</v>
      </c>
      <c r="L50" s="19">
        <f t="shared" si="40"/>
        <v>9.2293548578330747E-2</v>
      </c>
      <c r="M50" s="19">
        <f t="shared" si="36"/>
        <v>6.9978203268673232E-3</v>
      </c>
      <c r="N50" s="19">
        <f t="shared" si="41"/>
        <v>9.2509427523692234E-2</v>
      </c>
      <c r="O50" s="19">
        <f t="shared" si="37"/>
        <v>6.9716108352570845E-3</v>
      </c>
      <c r="P50" s="16">
        <f>K50/$K$42</f>
        <v>9.0362492528944557E-2</v>
      </c>
      <c r="Q50" s="19">
        <f t="shared" si="42"/>
        <v>7.0629560438915818E-3</v>
      </c>
      <c r="R50" s="13">
        <v>0.19600000000000001</v>
      </c>
      <c r="T50" s="6"/>
      <c r="V50" s="17">
        <v>156802</v>
      </c>
      <c r="W50" s="17">
        <f t="shared" si="38"/>
        <v>10150</v>
      </c>
      <c r="X50" s="17">
        <v>18032</v>
      </c>
      <c r="Y50" s="17">
        <v>128620</v>
      </c>
      <c r="Z50" s="13">
        <f t="shared" si="39"/>
        <v>0.11499853318197471</v>
      </c>
      <c r="AB50" s="20">
        <f>(I50-X50)/(G50-V50)</f>
        <v>0.21113370185224226</v>
      </c>
    </row>
    <row r="51" spans="1:28" x14ac:dyDescent="0.25">
      <c r="T51" s="6"/>
    </row>
  </sheetData>
  <mergeCells count="1">
    <mergeCell ref="S1: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 1o turno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RENIE GEVISIEZ REIMERMENDT</dc:creator>
  <cp:lastModifiedBy>RENAN RENIE GEVISIEZ REIMERMENDT</cp:lastModifiedBy>
  <dcterms:created xsi:type="dcterms:W3CDTF">2014-10-22T17:23:19Z</dcterms:created>
  <dcterms:modified xsi:type="dcterms:W3CDTF">2014-10-22T17:25:42Z</dcterms:modified>
</cp:coreProperties>
</file>