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020" windowHeight="12150"/>
  </bookViews>
  <sheets>
    <sheet name="Base" sheetId="4" r:id="rId1"/>
    <sheet name="Sheet1" sheetId="1" r:id="rId2"/>
    <sheet name="Sheet2" sheetId="2" r:id="rId3"/>
    <sheet name="Sheet3" sheetId="3" r:id="rId4"/>
  </sheets>
  <calcPr calcId="145621" calcOnSave="0"/>
</workbook>
</file>

<file path=xl/calcChain.xml><?xml version="1.0" encoding="utf-8"?>
<calcChain xmlns="http://schemas.openxmlformats.org/spreadsheetml/2006/main">
  <c r="D9" i="4" l="1"/>
  <c r="E9" i="4" s="1"/>
  <c r="E8" i="4"/>
  <c r="E7" i="4"/>
  <c r="E6" i="4" s="1"/>
  <c r="D6" i="4"/>
  <c r="E5" i="4"/>
  <c r="E4" i="4"/>
  <c r="E3" i="4"/>
  <c r="C33" i="4"/>
  <c r="D33" i="4"/>
  <c r="D30" i="4"/>
  <c r="O28" i="4"/>
  <c r="P28" i="4"/>
  <c r="O29" i="4"/>
  <c r="P29" i="4"/>
  <c r="O30" i="4"/>
  <c r="P30" i="4"/>
  <c r="P27" i="4"/>
  <c r="O27" i="4"/>
  <c r="D18" i="4"/>
  <c r="D21" i="4"/>
  <c r="E21" i="4" s="1"/>
  <c r="E17" i="4"/>
  <c r="G7" i="4" l="1"/>
  <c r="H7" i="4"/>
  <c r="E33" i="4"/>
  <c r="E27" i="4"/>
  <c r="E29" i="4"/>
  <c r="E31" i="4"/>
  <c r="E32" i="4"/>
  <c r="E16" i="4"/>
  <c r="E20" i="4"/>
  <c r="E19" i="4"/>
  <c r="E28" i="4"/>
  <c r="E15" i="4"/>
  <c r="N21" i="1"/>
  <c r="N20" i="1"/>
  <c r="N19" i="1"/>
  <c r="N18" i="1"/>
  <c r="N17" i="1"/>
  <c r="M21" i="1"/>
  <c r="L21" i="1"/>
  <c r="M20" i="1"/>
  <c r="L20" i="1"/>
  <c r="M19" i="1"/>
  <c r="L19" i="1"/>
  <c r="M18" i="1"/>
  <c r="L18" i="1"/>
  <c r="M17" i="1"/>
  <c r="L17" i="1"/>
  <c r="M29" i="1"/>
  <c r="M26" i="1"/>
  <c r="M27" i="1"/>
  <c r="M28" i="1"/>
  <c r="L29" i="1"/>
  <c r="N29" i="1" s="1"/>
  <c r="L28" i="1"/>
  <c r="N28" i="1" s="1"/>
  <c r="L27" i="1"/>
  <c r="N27" i="1" s="1"/>
  <c r="L26" i="1"/>
  <c r="M25" i="1"/>
  <c r="N25" i="1" s="1"/>
  <c r="L25" i="1"/>
  <c r="J25" i="1"/>
  <c r="I29" i="1"/>
  <c r="I28" i="1"/>
  <c r="I27" i="1"/>
  <c r="I26" i="1"/>
  <c r="I25" i="1"/>
  <c r="C30" i="4" l="1"/>
  <c r="B30" i="4"/>
  <c r="H18" i="4"/>
  <c r="G18" i="4"/>
  <c r="E18" i="4"/>
  <c r="E30" i="4"/>
  <c r="N26" i="1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E13" i="2"/>
  <c r="E14" i="2"/>
  <c r="E15" i="2"/>
  <c r="E12" i="2"/>
  <c r="AC9" i="1"/>
  <c r="AB9" i="1"/>
  <c r="AA9" i="1"/>
  <c r="Z9" i="1"/>
  <c r="AD7" i="1"/>
  <c r="AE7" i="1"/>
  <c r="V9" i="1" l="1"/>
  <c r="U9" i="1"/>
  <c r="T9" i="1"/>
  <c r="S9" i="1"/>
  <c r="R9" i="1"/>
  <c r="Q9" i="1"/>
  <c r="V7" i="1"/>
  <c r="U7" i="1"/>
  <c r="T7" i="1"/>
  <c r="S7" i="1"/>
  <c r="R7" i="1"/>
  <c r="Q7" i="1"/>
  <c r="G30" i="4" l="1"/>
  <c r="H30" i="4"/>
</calcChain>
</file>

<file path=xl/sharedStrings.xml><?xml version="1.0" encoding="utf-8"?>
<sst xmlns="http://schemas.openxmlformats.org/spreadsheetml/2006/main" count="156" uniqueCount="49">
  <si>
    <t>SE</t>
  </si>
  <si>
    <t>S</t>
  </si>
  <si>
    <t>NE</t>
  </si>
  <si>
    <t>CO</t>
  </si>
  <si>
    <t>Dilma</t>
  </si>
  <si>
    <t>Aécio</t>
  </si>
  <si>
    <t>N</t>
  </si>
  <si>
    <t>Campos</t>
  </si>
  <si>
    <t>Peso</t>
  </si>
  <si>
    <t>Total</t>
  </si>
  <si>
    <t>Ex-SE</t>
  </si>
  <si>
    <t>08/05/2014</t>
  </si>
  <si>
    <t>06/06/2014</t>
  </si>
  <si>
    <t>Original</t>
  </si>
  <si>
    <t>Brancos e Nulos</t>
  </si>
  <si>
    <t>Não Sabe</t>
  </si>
  <si>
    <t>Válidos s/ Não sabe</t>
  </si>
  <si>
    <t>Branco/Nulo/Nenhum</t>
  </si>
  <si>
    <t>Não sabe</t>
  </si>
  <si>
    <t>Intenção</t>
  </si>
  <si>
    <t>Change</t>
  </si>
  <si>
    <t>Sairam</t>
  </si>
  <si>
    <t>Entraram</t>
  </si>
  <si>
    <t>horario de propaganda e ver pesquisas após pra saber o impacto</t>
  </si>
  <si>
    <t>Serra</t>
  </si>
  <si>
    <t>Antes</t>
  </si>
  <si>
    <t>Depois</t>
  </si>
  <si>
    <t>Brancos/Nulos</t>
  </si>
  <si>
    <t>Intenção segundo turno 2014</t>
  </si>
  <si>
    <t>Segundo turno 2010</t>
  </si>
  <si>
    <t>Quantidade voto</t>
  </si>
  <si>
    <t>Brancos</t>
  </si>
  <si>
    <t>Nulos</t>
  </si>
  <si>
    <t>Pesquisa</t>
  </si>
  <si>
    <t>Branco/Nulo</t>
  </si>
  <si>
    <t>Indeciso</t>
  </si>
  <si>
    <t>BR</t>
  </si>
  <si>
    <t>CO/N</t>
  </si>
  <si>
    <t>Votos Válidos</t>
  </si>
  <si>
    <t>Lula</t>
  </si>
  <si>
    <t>Alckmin</t>
  </si>
  <si>
    <t>Segundo turno 2006</t>
  </si>
  <si>
    <t>Segundo turno 2002</t>
  </si>
  <si>
    <t>Votos Validos</t>
  </si>
  <si>
    <t>%Votos Validos</t>
  </si>
  <si>
    <t>%Abstenções</t>
  </si>
  <si>
    <t>Pesquisa 2014</t>
  </si>
  <si>
    <t>Segundo turno 2014</t>
  </si>
  <si>
    <t>Iguais a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</si>
</sst>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195A50"/>
      <rgbColor rgb="0064B400"/>
      <rgbColor rgb="00FFAA00"/>
      <rgbColor rgb="00780032"/>
      <rgbColor rgb="00828282"/>
      <rgbColor rgb="0000BEB4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404040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Dilma - Intenção de Voto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08/05/2014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52</c:v>
                </c:pt>
                <c:pt idx="3">
                  <c:v>30</c:v>
                </c:pt>
                <c:pt idx="4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06/06/2014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26</c:v>
                </c:pt>
                <c:pt idx="1">
                  <c:v>31</c:v>
                </c:pt>
                <c:pt idx="2">
                  <c:v>48</c:v>
                </c:pt>
                <c:pt idx="3">
                  <c:v>34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96704"/>
        <c:axId val="119498240"/>
      </c:barChart>
      <c:catAx>
        <c:axId val="11949670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498240"/>
        <c:crosses val="autoZero"/>
        <c:auto val="1"/>
        <c:lblAlgn val="ctr"/>
        <c:lblOffset val="100"/>
        <c:noMultiLvlLbl val="0"/>
      </c:catAx>
      <c:valAx>
        <c:axId val="119498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49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Intenção</a:t>
            </a:r>
            <a:r>
              <a:rPr lang="pt-BR" baseline="0"/>
              <a:t> de voto - segundo turno 2014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Brancos/Nulos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strRef>
              <c:f>Sheet1!$F$17:$F$21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Sheet1!$I$17:$I$21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Não Sabe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cat>
            <c:strRef>
              <c:f>Sheet1!$F$17:$F$21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Sheet1!$J$17:$J$21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6864"/>
        <c:axId val="117819264"/>
      </c:barChart>
      <c:catAx>
        <c:axId val="11667686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7819264"/>
        <c:crosses val="autoZero"/>
        <c:auto val="1"/>
        <c:lblAlgn val="ctr"/>
        <c:lblOffset val="100"/>
        <c:noMultiLvlLbl val="0"/>
      </c:catAx>
      <c:valAx>
        <c:axId val="117819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667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Dilma</c:v>
                </c:pt>
              </c:strCache>
            </c:strRef>
          </c:tx>
          <c:spPr>
            <a:ln w="38100">
              <a:solidFill>
                <a:srgbClr val="195A5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Sheet2!$D$11:$J$11</c:f>
              <c:numCache>
                <c:formatCode>m/d/yyyy</c:formatCode>
                <c:ptCount val="7"/>
                <c:pt idx="0">
                  <c:v>41495</c:v>
                </c:pt>
                <c:pt idx="1">
                  <c:v>41558</c:v>
                </c:pt>
                <c:pt idx="2">
                  <c:v>41607</c:v>
                </c:pt>
                <c:pt idx="3">
                  <c:v>41690</c:v>
                </c:pt>
                <c:pt idx="4">
                  <c:v>41732</c:v>
                </c:pt>
                <c:pt idx="5">
                  <c:v>41767</c:v>
                </c:pt>
                <c:pt idx="6">
                  <c:v>41796</c:v>
                </c:pt>
              </c:numCache>
            </c:numRef>
          </c:cat>
          <c:val>
            <c:numRef>
              <c:f>Sheet2!$D$12:$J$12</c:f>
              <c:numCache>
                <c:formatCode>#,##0</c:formatCode>
                <c:ptCount val="7"/>
                <c:pt idx="1">
                  <c:v>1</c:v>
                </c:pt>
                <c:pt idx="2">
                  <c:v>3</c:v>
                </c:pt>
                <c:pt idx="3">
                  <c:v>-3</c:v>
                </c:pt>
                <c:pt idx="4">
                  <c:v>-4</c:v>
                </c:pt>
                <c:pt idx="5">
                  <c:v>-3</c:v>
                </c:pt>
                <c:pt idx="6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Aécio</c:v>
                </c:pt>
              </c:strCache>
            </c:strRef>
          </c:tx>
          <c:spPr>
            <a:ln w="38100">
              <a:solidFill>
                <a:srgbClr val="64B4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Sheet2!$D$11:$J$11</c:f>
              <c:numCache>
                <c:formatCode>m/d/yyyy</c:formatCode>
                <c:ptCount val="7"/>
                <c:pt idx="0">
                  <c:v>41495</c:v>
                </c:pt>
                <c:pt idx="1">
                  <c:v>41558</c:v>
                </c:pt>
                <c:pt idx="2">
                  <c:v>41607</c:v>
                </c:pt>
                <c:pt idx="3">
                  <c:v>41690</c:v>
                </c:pt>
                <c:pt idx="4">
                  <c:v>41732</c:v>
                </c:pt>
                <c:pt idx="5">
                  <c:v>41767</c:v>
                </c:pt>
                <c:pt idx="6">
                  <c:v>41796</c:v>
                </c:pt>
              </c:numCache>
            </c:numRef>
          </c:cat>
          <c:val>
            <c:numRef>
              <c:f>Sheet2!$D$13:$J$13</c:f>
              <c:numCache>
                <c:formatCode>#,##0</c:formatCode>
                <c:ptCount val="7"/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Sheet2!$C$14</c:f>
              <c:strCache>
                <c:ptCount val="1"/>
                <c:pt idx="0">
                  <c:v>Branco/Nulo/Nenhum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Sheet2!$D$11:$J$11</c:f>
              <c:numCache>
                <c:formatCode>m/d/yyyy</c:formatCode>
                <c:ptCount val="7"/>
                <c:pt idx="0">
                  <c:v>41495</c:v>
                </c:pt>
                <c:pt idx="1">
                  <c:v>41558</c:v>
                </c:pt>
                <c:pt idx="2">
                  <c:v>41607</c:v>
                </c:pt>
                <c:pt idx="3">
                  <c:v>41690</c:v>
                </c:pt>
                <c:pt idx="4">
                  <c:v>41732</c:v>
                </c:pt>
                <c:pt idx="5">
                  <c:v>41767</c:v>
                </c:pt>
                <c:pt idx="6">
                  <c:v>41796</c:v>
                </c:pt>
              </c:numCache>
            </c:numRef>
          </c:cat>
          <c:val>
            <c:numRef>
              <c:f>Sheet2!$D$14:$J$14</c:f>
              <c:numCache>
                <c:formatCode>#,##0</c:formatCode>
                <c:ptCount val="7"/>
                <c:pt idx="1">
                  <c:v>-3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-4</c:v>
                </c:pt>
                <c:pt idx="6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Sheet2!$C$15</c:f>
              <c:strCache>
                <c:ptCount val="1"/>
                <c:pt idx="0">
                  <c:v>Não sabe</c:v>
                </c:pt>
              </c:strCache>
            </c:strRef>
          </c:tx>
          <c:spPr>
            <a:ln w="38100">
              <a:solidFill>
                <a:srgbClr val="780032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Sheet2!$D$11:$J$11</c:f>
              <c:numCache>
                <c:formatCode>m/d/yyyy</c:formatCode>
                <c:ptCount val="7"/>
                <c:pt idx="0">
                  <c:v>41495</c:v>
                </c:pt>
                <c:pt idx="1">
                  <c:v>41558</c:v>
                </c:pt>
                <c:pt idx="2">
                  <c:v>41607</c:v>
                </c:pt>
                <c:pt idx="3">
                  <c:v>41690</c:v>
                </c:pt>
                <c:pt idx="4">
                  <c:v>41732</c:v>
                </c:pt>
                <c:pt idx="5">
                  <c:v>41767</c:v>
                </c:pt>
                <c:pt idx="6">
                  <c:v>41796</c:v>
                </c:pt>
              </c:numCache>
            </c:numRef>
          </c:cat>
          <c:val>
            <c:numRef>
              <c:f>Sheet2!$D$15:$J$15</c:f>
              <c:numCache>
                <c:formatCode>#,##0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2816"/>
        <c:axId val="117524352"/>
      </c:lineChart>
      <c:dateAx>
        <c:axId val="117522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7524352"/>
        <c:crosses val="autoZero"/>
        <c:auto val="1"/>
        <c:lblOffset val="100"/>
        <c:baseTimeUnit val="months"/>
      </c:dateAx>
      <c:valAx>
        <c:axId val="117524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752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Aécio - Intenção de Voto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08/05/2014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27</c:v>
                </c:pt>
                <c:pt idx="1">
                  <c:v>19</c:v>
                </c:pt>
                <c:pt idx="2">
                  <c:v>12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06/06/2014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25</c:v>
                </c:pt>
                <c:pt idx="1">
                  <c:v>21</c:v>
                </c:pt>
                <c:pt idx="2">
                  <c:v>10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32544"/>
        <c:axId val="119354112"/>
      </c:barChart>
      <c:catAx>
        <c:axId val="11953254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354112"/>
        <c:crosses val="autoZero"/>
        <c:auto val="1"/>
        <c:lblAlgn val="ctr"/>
        <c:lblOffset val="100"/>
        <c:noMultiLvlLbl val="0"/>
      </c:catAx>
      <c:valAx>
        <c:axId val="119354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53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Campos - Intenção de Voto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08/05/2014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06/06/2014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Sheet1!$F$7:$F$11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Sheet1!$L$7:$L$11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94304"/>
        <c:axId val="119395840"/>
      </c:barChart>
      <c:catAx>
        <c:axId val="11939430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395840"/>
        <c:crosses val="autoZero"/>
        <c:auto val="1"/>
        <c:lblAlgn val="ctr"/>
        <c:lblOffset val="100"/>
        <c:noMultiLvlLbl val="0"/>
      </c:catAx>
      <c:valAx>
        <c:axId val="119395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39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Brasil - Intenção</a:t>
            </a:r>
            <a:r>
              <a:rPr lang="pt-BR" baseline="0"/>
              <a:t> de Voto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Dilma</c:v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Sheet1!$Q$7:$R$7</c:f>
              <c:numCache>
                <c:formatCode>0.00</c:formatCode>
                <c:ptCount val="2"/>
                <c:pt idx="0">
                  <c:v>37.881</c:v>
                </c:pt>
                <c:pt idx="1">
                  <c:v>34.922000000000004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Aécio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Sheet1!$S$7:$T$7</c:f>
              <c:numCache>
                <c:formatCode>0.00</c:formatCode>
                <c:ptCount val="2"/>
                <c:pt idx="0">
                  <c:v>20.146000000000001</c:v>
                </c:pt>
                <c:pt idx="1">
                  <c:v>19.146000000000001</c:v>
                </c:pt>
              </c:numCache>
            </c:numRef>
          </c:val>
        </c:ser>
        <c:ser>
          <c:idx val="2"/>
          <c:order val="2"/>
          <c:tx>
            <c:strRef>
              <c:f>Sheet1!$U$5</c:f>
              <c:strCache>
                <c:ptCount val="1"/>
                <c:pt idx="0">
                  <c:v>Campos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Sheet1!$U$7:$V$7</c:f>
              <c:numCache>
                <c:formatCode>0.00</c:formatCode>
                <c:ptCount val="2"/>
                <c:pt idx="0">
                  <c:v>10.57</c:v>
                </c:pt>
                <c:pt idx="1">
                  <c:v>6.6219999999999999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62624"/>
        <c:axId val="119564160"/>
      </c:barChart>
      <c:catAx>
        <c:axId val="119562624"/>
        <c:scaling>
          <c:orientation val="minMax"/>
          <c:max val="2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564160"/>
        <c:crosses val="autoZero"/>
        <c:auto val="1"/>
        <c:lblAlgn val="ctr"/>
        <c:lblOffset val="100"/>
        <c:noMultiLvlLbl val="0"/>
      </c:catAx>
      <c:valAx>
        <c:axId val="119564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56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Brasil Ex-SE - Intenção</a:t>
            </a:r>
            <a:r>
              <a:rPr lang="pt-BR" baseline="0"/>
              <a:t> de Voto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Dilma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Sheet1!$Q$9:$R$9</c:f>
              <c:numCache>
                <c:formatCode>0.00</c:formatCode>
                <c:ptCount val="2"/>
                <c:pt idx="0">
                  <c:v>43.611398963730565</c:v>
                </c:pt>
                <c:pt idx="1">
                  <c:v>41.409326424870457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Aécio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Sheet1!$S$9:$T$9</c:f>
              <c:numCache>
                <c:formatCode>0.00</c:formatCode>
                <c:ptCount val="2"/>
                <c:pt idx="0">
                  <c:v>15.162348877374782</c:v>
                </c:pt>
                <c:pt idx="1">
                  <c:v>14.889464594127805</c:v>
                </c:pt>
              </c:numCache>
            </c:numRef>
          </c:val>
        </c:ser>
        <c:ser>
          <c:idx val="2"/>
          <c:order val="2"/>
          <c:tx>
            <c:strRef>
              <c:f>Sheet1!$U$5</c:f>
              <c:strCache>
                <c:ptCount val="1"/>
                <c:pt idx="0">
                  <c:v>Campos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Sheet1!$U$6:$V$6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Sheet1!$U$9:$V$9</c:f>
              <c:numCache>
                <c:formatCode>0.00</c:formatCode>
                <c:ptCount val="2"/>
                <c:pt idx="0">
                  <c:v>13.165803108808291</c:v>
                </c:pt>
                <c:pt idx="1">
                  <c:v>8.528497409326425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57472"/>
        <c:axId val="122059008"/>
      </c:barChart>
      <c:catAx>
        <c:axId val="122057472"/>
        <c:scaling>
          <c:orientation val="minMax"/>
          <c:max val="2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22059008"/>
        <c:crosses val="autoZero"/>
        <c:auto val="1"/>
        <c:lblAlgn val="ctr"/>
        <c:lblOffset val="100"/>
        <c:noMultiLvlLbl val="0"/>
      </c:catAx>
      <c:valAx>
        <c:axId val="122059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2205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Segundo Turno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Dilma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Sheet1!$Z$6:$AA$6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Sheet1!$Z$7:$AA$7</c:f>
              <c:numCache>
                <c:formatCode>General</c:formatCode>
                <c:ptCount val="2"/>
                <c:pt idx="0">
                  <c:v>47</c:v>
                </c:pt>
                <c:pt idx="1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Sheet1!$AB$5</c:f>
              <c:strCache>
                <c:ptCount val="1"/>
                <c:pt idx="0">
                  <c:v>Aécio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Sheet1!$AB$7:$AC$7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Sheet1!$AD$5</c:f>
              <c:strCache>
                <c:ptCount val="1"/>
                <c:pt idx="0">
                  <c:v>Brancos e Nulos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Sheet1!$AD$7:$AE$7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Sheet1!$AF$5</c:f>
              <c:strCache>
                <c:ptCount val="1"/>
                <c:pt idx="0">
                  <c:v>Não Sabe</c:v>
                </c:pt>
              </c:strCache>
            </c:strRef>
          </c:tx>
          <c:spPr>
            <a:solidFill>
              <a:srgbClr val="780032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Sheet1!$AF$7:$AG$7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18176"/>
        <c:axId val="119624064"/>
      </c:barChart>
      <c:catAx>
        <c:axId val="11961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624064"/>
        <c:crosses val="autoZero"/>
        <c:auto val="1"/>
        <c:lblAlgn val="ctr"/>
        <c:lblOffset val="100"/>
        <c:noMultiLvlLbl val="0"/>
      </c:catAx>
      <c:valAx>
        <c:axId val="119624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61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Segundo Turno - Votos Válidos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Sheet1!$Z$5</c:f>
              <c:strCache>
                <c:ptCount val="1"/>
                <c:pt idx="0">
                  <c:v>Dilma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Sheet1!$Z$6:$AA$6</c:f>
              <c:strCache>
                <c:ptCount val="2"/>
                <c:pt idx="0">
                  <c:v>08/05/2014</c:v>
                </c:pt>
                <c:pt idx="1">
                  <c:v>06/06/2014</c:v>
                </c:pt>
              </c:strCache>
            </c:strRef>
          </c:cat>
          <c:val>
            <c:numRef>
              <c:f>Sheet1!$Z$9:$AA$9</c:f>
              <c:numCache>
                <c:formatCode>#,##0.00</c:formatCode>
                <c:ptCount val="2"/>
                <c:pt idx="0">
                  <c:v>56.626506024096393</c:v>
                </c:pt>
                <c:pt idx="1">
                  <c:v>54.761904761904766</c:v>
                </c:pt>
              </c:numCache>
            </c:numRef>
          </c:val>
        </c:ser>
        <c:ser>
          <c:idx val="1"/>
          <c:order val="1"/>
          <c:tx>
            <c:strRef>
              <c:f>Sheet1!$AB$5</c:f>
              <c:strCache>
                <c:ptCount val="1"/>
                <c:pt idx="0">
                  <c:v>Aécio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Sheet1!$AB$9:$AC$9</c:f>
              <c:numCache>
                <c:formatCode>#,##0.00</c:formatCode>
                <c:ptCount val="2"/>
                <c:pt idx="0">
                  <c:v>43.373493975903614</c:v>
                </c:pt>
                <c:pt idx="1">
                  <c:v>45.238095238095241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50176"/>
        <c:axId val="119651712"/>
      </c:barChart>
      <c:catAx>
        <c:axId val="11965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19651712"/>
        <c:crosses val="autoZero"/>
        <c:auto val="1"/>
        <c:lblAlgn val="ctr"/>
        <c:lblOffset val="100"/>
        <c:noMultiLvlLbl val="0"/>
      </c:catAx>
      <c:valAx>
        <c:axId val="119651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1965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Segundo Turno - PT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1"/>
          <c:order val="0"/>
          <c:tx>
            <c:v>Dilma 2010</c:v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strRef>
              <c:f>Sheet1!$F$17:$F$21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Sheet1!$L$25:$L$29</c:f>
              <c:numCache>
                <c:formatCode>#,##0.00</c:formatCode>
                <c:ptCount val="5"/>
                <c:pt idx="0">
                  <c:v>51.876380326008373</c:v>
                </c:pt>
                <c:pt idx="1">
                  <c:v>46.109023172993517</c:v>
                </c:pt>
                <c:pt idx="2">
                  <c:v>70.578842800636593</c:v>
                </c:pt>
                <c:pt idx="3">
                  <c:v>49.079758627739942</c:v>
                </c:pt>
                <c:pt idx="4">
                  <c:v>57.429062658651773</c:v>
                </c:pt>
              </c:numCache>
            </c:numRef>
          </c:val>
        </c:ser>
        <c:ser>
          <c:idx val="0"/>
          <c:order val="1"/>
          <c:tx>
            <c:v>Dilma 2014</c:v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cat>
            <c:strRef>
              <c:f>Sheet1!$F$17:$F$21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Sheet1!$L$17:$L$21</c:f>
              <c:numCache>
                <c:formatCode>0.00</c:formatCode>
                <c:ptCount val="5"/>
                <c:pt idx="0">
                  <c:v>44.444444444444443</c:v>
                </c:pt>
                <c:pt idx="1">
                  <c:v>48.192771084337352</c:v>
                </c:pt>
                <c:pt idx="2">
                  <c:v>74.712643678160916</c:v>
                </c:pt>
                <c:pt idx="3">
                  <c:v>50</c:v>
                </c:pt>
                <c:pt idx="4">
                  <c:v>63.636363636363633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06208"/>
        <c:axId val="296084992"/>
      </c:barChart>
      <c:catAx>
        <c:axId val="29500620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96084992"/>
        <c:crosses val="autoZero"/>
        <c:auto val="1"/>
        <c:lblAlgn val="ctr"/>
        <c:lblOffset val="100"/>
        <c:noMultiLvlLbl val="0"/>
      </c:catAx>
      <c:valAx>
        <c:axId val="296084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295006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Segundo turno - PSDB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1"/>
          <c:order val="0"/>
          <c:tx>
            <c:v>Serra 2010</c:v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val>
            <c:numRef>
              <c:f>Sheet1!$M$25:$M$29</c:f>
              <c:numCache>
                <c:formatCode>#,##0.00</c:formatCode>
                <c:ptCount val="5"/>
                <c:pt idx="0">
                  <c:v>48.123619673991627</c:v>
                </c:pt>
                <c:pt idx="1">
                  <c:v>53.89097682700649</c:v>
                </c:pt>
                <c:pt idx="2">
                  <c:v>29.421157199363396</c:v>
                </c:pt>
                <c:pt idx="3">
                  <c:v>50.920241372260058</c:v>
                </c:pt>
                <c:pt idx="4">
                  <c:v>42.570937341348227</c:v>
                </c:pt>
              </c:numCache>
            </c:numRef>
          </c:val>
        </c:ser>
        <c:ser>
          <c:idx val="0"/>
          <c:order val="1"/>
          <c:tx>
            <c:v>Aécio 2014</c:v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strRef>
              <c:f>Sheet1!$F$17:$F$21</c:f>
              <c:strCache>
                <c:ptCount val="5"/>
                <c:pt idx="0">
                  <c:v>SE</c:v>
                </c:pt>
                <c:pt idx="1">
                  <c:v>S</c:v>
                </c:pt>
                <c:pt idx="2">
                  <c:v>NE</c:v>
                </c:pt>
                <c:pt idx="3">
                  <c:v>CO</c:v>
                </c:pt>
                <c:pt idx="4">
                  <c:v>N</c:v>
                </c:pt>
              </c:strCache>
            </c:strRef>
          </c:cat>
          <c:val>
            <c:numRef>
              <c:f>Sheet1!$M$17:$M$21</c:f>
              <c:numCache>
                <c:formatCode>0.00</c:formatCode>
                <c:ptCount val="5"/>
                <c:pt idx="0">
                  <c:v>55.55555555555555</c:v>
                </c:pt>
                <c:pt idx="1">
                  <c:v>51.807228915662655</c:v>
                </c:pt>
                <c:pt idx="2">
                  <c:v>25.287356321839081</c:v>
                </c:pt>
                <c:pt idx="3">
                  <c:v>50</c:v>
                </c:pt>
                <c:pt idx="4">
                  <c:v>36.363636363636367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76736"/>
        <c:axId val="298295296"/>
      </c:barChart>
      <c:catAx>
        <c:axId val="29827673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298295296"/>
        <c:crosses val="autoZero"/>
        <c:auto val="1"/>
        <c:lblAlgn val="ctr"/>
        <c:lblOffset val="100"/>
        <c:noMultiLvlLbl val="0"/>
      </c:catAx>
      <c:valAx>
        <c:axId val="298295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298276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34</xdr:row>
      <xdr:rowOff>33337</xdr:rowOff>
    </xdr:from>
    <xdr:to>
      <xdr:col>16</xdr:col>
      <xdr:colOff>436562</xdr:colOff>
      <xdr:row>61</xdr:row>
      <xdr:rowOff>7937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271463</xdr:colOff>
      <xdr:row>59</xdr:row>
      <xdr:rowOff>33338</xdr:rowOff>
    </xdr:from>
    <xdr:to>
      <xdr:col>16</xdr:col>
      <xdr:colOff>560388</xdr:colOff>
      <xdr:row>86</xdr:row>
      <xdr:rowOff>7938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87</xdr:row>
      <xdr:rowOff>114300</xdr:rowOff>
    </xdr:from>
    <xdr:to>
      <xdr:col>16</xdr:col>
      <xdr:colOff>660400</xdr:colOff>
      <xdr:row>114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319087</xdr:colOff>
      <xdr:row>75</xdr:row>
      <xdr:rowOff>138112</xdr:rowOff>
    </xdr:from>
    <xdr:to>
      <xdr:col>40</xdr:col>
      <xdr:colOff>93662</xdr:colOff>
      <xdr:row>102</xdr:row>
      <xdr:rowOff>112712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99</xdr:row>
      <xdr:rowOff>28575</xdr:rowOff>
    </xdr:from>
    <xdr:to>
      <xdr:col>40</xdr:col>
      <xdr:colOff>441325</xdr:colOff>
      <xdr:row>126</xdr:row>
      <xdr:rowOff>3175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433386</xdr:colOff>
      <xdr:row>10</xdr:row>
      <xdr:rowOff>119062</xdr:rowOff>
    </xdr:from>
    <xdr:to>
      <xdr:col>48</xdr:col>
      <xdr:colOff>288924</xdr:colOff>
      <xdr:row>37</xdr:row>
      <xdr:rowOff>93662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128587</xdr:colOff>
      <xdr:row>43</xdr:row>
      <xdr:rowOff>23813</xdr:rowOff>
    </xdr:from>
    <xdr:to>
      <xdr:col>45</xdr:col>
      <xdr:colOff>384175</xdr:colOff>
      <xdr:row>69</xdr:row>
      <xdr:rowOff>188913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357187</xdr:colOff>
      <xdr:row>33</xdr:row>
      <xdr:rowOff>123825</xdr:rowOff>
    </xdr:from>
    <xdr:to>
      <xdr:col>15</xdr:col>
      <xdr:colOff>169862</xdr:colOff>
      <xdr:row>60</xdr:row>
      <xdr:rowOff>98425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628649</xdr:colOff>
      <xdr:row>47</xdr:row>
      <xdr:rowOff>161926</xdr:rowOff>
    </xdr:from>
    <xdr:to>
      <xdr:col>30</xdr:col>
      <xdr:colOff>593724</xdr:colOff>
      <xdr:row>74</xdr:row>
      <xdr:rowOff>136526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614362</xdr:colOff>
      <xdr:row>19</xdr:row>
      <xdr:rowOff>76200</xdr:rowOff>
    </xdr:from>
    <xdr:to>
      <xdr:col>30</xdr:col>
      <xdr:colOff>574675</xdr:colOff>
      <xdr:row>46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147637</xdr:rowOff>
    </xdr:from>
    <xdr:to>
      <xdr:col>14</xdr:col>
      <xdr:colOff>441325</xdr:colOff>
      <xdr:row>54</xdr:row>
      <xdr:rowOff>122237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D10" sqref="D10"/>
    </sheetView>
  </sheetViews>
  <sheetFormatPr defaultRowHeight="15" x14ac:dyDescent="0.25"/>
  <cols>
    <col min="1" max="1" width="7" style="6" bestFit="1" customWidth="1"/>
    <col min="2" max="2" width="12.85546875" style="6" bestFit="1" customWidth="1"/>
    <col min="3" max="3" width="14.85546875" style="6" bestFit="1" customWidth="1"/>
    <col min="4" max="4" width="13.28515625" style="6" bestFit="1" customWidth="1"/>
    <col min="5" max="5" width="8.140625" style="6" bestFit="1" customWidth="1"/>
    <col min="6" max="6" width="3.5703125" style="6" customWidth="1"/>
    <col min="7" max="8" width="12" style="6" bestFit="1" customWidth="1"/>
    <col min="9" max="11" width="9.140625" style="6"/>
    <col min="12" max="12" width="12.140625" style="6" bestFit="1" customWidth="1"/>
    <col min="13" max="16384" width="9.140625" style="6"/>
  </cols>
  <sheetData>
    <row r="1" spans="1:16" ht="18.75" x14ac:dyDescent="0.3">
      <c r="A1" s="20" t="s">
        <v>46</v>
      </c>
      <c r="D1" s="21" t="s">
        <v>48</v>
      </c>
      <c r="E1" s="21"/>
    </row>
    <row r="2" spans="1:16" x14ac:dyDescent="0.25">
      <c r="D2" t="s">
        <v>43</v>
      </c>
      <c r="E2" t="s">
        <v>8</v>
      </c>
      <c r="G2" s="13" t="s">
        <v>47</v>
      </c>
      <c r="H2" s="13"/>
      <c r="J2" s="13" t="s">
        <v>33</v>
      </c>
      <c r="K2" s="13"/>
      <c r="L2" s="13"/>
      <c r="M2" s="13"/>
      <c r="O2" s="13" t="s">
        <v>38</v>
      </c>
      <c r="P2" s="13"/>
    </row>
    <row r="3" spans="1:16" x14ac:dyDescent="0.25">
      <c r="A3" s="16" t="s">
        <v>0</v>
      </c>
      <c r="D3" s="9">
        <v>43450786</v>
      </c>
      <c r="E3" s="15">
        <f>D3/$D$21</f>
        <v>0.43743932904282745</v>
      </c>
      <c r="G3" s="6" t="s">
        <v>4</v>
      </c>
      <c r="H3" s="6" t="s">
        <v>24</v>
      </c>
      <c r="J3" s="6" t="s">
        <v>4</v>
      </c>
      <c r="K3" s="6" t="s">
        <v>5</v>
      </c>
      <c r="L3" s="6" t="s">
        <v>34</v>
      </c>
      <c r="M3" s="6" t="s">
        <v>35</v>
      </c>
      <c r="O3" s="6" t="s">
        <v>4</v>
      </c>
      <c r="P3" s="6" t="s">
        <v>24</v>
      </c>
    </row>
    <row r="4" spans="1:16" x14ac:dyDescent="0.25">
      <c r="A4" s="16" t="s">
        <v>1</v>
      </c>
      <c r="D4" s="9">
        <v>15760631</v>
      </c>
      <c r="E4" s="15">
        <f t="shared" ref="E4:E9" si="0">D4/$D$21</f>
        <v>0.15866962337416834</v>
      </c>
      <c r="G4" s="14">
        <v>51.876380326008373</v>
      </c>
      <c r="H4" s="14">
        <v>48.123619673991627</v>
      </c>
      <c r="O4" s="14">
        <v>44.444444444444443</v>
      </c>
      <c r="P4" s="14">
        <v>55.55555555555555</v>
      </c>
    </row>
    <row r="5" spans="1:16" x14ac:dyDescent="0.25">
      <c r="A5" s="16" t="s">
        <v>2</v>
      </c>
      <c r="D5" s="9">
        <v>26077771</v>
      </c>
      <c r="E5" s="15">
        <f t="shared" si="0"/>
        <v>0.26253708389009361</v>
      </c>
      <c r="G5" s="14">
        <v>46.109023172993517</v>
      </c>
      <c r="H5" s="14">
        <v>53.89097682700649</v>
      </c>
      <c r="O5" s="14">
        <v>48.192771084337352</v>
      </c>
      <c r="P5" s="14">
        <v>51.807228915662655</v>
      </c>
    </row>
    <row r="6" spans="1:16" x14ac:dyDescent="0.25">
      <c r="A6" s="16" t="s">
        <v>37</v>
      </c>
      <c r="D6" s="9">
        <f>SUM(D7:D8)</f>
        <v>14040669</v>
      </c>
      <c r="E6" s="15">
        <f>SUM(E7:E8)</f>
        <v>0.14135396369291059</v>
      </c>
      <c r="G6" s="14">
        <v>70.578842800636593</v>
      </c>
      <c r="H6" s="14">
        <v>29.421157199363396</v>
      </c>
      <c r="O6" s="14">
        <v>74.712643678160916</v>
      </c>
      <c r="P6" s="14">
        <v>25.287356321839081</v>
      </c>
    </row>
    <row r="7" spans="1:16" x14ac:dyDescent="0.25">
      <c r="A7" s="16" t="s">
        <v>3</v>
      </c>
      <c r="D7" s="9">
        <v>7008759</v>
      </c>
      <c r="E7" s="15">
        <f t="shared" si="0"/>
        <v>7.0560445888893208E-2</v>
      </c>
      <c r="G7" s="14">
        <f>SUMPRODUCT(G8:G9,E8:E9)/SUM(E8:E9)</f>
        <v>56.87706398315018</v>
      </c>
      <c r="H7" s="14">
        <f>SUMPRODUCT(H8:H9,E8:E9)/SUM(E8:E9)</f>
        <v>43.122936016849827</v>
      </c>
      <c r="O7" s="14">
        <v>50</v>
      </c>
      <c r="P7" s="14">
        <v>50</v>
      </c>
    </row>
    <row r="8" spans="1:16" x14ac:dyDescent="0.25">
      <c r="A8" s="16" t="s">
        <v>6</v>
      </c>
      <c r="D8" s="9">
        <v>7031910</v>
      </c>
      <c r="E8" s="15">
        <f t="shared" si="0"/>
        <v>7.0793517804017381E-2</v>
      </c>
      <c r="G8" s="14">
        <v>49.079758627739942</v>
      </c>
      <c r="H8" s="14">
        <v>50.920241372260058</v>
      </c>
      <c r="O8" s="14">
        <v>63.636363636363633</v>
      </c>
      <c r="P8" s="14">
        <v>36.363636363636367</v>
      </c>
    </row>
    <row r="9" spans="1:16" x14ac:dyDescent="0.25">
      <c r="A9" s="16" t="s">
        <v>36</v>
      </c>
      <c r="D9" s="9">
        <f>SUM(D7:D8,D3:D5)</f>
        <v>99329857</v>
      </c>
      <c r="E9" s="15">
        <f t="shared" si="0"/>
        <v>1</v>
      </c>
      <c r="G9" s="14">
        <v>57.429062658651773</v>
      </c>
      <c r="H9" s="14">
        <v>42.570937341348227</v>
      </c>
    </row>
    <row r="10" spans="1:16" x14ac:dyDescent="0.25">
      <c r="G10" s="6">
        <v>56.05</v>
      </c>
      <c r="H10" s="6">
        <v>43.95</v>
      </c>
    </row>
    <row r="13" spans="1:16" ht="18.75" x14ac:dyDescent="0.3">
      <c r="A13" s="18">
        <v>2010</v>
      </c>
      <c r="B13" s="18"/>
      <c r="C13" s="18"/>
      <c r="G13" s="13" t="s">
        <v>29</v>
      </c>
      <c r="H13" s="13"/>
      <c r="J13" s="13" t="s">
        <v>33</v>
      </c>
      <c r="K13" s="13"/>
      <c r="L13" s="13"/>
      <c r="M13" s="13"/>
      <c r="O13" s="13" t="s">
        <v>38</v>
      </c>
      <c r="P13" s="13"/>
    </row>
    <row r="14" spans="1:16" x14ac:dyDescent="0.25">
      <c r="D14" t="s">
        <v>43</v>
      </c>
      <c r="E14" t="s">
        <v>8</v>
      </c>
      <c r="G14" s="6" t="s">
        <v>4</v>
      </c>
      <c r="H14" s="6" t="s">
        <v>24</v>
      </c>
      <c r="J14" s="6" t="s">
        <v>4</v>
      </c>
      <c r="K14" s="6" t="s">
        <v>24</v>
      </c>
      <c r="L14" s="6" t="s">
        <v>34</v>
      </c>
      <c r="M14" s="6" t="s">
        <v>35</v>
      </c>
      <c r="O14" s="6" t="s">
        <v>4</v>
      </c>
      <c r="P14" s="6" t="s">
        <v>24</v>
      </c>
    </row>
    <row r="15" spans="1:16" x14ac:dyDescent="0.25">
      <c r="A15" s="16" t="s">
        <v>0</v>
      </c>
      <c r="B15" s="16"/>
      <c r="C15" s="16"/>
      <c r="D15" s="9">
        <v>43450786</v>
      </c>
      <c r="E15" s="15">
        <f>D15/$D$21</f>
        <v>0.43743932904282745</v>
      </c>
      <c r="G15" s="14">
        <v>51.876380326008373</v>
      </c>
      <c r="H15" s="14">
        <v>48.123619673991627</v>
      </c>
      <c r="J15" s="6">
        <v>50</v>
      </c>
      <c r="K15" s="6">
        <v>40</v>
      </c>
      <c r="L15" s="6">
        <v>6</v>
      </c>
      <c r="M15" s="6">
        <v>4</v>
      </c>
      <c r="O15" s="17">
        <v>55</v>
      </c>
      <c r="P15" s="17">
        <v>45</v>
      </c>
    </row>
    <row r="16" spans="1:16" x14ac:dyDescent="0.25">
      <c r="A16" s="16" t="s">
        <v>1</v>
      </c>
      <c r="B16" s="16"/>
      <c r="C16" s="16"/>
      <c r="D16" s="9">
        <v>15760631</v>
      </c>
      <c r="E16" s="15">
        <f t="shared" ref="E16:E21" si="1">D16/$D$21</f>
        <v>0.15866962337416834</v>
      </c>
      <c r="G16" s="14">
        <v>46.109023172993517</v>
      </c>
      <c r="H16" s="14">
        <v>53.89097682700649</v>
      </c>
      <c r="J16" s="6">
        <v>42</v>
      </c>
      <c r="K16" s="6">
        <v>49</v>
      </c>
      <c r="L16" s="6">
        <v>6</v>
      </c>
      <c r="M16" s="6">
        <v>3</v>
      </c>
      <c r="O16" s="17">
        <v>46</v>
      </c>
      <c r="P16" s="17">
        <v>54</v>
      </c>
    </row>
    <row r="17" spans="1:16" x14ac:dyDescent="0.25">
      <c r="A17" s="16" t="s">
        <v>2</v>
      </c>
      <c r="B17" s="16"/>
      <c r="C17" s="16"/>
      <c r="D17" s="9">
        <v>26077771</v>
      </c>
      <c r="E17" s="15">
        <f t="shared" si="1"/>
        <v>0.26253708389009361</v>
      </c>
      <c r="G17" s="14">
        <v>70.578842800636593</v>
      </c>
      <c r="H17" s="14">
        <v>29.421157199363396</v>
      </c>
      <c r="J17" s="6">
        <v>66</v>
      </c>
      <c r="K17" s="6">
        <v>29</v>
      </c>
      <c r="L17" s="6">
        <v>3</v>
      </c>
      <c r="M17" s="6">
        <v>2</v>
      </c>
      <c r="O17" s="17">
        <v>69</v>
      </c>
      <c r="P17" s="17">
        <v>31</v>
      </c>
    </row>
    <row r="18" spans="1:16" x14ac:dyDescent="0.25">
      <c r="A18" s="16" t="s">
        <v>37</v>
      </c>
      <c r="B18" s="16"/>
      <c r="C18" s="16"/>
      <c r="D18" s="9">
        <f>SUM(D19:D20)</f>
        <v>14040669</v>
      </c>
      <c r="E18" s="15">
        <f>SUM(E19:E20)</f>
        <v>0.14135396369291059</v>
      </c>
      <c r="G18" s="14">
        <f>SUMPRODUCT(G19:G20,E19:E20)/SUM(E19:E20)</f>
        <v>53.261294030932568</v>
      </c>
      <c r="H18" s="14">
        <f>SUMPRODUCT(H19:H20,E19:E20)/SUM(E19:E20)</f>
        <v>46.738705969067432</v>
      </c>
      <c r="J18" s="6">
        <v>43</v>
      </c>
      <c r="K18" s="6">
        <v>52</v>
      </c>
      <c r="L18" s="6">
        <v>3</v>
      </c>
      <c r="M18" s="6">
        <v>2</v>
      </c>
      <c r="O18" s="17">
        <v>46</v>
      </c>
      <c r="P18" s="17">
        <v>54</v>
      </c>
    </row>
    <row r="19" spans="1:16" x14ac:dyDescent="0.25">
      <c r="A19" s="16" t="s">
        <v>3</v>
      </c>
      <c r="B19" s="16"/>
      <c r="C19" s="16"/>
      <c r="D19" s="9">
        <v>7008759</v>
      </c>
      <c r="E19" s="15">
        <f t="shared" si="1"/>
        <v>7.0560445888893208E-2</v>
      </c>
      <c r="G19" s="14">
        <v>49.079758627739942</v>
      </c>
      <c r="H19" s="14">
        <v>50.920241372260058</v>
      </c>
    </row>
    <row r="20" spans="1:16" x14ac:dyDescent="0.25">
      <c r="A20" s="16" t="s">
        <v>6</v>
      </c>
      <c r="B20" s="16"/>
      <c r="C20" s="16"/>
      <c r="D20" s="9">
        <v>7031910</v>
      </c>
      <c r="E20" s="15">
        <f t="shared" si="1"/>
        <v>7.0793517804017381E-2</v>
      </c>
      <c r="G20" s="14">
        <v>57.429062658651773</v>
      </c>
      <c r="H20" s="14">
        <v>42.570937341348227</v>
      </c>
    </row>
    <row r="21" spans="1:16" x14ac:dyDescent="0.25">
      <c r="A21" s="16" t="s">
        <v>36</v>
      </c>
      <c r="B21" s="16"/>
      <c r="C21" s="16"/>
      <c r="D21" s="9">
        <f>SUM(D19:D20,D15:D17)</f>
        <v>99329857</v>
      </c>
      <c r="E21" s="15">
        <f t="shared" si="1"/>
        <v>1</v>
      </c>
      <c r="G21" s="6">
        <v>56.05</v>
      </c>
      <c r="H21" s="6">
        <v>43.95</v>
      </c>
      <c r="J21" s="6">
        <v>52</v>
      </c>
      <c r="K21" s="6">
        <v>40</v>
      </c>
      <c r="L21" s="6">
        <v>5</v>
      </c>
      <c r="M21" s="6">
        <v>2</v>
      </c>
      <c r="O21" s="6">
        <v>56</v>
      </c>
      <c r="P21" s="6">
        <v>44</v>
      </c>
    </row>
    <row r="25" spans="1:16" ht="18.75" x14ac:dyDescent="0.3">
      <c r="A25" s="18">
        <v>2006</v>
      </c>
      <c r="B25" s="18"/>
      <c r="C25" s="18"/>
      <c r="G25" s="13" t="s">
        <v>41</v>
      </c>
      <c r="H25" s="13"/>
      <c r="J25" s="13" t="s">
        <v>33</v>
      </c>
      <c r="K25" s="13"/>
      <c r="L25" s="13"/>
      <c r="M25" s="13"/>
      <c r="O25" s="13" t="s">
        <v>38</v>
      </c>
      <c r="P25" s="13"/>
    </row>
    <row r="26" spans="1:16" x14ac:dyDescent="0.25">
      <c r="B26" s="6" t="s">
        <v>45</v>
      </c>
      <c r="C26" s="6" t="s">
        <v>44</v>
      </c>
      <c r="D26" t="s">
        <v>43</v>
      </c>
      <c r="E26" t="s">
        <v>8</v>
      </c>
      <c r="G26" s="6" t="s">
        <v>39</v>
      </c>
      <c r="H26" s="6" t="s">
        <v>40</v>
      </c>
      <c r="J26" s="6" t="s">
        <v>39</v>
      </c>
      <c r="K26" s="6" t="s">
        <v>40</v>
      </c>
      <c r="L26" s="6" t="s">
        <v>34</v>
      </c>
      <c r="M26" s="6" t="s">
        <v>35</v>
      </c>
      <c r="O26" s="6" t="s">
        <v>39</v>
      </c>
      <c r="P26" s="6" t="s">
        <v>40</v>
      </c>
    </row>
    <row r="27" spans="1:16" x14ac:dyDescent="0.25">
      <c r="A27" s="16" t="s">
        <v>0</v>
      </c>
      <c r="B27" s="19">
        <v>0.17480000000000001</v>
      </c>
      <c r="C27" s="19">
        <v>0.93910000000000005</v>
      </c>
      <c r="D27" s="9">
        <v>42580441</v>
      </c>
      <c r="E27" s="15">
        <f>D27/$D$21</f>
        <v>0.42867715998020617</v>
      </c>
      <c r="G27" s="14">
        <v>56.87</v>
      </c>
      <c r="H27" s="14">
        <v>43.13</v>
      </c>
      <c r="J27" s="6">
        <v>53</v>
      </c>
      <c r="K27" s="17">
        <v>39</v>
      </c>
      <c r="O27" s="14">
        <f>J27/(SUM(J27:K27)/100)</f>
        <v>57.608695652173914</v>
      </c>
      <c r="P27" s="14">
        <f>K27/(SUM(J27:K27)/100)</f>
        <v>42.391304347826086</v>
      </c>
    </row>
    <row r="28" spans="1:16" x14ac:dyDescent="0.25">
      <c r="A28" s="16" t="s">
        <v>1</v>
      </c>
      <c r="B28" s="19">
        <v>0.16189999999999999</v>
      </c>
      <c r="C28" s="19">
        <v>0.93769999999999998</v>
      </c>
      <c r="D28" s="9">
        <v>14963814</v>
      </c>
      <c r="E28" s="15">
        <f>D28/$D$21</f>
        <v>0.15064769498258715</v>
      </c>
      <c r="G28" s="6">
        <v>46.49</v>
      </c>
      <c r="H28" s="14">
        <v>53.51</v>
      </c>
      <c r="J28" s="6">
        <v>45</v>
      </c>
      <c r="K28" s="17">
        <v>48</v>
      </c>
      <c r="O28" s="14">
        <f t="shared" ref="O28:O30" si="2">J28/(SUM(J28:K28)/100)</f>
        <v>48.387096774193544</v>
      </c>
      <c r="P28" s="14">
        <f t="shared" ref="P28:P30" si="3">K28/(SUM(J28:K28)/100)</f>
        <v>51.612903225806448</v>
      </c>
    </row>
    <row r="29" spans="1:16" x14ac:dyDescent="0.25">
      <c r="A29" s="16" t="s">
        <v>2</v>
      </c>
      <c r="B29" s="19">
        <v>0.2114</v>
      </c>
      <c r="C29" s="19">
        <v>0.93210000000000004</v>
      </c>
      <c r="D29" s="9">
        <v>25090197</v>
      </c>
      <c r="E29" s="15">
        <f>D29/$D$21</f>
        <v>0.25259471580634613</v>
      </c>
      <c r="G29" s="14">
        <v>77.13</v>
      </c>
      <c r="H29" s="14">
        <v>22.87</v>
      </c>
      <c r="J29" s="6">
        <v>75</v>
      </c>
      <c r="K29" s="17">
        <v>21</v>
      </c>
      <c r="O29" s="14">
        <f t="shared" si="2"/>
        <v>78.125</v>
      </c>
      <c r="P29" s="14">
        <f t="shared" si="3"/>
        <v>21.875</v>
      </c>
    </row>
    <row r="30" spans="1:16" x14ac:dyDescent="0.25">
      <c r="A30" s="16" t="s">
        <v>37</v>
      </c>
      <c r="B30" s="19">
        <f>SUMPRODUCT(B31:B32,E31:E32)/SUM(E31:E32)</f>
        <v>0.2237326893587103</v>
      </c>
      <c r="C30" s="19">
        <f>SUMPRODUCT(C31:C32,E31:E32)/SUM(E31:E32)</f>
        <v>0.95821029567392335</v>
      </c>
      <c r="D30" s="9">
        <f>SUM(D31:D32)</f>
        <v>13164908</v>
      </c>
      <c r="E30" s="15">
        <f>SUM(E31:E32)</f>
        <v>0.13253726923215042</v>
      </c>
      <c r="G30" s="14">
        <f>SUMPRODUCT(G31:G32,E31:E32)/SUM(E31:E32)</f>
        <v>58.890075979262448</v>
      </c>
      <c r="H30" s="14">
        <f>SUMPRODUCT(H31:H32,E31:E32)/SUM(E31:E32)</f>
        <v>41.109924020737544</v>
      </c>
      <c r="J30" s="6">
        <v>62</v>
      </c>
      <c r="K30" s="17">
        <v>32</v>
      </c>
      <c r="O30" s="14">
        <f t="shared" si="2"/>
        <v>65.957446808510639</v>
      </c>
      <c r="P30" s="14">
        <f t="shared" si="3"/>
        <v>34.042553191489361</v>
      </c>
    </row>
    <row r="31" spans="1:16" x14ac:dyDescent="0.25">
      <c r="A31" s="16" t="s">
        <v>3</v>
      </c>
      <c r="B31" s="19">
        <v>0.2054</v>
      </c>
      <c r="C31" s="19">
        <v>0.94520000000000004</v>
      </c>
      <c r="D31" s="9">
        <v>6677054</v>
      </c>
      <c r="E31" s="15">
        <f>D31/$D$21</f>
        <v>6.7221016939549197E-2</v>
      </c>
      <c r="G31" s="14">
        <v>52.38</v>
      </c>
      <c r="H31" s="14">
        <v>47.62</v>
      </c>
    </row>
    <row r="32" spans="1:16" x14ac:dyDescent="0.25">
      <c r="A32" s="16" t="s">
        <v>6</v>
      </c>
      <c r="B32" s="19">
        <v>0.24260000000000001</v>
      </c>
      <c r="C32" s="19">
        <v>0.97160000000000002</v>
      </c>
      <c r="D32" s="9">
        <v>6487854</v>
      </c>
      <c r="E32" s="15">
        <f>D32/$D$21</f>
        <v>6.5316252292601212E-2</v>
      </c>
      <c r="G32" s="14">
        <v>65.59</v>
      </c>
      <c r="H32" s="14">
        <v>34.409999999999997</v>
      </c>
    </row>
    <row r="33" spans="1:16" x14ac:dyDescent="0.25">
      <c r="A33" s="16" t="s">
        <v>36</v>
      </c>
      <c r="B33" s="19">
        <v>0.18990000000000001</v>
      </c>
      <c r="C33" s="19">
        <f>100%-1.32%-4.71%</f>
        <v>0.93969999999999998</v>
      </c>
      <c r="D33" s="9">
        <f>SUM(D31:D32,D27:D29)</f>
        <v>95799360</v>
      </c>
      <c r="E33" s="15">
        <f>D33/$D$21</f>
        <v>0.96445684000128984</v>
      </c>
      <c r="G33" s="6">
        <v>60.83</v>
      </c>
      <c r="H33" s="6">
        <v>39.17</v>
      </c>
      <c r="O33" s="6">
        <v>61</v>
      </c>
      <c r="P33" s="6">
        <v>39</v>
      </c>
    </row>
    <row r="37" spans="1:16" ht="18.75" x14ac:dyDescent="0.3">
      <c r="A37" s="18">
        <v>2002</v>
      </c>
      <c r="B37" s="18"/>
      <c r="C37" s="18"/>
      <c r="G37" s="13" t="s">
        <v>42</v>
      </c>
      <c r="H37" s="13"/>
      <c r="J37" s="13" t="s">
        <v>33</v>
      </c>
      <c r="K37" s="13"/>
      <c r="L37" s="13"/>
      <c r="M37" s="13"/>
      <c r="O37" s="13" t="s">
        <v>38</v>
      </c>
      <c r="P37" s="13"/>
    </row>
    <row r="38" spans="1:16" x14ac:dyDescent="0.25">
      <c r="G38" s="6" t="s">
        <v>39</v>
      </c>
      <c r="H38" s="6" t="s">
        <v>40</v>
      </c>
      <c r="J38" s="6" t="s">
        <v>39</v>
      </c>
      <c r="K38" s="6" t="s">
        <v>40</v>
      </c>
      <c r="L38" s="6" t="s">
        <v>34</v>
      </c>
      <c r="M38" s="6" t="s">
        <v>35</v>
      </c>
      <c r="O38" s="6" t="s">
        <v>39</v>
      </c>
      <c r="P38" s="6" t="s">
        <v>40</v>
      </c>
    </row>
    <row r="39" spans="1:16" x14ac:dyDescent="0.25">
      <c r="A39" s="16" t="s">
        <v>0</v>
      </c>
      <c r="B39" s="16"/>
      <c r="C39" s="16"/>
      <c r="G39" s="14"/>
      <c r="H39" s="14"/>
      <c r="O39" s="17"/>
      <c r="P39" s="17"/>
    </row>
    <row r="40" spans="1:16" x14ac:dyDescent="0.25">
      <c r="A40" s="16" t="s">
        <v>1</v>
      </c>
      <c r="B40" s="16"/>
      <c r="C40" s="16"/>
      <c r="G40" s="14"/>
      <c r="H40" s="14"/>
      <c r="O40" s="17"/>
      <c r="P40" s="17"/>
    </row>
    <row r="41" spans="1:16" x14ac:dyDescent="0.25">
      <c r="A41" s="16" t="s">
        <v>2</v>
      </c>
      <c r="B41" s="16"/>
      <c r="C41" s="16"/>
      <c r="G41" s="14"/>
      <c r="H41" s="14"/>
      <c r="O41" s="17"/>
      <c r="P41" s="17"/>
    </row>
    <row r="42" spans="1:16" x14ac:dyDescent="0.25">
      <c r="A42" s="16" t="s">
        <v>37</v>
      </c>
      <c r="B42" s="16"/>
      <c r="C42" s="16"/>
      <c r="G42" s="14"/>
      <c r="H42" s="14"/>
      <c r="O42" s="17"/>
      <c r="P42" s="17"/>
    </row>
    <row r="43" spans="1:16" x14ac:dyDescent="0.25">
      <c r="A43" s="16" t="s">
        <v>3</v>
      </c>
      <c r="B43" s="16"/>
      <c r="C43" s="16"/>
      <c r="G43" s="14"/>
      <c r="H43" s="14"/>
    </row>
    <row r="44" spans="1:16" x14ac:dyDescent="0.25">
      <c r="A44" s="16" t="s">
        <v>6</v>
      </c>
      <c r="B44" s="16"/>
      <c r="C44" s="16"/>
      <c r="G44" s="14"/>
      <c r="H44" s="14"/>
    </row>
    <row r="45" spans="1:16" x14ac:dyDescent="0.25">
      <c r="A45" s="16" t="s">
        <v>36</v>
      </c>
      <c r="B45" s="16"/>
      <c r="C45" s="16"/>
      <c r="G45" s="6">
        <v>61.3</v>
      </c>
      <c r="H45" s="6">
        <v>38.700000000000003</v>
      </c>
      <c r="J45" s="6">
        <v>58</v>
      </c>
      <c r="K45" s="6">
        <v>36</v>
      </c>
      <c r="O45" s="6">
        <v>62</v>
      </c>
      <c r="P45" s="6">
        <v>38</v>
      </c>
    </row>
  </sheetData>
  <mergeCells count="13">
    <mergeCell ref="D1:E1"/>
    <mergeCell ref="G37:H37"/>
    <mergeCell ref="J37:M37"/>
    <mergeCell ref="O37:P37"/>
    <mergeCell ref="G2:H2"/>
    <mergeCell ref="J2:M2"/>
    <mergeCell ref="O2:P2"/>
    <mergeCell ref="G13:H13"/>
    <mergeCell ref="J13:M13"/>
    <mergeCell ref="O13:P13"/>
    <mergeCell ref="G25:H25"/>
    <mergeCell ref="J25:M25"/>
    <mergeCell ref="O25:P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G29"/>
  <sheetViews>
    <sheetView topLeftCell="O1" zoomScaleNormal="100" workbookViewId="0">
      <selection activeCell="Q21" sqref="Q21"/>
    </sheetView>
  </sheetViews>
  <sheetFormatPr defaultRowHeight="15" x14ac:dyDescent="0.25"/>
  <cols>
    <col min="6" max="6" width="3.5703125" bestFit="1" customWidth="1"/>
    <col min="7" max="7" width="12.7109375" bestFit="1" customWidth="1"/>
    <col min="8" max="12" width="10.7109375" bestFit="1" customWidth="1"/>
    <col min="14" max="14" width="7.140625" bestFit="1" customWidth="1"/>
    <col min="15" max="15" width="7.140625" customWidth="1"/>
    <col min="17" max="22" width="10.7109375" bestFit="1" customWidth="1"/>
    <col min="23" max="23" width="10.7109375" customWidth="1"/>
    <col min="26" max="29" width="10.7109375" bestFit="1" customWidth="1"/>
    <col min="30" max="30" width="11.42578125" customWidth="1"/>
    <col min="31" max="31" width="11.7109375" customWidth="1"/>
    <col min="32" max="33" width="10.7109375" bestFit="1" customWidth="1"/>
  </cols>
  <sheetData>
    <row r="5" spans="6:33" x14ac:dyDescent="0.25">
      <c r="G5" s="13" t="s">
        <v>4</v>
      </c>
      <c r="H5" s="13"/>
      <c r="I5" s="13" t="s">
        <v>5</v>
      </c>
      <c r="J5" s="13"/>
      <c r="K5" s="13" t="s">
        <v>7</v>
      </c>
      <c r="L5" s="13"/>
      <c r="P5" t="s">
        <v>9</v>
      </c>
      <c r="Q5" s="13" t="s">
        <v>4</v>
      </c>
      <c r="R5" s="13"/>
      <c r="S5" s="13" t="s">
        <v>5</v>
      </c>
      <c r="T5" s="13"/>
      <c r="U5" s="13" t="s">
        <v>7</v>
      </c>
      <c r="V5" s="13"/>
      <c r="W5" s="2"/>
      <c r="Z5" s="13" t="s">
        <v>4</v>
      </c>
      <c r="AA5" s="13"/>
      <c r="AB5" s="13" t="s">
        <v>5</v>
      </c>
      <c r="AC5" s="13"/>
      <c r="AD5" s="13" t="s">
        <v>14</v>
      </c>
      <c r="AE5" s="13"/>
      <c r="AF5" s="13" t="s">
        <v>15</v>
      </c>
      <c r="AG5" s="13"/>
    </row>
    <row r="6" spans="6:33" x14ac:dyDescent="0.25">
      <c r="G6" s="1">
        <v>41767</v>
      </c>
      <c r="H6" s="1">
        <v>41796</v>
      </c>
      <c r="I6" s="1">
        <v>41767</v>
      </c>
      <c r="J6" s="1">
        <v>41796</v>
      </c>
      <c r="K6" s="1">
        <v>41767</v>
      </c>
      <c r="L6" s="1">
        <v>41796</v>
      </c>
      <c r="N6" t="s">
        <v>8</v>
      </c>
      <c r="Q6" s="5" t="s">
        <v>11</v>
      </c>
      <c r="R6" s="5" t="s">
        <v>12</v>
      </c>
      <c r="S6" s="5" t="s">
        <v>11</v>
      </c>
      <c r="T6" s="5" t="s">
        <v>12</v>
      </c>
      <c r="U6" s="5" t="s">
        <v>11</v>
      </c>
      <c r="V6" s="5" t="s">
        <v>12</v>
      </c>
      <c r="W6" s="5"/>
      <c r="Z6" s="5" t="s">
        <v>11</v>
      </c>
      <c r="AA6" s="5" t="s">
        <v>12</v>
      </c>
      <c r="AB6" s="1">
        <v>41767</v>
      </c>
      <c r="AC6" s="1">
        <v>41796</v>
      </c>
      <c r="AD6" s="1">
        <v>41767</v>
      </c>
      <c r="AE6" s="1">
        <v>41796</v>
      </c>
      <c r="AF6" s="1">
        <v>41767</v>
      </c>
      <c r="AG6" s="1">
        <v>41796</v>
      </c>
    </row>
    <row r="7" spans="6:33" x14ac:dyDescent="0.25">
      <c r="F7" t="s">
        <v>0</v>
      </c>
      <c r="G7">
        <v>30</v>
      </c>
      <c r="H7">
        <v>26</v>
      </c>
      <c r="I7">
        <v>27</v>
      </c>
      <c r="J7">
        <v>25</v>
      </c>
      <c r="K7">
        <v>7</v>
      </c>
      <c r="L7">
        <v>4</v>
      </c>
      <c r="N7" s="3">
        <v>0.42099999999999999</v>
      </c>
      <c r="O7" s="3"/>
      <c r="Q7" s="4">
        <f t="shared" ref="Q7:V7" si="0">SUMPRODUCT(G7:G11,$N$7:$N$11)</f>
        <v>37.881</v>
      </c>
      <c r="R7" s="4">
        <f t="shared" si="0"/>
        <v>34.922000000000004</v>
      </c>
      <c r="S7" s="4">
        <f t="shared" si="0"/>
        <v>20.146000000000001</v>
      </c>
      <c r="T7" s="4">
        <f t="shared" si="0"/>
        <v>19.146000000000001</v>
      </c>
      <c r="U7" s="4">
        <f t="shared" si="0"/>
        <v>10.57</v>
      </c>
      <c r="V7" s="4">
        <f t="shared" si="0"/>
        <v>6.6219999999999999</v>
      </c>
      <c r="W7" s="4"/>
      <c r="Y7" t="s">
        <v>13</v>
      </c>
      <c r="Z7">
        <v>47</v>
      </c>
      <c r="AA7">
        <v>46</v>
      </c>
      <c r="AB7">
        <v>36</v>
      </c>
      <c r="AC7">
        <v>38</v>
      </c>
      <c r="AD7">
        <f>12</f>
        <v>12</v>
      </c>
      <c r="AE7">
        <f>11</f>
        <v>11</v>
      </c>
      <c r="AF7">
        <v>5</v>
      </c>
      <c r="AG7">
        <v>5</v>
      </c>
    </row>
    <row r="8" spans="6:33" x14ac:dyDescent="0.25">
      <c r="F8" t="s">
        <v>1</v>
      </c>
      <c r="G8">
        <v>29</v>
      </c>
      <c r="H8">
        <v>31</v>
      </c>
      <c r="I8">
        <v>19</v>
      </c>
      <c r="J8">
        <v>21</v>
      </c>
      <c r="K8">
        <v>8</v>
      </c>
      <c r="L8">
        <v>6</v>
      </c>
      <c r="N8" s="3">
        <v>0.14399999999999999</v>
      </c>
      <c r="O8" s="3"/>
    </row>
    <row r="9" spans="6:33" x14ac:dyDescent="0.25">
      <c r="F9" t="s">
        <v>2</v>
      </c>
      <c r="G9">
        <v>52</v>
      </c>
      <c r="H9">
        <v>48</v>
      </c>
      <c r="I9">
        <v>12</v>
      </c>
      <c r="J9">
        <v>10</v>
      </c>
      <c r="K9">
        <v>16</v>
      </c>
      <c r="L9">
        <v>11</v>
      </c>
      <c r="N9" s="3">
        <v>0.27800000000000002</v>
      </c>
      <c r="O9" s="3"/>
      <c r="P9" t="s">
        <v>10</v>
      </c>
      <c r="Q9" s="4">
        <f t="shared" ref="Q9:V9" si="1">SUMPRODUCT(G8:G11,$N$8:$N$11)/SUM($N$8:$N$11)</f>
        <v>43.611398963730565</v>
      </c>
      <c r="R9" s="4">
        <f t="shared" si="1"/>
        <v>41.409326424870457</v>
      </c>
      <c r="S9" s="4">
        <f t="shared" si="1"/>
        <v>15.162348877374782</v>
      </c>
      <c r="T9" s="4">
        <f t="shared" si="1"/>
        <v>14.889464594127805</v>
      </c>
      <c r="U9" s="4">
        <f t="shared" si="1"/>
        <v>13.165803108808291</v>
      </c>
      <c r="V9" s="4">
        <f t="shared" si="1"/>
        <v>8.528497409326425</v>
      </c>
      <c r="W9" s="4"/>
      <c r="Y9" s="8" t="s">
        <v>16</v>
      </c>
      <c r="Z9" s="7">
        <f>Z7/(100-AD7-AF7)*100</f>
        <v>56.626506024096393</v>
      </c>
      <c r="AA9" s="7">
        <f>AA7/(100-AE7-AG7)*100</f>
        <v>54.761904761904766</v>
      </c>
      <c r="AB9" s="7">
        <f>AB7/(100-AD7-AF7)*100</f>
        <v>43.373493975903614</v>
      </c>
      <c r="AC9" s="7">
        <f>AC7/(100-AE7-AG7)*100</f>
        <v>45.238095238095241</v>
      </c>
    </row>
    <row r="10" spans="6:33" x14ac:dyDescent="0.25">
      <c r="F10" t="s">
        <v>3</v>
      </c>
      <c r="G10">
        <v>30</v>
      </c>
      <c r="H10">
        <v>34</v>
      </c>
      <c r="I10">
        <v>22</v>
      </c>
      <c r="J10">
        <v>19</v>
      </c>
      <c r="K10">
        <v>15</v>
      </c>
      <c r="L10">
        <v>7</v>
      </c>
      <c r="N10" s="3">
        <v>7.3999999999999996E-2</v>
      </c>
      <c r="O10" s="3"/>
    </row>
    <row r="11" spans="6:33" x14ac:dyDescent="0.25">
      <c r="F11" t="s">
        <v>6</v>
      </c>
      <c r="G11">
        <v>53</v>
      </c>
      <c r="H11">
        <v>44</v>
      </c>
      <c r="I11">
        <v>13</v>
      </c>
      <c r="J11">
        <v>17</v>
      </c>
      <c r="K11">
        <v>11</v>
      </c>
      <c r="L11">
        <v>6</v>
      </c>
      <c r="N11" s="3">
        <v>8.3000000000000004E-2</v>
      </c>
      <c r="O11" s="3"/>
    </row>
    <row r="15" spans="6:33" x14ac:dyDescent="0.25">
      <c r="G15" t="s">
        <v>28</v>
      </c>
      <c r="L15" t="s">
        <v>28</v>
      </c>
    </row>
    <row r="16" spans="6:33" x14ac:dyDescent="0.25">
      <c r="G16" t="s">
        <v>4</v>
      </c>
      <c r="H16" t="s">
        <v>5</v>
      </c>
      <c r="I16" t="s">
        <v>27</v>
      </c>
      <c r="J16" t="s">
        <v>15</v>
      </c>
      <c r="L16" t="s">
        <v>4</v>
      </c>
      <c r="M16" t="s">
        <v>5</v>
      </c>
    </row>
    <row r="17" spans="6:17" x14ac:dyDescent="0.25">
      <c r="F17" t="s">
        <v>0</v>
      </c>
      <c r="G17">
        <v>36</v>
      </c>
      <c r="H17">
        <v>45</v>
      </c>
      <c r="I17">
        <v>14</v>
      </c>
      <c r="J17">
        <v>5</v>
      </c>
      <c r="L17" s="4">
        <f>G17/(SUM($G17:$H17)/100)</f>
        <v>44.444444444444443</v>
      </c>
      <c r="M17" s="4">
        <f>H17/(SUM($G17:$H17)/100)</f>
        <v>55.55555555555555</v>
      </c>
      <c r="N17" s="4">
        <f>SUM(L17:M17)</f>
        <v>100</v>
      </c>
    </row>
    <row r="18" spans="6:17" x14ac:dyDescent="0.25">
      <c r="F18" t="s">
        <v>1</v>
      </c>
      <c r="G18">
        <v>40</v>
      </c>
      <c r="H18">
        <v>43</v>
      </c>
      <c r="I18">
        <v>9</v>
      </c>
      <c r="J18">
        <v>8</v>
      </c>
      <c r="L18" s="4">
        <f t="shared" ref="L18:L21" si="2">G18/(SUM($G18:$H18)/100)</f>
        <v>48.192771084337352</v>
      </c>
      <c r="M18" s="4">
        <f t="shared" ref="M18:M21" si="3">H18/(SUM($G18:$H18)/100)</f>
        <v>51.807228915662655</v>
      </c>
      <c r="N18" s="4">
        <f>SUM(L18:M18)</f>
        <v>100</v>
      </c>
    </row>
    <row r="19" spans="6:17" x14ac:dyDescent="0.25">
      <c r="F19" t="s">
        <v>2</v>
      </c>
      <c r="G19">
        <v>65</v>
      </c>
      <c r="H19">
        <v>22</v>
      </c>
      <c r="I19">
        <v>10</v>
      </c>
      <c r="J19">
        <v>3</v>
      </c>
      <c r="L19" s="4">
        <f t="shared" si="2"/>
        <v>74.712643678160916</v>
      </c>
      <c r="M19" s="4">
        <f t="shared" si="3"/>
        <v>25.287356321839081</v>
      </c>
      <c r="N19" s="4">
        <f>SUM(L19:M19)</f>
        <v>100</v>
      </c>
    </row>
    <row r="20" spans="6:17" x14ac:dyDescent="0.25">
      <c r="F20" t="s">
        <v>3</v>
      </c>
      <c r="G20">
        <v>43</v>
      </c>
      <c r="H20">
        <v>43</v>
      </c>
      <c r="I20">
        <v>9</v>
      </c>
      <c r="J20">
        <v>6</v>
      </c>
      <c r="L20" s="4">
        <f t="shared" si="2"/>
        <v>50</v>
      </c>
      <c r="M20" s="4">
        <f t="shared" si="3"/>
        <v>50</v>
      </c>
      <c r="N20" s="4">
        <f>SUM(L20:M20)</f>
        <v>100</v>
      </c>
    </row>
    <row r="21" spans="6:17" x14ac:dyDescent="0.25">
      <c r="F21" t="s">
        <v>6</v>
      </c>
      <c r="G21">
        <v>56</v>
      </c>
      <c r="H21">
        <v>32</v>
      </c>
      <c r="I21">
        <v>8</v>
      </c>
      <c r="J21">
        <v>4</v>
      </c>
      <c r="L21" s="4">
        <f t="shared" si="2"/>
        <v>63.636363636363633</v>
      </c>
      <c r="M21" s="4">
        <f t="shared" si="3"/>
        <v>36.363636363636367</v>
      </c>
      <c r="N21" s="4">
        <f>SUM(L21:M21)</f>
        <v>100</v>
      </c>
    </row>
    <row r="23" spans="6:17" x14ac:dyDescent="0.25">
      <c r="G23" t="s">
        <v>29</v>
      </c>
      <c r="L23" t="s">
        <v>29</v>
      </c>
    </row>
    <row r="24" spans="6:17" x14ac:dyDescent="0.25">
      <c r="G24" t="s">
        <v>4</v>
      </c>
      <c r="H24" t="s">
        <v>24</v>
      </c>
      <c r="I24" t="s">
        <v>9</v>
      </c>
      <c r="J24" t="s">
        <v>30</v>
      </c>
      <c r="L24" t="s">
        <v>4</v>
      </c>
      <c r="M24" t="s">
        <v>24</v>
      </c>
      <c r="N24" t="s">
        <v>9</v>
      </c>
      <c r="P24" t="s">
        <v>31</v>
      </c>
      <c r="Q24" t="s">
        <v>32</v>
      </c>
    </row>
    <row r="25" spans="6:17" x14ac:dyDescent="0.25">
      <c r="F25" t="s">
        <v>0</v>
      </c>
      <c r="G25" s="9">
        <v>22540695</v>
      </c>
      <c r="H25" s="9">
        <v>20910091</v>
      </c>
      <c r="I25" s="9">
        <f>SUM(G25:H25)</f>
        <v>43450786</v>
      </c>
      <c r="J25" s="9">
        <f>SUM(I25:I29)</f>
        <v>99329857</v>
      </c>
      <c r="L25" s="7">
        <f>G25/$I25*100</f>
        <v>51.876380326008373</v>
      </c>
      <c r="M25" s="7">
        <f>H25/$I25*100</f>
        <v>48.123619673991627</v>
      </c>
      <c r="N25" s="9">
        <f>SUM(L25:M25)</f>
        <v>100</v>
      </c>
      <c r="P25" s="3">
        <v>2.7199999999999998E-2</v>
      </c>
      <c r="Q25" s="3">
        <v>5.0299999999999997E-2</v>
      </c>
    </row>
    <row r="26" spans="6:17" x14ac:dyDescent="0.25">
      <c r="F26" t="s">
        <v>1</v>
      </c>
      <c r="G26" s="9">
        <v>7267073</v>
      </c>
      <c r="H26" s="9">
        <v>8493558</v>
      </c>
      <c r="I26" s="9">
        <f>SUM(G26:H26)</f>
        <v>15760631</v>
      </c>
      <c r="J26" s="9"/>
      <c r="L26" s="7">
        <f>G26/$I26*100</f>
        <v>46.109023172993517</v>
      </c>
      <c r="M26" s="7">
        <f>H26/$I26*100</f>
        <v>53.89097682700649</v>
      </c>
      <c r="N26" s="9">
        <f>SUM(L26:M26)</f>
        <v>100</v>
      </c>
    </row>
    <row r="27" spans="6:17" x14ac:dyDescent="0.25">
      <c r="F27" t="s">
        <v>2</v>
      </c>
      <c r="G27" s="9">
        <v>18405389</v>
      </c>
      <c r="H27" s="9">
        <v>7672382</v>
      </c>
      <c r="I27" s="9">
        <f>SUM(G27:H27)</f>
        <v>26077771</v>
      </c>
      <c r="J27" s="9"/>
      <c r="L27" s="7">
        <f>G27/$I27*100</f>
        <v>70.578842800636593</v>
      </c>
      <c r="M27" s="7">
        <f>H27/$I27*100</f>
        <v>29.421157199363396</v>
      </c>
      <c r="N27" s="9">
        <f>SUM(L27:M27)</f>
        <v>99.999999999999986</v>
      </c>
      <c r="P27" s="3">
        <v>2.1100000000000001E-2</v>
      </c>
      <c r="Q27" s="3">
        <v>4.6699999999999998E-2</v>
      </c>
    </row>
    <row r="28" spans="6:17" x14ac:dyDescent="0.25">
      <c r="F28" t="s">
        <v>3</v>
      </c>
      <c r="G28" s="9">
        <v>3439882</v>
      </c>
      <c r="H28" s="9">
        <v>3568877</v>
      </c>
      <c r="I28" s="9">
        <f>SUM(G28:H28)</f>
        <v>7008759</v>
      </c>
      <c r="J28" s="9"/>
      <c r="L28" s="7">
        <f>G28/$I28*100</f>
        <v>49.079758627739942</v>
      </c>
      <c r="M28" s="7">
        <f>H28/$I28*100</f>
        <v>50.920241372260058</v>
      </c>
      <c r="N28" s="9">
        <f>SUM(L28:M28)</f>
        <v>100</v>
      </c>
    </row>
    <row r="29" spans="6:17" x14ac:dyDescent="0.25">
      <c r="F29" t="s">
        <v>6</v>
      </c>
      <c r="G29" s="9">
        <v>4038360</v>
      </c>
      <c r="H29" s="9">
        <v>2993550</v>
      </c>
      <c r="I29" s="9">
        <f>SUM(G29:H29)</f>
        <v>7031910</v>
      </c>
      <c r="J29" s="9"/>
      <c r="L29" s="7">
        <f>G29/$I29*100</f>
        <v>57.429062658651773</v>
      </c>
      <c r="M29" s="7">
        <f>H29/$I29*100</f>
        <v>42.570937341348227</v>
      </c>
      <c r="N29" s="9">
        <f>SUM(L29:M29)</f>
        <v>100</v>
      </c>
      <c r="P29" s="3">
        <v>1.41E-2</v>
      </c>
      <c r="Q29" s="3">
        <v>3.1399999999999997E-2</v>
      </c>
    </row>
  </sheetData>
  <mergeCells count="10">
    <mergeCell ref="G5:H5"/>
    <mergeCell ref="I5:J5"/>
    <mergeCell ref="K5:L5"/>
    <mergeCell ref="Q5:R5"/>
    <mergeCell ref="S5:T5"/>
    <mergeCell ref="U5:V5"/>
    <mergeCell ref="Z5:AA5"/>
    <mergeCell ref="AB5:AC5"/>
    <mergeCell ref="AD5:AE5"/>
    <mergeCell ref="AF5:A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9"/>
  <sheetViews>
    <sheetView workbookViewId="0">
      <selection activeCell="L20" sqref="L20"/>
    </sheetView>
  </sheetViews>
  <sheetFormatPr defaultRowHeight="15" x14ac:dyDescent="0.25"/>
  <cols>
    <col min="4" max="10" width="10.7109375" bestFit="1" customWidth="1"/>
  </cols>
  <sheetData>
    <row r="4" spans="3:10" x14ac:dyDescent="0.25">
      <c r="C4" s="10" t="s">
        <v>19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</row>
    <row r="5" spans="3:10" x14ac:dyDescent="0.25">
      <c r="C5" s="11" t="s">
        <v>4</v>
      </c>
      <c r="D5" s="9">
        <v>53</v>
      </c>
      <c r="E5" s="9">
        <v>54</v>
      </c>
      <c r="F5" s="9">
        <v>57</v>
      </c>
      <c r="G5" s="9">
        <v>54</v>
      </c>
      <c r="H5" s="9">
        <v>50</v>
      </c>
      <c r="I5" s="9">
        <v>47</v>
      </c>
      <c r="J5" s="9">
        <v>46</v>
      </c>
    </row>
    <row r="6" spans="3:10" x14ac:dyDescent="0.25">
      <c r="C6" s="11" t="s">
        <v>5</v>
      </c>
      <c r="D6" s="9">
        <v>29</v>
      </c>
      <c r="E6" s="9">
        <v>31</v>
      </c>
      <c r="F6" s="9">
        <v>27</v>
      </c>
      <c r="G6" s="9">
        <v>27</v>
      </c>
      <c r="H6" s="9">
        <v>31</v>
      </c>
      <c r="I6" s="9">
        <v>36</v>
      </c>
      <c r="J6" s="9">
        <v>38</v>
      </c>
    </row>
    <row r="7" spans="3:10" x14ac:dyDescent="0.25">
      <c r="C7" s="11" t="s">
        <v>17</v>
      </c>
      <c r="D7" s="9">
        <v>15</v>
      </c>
      <c r="E7" s="9">
        <v>12</v>
      </c>
      <c r="F7" s="9">
        <v>12</v>
      </c>
      <c r="G7" s="9">
        <v>16</v>
      </c>
      <c r="H7" s="9">
        <v>16</v>
      </c>
      <c r="I7" s="9">
        <v>12</v>
      </c>
      <c r="J7" s="9">
        <v>11</v>
      </c>
    </row>
    <row r="8" spans="3:10" x14ac:dyDescent="0.25">
      <c r="C8" s="11" t="s">
        <v>18</v>
      </c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5</v>
      </c>
      <c r="J8" s="9">
        <v>5</v>
      </c>
    </row>
    <row r="11" spans="3:10" x14ac:dyDescent="0.25">
      <c r="C11" s="10" t="s">
        <v>20</v>
      </c>
      <c r="D11" s="12">
        <v>41495</v>
      </c>
      <c r="E11" s="12">
        <v>41558</v>
      </c>
      <c r="F11" s="12">
        <v>41607</v>
      </c>
      <c r="G11" s="12">
        <v>41690</v>
      </c>
      <c r="H11" s="12">
        <v>41732</v>
      </c>
      <c r="I11" s="12">
        <v>41767</v>
      </c>
      <c r="J11" s="12">
        <v>41796</v>
      </c>
    </row>
    <row r="12" spans="3:10" x14ac:dyDescent="0.25">
      <c r="C12" s="11" t="s">
        <v>4</v>
      </c>
      <c r="D12" s="9"/>
      <c r="E12" s="9">
        <f>E5-D5</f>
        <v>1</v>
      </c>
      <c r="F12" s="9">
        <f t="shared" ref="F12:J12" si="0">F5-E5</f>
        <v>3</v>
      </c>
      <c r="G12" s="9">
        <f t="shared" si="0"/>
        <v>-3</v>
      </c>
      <c r="H12" s="9">
        <f t="shared" si="0"/>
        <v>-4</v>
      </c>
      <c r="I12" s="9">
        <f t="shared" si="0"/>
        <v>-3</v>
      </c>
      <c r="J12" s="9">
        <f t="shared" si="0"/>
        <v>-1</v>
      </c>
    </row>
    <row r="13" spans="3:10" x14ac:dyDescent="0.25">
      <c r="C13" s="11" t="s">
        <v>5</v>
      </c>
      <c r="D13" s="9"/>
      <c r="E13" s="9">
        <f t="shared" ref="E13:J15" si="1">E6-D6</f>
        <v>2</v>
      </c>
      <c r="F13" s="9">
        <f t="shared" si="1"/>
        <v>-4</v>
      </c>
      <c r="G13" s="9">
        <f t="shared" si="1"/>
        <v>0</v>
      </c>
      <c r="H13" s="9">
        <f t="shared" si="1"/>
        <v>4</v>
      </c>
      <c r="I13" s="9">
        <f t="shared" si="1"/>
        <v>5</v>
      </c>
      <c r="J13" s="9">
        <f t="shared" si="1"/>
        <v>2</v>
      </c>
    </row>
    <row r="14" spans="3:10" x14ac:dyDescent="0.25">
      <c r="C14" s="11" t="s">
        <v>17</v>
      </c>
      <c r="D14" s="9"/>
      <c r="E14" s="9">
        <f t="shared" si="1"/>
        <v>-3</v>
      </c>
      <c r="F14" s="9">
        <f t="shared" si="1"/>
        <v>0</v>
      </c>
      <c r="G14" s="9">
        <f t="shared" si="1"/>
        <v>4</v>
      </c>
      <c r="H14" s="9">
        <f t="shared" si="1"/>
        <v>0</v>
      </c>
      <c r="I14" s="9">
        <f t="shared" si="1"/>
        <v>-4</v>
      </c>
      <c r="J14" s="9">
        <f t="shared" si="1"/>
        <v>-1</v>
      </c>
    </row>
    <row r="15" spans="3:10" x14ac:dyDescent="0.25">
      <c r="C15" s="11" t="s">
        <v>18</v>
      </c>
      <c r="D15" s="9"/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1</v>
      </c>
      <c r="J15" s="9">
        <f t="shared" si="1"/>
        <v>0</v>
      </c>
    </row>
    <row r="18" spans="3:12" x14ac:dyDescent="0.25">
      <c r="C18" s="11" t="s">
        <v>22</v>
      </c>
      <c r="F18">
        <v>4</v>
      </c>
      <c r="G18">
        <v>3</v>
      </c>
      <c r="H18">
        <v>4</v>
      </c>
      <c r="I18">
        <v>3</v>
      </c>
      <c r="J18">
        <v>1</v>
      </c>
      <c r="L18" t="s">
        <v>23</v>
      </c>
    </row>
    <row r="19" spans="3:12" x14ac:dyDescent="0.25">
      <c r="C19" s="11" t="s">
        <v>21</v>
      </c>
      <c r="E19">
        <v>-3</v>
      </c>
      <c r="F19">
        <v>-3</v>
      </c>
      <c r="H19">
        <v>-4</v>
      </c>
      <c r="I19">
        <v>-5</v>
      </c>
      <c r="J19">
        <v>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44"/>
  <sheetViews>
    <sheetView workbookViewId="0">
      <selection activeCell="E20" sqref="E20"/>
    </sheetView>
  </sheetViews>
  <sheetFormatPr defaultRowHeight="15" x14ac:dyDescent="0.25"/>
  <sheetData>
    <row r="5" spans="4:7" x14ac:dyDescent="0.25">
      <c r="F5" t="s">
        <v>25</v>
      </c>
      <c r="G5" t="s">
        <v>26</v>
      </c>
    </row>
    <row r="6" spans="4:7" x14ac:dyDescent="0.25">
      <c r="D6">
        <v>2010</v>
      </c>
      <c r="E6" t="s">
        <v>4</v>
      </c>
      <c r="F6">
        <v>49</v>
      </c>
      <c r="G6">
        <v>55</v>
      </c>
    </row>
    <row r="7" spans="4:7" x14ac:dyDescent="0.25">
      <c r="E7" t="s">
        <v>24</v>
      </c>
      <c r="F7">
        <v>41</v>
      </c>
      <c r="G7">
        <v>36</v>
      </c>
    </row>
    <row r="11" spans="4:7" x14ac:dyDescent="0.25">
      <c r="D11" s="7"/>
    </row>
    <row r="12" spans="4:7" x14ac:dyDescent="0.25">
      <c r="D12" s="7"/>
    </row>
    <row r="13" spans="4:7" x14ac:dyDescent="0.25">
      <c r="D13" s="7"/>
    </row>
    <row r="14" spans="4:7" x14ac:dyDescent="0.25">
      <c r="D14" s="7"/>
    </row>
    <row r="15" spans="4:7" x14ac:dyDescent="0.25">
      <c r="D15" s="7"/>
    </row>
    <row r="16" spans="4:7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7"/>
    </row>
    <row r="28" spans="4:4" x14ac:dyDescent="0.25">
      <c r="D28" s="7"/>
    </row>
    <row r="29" spans="4:4" x14ac:dyDescent="0.25">
      <c r="D29" s="7"/>
    </row>
    <row r="30" spans="4:4" x14ac:dyDescent="0.25">
      <c r="D30" s="7"/>
    </row>
    <row r="31" spans="4:4" x14ac:dyDescent="0.25">
      <c r="D31" s="7"/>
    </row>
    <row r="32" spans="4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RENIE GEVISIEZ REIMERMENDT</dc:creator>
  <cp:lastModifiedBy>RENAN RENIE GEVISIEZ REIMERMENDT</cp:lastModifiedBy>
  <dcterms:created xsi:type="dcterms:W3CDTF">2014-06-09T20:23:51Z</dcterms:created>
  <dcterms:modified xsi:type="dcterms:W3CDTF">2014-06-11T15:42:57Z</dcterms:modified>
</cp:coreProperties>
</file>