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cca0aec291933a/BKP Notebooks/atteseaz/emetricsmarch2004/MODELO 4/"/>
    </mc:Choice>
  </mc:AlternateContent>
  <xr:revisionPtr revIDLastSave="0" documentId="8_{C57D7F0C-80A7-4B28-B6FE-BFA3145EFD72}" xr6:coauthVersionLast="47" xr6:coauthVersionMax="47" xr10:uidLastSave="{00000000-0000-0000-0000-000000000000}"/>
  <bookViews>
    <workbookView xWindow="-120" yWindow="-120" windowWidth="20730" windowHeight="11160" activeTab="3"/>
  </bookViews>
  <sheets>
    <sheet name="DEFINITIVA" sheetId="3" r:id="rId1"/>
    <sheet name="BLANCHARD" sheetId="6" r:id="rId2"/>
    <sheet name="B Orig prtcl =" sheetId="7" r:id="rId3"/>
    <sheet name="B Orig md pitht" sheetId="8" r:id="rId4"/>
    <sheet name="B Orig md pitht  mi 39 " sheetId="13" r:id="rId5"/>
    <sheet name="B Orig md pitht cofdivpre02" sheetId="10" r:id="rId6"/>
    <sheet name="Bs Orig md pith,divpre02 mi39" sheetId="14" r:id="rId7"/>
    <sheet name="Bs Orig md pith divpr02, dif00" sheetId="11" r:id="rId8"/>
    <sheet name="Bs Orig md pith divpr02, di (2)" sheetId="16" r:id="rId9"/>
    <sheet name="b corr prt igual" sheetId="12" r:id="rId10"/>
    <sheet name="b corr mds calc" sheetId="17" r:id="rId11"/>
    <sheet name="b corr mds calc (2)" sheetId="18" r:id="rId12"/>
    <sheet name="b corr mds calc (3)" sheetId="20" r:id="rId13"/>
    <sheet name="b corr mds calc ate 2005" sheetId="21" r:id="rId14"/>
    <sheet name="b corr mds calc ate 2005 " sheetId="22" r:id="rId15"/>
    <sheet name="b corr BBB HY" sheetId="19" r:id="rId16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2" l="1"/>
  <c r="B21" i="22"/>
  <c r="B22" i="22"/>
  <c r="B25" i="22"/>
  <c r="B15" i="22"/>
  <c r="B26" i="22" s="1"/>
  <c r="B27" i="22" s="1"/>
  <c r="B17" i="22" s="1"/>
  <c r="V15" i="22"/>
  <c r="B24" i="22"/>
  <c r="B57" i="22"/>
  <c r="B63" i="22"/>
  <c r="B64" i="22"/>
  <c r="B65" i="22"/>
  <c r="B68" i="22" s="1"/>
  <c r="B23" i="21"/>
  <c r="B26" i="21" s="1"/>
  <c r="B27" i="21" s="1"/>
  <c r="B17" i="21" s="1"/>
  <c r="B25" i="21"/>
  <c r="B15" i="21"/>
  <c r="V15" i="21"/>
  <c r="B21" i="21"/>
  <c r="B22" i="21"/>
  <c r="B24" i="21"/>
  <c r="B57" i="21"/>
  <c r="B63" i="21"/>
  <c r="B66" i="21" s="1"/>
  <c r="B64" i="21"/>
  <c r="B65" i="21"/>
  <c r="B67" i="21"/>
  <c r="B23" i="20"/>
  <c r="B24" i="20" s="1"/>
  <c r="B21" i="20"/>
  <c r="B25" i="20" s="1"/>
  <c r="B22" i="20"/>
  <c r="B15" i="20"/>
  <c r="V15" i="20"/>
  <c r="B57" i="20"/>
  <c r="B63" i="20"/>
  <c r="B64" i="20"/>
  <c r="B65" i="20"/>
  <c r="B68" i="20" s="1"/>
  <c r="B23" i="19"/>
  <c r="B21" i="19"/>
  <c r="B22" i="19"/>
  <c r="B25" i="19" s="1"/>
  <c r="B26" i="19"/>
  <c r="B27" i="19" s="1"/>
  <c r="B17" i="19" s="1"/>
  <c r="B13" i="19" s="1"/>
  <c r="B15" i="19"/>
  <c r="V15" i="19"/>
  <c r="B24" i="19"/>
  <c r="B57" i="19"/>
  <c r="B63" i="19"/>
  <c r="B64" i="19"/>
  <c r="B65" i="19"/>
  <c r="B66" i="19" s="1"/>
  <c r="B67" i="19"/>
  <c r="B23" i="18"/>
  <c r="B26" i="18" s="1"/>
  <c r="B22" i="18"/>
  <c r="B15" i="18"/>
  <c r="V15" i="18"/>
  <c r="B21" i="18"/>
  <c r="B25" i="18" s="1"/>
  <c r="B57" i="18"/>
  <c r="B63" i="18"/>
  <c r="B64" i="18"/>
  <c r="B65" i="18"/>
  <c r="B68" i="18" s="1"/>
  <c r="B23" i="17"/>
  <c r="B22" i="17"/>
  <c r="B25" i="17"/>
  <c r="B15" i="17"/>
  <c r="V15" i="17"/>
  <c r="B21" i="17"/>
  <c r="B26" i="17" s="1"/>
  <c r="B27" i="17" s="1"/>
  <c r="B17" i="17" s="1"/>
  <c r="B57" i="17"/>
  <c r="B63" i="17"/>
  <c r="B67" i="17" s="1"/>
  <c r="B64" i="17"/>
  <c r="B65" i="17"/>
  <c r="B66" i="17" s="1"/>
  <c r="B23" i="16"/>
  <c r="B26" i="16" s="1"/>
  <c r="B27" i="16" s="1"/>
  <c r="B17" i="16" s="1"/>
  <c r="B22" i="16"/>
  <c r="B15" i="16"/>
  <c r="V15" i="16"/>
  <c r="B21" i="16"/>
  <c r="B25" i="16" s="1"/>
  <c r="B57" i="16"/>
  <c r="B63" i="16"/>
  <c r="B64" i="16"/>
  <c r="B65" i="16"/>
  <c r="B68" i="16" s="1"/>
  <c r="B23" i="14"/>
  <c r="B22" i="14"/>
  <c r="B25" i="14"/>
  <c r="B15" i="14"/>
  <c r="B26" i="14" s="1"/>
  <c r="B27" i="14" s="1"/>
  <c r="B17" i="14" s="1"/>
  <c r="V15" i="14"/>
  <c r="B21" i="14"/>
  <c r="B24" i="14"/>
  <c r="B57" i="14"/>
  <c r="B55" i="14" s="1"/>
  <c r="B54" i="14" s="1"/>
  <c r="B63" i="14"/>
  <c r="B66" i="14" s="1"/>
  <c r="B64" i="14"/>
  <c r="B65" i="14"/>
  <c r="B68" i="14" s="1"/>
  <c r="B69" i="14" s="1"/>
  <c r="B59" i="14" s="1"/>
  <c r="B67" i="14"/>
  <c r="B23" i="13"/>
  <c r="B26" i="13" s="1"/>
  <c r="B22" i="13"/>
  <c r="B15" i="13"/>
  <c r="V15" i="13"/>
  <c r="B21" i="13"/>
  <c r="B57" i="13"/>
  <c r="B63" i="13"/>
  <c r="B64" i="13"/>
  <c r="B65" i="13"/>
  <c r="B68" i="13" s="1"/>
  <c r="B23" i="12"/>
  <c r="B21" i="12"/>
  <c r="B25" i="12" s="1"/>
  <c r="B22" i="12"/>
  <c r="B26" i="12"/>
  <c r="B15" i="12"/>
  <c r="V15" i="12"/>
  <c r="B24" i="12"/>
  <c r="B57" i="12"/>
  <c r="B63" i="12"/>
  <c r="B66" i="12" s="1"/>
  <c r="B64" i="12"/>
  <c r="B65" i="12"/>
  <c r="B68" i="12" s="1"/>
  <c r="B23" i="11"/>
  <c r="B25" i="11" s="1"/>
  <c r="B15" i="11"/>
  <c r="V15" i="11"/>
  <c r="B21" i="11"/>
  <c r="B22" i="11"/>
  <c r="B26" i="11" s="1"/>
  <c r="B27" i="11" s="1"/>
  <c r="B17" i="11" s="1"/>
  <c r="B13" i="11" s="1"/>
  <c r="B57" i="11"/>
  <c r="B63" i="11"/>
  <c r="B64" i="11"/>
  <c r="B65" i="11"/>
  <c r="B68" i="11" s="1"/>
  <c r="B23" i="10"/>
  <c r="B21" i="10"/>
  <c r="B22" i="10"/>
  <c r="B25" i="10" s="1"/>
  <c r="B26" i="10"/>
  <c r="B15" i="10"/>
  <c r="V15" i="10"/>
  <c r="B24" i="10"/>
  <c r="B57" i="10"/>
  <c r="B63" i="10"/>
  <c r="B66" i="10" s="1"/>
  <c r="B64" i="10"/>
  <c r="B65" i="10"/>
  <c r="B68" i="10" s="1"/>
  <c r="B23" i="8"/>
  <c r="B24" i="8" s="1"/>
  <c r="B21" i="8"/>
  <c r="B25" i="8" s="1"/>
  <c r="B22" i="8"/>
  <c r="B15" i="8"/>
  <c r="V15" i="8"/>
  <c r="B57" i="8"/>
  <c r="B63" i="8"/>
  <c r="B64" i="8"/>
  <c r="B65" i="8"/>
  <c r="B68" i="8" s="1"/>
  <c r="B23" i="7"/>
  <c r="B21" i="7"/>
  <c r="B22" i="7"/>
  <c r="B25" i="7" s="1"/>
  <c r="B26" i="7"/>
  <c r="B15" i="7"/>
  <c r="V15" i="7"/>
  <c r="B24" i="7"/>
  <c r="B57" i="7"/>
  <c r="B63" i="7"/>
  <c r="B66" i="7" s="1"/>
  <c r="B64" i="7"/>
  <c r="B65" i="7"/>
  <c r="B67" i="7"/>
  <c r="B23" i="6"/>
  <c r="B26" i="6" s="1"/>
  <c r="B22" i="6"/>
  <c r="B15" i="6"/>
  <c r="V15" i="6"/>
  <c r="B21" i="6"/>
  <c r="B57" i="6"/>
  <c r="B63" i="6"/>
  <c r="B64" i="6"/>
  <c r="B65" i="6"/>
  <c r="B66" i="6" s="1"/>
  <c r="B23" i="3"/>
  <c r="B22" i="3"/>
  <c r="B21" i="3"/>
  <c r="B26" i="3"/>
  <c r="B27" i="3" s="1"/>
  <c r="B17" i="3" s="1"/>
  <c r="B13" i="3" s="1"/>
  <c r="B25" i="3"/>
  <c r="B15" i="3"/>
  <c r="V15" i="3"/>
  <c r="B24" i="3"/>
  <c r="B57" i="3"/>
  <c r="B63" i="3"/>
  <c r="B66" i="3" s="1"/>
  <c r="B64" i="3"/>
  <c r="B65" i="3"/>
  <c r="B55" i="17" l="1"/>
  <c r="B54" i="17" s="1"/>
  <c r="B13" i="18"/>
  <c r="B13" i="16"/>
  <c r="B13" i="21"/>
  <c r="B69" i="20"/>
  <c r="B59" i="20" s="1"/>
  <c r="B55" i="20" s="1"/>
  <c r="B54" i="20" s="1"/>
  <c r="B27" i="7"/>
  <c r="B17" i="7" s="1"/>
  <c r="B13" i="7" s="1"/>
  <c r="B27" i="10"/>
  <c r="B17" i="10" s="1"/>
  <c r="B13" i="10" s="1"/>
  <c r="B27" i="12"/>
  <c r="B17" i="12" s="1"/>
  <c r="B13" i="12" s="1"/>
  <c r="B69" i="13"/>
  <c r="B59" i="13" s="1"/>
  <c r="B55" i="13" s="1"/>
  <c r="B54" i="13" s="1"/>
  <c r="B13" i="17"/>
  <c r="B69" i="18"/>
  <c r="B59" i="18" s="1"/>
  <c r="B55" i="18" s="1"/>
  <c r="B54" i="18" s="1"/>
  <c r="B27" i="18"/>
  <c r="B17" i="18" s="1"/>
  <c r="B67" i="3"/>
  <c r="B67" i="10"/>
  <c r="B69" i="10" s="1"/>
  <c r="B59" i="10" s="1"/>
  <c r="B55" i="10" s="1"/>
  <c r="B54" i="10" s="1"/>
  <c r="B68" i="6"/>
  <c r="B69" i="6" s="1"/>
  <c r="B59" i="6" s="1"/>
  <c r="B55" i="6" s="1"/>
  <c r="B54" i="6" s="1"/>
  <c r="B67" i="6"/>
  <c r="B25" i="6"/>
  <c r="B27" i="6" s="1"/>
  <c r="B17" i="6" s="1"/>
  <c r="B13" i="6" s="1"/>
  <c r="B67" i="8"/>
  <c r="B69" i="8" s="1"/>
  <c r="B59" i="8" s="1"/>
  <c r="B55" i="8" s="1"/>
  <c r="B54" i="8" s="1"/>
  <c r="B26" i="8"/>
  <c r="B27" i="8" s="1"/>
  <c r="B17" i="8" s="1"/>
  <c r="B13" i="8" s="1"/>
  <c r="B67" i="11"/>
  <c r="B69" i="11" s="1"/>
  <c r="B59" i="11" s="1"/>
  <c r="B55" i="11" s="1"/>
  <c r="B54" i="11" s="1"/>
  <c r="B67" i="13"/>
  <c r="B25" i="13"/>
  <c r="B27" i="13" s="1"/>
  <c r="B17" i="13" s="1"/>
  <c r="B13" i="13" s="1"/>
  <c r="B67" i="16"/>
  <c r="B69" i="16" s="1"/>
  <c r="B59" i="16" s="1"/>
  <c r="B55" i="16" s="1"/>
  <c r="B54" i="16" s="1"/>
  <c r="B67" i="18"/>
  <c r="B67" i="20"/>
  <c r="B26" i="20"/>
  <c r="B27" i="20" s="1"/>
  <c r="B17" i="20" s="1"/>
  <c r="B13" i="20" s="1"/>
  <c r="B67" i="22"/>
  <c r="B69" i="22" s="1"/>
  <c r="B59" i="22" s="1"/>
  <c r="B55" i="22" s="1"/>
  <c r="B54" i="22" s="1"/>
  <c r="B13" i="22"/>
  <c r="B68" i="3"/>
  <c r="B69" i="3" s="1"/>
  <c r="B59" i="3" s="1"/>
  <c r="B55" i="3" s="1"/>
  <c r="B54" i="3" s="1"/>
  <c r="B24" i="6"/>
  <c r="B68" i="7"/>
  <c r="B69" i="7" s="1"/>
  <c r="B59" i="7" s="1"/>
  <c r="B55" i="7" s="1"/>
  <c r="B54" i="7" s="1"/>
  <c r="B66" i="8"/>
  <c r="B66" i="11"/>
  <c r="B24" i="11"/>
  <c r="B66" i="13"/>
  <c r="B24" i="13"/>
  <c r="B66" i="16"/>
  <c r="B24" i="16"/>
  <c r="B68" i="17"/>
  <c r="B69" i="17" s="1"/>
  <c r="B59" i="17" s="1"/>
  <c r="B66" i="18"/>
  <c r="B24" i="18"/>
  <c r="B68" i="19"/>
  <c r="B69" i="19" s="1"/>
  <c r="B59" i="19" s="1"/>
  <c r="B55" i="19" s="1"/>
  <c r="B54" i="19" s="1"/>
  <c r="B66" i="20"/>
  <c r="B68" i="21"/>
  <c r="B69" i="21" s="1"/>
  <c r="B59" i="21" s="1"/>
  <c r="B55" i="21" s="1"/>
  <c r="B54" i="21" s="1"/>
  <c r="B66" i="22"/>
  <c r="B67" i="12"/>
  <c r="B69" i="12" s="1"/>
  <c r="B59" i="12" s="1"/>
  <c r="B55" i="12" s="1"/>
  <c r="B54" i="12" s="1"/>
  <c r="B13" i="14"/>
  <c r="B24" i="17"/>
</calcChain>
</file>

<file path=xl/sharedStrings.xml><?xml version="1.0" encoding="utf-8"?>
<sst xmlns="http://schemas.openxmlformats.org/spreadsheetml/2006/main" count="1129" uniqueCount="47">
  <si>
    <t>p1</t>
  </si>
  <si>
    <t>delta p</t>
  </si>
  <si>
    <t>D</t>
  </si>
  <si>
    <t>E</t>
  </si>
  <si>
    <t>r0</t>
  </si>
  <si>
    <t>r1</t>
  </si>
  <si>
    <t>Modelo - Olivier Blanchard</t>
  </si>
  <si>
    <t>Equações</t>
  </si>
  <si>
    <t>1)</t>
  </si>
  <si>
    <t>2)</t>
  </si>
  <si>
    <r>
      <t>D</t>
    </r>
    <r>
      <rPr>
        <b/>
        <sz val="10"/>
        <rFont val="Arial"/>
      </rPr>
      <t xml:space="preserve"> log E</t>
    </r>
  </si>
  <si>
    <t>contante</t>
  </si>
  <si>
    <t>Q</t>
  </si>
  <si>
    <t>G</t>
  </si>
  <si>
    <t>W</t>
  </si>
  <si>
    <t>F</t>
  </si>
  <si>
    <t>X (super prim)</t>
  </si>
  <si>
    <t>l</t>
  </si>
  <si>
    <t>m</t>
  </si>
  <si>
    <r>
      <t>q</t>
    </r>
    <r>
      <rPr>
        <b/>
        <sz val="10"/>
        <rFont val="Arial"/>
      </rPr>
      <t>*</t>
    </r>
  </si>
  <si>
    <t>p0</t>
  </si>
  <si>
    <t>Supondo que delta log e tenha uma variação positiva,</t>
  </si>
  <si>
    <t>e que a taxa de juros também tenha uma variação</t>
  </si>
  <si>
    <t>positiva, então p1 &gt; p0</t>
  </si>
  <si>
    <t xml:space="preserve">para p1 &gt; p0, utilizo </t>
  </si>
  <si>
    <t>Esse sinal poderia ser mais, mas como p1&gt;p0</t>
  </si>
  <si>
    <t>esse sinal ficou menos após eu refazer as</t>
  </si>
  <si>
    <t xml:space="preserve">Dados obtidos para </t>
  </si>
  <si>
    <r>
      <t>q</t>
    </r>
    <r>
      <rPr>
        <b/>
        <sz val="10"/>
        <rFont val="Arial"/>
      </rPr>
      <t>* variando</t>
    </r>
  </si>
  <si>
    <t>teórico</t>
  </si>
  <si>
    <t>programa</t>
  </si>
  <si>
    <t>lambda =0,5</t>
  </si>
  <si>
    <t>lambda = 0,2</t>
  </si>
  <si>
    <t xml:space="preserve">D </t>
  </si>
  <si>
    <t>OBS: MUDEI O VALOR DA CONSTANTE</t>
  </si>
  <si>
    <t>Coef Div</t>
  </si>
  <si>
    <t>Coef diff</t>
  </si>
  <si>
    <t>Coef ptheta</t>
  </si>
  <si>
    <t>d=.33</t>
  </si>
  <si>
    <t>d=.13</t>
  </si>
  <si>
    <t>d=.63</t>
  </si>
  <si>
    <t>tetha *=0,20</t>
  </si>
  <si>
    <t>tetha *=0,80</t>
  </si>
  <si>
    <t>mi=0.3</t>
  </si>
  <si>
    <t>mi=0.0</t>
  </si>
  <si>
    <t>Cambio médio nominal 99:1 até 2004:01</t>
  </si>
  <si>
    <t>contas usando o sinal + no lugar de - na equação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</si>
</sst>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000"/>
  </numFmts>
  <fonts count="12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CMR10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Symbol"/>
      <family val="1"/>
      <charset val="2"/>
    </font>
    <font>
      <b/>
      <sz val="10"/>
      <name val="Arial"/>
    </font>
    <font>
      <sz val="10"/>
      <color indexed="10"/>
      <name val="Arial"/>
    </font>
    <font>
      <b/>
      <sz val="10"/>
      <color indexed="9"/>
      <name val="Arial"/>
    </font>
    <font>
      <sz val="10"/>
      <color indexed="9"/>
      <name val="Arial"/>
    </font>
    <font>
      <sz val="16"/>
      <name val="Arial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/>
    </xf>
    <xf numFmtId="0" fontId="4" fillId="2" borderId="0" xfId="0" applyFont="1" applyFill="1"/>
    <xf numFmtId="0" fontId="5" fillId="2" borderId="0" xfId="0" applyFont="1" applyFill="1"/>
    <xf numFmtId="10" fontId="0" fillId="0" borderId="0" xfId="0" applyNumberFormat="1"/>
    <xf numFmtId="0" fontId="6" fillId="0" borderId="0" xfId="0" quotePrefix="1" applyFont="1" applyAlignment="1">
      <alignment horizontal="left"/>
    </xf>
    <xf numFmtId="0" fontId="7" fillId="0" borderId="0" xfId="0" applyFont="1"/>
    <xf numFmtId="0" fontId="0" fillId="3" borderId="0" xfId="0" applyFill="1"/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Fill="1" applyBorder="1"/>
    <xf numFmtId="183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183" fontId="0" fillId="0" borderId="0" xfId="0" applyNumberFormat="1" applyBorder="1"/>
    <xf numFmtId="0" fontId="7" fillId="0" borderId="0" xfId="0" applyFont="1" applyFill="1" applyBorder="1"/>
    <xf numFmtId="0" fontId="0" fillId="0" borderId="0" xfId="0" applyFill="1"/>
    <xf numFmtId="0" fontId="6" fillId="0" borderId="0" xfId="0" quotePrefix="1" applyFont="1" applyFill="1" applyAlignment="1">
      <alignment horizontal="left"/>
    </xf>
    <xf numFmtId="0" fontId="8" fillId="4" borderId="0" xfId="0" applyFont="1" applyFill="1"/>
    <xf numFmtId="0" fontId="0" fillId="5" borderId="0" xfId="0" applyFill="1"/>
    <xf numFmtId="0" fontId="6" fillId="5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left"/>
    </xf>
    <xf numFmtId="0" fontId="6" fillId="6" borderId="0" xfId="0" quotePrefix="1" applyFont="1" applyFill="1" applyAlignment="1">
      <alignment horizontal="left"/>
    </xf>
    <xf numFmtId="0" fontId="0" fillId="6" borderId="0" xfId="0" applyFill="1"/>
    <xf numFmtId="0" fontId="7" fillId="6" borderId="0" xfId="0" applyFont="1" applyFill="1" applyBorder="1"/>
    <xf numFmtId="0" fontId="6" fillId="6" borderId="0" xfId="0" applyFont="1" applyFill="1" applyBorder="1"/>
    <xf numFmtId="0" fontId="7" fillId="3" borderId="0" xfId="0" applyFont="1" applyFill="1" applyBorder="1"/>
    <xf numFmtId="183" fontId="0" fillId="3" borderId="0" xfId="0" applyNumberFormat="1" applyFill="1"/>
    <xf numFmtId="0" fontId="9" fillId="7" borderId="0" xfId="0" applyFont="1" applyFill="1" applyBorder="1"/>
    <xf numFmtId="10" fontId="10" fillId="7" borderId="0" xfId="0" applyNumberFormat="1" applyFont="1" applyFill="1"/>
    <xf numFmtId="0" fontId="0" fillId="0" borderId="0" xfId="0" quotePrefix="1" applyAlignment="1">
      <alignment horizontal="left"/>
    </xf>
    <xf numFmtId="0" fontId="0" fillId="0" borderId="1" xfId="0" applyBorder="1"/>
    <xf numFmtId="0" fontId="7" fillId="3" borderId="2" xfId="0" applyFont="1" applyFill="1" applyBorder="1"/>
    <xf numFmtId="0" fontId="0" fillId="3" borderId="3" xfId="0" applyFill="1" applyBorder="1"/>
    <xf numFmtId="0" fontId="0" fillId="0" borderId="3" xfId="0" quotePrefix="1" applyBorder="1" applyAlignment="1">
      <alignment horizontal="left"/>
    </xf>
    <xf numFmtId="0" fontId="0" fillId="0" borderId="3" xfId="0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11" fillId="8" borderId="0" xfId="0" applyFont="1" applyFill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49363973687014E-2"/>
          <c:y val="9.7015102129310957E-2"/>
          <c:w val="0.6746044817330142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DEFINITIVA!$B$33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DEFINITIVA!$A$34:$A$37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DEFINITIVA!$B$34:$B$37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D-4504-AB3C-4E2379F93334}"/>
            </c:ext>
          </c:extLst>
        </c:ser>
        <c:ser>
          <c:idx val="1"/>
          <c:order val="1"/>
          <c:tx>
            <c:strRef>
              <c:f>DEFINITIVA!$C$33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DEFINITIVA!$A$34:$A$37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DEFINITIVA!$C$34:$C$37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D-4504-AB3C-4E2379F9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72383"/>
        <c:axId val="1"/>
      </c:scatterChart>
      <c:valAx>
        <c:axId val="153517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517238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60472393648452"/>
          <c:y val="0.38432905843534726"/>
          <c:w val="0.18452416706226568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md pitht  mi 39 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md pitht  mi 39 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md pitht  mi 39 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0-4B45-B2E5-8ED1E583F739}"/>
            </c:ext>
          </c:extLst>
        </c:ser>
        <c:ser>
          <c:idx val="1"/>
          <c:order val="1"/>
          <c:tx>
            <c:strRef>
              <c:f>'B Orig md pitht  mi 39 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md pitht  mi 39 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md pitht  mi 39 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0-4B45-B2E5-8ED1E583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34303"/>
        <c:axId val="1"/>
      </c:scatterChart>
      <c:valAx>
        <c:axId val="118043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043430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md pitht cofdivpre02'!$B$33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md pitht cofdivpre02'!$A$34:$A$37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md pitht cofdivpre02'!$B$34:$B$37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3-4E28-A721-12DFC65A552F}"/>
            </c:ext>
          </c:extLst>
        </c:ser>
        <c:ser>
          <c:idx val="1"/>
          <c:order val="1"/>
          <c:tx>
            <c:strRef>
              <c:f>'B Orig md pitht cofdivpre02'!$C$33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md pitht cofdivpre02'!$A$34:$A$37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md pitht cofdivpre02'!$C$34:$C$37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3-4E28-A721-12DFC65A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1023"/>
        <c:axId val="1"/>
      </c:scatterChart>
      <c:valAx>
        <c:axId val="118044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044102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md pitht cofdivpre02'!$B$75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md pitht cofdivpre02'!$A$76:$A$78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md pitht cofdivpre02'!$B$76:$B$78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B-45FA-B05A-BD16AFF3E756}"/>
            </c:ext>
          </c:extLst>
        </c:ser>
        <c:ser>
          <c:idx val="1"/>
          <c:order val="1"/>
          <c:tx>
            <c:strRef>
              <c:f>'B Orig md pitht cofdivpre02'!$C$75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md pitht cofdivpre02'!$A$76:$A$78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md pitht cofdivpre02'!$C$76:$C$78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B-45FA-B05A-BD16AFF3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31423"/>
        <c:axId val="1"/>
      </c:scatterChart>
      <c:valAx>
        <c:axId val="118043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043142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'Bs Orig md pith,divpre02 mi39'!$B$33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'Bs Orig md pith,divpre02 mi39'!$A$34:$A$37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'Bs Orig md pith,divpre02 mi39'!$B$34:$B$37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A-4327-A95B-FE71DDD3DD51}"/>
            </c:ext>
          </c:extLst>
        </c:ser>
        <c:ser>
          <c:idx val="1"/>
          <c:order val="1"/>
          <c:tx>
            <c:strRef>
              <c:f>'Bs Orig md pith,divpre02 mi39'!$C$33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'Bs Orig md pith,divpre02 mi39'!$A$34:$A$37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'Bs Orig md pith,divpre02 mi39'!$C$34:$C$37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A-4327-A95B-FE71DDD3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65663"/>
        <c:axId val="1"/>
      </c:scatterChart>
      <c:valAx>
        <c:axId val="153516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516566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'Bs Orig md pith,divpre02 mi39'!$B$75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'Bs Orig md pith,divpre02 mi39'!$A$76:$A$78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'Bs Orig md pith,divpre02 mi39'!$B$76:$B$78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3-4481-BB63-C92DBA4A4DB3}"/>
            </c:ext>
          </c:extLst>
        </c:ser>
        <c:ser>
          <c:idx val="1"/>
          <c:order val="1"/>
          <c:tx>
            <c:strRef>
              <c:f>'Bs Orig md pith,divpre02 mi39'!$C$75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'Bs Orig md pith,divpre02 mi39'!$A$76:$A$78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'Bs Orig md pith,divpre02 mi39'!$C$76:$C$78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13-4481-BB63-C92DBA4A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71903"/>
        <c:axId val="1"/>
      </c:scatterChart>
      <c:valAx>
        <c:axId val="153517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517190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'Bs Orig md pith divpr02, dif00'!$B$33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'Bs Orig md pith divpr02, dif00'!$A$34:$A$37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'Bs Orig md pith divpr02, dif00'!$B$34:$B$37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9-4033-BE1E-0664A7F8AE9E}"/>
            </c:ext>
          </c:extLst>
        </c:ser>
        <c:ser>
          <c:idx val="1"/>
          <c:order val="1"/>
          <c:tx>
            <c:strRef>
              <c:f>'Bs Orig md pith divpr02, dif00'!$C$33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'Bs Orig md pith divpr02, dif00'!$A$34:$A$37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'Bs Orig md pith divpr02, dif00'!$C$34:$C$37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9-4033-BE1E-0664A7F8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64223"/>
        <c:axId val="1"/>
      </c:scatterChart>
      <c:valAx>
        <c:axId val="153516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516422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'Bs Orig md pith divpr02, dif00'!$B$75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'Bs Orig md pith divpr02, dif00'!$A$76:$A$78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'Bs Orig md pith divpr02, dif00'!$B$76:$B$78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8-4CA7-AE6C-438A2EEFDB09}"/>
            </c:ext>
          </c:extLst>
        </c:ser>
        <c:ser>
          <c:idx val="1"/>
          <c:order val="1"/>
          <c:tx>
            <c:strRef>
              <c:f>'Bs Orig md pith divpr02, dif00'!$C$75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'Bs Orig md pith divpr02, dif00'!$A$76:$A$78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'Bs Orig md pith divpr02, dif00'!$C$76:$C$78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8-4CA7-AE6C-438A2EEF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80543"/>
        <c:axId val="1"/>
      </c:scatterChart>
      <c:valAx>
        <c:axId val="153518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518054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'Bs Orig md pith divpr02, di (2)'!$B$33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'Bs Orig md pith divpr02, di (2)'!$A$34:$A$37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'Bs Orig md pith divpr02, di (2)'!$B$34:$B$37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E-4ACA-847E-31439252AF58}"/>
            </c:ext>
          </c:extLst>
        </c:ser>
        <c:ser>
          <c:idx val="1"/>
          <c:order val="1"/>
          <c:tx>
            <c:strRef>
              <c:f>'Bs Orig md pith divpr02, di (2)'!$C$33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'Bs Orig md pith divpr02, di (2)'!$A$34:$A$37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'Bs Orig md pith divpr02, di (2)'!$C$34:$C$37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E-4ACA-847E-31439252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09119"/>
        <c:axId val="1"/>
      </c:scatterChart>
      <c:valAx>
        <c:axId val="153460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609119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'Bs Orig md pith divpr02, di (2)'!$B$75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'Bs Orig md pith divpr02, di (2)'!$A$76:$A$78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'Bs Orig md pith divpr02, di (2)'!$B$76:$B$78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F-46C7-AF40-4C8CF47C7E40}"/>
            </c:ext>
          </c:extLst>
        </c:ser>
        <c:ser>
          <c:idx val="1"/>
          <c:order val="1"/>
          <c:tx>
            <c:strRef>
              <c:f>'Bs Orig md pith divpr02, di (2)'!$C$75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'Bs Orig md pith divpr02, di (2)'!$A$76:$A$78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'Bs Orig md pith divpr02, di (2)'!$C$76:$C$78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F-46C7-AF40-4C8CF47C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72863"/>
        <c:axId val="1"/>
      </c:scatterChart>
      <c:valAx>
        <c:axId val="1535172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517286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prt igual'!$B$33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prt igual'!$A$34:$A$37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prt igual'!$B$34:$B$37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C-456B-BE8C-A9C68BF0181D}"/>
            </c:ext>
          </c:extLst>
        </c:ser>
        <c:ser>
          <c:idx val="1"/>
          <c:order val="1"/>
          <c:tx>
            <c:strRef>
              <c:f>'b corr prt igual'!$C$33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prt igual'!$A$34:$A$37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prt igual'!$C$34:$C$37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C-456B-BE8C-A9C68BF0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73631"/>
        <c:axId val="1"/>
      </c:scatterChart>
      <c:valAx>
        <c:axId val="1534373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373631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85887288193061E-2"/>
          <c:y val="9.7015102129310957E-2"/>
          <c:w val="0.6666679584185082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DEFINITIVA!$B$75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DEFINITIVA!$A$76:$A$78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DEFINITIVA!$B$76:$B$78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0-4E7E-8A79-8C323F838E95}"/>
            </c:ext>
          </c:extLst>
        </c:ser>
        <c:ser>
          <c:idx val="1"/>
          <c:order val="1"/>
          <c:tx>
            <c:strRef>
              <c:f>DEFINITIVA!$C$75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DEFINITIVA!$A$76:$A$78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DEFINITIVA!$C$76:$C$78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0-4E7E-8A79-8C323F83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67583"/>
        <c:axId val="1"/>
      </c:scatterChart>
      <c:valAx>
        <c:axId val="1535167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516758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960472393648452"/>
          <c:y val="0.38432905843534726"/>
          <c:w val="0.18452416706226568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prt igual'!$B$75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prt igual'!$A$76:$A$78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prt igual'!$B$76:$B$78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E-4040-9FCD-990175CEC074}"/>
            </c:ext>
          </c:extLst>
        </c:ser>
        <c:ser>
          <c:idx val="1"/>
          <c:order val="1"/>
          <c:tx>
            <c:strRef>
              <c:f>'b corr prt igual'!$C$75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prt igual'!$A$76:$A$78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prt igual'!$C$76:$C$78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E-4040-9FCD-990175CE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71231"/>
        <c:axId val="1"/>
      </c:scatterChart>
      <c:valAx>
        <c:axId val="153437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3712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0-42F9-BC59-728BD8223539}"/>
            </c:ext>
          </c:extLst>
        </c:ser>
        <c:ser>
          <c:idx val="1"/>
          <c:order val="1"/>
          <c:tx>
            <c:strRef>
              <c:f>'b corr mds calc'!$C$33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0-42F9-BC59-728BD822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38783"/>
        <c:axId val="1"/>
      </c:scatterChart>
      <c:valAx>
        <c:axId val="1185338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533878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255-B4D9-DE8550B83420}"/>
            </c:ext>
          </c:extLst>
        </c:ser>
        <c:ser>
          <c:idx val="1"/>
          <c:order val="1"/>
          <c:tx>
            <c:strRef>
              <c:f>'b corr mds calc'!$C$75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255-B4D9-DE8550B8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16383"/>
        <c:axId val="1"/>
      </c:scatterChart>
      <c:valAx>
        <c:axId val="153341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341638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(2)'!$B$33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(2)'!$A$34:$A$37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(2)'!$B$34:$B$37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6-40E2-B891-A55AC8081E92}"/>
            </c:ext>
          </c:extLst>
        </c:ser>
        <c:ser>
          <c:idx val="1"/>
          <c:order val="1"/>
          <c:tx>
            <c:strRef>
              <c:f>'b corr mds calc (2)'!$C$33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(2)'!$A$34:$A$37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(2)'!$C$34:$C$37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66-40E2-B891-A55AC808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11583"/>
        <c:axId val="1"/>
      </c:scatterChart>
      <c:valAx>
        <c:axId val="153341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341158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(2)'!$B$75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(2)'!$A$76:$A$78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(2)'!$B$76:$B$78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8-44A2-AF99-C49705255402}"/>
            </c:ext>
          </c:extLst>
        </c:ser>
        <c:ser>
          <c:idx val="1"/>
          <c:order val="1"/>
          <c:tx>
            <c:strRef>
              <c:f>'b corr mds calc (2)'!$C$75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(2)'!$A$76:$A$78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(2)'!$C$76:$C$78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8-44A2-AF99-C4970525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25023"/>
        <c:axId val="1"/>
      </c:scatterChart>
      <c:valAx>
        <c:axId val="153392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392502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(3)'!$B$33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(3)'!$A$34:$A$37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(3)'!$B$34:$B$37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7-4089-A938-91CECD0750AC}"/>
            </c:ext>
          </c:extLst>
        </c:ser>
        <c:ser>
          <c:idx val="1"/>
          <c:order val="1"/>
          <c:tx>
            <c:strRef>
              <c:f>'b corr mds calc (3)'!$C$33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(3)'!$A$34:$A$37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(3)'!$C$34:$C$37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7-4089-A938-91CECD07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26943"/>
        <c:axId val="1"/>
      </c:scatterChart>
      <c:valAx>
        <c:axId val="153392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392694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(3)'!$B$75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(3)'!$A$76:$A$78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(3)'!$B$76:$B$78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5-47C7-8743-32CD18682365}"/>
            </c:ext>
          </c:extLst>
        </c:ser>
        <c:ser>
          <c:idx val="1"/>
          <c:order val="1"/>
          <c:tx>
            <c:strRef>
              <c:f>'b corr mds calc (3)'!$C$75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(3)'!$A$76:$A$78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(3)'!$C$76:$C$78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5-47C7-8743-32CD1868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54191"/>
        <c:axId val="1"/>
      </c:scatterChart>
      <c:valAx>
        <c:axId val="118525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525419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ate 2005'!$B$33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ate 2005'!$A$34:$A$37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ate 2005'!$B$34:$B$37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2-43DC-BD2B-F6DF06CDE30C}"/>
            </c:ext>
          </c:extLst>
        </c:ser>
        <c:ser>
          <c:idx val="1"/>
          <c:order val="1"/>
          <c:tx>
            <c:strRef>
              <c:f>'b corr mds calc ate 2005'!$C$33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ate 2005'!$A$34:$A$37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ate 2005'!$C$34:$C$37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2-43DC-BD2B-F6DF06CD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49871"/>
        <c:axId val="1"/>
      </c:scatterChart>
      <c:valAx>
        <c:axId val="1185249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5249871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ate 2005'!$B$75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ate 2005'!$A$76:$A$78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ate 2005'!$B$76:$B$78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2-4A3B-AAB3-BA7D6EBFF614}"/>
            </c:ext>
          </c:extLst>
        </c:ser>
        <c:ser>
          <c:idx val="1"/>
          <c:order val="1"/>
          <c:tx>
            <c:strRef>
              <c:f>'b corr mds calc ate 2005'!$C$75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ate 2005'!$A$76:$A$78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ate 2005'!$C$76:$C$78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2-4A3B-AAB3-BA7D6EBF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53711"/>
        <c:axId val="1"/>
      </c:scatterChart>
      <c:valAx>
        <c:axId val="118525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525371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ate 2005 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ate 2005 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ate 2005 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C-4AB6-93CF-E8786F37F49C}"/>
            </c:ext>
          </c:extLst>
        </c:ser>
        <c:ser>
          <c:idx val="1"/>
          <c:order val="1"/>
          <c:tx>
            <c:strRef>
              <c:f>'b corr mds calc ate 2005 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ate 2005 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mds calc ate 2005 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2C-4AB6-93CF-E8786F37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53231"/>
        <c:axId val="1"/>
      </c:scatterChart>
      <c:valAx>
        <c:axId val="1185253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5253231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49363973687014E-2"/>
          <c:y val="9.7015102129310957E-2"/>
          <c:w val="0.6746044817330142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BLANCHARD!$B$33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BLANCHARD!$A$34:$A$37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BLANCHARD!$B$34:$B$37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8-4B0C-8761-52531D8F9021}"/>
            </c:ext>
          </c:extLst>
        </c:ser>
        <c:ser>
          <c:idx val="1"/>
          <c:order val="1"/>
          <c:tx>
            <c:strRef>
              <c:f>BLANCHARD!$C$33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BLANCHARD!$A$34:$A$37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BLANCHARD!$C$34:$C$37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E8-4B0C-8761-52531D8F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03839"/>
        <c:axId val="1"/>
      </c:scatterChart>
      <c:valAx>
        <c:axId val="153460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603839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60472393648452"/>
          <c:y val="0.38432905843534726"/>
          <c:w val="0.18452416706226568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mds calc ate 2005 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mds calc ate 2005 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ate 2005 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9-4D1E-8582-BA0B641D368B}"/>
            </c:ext>
          </c:extLst>
        </c:ser>
        <c:ser>
          <c:idx val="1"/>
          <c:order val="1"/>
          <c:tx>
            <c:strRef>
              <c:f>'b corr mds calc ate 2005 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mds calc ate 2005 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mds calc ate 2005 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D9-4D1E-8582-BA0B641D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58031"/>
        <c:axId val="1"/>
      </c:scatterChart>
      <c:valAx>
        <c:axId val="1185258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52580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BBB HY'!$B$33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BBB HY'!$A$34:$A$37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BBB HY'!$B$34:$B$37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6-4EFA-889E-1151517FC106}"/>
            </c:ext>
          </c:extLst>
        </c:ser>
        <c:ser>
          <c:idx val="1"/>
          <c:order val="1"/>
          <c:tx>
            <c:strRef>
              <c:f>'b corr BBB HY'!$C$33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BBB HY'!$A$34:$A$37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corr BBB HY'!$C$34:$C$37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6-4EFA-889E-1151517F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39087"/>
        <c:axId val="1"/>
      </c:scatterChart>
      <c:valAx>
        <c:axId val="117943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9439087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corr BBB HY'!$B$75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corr BBB HY'!$A$76:$A$78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BBB HY'!$B$76:$B$78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8-447D-91DB-CF40C51F0FFD}"/>
            </c:ext>
          </c:extLst>
        </c:ser>
        <c:ser>
          <c:idx val="1"/>
          <c:order val="1"/>
          <c:tx>
            <c:strRef>
              <c:f>'b corr BBB HY'!$C$75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corr BBB HY'!$A$76:$A$78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corr BBB HY'!$C$76:$C$78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8-447D-91DB-CF40C51F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31583"/>
        <c:axId val="1"/>
      </c:scatterChart>
      <c:valAx>
        <c:axId val="118533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533158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85887288193061E-2"/>
          <c:y val="9.7015102129310957E-2"/>
          <c:w val="0.6666679584185082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BLANCHARD!$B$75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BLANCHARD!$A$76:$A$78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BLANCHARD!$B$76:$B$78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F-4EE4-B945-08CFB5E44499}"/>
            </c:ext>
          </c:extLst>
        </c:ser>
        <c:ser>
          <c:idx val="1"/>
          <c:order val="1"/>
          <c:tx>
            <c:strRef>
              <c:f>BLANCHARD!$C$75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BLANCHARD!$A$76:$A$78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BLANCHARD!$C$76:$C$78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F-4EE4-B945-08CFB5E4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08639"/>
        <c:axId val="1"/>
      </c:scatterChart>
      <c:valAx>
        <c:axId val="1534608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608639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960472393648452"/>
          <c:y val="0.38432905843534726"/>
          <c:w val="0.18452416706226568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49363973687014E-2"/>
          <c:y val="9.7015102129310957E-2"/>
          <c:w val="0.6746044817330142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prtcl ='!$B$33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prtcl ='!$A$34:$A$37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prtcl ='!$B$34:$B$37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D-4268-837A-B78176853F6C}"/>
            </c:ext>
          </c:extLst>
        </c:ser>
        <c:ser>
          <c:idx val="1"/>
          <c:order val="1"/>
          <c:tx>
            <c:strRef>
              <c:f>'B Orig prtcl ='!$C$33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prtcl ='!$A$34:$A$37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prtcl ='!$C$34:$C$37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D-4268-837A-B7817685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00479"/>
        <c:axId val="1"/>
      </c:scatterChart>
      <c:valAx>
        <c:axId val="153460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600479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60472393648452"/>
          <c:y val="0.38432905843534726"/>
          <c:w val="0.18452416706226568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85887288193061E-2"/>
          <c:y val="9.7015102129310957E-2"/>
          <c:w val="0.6666679584185082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prtcl ='!$B$75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prtcl ='!$A$76:$A$78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prtcl ='!$B$76:$B$78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5-4325-9893-A9358D002538}"/>
            </c:ext>
          </c:extLst>
        </c:ser>
        <c:ser>
          <c:idx val="1"/>
          <c:order val="1"/>
          <c:tx>
            <c:strRef>
              <c:f>'B Orig prtcl ='!$C$75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prtcl ='!$A$76:$A$78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prtcl ='!$C$76:$C$78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5-4325-9893-A9358D00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10559"/>
        <c:axId val="1"/>
      </c:scatterChart>
      <c:valAx>
        <c:axId val="153461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610559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960472393648452"/>
          <c:y val="0.38432905843534726"/>
          <c:w val="0.18452416706226568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md pitht'!$B$33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md pitht'!$A$34:$A$37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md pitht'!$B$34:$B$37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C-4BB0-B880-DD3F3DA936A1}"/>
            </c:ext>
          </c:extLst>
        </c:ser>
        <c:ser>
          <c:idx val="1"/>
          <c:order val="1"/>
          <c:tx>
            <c:strRef>
              <c:f>'B Orig md pitht'!$C$33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md pitht'!$A$34:$A$37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md pitht'!$C$34:$C$37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C-4BB0-B880-DD3F3DA9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69311"/>
        <c:axId val="1"/>
      </c:scatterChart>
      <c:valAx>
        <c:axId val="153436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369311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"/>
          <c:y val="9.7015102129310957E-2"/>
          <c:w val="0.66400000000000003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md pitht'!$B$75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md pitht'!$A$76:$A$78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md pitht'!$B$76:$B$78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0.72</c:v>
                </c:pt>
                <c:pt idx="2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C-4FE0-AEE9-992B2D746A7C}"/>
            </c:ext>
          </c:extLst>
        </c:ser>
        <c:ser>
          <c:idx val="1"/>
          <c:order val="1"/>
          <c:tx>
            <c:strRef>
              <c:f>'B Orig md pitht'!$C$75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md pitht'!$A$76:$A$78</c:f>
              <c:numCache>
                <c:formatCode>General</c:formatCode>
                <c:ptCount val="3"/>
                <c:pt idx="0">
                  <c:v>0.13</c:v>
                </c:pt>
                <c:pt idx="1">
                  <c:v>0.33</c:v>
                </c:pt>
                <c:pt idx="2">
                  <c:v>0.53</c:v>
                </c:pt>
              </c:numCache>
            </c:numRef>
          </c:xVal>
          <c:yVal>
            <c:numRef>
              <c:f>'B Orig md pitht'!$C$76:$C$78</c:f>
              <c:numCache>
                <c:formatCode>General</c:formatCode>
                <c:ptCount val="3"/>
                <c:pt idx="0">
                  <c:v>0</c:v>
                </c:pt>
                <c:pt idx="1">
                  <c:v>0.59</c:v>
                </c:pt>
                <c:pt idx="2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C-4FE0-AEE9-992B2D74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70751"/>
        <c:axId val="1"/>
      </c:scatterChart>
      <c:valAx>
        <c:axId val="153437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3437075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0000000000003E-2"/>
          <c:y val="9.7015102129310957E-2"/>
          <c:w val="0.67200000000000004"/>
          <c:h val="0.73507596613362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Orig md pitht  mi 39 '!$B$33</c:f>
              <c:strCache>
                <c:ptCount val="1"/>
                <c:pt idx="0">
                  <c:v>teórico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Orig md pitht  mi 39 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md pitht  mi 39 '!$B$34:$B$37</c:f>
              <c:numCache>
                <c:formatCode>General</c:formatCode>
                <c:ptCount val="4"/>
                <c:pt idx="0">
                  <c:v>-0.03</c:v>
                </c:pt>
                <c:pt idx="1">
                  <c:v>0.22</c:v>
                </c:pt>
                <c:pt idx="2">
                  <c:v>2.58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7-490B-9E50-BB135E4CC152}"/>
            </c:ext>
          </c:extLst>
        </c:ser>
        <c:ser>
          <c:idx val="1"/>
          <c:order val="1"/>
          <c:tx>
            <c:strRef>
              <c:f>'B Orig md pitht  mi 39 '!$C$33</c:f>
              <c:strCache>
                <c:ptCount val="1"/>
                <c:pt idx="0">
                  <c:v>programa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Orig md pitht  mi 39 '!$A$34:$A$37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xVal>
          <c:yVal>
            <c:numRef>
              <c:f>'B Orig md pitht  mi 39 '!$C$34:$C$37</c:f>
              <c:numCache>
                <c:formatCode>General</c:formatCode>
                <c:ptCount val="4"/>
                <c:pt idx="0">
                  <c:v>0.25</c:v>
                </c:pt>
                <c:pt idx="1">
                  <c:v>0.73</c:v>
                </c:pt>
                <c:pt idx="2">
                  <c:v>2.74</c:v>
                </c:pt>
                <c:pt idx="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7-490B-9E50-BB135E4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33823"/>
        <c:axId val="1"/>
      </c:scatterChart>
      <c:valAx>
        <c:axId val="118043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0433823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00000000000004"/>
          <c:y val="0.38432905843534726"/>
          <c:w val="0.186"/>
          <c:h val="0.1604480535215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6</xdr:col>
          <xdr:colOff>590550</xdr:colOff>
          <xdr:row>4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F58BEA90-A3B0-A764-0F48-DFB5ADF34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7</xdr:col>
          <xdr:colOff>304800</xdr:colOff>
          <xdr:row>9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6840FA4-0F86-9ACA-F8B9-60A86740E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7</xdr:col>
          <xdr:colOff>542925</xdr:colOff>
          <xdr:row>28</xdr:row>
          <xdr:rowOff>28575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16FD729C-2FB7-1F6B-FCCD-676CF336F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0AB3F984-3D94-3AAE-055A-1C3283F01EB2}"/>
            </a:ext>
          </a:extLst>
        </xdr:cNvPr>
        <xdr:cNvSpPr>
          <a:spLocks noChangeShapeType="1"/>
        </xdr:cNvSpPr>
      </xdr:nvSpPr>
      <xdr:spPr bwMode="auto">
        <a:xfrm>
          <a:off x="3848100" y="441960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285750</xdr:colOff>
      <xdr:row>22</xdr:row>
      <xdr:rowOff>47625</xdr:rowOff>
    </xdr:from>
    <xdr:to>
      <xdr:col>7</xdr:col>
      <xdr:colOff>561975</xdr:colOff>
      <xdr:row>25</xdr:row>
      <xdr:rowOff>9525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8B92C973-7510-5DAF-CB84-08CFF5A0F9E7}"/>
            </a:ext>
          </a:extLst>
        </xdr:cNvPr>
        <xdr:cNvSpPr>
          <a:spLocks noChangeShapeType="1"/>
        </xdr:cNvSpPr>
      </xdr:nvSpPr>
      <xdr:spPr bwMode="auto">
        <a:xfrm flipV="1">
          <a:off x="4819650" y="3667125"/>
          <a:ext cx="885825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3078" name="Gráfico 6">
          <a:extLst>
            <a:ext uri="{FF2B5EF4-FFF2-40B4-BE49-F238E27FC236}">
              <a16:creationId xmlns:a16="http://schemas.microsoft.com/office/drawing/2014/main" id="{120A5799-96BF-6F47-37BA-EF0D5C803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3079" name="Gráfico 7">
          <a:extLst>
            <a:ext uri="{FF2B5EF4-FFF2-40B4-BE49-F238E27FC236}">
              <a16:creationId xmlns:a16="http://schemas.microsoft.com/office/drawing/2014/main" id="{C1FAE166-21CC-B029-590A-7EC5BB53F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32DDB4A6-6B1F-D6F5-8E07-888155D9F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D214CD5A-874D-C630-03FA-95D209135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3741EDE6-5B88-1E3B-5658-227F20174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C6D9142D-353D-AE97-FE75-8CC927918237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2293" name="Gráfico 5">
          <a:extLst>
            <a:ext uri="{FF2B5EF4-FFF2-40B4-BE49-F238E27FC236}">
              <a16:creationId xmlns:a16="http://schemas.microsoft.com/office/drawing/2014/main" id="{1F4F0D99-1B70-95F6-B9B5-60DC2EB89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2294" name="Gráfico 6">
          <a:extLst>
            <a:ext uri="{FF2B5EF4-FFF2-40B4-BE49-F238E27FC236}">
              <a16:creationId xmlns:a16="http://schemas.microsoft.com/office/drawing/2014/main" id="{3B849A91-39DB-D2B9-FFCD-56BE432B8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3D9FB293-3E6E-88A4-ABD8-64456118E0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54A8936E-7220-A7CE-F5E0-090CE0A21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FD712568-8562-C831-20FD-581EDDF04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581D13D2-0A05-45F9-AC41-41B647645D38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7413" name="Gráfico 5">
          <a:extLst>
            <a:ext uri="{FF2B5EF4-FFF2-40B4-BE49-F238E27FC236}">
              <a16:creationId xmlns:a16="http://schemas.microsoft.com/office/drawing/2014/main" id="{E927F4D1-5173-3AB4-E934-D19E43881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7414" name="Gráfico 6">
          <a:extLst>
            <a:ext uri="{FF2B5EF4-FFF2-40B4-BE49-F238E27FC236}">
              <a16:creationId xmlns:a16="http://schemas.microsoft.com/office/drawing/2014/main" id="{FBAAA9B6-B288-7BBC-D5B0-CC99E410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931908C9-467D-E8BE-FEC9-C14710B9F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D3592CD0-0A35-1774-FAD0-90F2DC22B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854227E4-631E-F7DD-46D1-1C08A06D2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8436" name="Line 4">
          <a:extLst>
            <a:ext uri="{FF2B5EF4-FFF2-40B4-BE49-F238E27FC236}">
              <a16:creationId xmlns:a16="http://schemas.microsoft.com/office/drawing/2014/main" id="{7B1D216A-1686-7479-A02B-E9265E2A4BE0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8437" name="Gráfico 5">
          <a:extLst>
            <a:ext uri="{FF2B5EF4-FFF2-40B4-BE49-F238E27FC236}">
              <a16:creationId xmlns:a16="http://schemas.microsoft.com/office/drawing/2014/main" id="{73AD7016-42C5-AA83-2B42-446B1137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8438" name="Gráfico 6">
          <a:extLst>
            <a:ext uri="{FF2B5EF4-FFF2-40B4-BE49-F238E27FC236}">
              <a16:creationId xmlns:a16="http://schemas.microsoft.com/office/drawing/2014/main" id="{D6D9A484-82BD-C48F-E3DE-44552DEF4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6321C25-763F-FF13-B464-2AC639296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18E65684-45E5-058D-F083-0F50A977D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A5D5FD5E-7630-B84D-13DE-E07311E13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2A484FF7-AB44-E398-FA45-A05C0997D44B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20485" name="Gráfico 5">
          <a:extLst>
            <a:ext uri="{FF2B5EF4-FFF2-40B4-BE49-F238E27FC236}">
              <a16:creationId xmlns:a16="http://schemas.microsoft.com/office/drawing/2014/main" id="{22F6183F-9F93-6FA6-4E68-2AF1FE6F2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20486" name="Gráfico 6">
          <a:extLst>
            <a:ext uri="{FF2B5EF4-FFF2-40B4-BE49-F238E27FC236}">
              <a16:creationId xmlns:a16="http://schemas.microsoft.com/office/drawing/2014/main" id="{2880B5DD-A966-9C01-F961-AFD1E7D9D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AAA65822-2759-06BD-5D27-E5C6973F7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2B9AC629-1836-0EE1-E115-E78A0F0DA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21507" name="Object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C7DC04C1-C58E-CCF4-750A-C35BFA7DFE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FB849F46-A592-7CAE-9E73-BF56586C8F98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21509" name="Gráfico 5">
          <a:extLst>
            <a:ext uri="{FF2B5EF4-FFF2-40B4-BE49-F238E27FC236}">
              <a16:creationId xmlns:a16="http://schemas.microsoft.com/office/drawing/2014/main" id="{6D0EAC2E-C7BD-D969-0FB3-B41F6918E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21510" name="Gráfico 6">
          <a:extLst>
            <a:ext uri="{FF2B5EF4-FFF2-40B4-BE49-F238E27FC236}">
              <a16:creationId xmlns:a16="http://schemas.microsoft.com/office/drawing/2014/main" id="{F9D42CA5-DA36-07DD-E335-3D29B5DDA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41A6A4DC-0CCE-3A1D-9C54-575A67E44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4259B932-CA73-8589-B49A-A0CA8BC9B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5BF87C70-4BEF-57A1-B55C-5788D11D9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22532" name="Line 4">
          <a:extLst>
            <a:ext uri="{FF2B5EF4-FFF2-40B4-BE49-F238E27FC236}">
              <a16:creationId xmlns:a16="http://schemas.microsoft.com/office/drawing/2014/main" id="{6852DA3B-CEAF-4E58-370D-587F4E91D5B7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22533" name="Gráfico 5">
          <a:extLst>
            <a:ext uri="{FF2B5EF4-FFF2-40B4-BE49-F238E27FC236}">
              <a16:creationId xmlns:a16="http://schemas.microsoft.com/office/drawing/2014/main" id="{69847E21-EC1D-9897-F6F6-98E853F43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22534" name="Gráfico 6">
          <a:extLst>
            <a:ext uri="{FF2B5EF4-FFF2-40B4-BE49-F238E27FC236}">
              <a16:creationId xmlns:a16="http://schemas.microsoft.com/office/drawing/2014/main" id="{226E900C-DDA1-5C2C-FA14-F70C7C4AC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3D7C74FB-4125-7512-C391-DE35B48D5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6C5898F0-D582-5FB3-66C4-6B71165CE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999A756D-87A7-F75A-6738-352B0EE55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38B49851-D665-8917-75CD-09F5963600C6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9461" name="Gráfico 5">
          <a:extLst>
            <a:ext uri="{FF2B5EF4-FFF2-40B4-BE49-F238E27FC236}">
              <a16:creationId xmlns:a16="http://schemas.microsoft.com/office/drawing/2014/main" id="{0302825C-7485-4E1B-61AB-29D4B195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9462" name="Gráfico 6">
          <a:extLst>
            <a:ext uri="{FF2B5EF4-FFF2-40B4-BE49-F238E27FC236}">
              <a16:creationId xmlns:a16="http://schemas.microsoft.com/office/drawing/2014/main" id="{90FD5003-A2CE-81C3-B7AB-33042A00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6</xdr:col>
          <xdr:colOff>590550</xdr:colOff>
          <xdr:row>4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BCBF143-CD1E-B1F4-EFD2-E09B9FE4C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7</xdr:col>
          <xdr:colOff>304800</xdr:colOff>
          <xdr:row>9</xdr:row>
          <xdr:rowOff>152400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2D4E878E-D3F7-4308-E2F1-7D58DB55E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7</xdr:col>
          <xdr:colOff>542925</xdr:colOff>
          <xdr:row>28</xdr:row>
          <xdr:rowOff>28575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2A168057-E004-BB87-D04E-BEFE20471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6148" name="Line 4">
          <a:extLst>
            <a:ext uri="{FF2B5EF4-FFF2-40B4-BE49-F238E27FC236}">
              <a16:creationId xmlns:a16="http://schemas.microsoft.com/office/drawing/2014/main" id="{279CECD4-00A6-0DC2-FA0C-6AE981B76419}"/>
            </a:ext>
          </a:extLst>
        </xdr:cNvPr>
        <xdr:cNvSpPr>
          <a:spLocks noChangeShapeType="1"/>
        </xdr:cNvSpPr>
      </xdr:nvSpPr>
      <xdr:spPr bwMode="auto">
        <a:xfrm>
          <a:off x="3848100" y="44386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6150" name="Gráfico 6">
          <a:extLst>
            <a:ext uri="{FF2B5EF4-FFF2-40B4-BE49-F238E27FC236}">
              <a16:creationId xmlns:a16="http://schemas.microsoft.com/office/drawing/2014/main" id="{1E66E1B0-0FC2-ACFC-9F9D-C5C24B9CF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6151" name="Gráfico 7">
          <a:extLst>
            <a:ext uri="{FF2B5EF4-FFF2-40B4-BE49-F238E27FC236}">
              <a16:creationId xmlns:a16="http://schemas.microsoft.com/office/drawing/2014/main" id="{ECC76404-7AC6-8B6D-DDEE-2CBA520C2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6</xdr:col>
          <xdr:colOff>590550</xdr:colOff>
          <xdr:row>4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9FE16E16-8F12-15C5-1DB1-B997B3479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7</xdr:col>
          <xdr:colOff>304800</xdr:colOff>
          <xdr:row>9</xdr:row>
          <xdr:rowOff>152400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D291CA1F-80FE-2878-150A-00518BEF3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7</xdr:col>
          <xdr:colOff>542925</xdr:colOff>
          <xdr:row>28</xdr:row>
          <xdr:rowOff>28575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8BD6671-A4BB-7783-84FE-B82C93E3F2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5812EAAF-9522-0315-4A0E-8849CCB1BCCD}"/>
            </a:ext>
          </a:extLst>
        </xdr:cNvPr>
        <xdr:cNvSpPr>
          <a:spLocks noChangeShapeType="1"/>
        </xdr:cNvSpPr>
      </xdr:nvSpPr>
      <xdr:spPr bwMode="auto">
        <a:xfrm>
          <a:off x="3848100" y="441960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7174" name="Gráfico 6">
          <a:extLst>
            <a:ext uri="{FF2B5EF4-FFF2-40B4-BE49-F238E27FC236}">
              <a16:creationId xmlns:a16="http://schemas.microsoft.com/office/drawing/2014/main" id="{A3763072-F869-9462-DC00-EF81D74EC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7175" name="Gráfico 7">
          <a:extLst>
            <a:ext uri="{FF2B5EF4-FFF2-40B4-BE49-F238E27FC236}">
              <a16:creationId xmlns:a16="http://schemas.microsoft.com/office/drawing/2014/main" id="{130D40B5-195E-3D8D-5B3D-EB3DB3D5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4A077C7D-3E50-E441-34A4-2C6F25151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1165CD67-00C6-6C70-CB0F-03066DFA8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2F1E4EF5-336A-18B1-9F0B-86E060B96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31A3E472-122B-67B3-3220-1006AEEE8E5E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8198" name="Gráfico 6">
          <a:extLst>
            <a:ext uri="{FF2B5EF4-FFF2-40B4-BE49-F238E27FC236}">
              <a16:creationId xmlns:a16="http://schemas.microsoft.com/office/drawing/2014/main" id="{808C47A3-AE88-56D1-3D18-878633802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8199" name="Gráfico 7">
          <a:extLst>
            <a:ext uri="{FF2B5EF4-FFF2-40B4-BE49-F238E27FC236}">
              <a16:creationId xmlns:a16="http://schemas.microsoft.com/office/drawing/2014/main" id="{916838FA-E247-2D15-4565-8A33EECA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2B3F3F41-50FD-C44F-C363-D09BC6E54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B7AB5849-050C-CE06-B8F6-99A3F93F4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75B08681-0B5C-5E8C-BE17-239CBCFAA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3316" name="Line 4">
          <a:extLst>
            <a:ext uri="{FF2B5EF4-FFF2-40B4-BE49-F238E27FC236}">
              <a16:creationId xmlns:a16="http://schemas.microsoft.com/office/drawing/2014/main" id="{50E38FBB-1FA9-4451-1A6E-DDA8D42025EB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3317" name="Gráfico 5">
          <a:extLst>
            <a:ext uri="{FF2B5EF4-FFF2-40B4-BE49-F238E27FC236}">
              <a16:creationId xmlns:a16="http://schemas.microsoft.com/office/drawing/2014/main" id="{1251A55C-2518-E82F-D8CA-6F5E27463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3318" name="Gráfico 6">
          <a:extLst>
            <a:ext uri="{FF2B5EF4-FFF2-40B4-BE49-F238E27FC236}">
              <a16:creationId xmlns:a16="http://schemas.microsoft.com/office/drawing/2014/main" id="{E9E62ED9-0649-2F22-22E5-199006C98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8A88ABAA-8285-C2E2-882C-EC3EFCA2B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74E57300-BAAA-54CE-6772-E6DE6FBCBF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6BB76472-1708-88A5-DF85-6F019084B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7EE890E7-F054-17C2-B3F6-C052A3D63C86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0245" name="Gráfico 5">
          <a:extLst>
            <a:ext uri="{FF2B5EF4-FFF2-40B4-BE49-F238E27FC236}">
              <a16:creationId xmlns:a16="http://schemas.microsoft.com/office/drawing/2014/main" id="{F6AFA97A-53D0-B6A7-979B-B17907338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0246" name="Gráfico 6">
          <a:extLst>
            <a:ext uri="{FF2B5EF4-FFF2-40B4-BE49-F238E27FC236}">
              <a16:creationId xmlns:a16="http://schemas.microsoft.com/office/drawing/2014/main" id="{3CF790D7-CB0A-37E4-BD79-74DCBBD8B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E209432A-27B9-0195-074F-98D710DCC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6B5ED18-64F6-54E3-5D53-1DB697B7B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6734EE8F-91F0-168A-2F01-9F3402C42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55B4FBB9-D0DD-5E5A-3E18-001A087B0FA6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4341" name="Gráfico 5">
          <a:extLst>
            <a:ext uri="{FF2B5EF4-FFF2-40B4-BE49-F238E27FC236}">
              <a16:creationId xmlns:a16="http://schemas.microsoft.com/office/drawing/2014/main" id="{17A07429-1D00-0F66-9525-E58EB12F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4342" name="Gráfico 6">
          <a:extLst>
            <a:ext uri="{FF2B5EF4-FFF2-40B4-BE49-F238E27FC236}">
              <a16:creationId xmlns:a16="http://schemas.microsoft.com/office/drawing/2014/main" id="{E4576353-E64E-520E-1028-67C854008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DED88461-E5D8-07A4-103E-6DBB6F04F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6AB7DE1D-B495-61A4-8922-9AC49C61A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ADB10009-1F3E-C241-C1F1-9ADB2E195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6348EE3F-4487-4A54-B2E9-74EF8B003B4B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1269" name="Gráfico 5">
          <a:extLst>
            <a:ext uri="{FF2B5EF4-FFF2-40B4-BE49-F238E27FC236}">
              <a16:creationId xmlns:a16="http://schemas.microsoft.com/office/drawing/2014/main" id="{73F9F2BD-C94A-57B1-93BC-6A36C5D1D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1270" name="Gráfico 6">
          <a:extLst>
            <a:ext uri="{FF2B5EF4-FFF2-40B4-BE49-F238E27FC236}">
              <a16:creationId xmlns:a16="http://schemas.microsoft.com/office/drawing/2014/main" id="{14912780-88D1-0616-09B8-47FC6367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</xdr:row>
          <xdr:rowOff>0</xdr:rowOff>
        </xdr:from>
        <xdr:to>
          <xdr:col>5</xdr:col>
          <xdr:colOff>180975</xdr:colOff>
          <xdr:row>4</xdr:row>
          <xdr:rowOff>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39A21B58-C32E-7A32-5510-90C321676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9525</xdr:rowOff>
        </xdr:from>
        <xdr:to>
          <xdr:col>6</xdr:col>
          <xdr:colOff>142875</xdr:colOff>
          <xdr:row>8</xdr:row>
          <xdr:rowOff>123825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3F040714-AB89-322A-4E36-1AB112D8D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8</xdr:col>
          <xdr:colOff>323850</xdr:colOff>
          <xdr:row>28</xdr:row>
          <xdr:rowOff>28575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1867728E-080F-35A5-0F18-52BE065F3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723900</xdr:colOff>
      <xdr:row>26</xdr:row>
      <xdr:rowOff>152400</xdr:rowOff>
    </xdr:from>
    <xdr:to>
      <xdr:col>4</xdr:col>
      <xdr:colOff>723900</xdr:colOff>
      <xdr:row>30</xdr:row>
      <xdr:rowOff>19050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C4A97FAF-C1AD-8ABB-A4E2-44567F68ECFC}"/>
            </a:ext>
          </a:extLst>
        </xdr:cNvPr>
        <xdr:cNvSpPr>
          <a:spLocks noChangeShapeType="1"/>
        </xdr:cNvSpPr>
      </xdr:nvSpPr>
      <xdr:spPr bwMode="auto">
        <a:xfrm>
          <a:off x="4391025" y="47053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209550</xdr:colOff>
      <xdr:row>32</xdr:row>
      <xdr:rowOff>38100</xdr:rowOff>
    </xdr:from>
    <xdr:to>
      <xdr:col>11</xdr:col>
      <xdr:colOff>419100</xdr:colOff>
      <xdr:row>48</xdr:row>
      <xdr:rowOff>0</xdr:rowOff>
    </xdr:to>
    <xdr:graphicFrame macro="">
      <xdr:nvGraphicFramePr>
        <xdr:cNvPr id="16389" name="Gráfico 5">
          <a:extLst>
            <a:ext uri="{FF2B5EF4-FFF2-40B4-BE49-F238E27FC236}">
              <a16:creationId xmlns:a16="http://schemas.microsoft.com/office/drawing/2014/main" id="{4AE19E91-4773-ADDC-FBAC-60FF42F3F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64</xdr:row>
      <xdr:rowOff>0</xdr:rowOff>
    </xdr:from>
    <xdr:to>
      <xdr:col>12</xdr:col>
      <xdr:colOff>57150</xdr:colOff>
      <xdr:row>79</xdr:row>
      <xdr:rowOff>123825</xdr:rowOff>
    </xdr:to>
    <xdr:graphicFrame macro="">
      <xdr:nvGraphicFramePr>
        <xdr:cNvPr id="16390" name="Gráfico 6">
          <a:extLst>
            <a:ext uri="{FF2B5EF4-FFF2-40B4-BE49-F238E27FC236}">
              <a16:creationId xmlns:a16="http://schemas.microsoft.com/office/drawing/2014/main" id="{3237E755-96BA-2358-7A4E-D3E6539E8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0.bin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2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8.bin"/><Relationship Id="rId9" Type="http://schemas.openxmlformats.org/officeDocument/2006/relationships/image" Target="../media/image3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3" Type="http://schemas.openxmlformats.org/officeDocument/2006/relationships/vmlDrawing" Target="../drawings/vmlDrawing11.vml"/><Relationship Id="rId7" Type="http://schemas.openxmlformats.org/officeDocument/2006/relationships/image" Target="../media/image2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1.bin"/><Relationship Id="rId9" Type="http://schemas.openxmlformats.org/officeDocument/2006/relationships/image" Target="../media/image3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3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4.bin"/><Relationship Id="rId9" Type="http://schemas.openxmlformats.org/officeDocument/2006/relationships/image" Target="../media/image3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9.bin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Relationship Id="rId9" Type="http://schemas.openxmlformats.org/officeDocument/2006/relationships/image" Target="../media/image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2.bin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4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0.bin"/><Relationship Id="rId9" Type="http://schemas.openxmlformats.org/officeDocument/2006/relationships/image" Target="../media/image3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5.bin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4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3.bin"/><Relationship Id="rId9" Type="http://schemas.openxmlformats.org/officeDocument/2006/relationships/image" Target="../media/image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4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6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Relationship Id="rId9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2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Relationship Id="rId9" Type="http://schemas.openxmlformats.org/officeDocument/2006/relationships/image" Target="../media/image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7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2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I24" sqref="I24"/>
    </sheetView>
  </sheetViews>
  <sheetFormatPr defaultRowHeight="12.75"/>
  <cols>
    <col min="1" max="1" width="11.28515625" customWidth="1"/>
    <col min="2" max="2" width="12.5703125" bestFit="1" customWidth="1"/>
    <col min="4" max="4" width="13.85546875" bestFit="1" customWidth="1"/>
    <col min="5" max="5" width="12" bestFit="1" customWidth="1"/>
    <col min="10" max="10" width="11.140625" bestFit="1" customWidth="1"/>
    <col min="15" max="16" width="12.42578125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>
      <c r="B7" s="1" t="s">
        <v>9</v>
      </c>
    </row>
    <row r="12" spans="1:22">
      <c r="J12" s="33" t="s">
        <v>39</v>
      </c>
      <c r="K12">
        <v>0.13</v>
      </c>
      <c r="L12">
        <v>0</v>
      </c>
    </row>
    <row r="13" spans="1:22">
      <c r="A13" s="6" t="s">
        <v>10</v>
      </c>
      <c r="B13" s="5">
        <f>H14*(B15-B14)+H15*B16*B17</f>
        <v>2.5823186523706868E-2</v>
      </c>
      <c r="D13" s="29" t="s">
        <v>11</v>
      </c>
      <c r="E13" s="30">
        <v>-0.1555</v>
      </c>
      <c r="G13" t="s">
        <v>35</v>
      </c>
      <c r="H13">
        <v>0.23</v>
      </c>
      <c r="J13" t="s">
        <v>38</v>
      </c>
      <c r="K13">
        <v>0.9</v>
      </c>
      <c r="L13">
        <v>0.59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  <c r="G14" t="s">
        <v>36</v>
      </c>
      <c r="H14">
        <v>-0.21</v>
      </c>
      <c r="J14" t="s">
        <v>40</v>
      </c>
      <c r="K14">
        <v>6.22</v>
      </c>
      <c r="L14">
        <v>8.57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G15" t="s">
        <v>37</v>
      </c>
      <c r="H15">
        <v>12.43</v>
      </c>
      <c r="V15" s="8" t="e">
        <f>U13/(Q15*O15)</f>
        <v>#DIV/0!</v>
      </c>
    </row>
    <row r="16" spans="1:22" ht="13.5" thickBot="1">
      <c r="A16" s="25" t="s">
        <v>19</v>
      </c>
      <c r="B16" s="26">
        <v>0.56000000000000005</v>
      </c>
      <c r="D16" s="28" t="s">
        <v>18</v>
      </c>
      <c r="E16" s="26">
        <v>0.5</v>
      </c>
      <c r="J16" s="33" t="s">
        <v>41</v>
      </c>
      <c r="K16">
        <v>0.69</v>
      </c>
      <c r="L16">
        <v>0.22</v>
      </c>
    </row>
    <row r="17" spans="1:12" ht="13.5" thickBot="1">
      <c r="A17" s="1" t="s">
        <v>1</v>
      </c>
      <c r="B17" s="12">
        <f>B27</f>
        <v>4.0114909958204326E-3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  <c r="J17" s="33" t="s">
        <v>42</v>
      </c>
      <c r="K17">
        <v>4.09</v>
      </c>
      <c r="L17">
        <v>21.2</v>
      </c>
    </row>
    <row r="18" spans="1:12">
      <c r="D18" s="11" t="s">
        <v>17</v>
      </c>
      <c r="E18">
        <v>0.5</v>
      </c>
    </row>
    <row r="19" spans="1:12">
      <c r="C19" s="5"/>
      <c r="J19" t="s">
        <v>43</v>
      </c>
      <c r="K19">
        <v>1.59</v>
      </c>
      <c r="L19">
        <v>1.48</v>
      </c>
    </row>
    <row r="20" spans="1:12">
      <c r="J20" s="33" t="s">
        <v>44</v>
      </c>
      <c r="K20">
        <v>0.94</v>
      </c>
      <c r="L20">
        <v>0.91</v>
      </c>
    </row>
    <row r="21" spans="1:12">
      <c r="A21" s="13" t="s">
        <v>13</v>
      </c>
      <c r="B21" s="15">
        <f>4*(-1*E13+H13*E14)</f>
        <v>0.6542</v>
      </c>
    </row>
    <row r="22" spans="1:12">
      <c r="A22" s="10" t="s">
        <v>14</v>
      </c>
      <c r="B22" s="15">
        <f>4*H13*E15*(E16*E17+(1-E16))</f>
        <v>0.84325544000000008</v>
      </c>
      <c r="I22" t="s">
        <v>26</v>
      </c>
    </row>
    <row r="23" spans="1:12">
      <c r="A23" s="14" t="s">
        <v>15</v>
      </c>
      <c r="B23" s="15">
        <f>ABS(1+E13-H13*E14-E18*B16*(H13*E15*(E16*E17+(1-E16))))</f>
        <v>0.77742211920000004</v>
      </c>
      <c r="I23" s="33" t="s">
        <v>46</v>
      </c>
    </row>
    <row r="24" spans="1:12">
      <c r="A24" s="10" t="s">
        <v>12</v>
      </c>
      <c r="B24" s="15">
        <f>B23^2+B21-B22</f>
        <v>0.41532971142141895</v>
      </c>
    </row>
    <row r="25" spans="1:12">
      <c r="A25" s="9" t="s">
        <v>20</v>
      </c>
      <c r="B25" s="15">
        <f>B23/2-0.5*SQRT(B23^2+B21-(B14+1)*B22)</f>
        <v>0.12394283972579617</v>
      </c>
    </row>
    <row r="26" spans="1:12">
      <c r="A26" s="9" t="s">
        <v>0</v>
      </c>
      <c r="B26" s="15">
        <f>B23/2-0.5*SQRT(B23^2+B21-(B15+1)*B22)</f>
        <v>0.1279543307216166</v>
      </c>
      <c r="C26" t="s">
        <v>24</v>
      </c>
    </row>
    <row r="27" spans="1:12">
      <c r="A27" s="9" t="s">
        <v>1</v>
      </c>
      <c r="B27" s="15">
        <f>(B26-B25)</f>
        <v>4.0114909958204326E-3</v>
      </c>
    </row>
    <row r="30" spans="1:12">
      <c r="A30" s="16" t="s">
        <v>27</v>
      </c>
      <c r="B30" s="17"/>
    </row>
    <row r="31" spans="1:12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6</xdr:col>
                <xdr:colOff>590550</xdr:colOff>
                <xdr:row>4</xdr:row>
                <xdr:rowOff>0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7</xdr:col>
                <xdr:colOff>304800</xdr:colOff>
                <xdr:row>9</xdr:row>
                <xdr:rowOff>152400</xdr:rowOff>
              </to>
            </anchor>
          </objectPr>
        </oleObject>
      </mc:Choice>
      <mc:Fallback>
        <oleObject progId="Equation.DSMT4" shapeId="3074" r:id="rId6"/>
      </mc:Fallback>
    </mc:AlternateContent>
    <mc:AlternateContent xmlns:mc="http://schemas.openxmlformats.org/markup-compatibility/2006">
      <mc:Choice Requires="x14">
        <oleObject progId="Equation.DSMT4" shapeId="3075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7</xdr:col>
                <xdr:colOff>542925</xdr:colOff>
                <xdr:row>28</xdr:row>
                <xdr:rowOff>28575</xdr:rowOff>
              </to>
            </anchor>
          </objectPr>
        </oleObject>
      </mc:Choice>
      <mc:Fallback>
        <oleObject progId="Equation.DSMT4" shapeId="3075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B16" sqref="B16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0.108</v>
      </c>
    </row>
    <row r="8" spans="1:22" ht="20.25">
      <c r="J8" s="45" t="s">
        <v>36</v>
      </c>
      <c r="K8" s="45">
        <v>0.32800000000000001</v>
      </c>
    </row>
    <row r="9" spans="1:22" ht="20.25">
      <c r="J9" s="45" t="s">
        <v>37</v>
      </c>
      <c r="K9" s="45">
        <v>9.5030000000000001</v>
      </c>
    </row>
    <row r="13" spans="1:22">
      <c r="A13" s="6" t="s">
        <v>10</v>
      </c>
      <c r="B13" s="46">
        <f>K8*(B15-B14)+K9*B16*B17</f>
        <v>9.03883188730659E-3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0.56000000000000005</v>
      </c>
      <c r="D16" s="28" t="s">
        <v>18</v>
      </c>
      <c r="E16" s="26">
        <v>0.5</v>
      </c>
    </row>
    <row r="17" spans="1:9" ht="13.5" thickBot="1">
      <c r="A17" s="1" t="s">
        <v>1</v>
      </c>
      <c r="B17" s="12">
        <f>B27</f>
        <v>1.0821454667147568E-3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0.63712000000000002</v>
      </c>
    </row>
    <row r="22" spans="1:9">
      <c r="A22" s="10" t="s">
        <v>14</v>
      </c>
      <c r="B22" s="15">
        <f>4*K7*E15*(E16*E17+(1-E16))</f>
        <v>0.39596342400000001</v>
      </c>
    </row>
    <row r="23" spans="1:9">
      <c r="A23" s="14" t="s">
        <v>15</v>
      </c>
      <c r="B23" s="15">
        <f>ABS(1+E13-K7*E14-E18*B16*(K7*E15*(E16*E17+(1-E16))))</f>
        <v>0.81300256032000007</v>
      </c>
    </row>
    <row r="24" spans="1:9">
      <c r="A24" s="10" t="s">
        <v>12</v>
      </c>
      <c r="B24" s="15">
        <f>B23^2+B21-B22</f>
        <v>0.90212973908687522</v>
      </c>
    </row>
    <row r="25" spans="1:9">
      <c r="A25" s="9" t="s">
        <v>20</v>
      </c>
      <c r="B25" s="15">
        <f>B23/2-0.5*SQRT(B23^2+B21-(B14+1)*B22)</f>
        <v>-5.1422182671638283E-2</v>
      </c>
    </row>
    <row r="26" spans="1:9">
      <c r="A26" s="9" t="s">
        <v>0</v>
      </c>
      <c r="B26" s="15">
        <f>B23/2-0.5*SQRT(B23^2+B21-(B15+1)*B22)</f>
        <v>-5.0340037204923527E-2</v>
      </c>
      <c r="C26" t="s">
        <v>24</v>
      </c>
    </row>
    <row r="27" spans="1:9">
      <c r="A27" s="9" t="s">
        <v>1</v>
      </c>
      <c r="B27" s="15">
        <f>(B26-B25)</f>
        <v>1.0821454667147568E-3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2289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2289" r:id="rId4"/>
      </mc:Fallback>
    </mc:AlternateContent>
    <mc:AlternateContent xmlns:mc="http://schemas.openxmlformats.org/markup-compatibility/2006">
      <mc:Choice Requires="x14">
        <oleObject progId="Equation.DSMT4" shapeId="12290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2290" r:id="rId6"/>
      </mc:Fallback>
    </mc:AlternateContent>
    <mc:AlternateContent xmlns:mc="http://schemas.openxmlformats.org/markup-compatibility/2006">
      <mc:Choice Requires="x14">
        <oleObject progId="Equation.DSMT4" shapeId="12291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2291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opLeftCell="A19" workbookViewId="0">
      <selection activeCell="E10" sqref="E10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0.108</v>
      </c>
    </row>
    <row r="8" spans="1:22" ht="20.25">
      <c r="J8" s="45" t="s">
        <v>36</v>
      </c>
      <c r="K8" s="45">
        <v>0.32800000000000001</v>
      </c>
    </row>
    <row r="9" spans="1:22" ht="20.25">
      <c r="J9" s="45" t="s">
        <v>37</v>
      </c>
      <c r="K9" s="45">
        <v>9.5030000000000001</v>
      </c>
    </row>
    <row r="13" spans="1:22">
      <c r="A13" s="6" t="s">
        <v>10</v>
      </c>
      <c r="B13" s="46">
        <f>K8*(B15-B14)+K9*B16*B17</f>
        <v>1.1166115878797813E-2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0.85799999999999998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9.6719743744250186E-4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0.63712000000000002</v>
      </c>
    </row>
    <row r="22" spans="1:9">
      <c r="A22" s="10" t="s">
        <v>14</v>
      </c>
      <c r="B22" s="15">
        <f>4*K7*E15*(E16*E17+(1-E16))</f>
        <v>0.35922267072000003</v>
      </c>
    </row>
    <row r="23" spans="1:9">
      <c r="A23" s="14" t="s">
        <v>15</v>
      </c>
      <c r="B23" s="15">
        <f>ABS(1+E13-K7*E14-E18*B16*(K7*E15*(E16*E17+(1-E16))))</f>
        <v>0.80219336856528001</v>
      </c>
    </row>
    <row r="24" spans="1:9">
      <c r="A24" s="10" t="s">
        <v>12</v>
      </c>
      <c r="B24" s="15">
        <f>B23^2+B21-B22</f>
        <v>0.92141152985011121</v>
      </c>
    </row>
    <row r="25" spans="1:9">
      <c r="A25" s="9" t="s">
        <v>20</v>
      </c>
      <c r="B25" s="15">
        <f>B23/2-0.5*SQRT(B23^2+B21-(B14+1)*B22)</f>
        <v>-6.3644077469250881E-2</v>
      </c>
    </row>
    <row r="26" spans="1:9">
      <c r="A26" s="9" t="s">
        <v>0</v>
      </c>
      <c r="B26" s="15">
        <f>B23/2-0.5*SQRT(B23^2+B21-(B15+1)*B22)</f>
        <v>-6.267688003180838E-2</v>
      </c>
      <c r="C26" t="s">
        <v>24</v>
      </c>
    </row>
    <row r="27" spans="1:9">
      <c r="A27" s="9" t="s">
        <v>1</v>
      </c>
      <c r="B27" s="15">
        <f>(B26-B25)</f>
        <v>9.6719743744250186E-4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7409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7409" r:id="rId4"/>
      </mc:Fallback>
    </mc:AlternateContent>
    <mc:AlternateContent xmlns:mc="http://schemas.openxmlformats.org/markup-compatibility/2006">
      <mc:Choice Requires="x14">
        <oleObject progId="Equation.DSMT4" shapeId="17410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7410" r:id="rId6"/>
      </mc:Fallback>
    </mc:AlternateContent>
    <mc:AlternateContent xmlns:mc="http://schemas.openxmlformats.org/markup-compatibility/2006">
      <mc:Choice Requires="x14">
        <oleObject progId="Equation.DSMT4" shapeId="17411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7411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opLeftCell="A6" workbookViewId="0">
      <selection activeCell="C15" sqref="C15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0.108</v>
      </c>
    </row>
    <row r="8" spans="1:22" ht="20.25">
      <c r="J8" s="45" t="s">
        <v>36</v>
      </c>
      <c r="K8" s="45">
        <v>-7.0000000000000007E-2</v>
      </c>
    </row>
    <row r="9" spans="1:22" ht="20.25">
      <c r="J9" s="45" t="s">
        <v>37</v>
      </c>
      <c r="K9" s="45">
        <v>9.67</v>
      </c>
    </row>
    <row r="13" spans="1:22">
      <c r="A13" s="6" t="s">
        <v>10</v>
      </c>
      <c r="B13" s="46">
        <f>K8*(B15-B14)+K9*B16*B17</f>
        <v>7.3247017308191963E-3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0.85799999999999998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9.6719743744250186E-4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0.63712000000000002</v>
      </c>
    </row>
    <row r="22" spans="1:9">
      <c r="A22" s="10" t="s">
        <v>14</v>
      </c>
      <c r="B22" s="15">
        <f>4*K7*E15*(E16*E17+(1-E16))</f>
        <v>0.35922267072000003</v>
      </c>
    </row>
    <row r="23" spans="1:9">
      <c r="A23" s="14" t="s">
        <v>15</v>
      </c>
      <c r="B23" s="15">
        <f>ABS(1+E13-K7*E14-E18*B16*(K7*E15*(E16*E17+(1-E16))))</f>
        <v>0.80219336856528001</v>
      </c>
    </row>
    <row r="24" spans="1:9">
      <c r="A24" s="10" t="s">
        <v>12</v>
      </c>
      <c r="B24" s="15">
        <f>B23^2+B21-B22</f>
        <v>0.92141152985011121</v>
      </c>
    </row>
    <row r="25" spans="1:9">
      <c r="A25" s="9" t="s">
        <v>20</v>
      </c>
      <c r="B25" s="15">
        <f>B23/2-0.5*SQRT(B23^2+B21-(B14+1)*B22)</f>
        <v>-6.3644077469250881E-2</v>
      </c>
    </row>
    <row r="26" spans="1:9">
      <c r="A26" s="9" t="s">
        <v>0</v>
      </c>
      <c r="B26" s="15">
        <f>B23/2-0.5*SQRT(B23^2+B21-(B15+1)*B22)</f>
        <v>-6.267688003180838E-2</v>
      </c>
      <c r="C26" t="s">
        <v>24</v>
      </c>
    </row>
    <row r="27" spans="1:9">
      <c r="A27" s="9" t="s">
        <v>1</v>
      </c>
      <c r="B27" s="15">
        <f>(B26-B25)</f>
        <v>9.6719743744250186E-4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8433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8433" r:id="rId4"/>
      </mc:Fallback>
    </mc:AlternateContent>
    <mc:AlternateContent xmlns:mc="http://schemas.openxmlformats.org/markup-compatibility/2006">
      <mc:Choice Requires="x14">
        <oleObject progId="Equation.DSMT4" shapeId="18434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8434" r:id="rId6"/>
      </mc:Fallback>
    </mc:AlternateContent>
    <mc:AlternateContent xmlns:mc="http://schemas.openxmlformats.org/markup-compatibility/2006">
      <mc:Choice Requires="x14">
        <oleObject progId="Equation.DSMT4" shapeId="18435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8435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opLeftCell="A6" workbookViewId="0">
      <selection activeCell="D12" sqref="D12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-8.9999999999999993E-3</v>
      </c>
    </row>
    <row r="8" spans="1:22" ht="20.25">
      <c r="J8" s="45" t="s">
        <v>36</v>
      </c>
      <c r="K8" s="45">
        <v>0.32800000000000001</v>
      </c>
    </row>
    <row r="9" spans="1:22" ht="20.25">
      <c r="J9" s="45" t="s">
        <v>37</v>
      </c>
      <c r="K9" s="45">
        <v>9.5030000000000001</v>
      </c>
    </row>
    <row r="13" spans="1:22">
      <c r="A13" s="6" t="s">
        <v>10</v>
      </c>
      <c r="B13" s="46">
        <f>K8*(B15-B14)+K9*B16*B17</f>
        <v>2.7595766447289357E-3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0.85799999999999998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-6.3827636233027008E-5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0.62073999999999996</v>
      </c>
    </row>
    <row r="22" spans="1:9">
      <c r="A22" s="10" t="s">
        <v>14</v>
      </c>
      <c r="B22" s="15">
        <f>4*K7*E15*(E16*E17+(1-E16))</f>
        <v>-2.9935222560000002E-2</v>
      </c>
    </row>
    <row r="23" spans="1:9">
      <c r="A23" s="14" t="s">
        <v>15</v>
      </c>
      <c r="B23" s="15">
        <f>ABS(1+E13-K7*E14-E18*B16*(K7*E15*(E16*E17+(1-E16))))</f>
        <v>0.84802555261956003</v>
      </c>
    </row>
    <row r="24" spans="1:9">
      <c r="A24" s="10" t="s">
        <v>12</v>
      </c>
      <c r="B24" s="15">
        <f>B23^2+B21-B22</f>
        <v>1.3698225604557102</v>
      </c>
    </row>
    <row r="25" spans="1:9">
      <c r="A25" s="9" t="s">
        <v>20</v>
      </c>
      <c r="B25" s="15">
        <f>B23/2-0.5*SQRT(B23^2+B21-(B14+1)*B22)</f>
        <v>-0.1622065077608888</v>
      </c>
    </row>
    <row r="26" spans="1:9">
      <c r="A26" s="9" t="s">
        <v>0</v>
      </c>
      <c r="B26" s="15">
        <f>B23/2-0.5*SQRT(B23^2+B21-(B15+1)*B22)</f>
        <v>-0.16227033539712182</v>
      </c>
      <c r="C26" t="s">
        <v>24</v>
      </c>
    </row>
    <row r="27" spans="1:9">
      <c r="A27" s="9" t="s">
        <v>1</v>
      </c>
      <c r="B27" s="15">
        <f>(B26-B25)</f>
        <v>-6.3827636233027008E-5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0481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20481" r:id="rId4"/>
      </mc:Fallback>
    </mc:AlternateContent>
    <mc:AlternateContent xmlns:mc="http://schemas.openxmlformats.org/markup-compatibility/2006">
      <mc:Choice Requires="x14">
        <oleObject progId="Equation.DSMT4" shapeId="20482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20482" r:id="rId6"/>
      </mc:Fallback>
    </mc:AlternateContent>
    <mc:AlternateContent xmlns:mc="http://schemas.openxmlformats.org/markup-compatibility/2006">
      <mc:Choice Requires="x14">
        <oleObject progId="Equation.DSMT4" shapeId="20483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20483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D21" sqref="D21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-8.9999999999999993E-3</v>
      </c>
    </row>
    <row r="8" spans="1:22" ht="20.25">
      <c r="J8" s="45" t="s">
        <v>36</v>
      </c>
      <c r="K8" s="45">
        <v>0.32800000000000001</v>
      </c>
    </row>
    <row r="9" spans="1:22" ht="20.25">
      <c r="J9" s="45" t="s">
        <v>37</v>
      </c>
      <c r="K9" s="45">
        <v>9.5030000000000001</v>
      </c>
    </row>
    <row r="13" spans="1:22">
      <c r="A13" s="6" t="s">
        <v>10</v>
      </c>
      <c r="B13" s="46">
        <f>K8*(B15-B14)+K9*B16*B17</f>
        <v>2.8922159984358805E-3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0.63900000000000001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-6.3859909746666332E-5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0.62073999999999996</v>
      </c>
    </row>
    <row r="22" spans="1:9">
      <c r="A22" s="10" t="s">
        <v>14</v>
      </c>
      <c r="B22" s="15">
        <f>4*K7*E15*(E16*E17+(1-E16))</f>
        <v>-2.9935222560000002E-2</v>
      </c>
    </row>
    <row r="23" spans="1:9">
      <c r="A23" s="14" t="s">
        <v>15</v>
      </c>
      <c r="B23" s="15">
        <f>ABS(1+E13-K7*E14-E18*B16*(K7*E15*(E16*E17+(1-E16))))</f>
        <v>0.84720607590197994</v>
      </c>
    </row>
    <row r="24" spans="1:9">
      <c r="A24" s="10" t="s">
        <v>12</v>
      </c>
      <c r="B24" s="15">
        <f>B23^2+B21-B22</f>
        <v>1.3684333576052314</v>
      </c>
    </row>
    <row r="25" spans="1:9">
      <c r="A25" s="9" t="s">
        <v>20</v>
      </c>
      <c r="B25" s="15">
        <f>B23/2-0.5*SQRT(B23^2+B21-(B14+1)*B22)</f>
        <v>-0.16231995042180625</v>
      </c>
    </row>
    <row r="26" spans="1:9">
      <c r="A26" s="9" t="s">
        <v>0</v>
      </c>
      <c r="B26" s="15">
        <f>B23/2-0.5*SQRT(B23^2+B21-(B15+1)*B22)</f>
        <v>-0.16238381033155291</v>
      </c>
      <c r="C26" t="s">
        <v>24</v>
      </c>
    </row>
    <row r="27" spans="1:9">
      <c r="A27" s="9" t="s">
        <v>1</v>
      </c>
      <c r="B27" s="15">
        <f>(B26-B25)</f>
        <v>-6.3859909746666332E-5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1505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21505" r:id="rId4"/>
      </mc:Fallback>
    </mc:AlternateContent>
    <mc:AlternateContent xmlns:mc="http://schemas.openxmlformats.org/markup-compatibility/2006">
      <mc:Choice Requires="x14">
        <oleObject progId="Equation.DSMT4" shapeId="21506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21506" r:id="rId6"/>
      </mc:Fallback>
    </mc:AlternateContent>
    <mc:AlternateContent xmlns:mc="http://schemas.openxmlformats.org/markup-compatibility/2006">
      <mc:Choice Requires="x14">
        <oleObject progId="Equation.DSMT4" shapeId="21507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21507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D25" sqref="D25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0.24299999999999999</v>
      </c>
    </row>
    <row r="8" spans="1:22" ht="20.25">
      <c r="J8" s="45" t="s">
        <v>36</v>
      </c>
      <c r="K8" s="45">
        <v>0.16400000000000001</v>
      </c>
    </row>
    <row r="9" spans="1:22" ht="20.25">
      <c r="J9" s="45" t="s">
        <v>37</v>
      </c>
      <c r="K9" s="45">
        <v>9.9440000000000008</v>
      </c>
    </row>
    <row r="13" spans="1:22">
      <c r="A13" s="6" t="s">
        <v>10</v>
      </c>
      <c r="B13" s="46">
        <f>K8*(B15-B14)+K9*B16*B17</f>
        <v>1.4495773821190416E-2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0.65800000000000003</v>
      </c>
      <c r="D16" s="28" t="s">
        <v>18</v>
      </c>
      <c r="E16" s="26">
        <v>0.11</v>
      </c>
    </row>
    <row r="17" spans="1:9" ht="13.5" thickBot="1">
      <c r="A17" s="1" t="s">
        <v>1</v>
      </c>
      <c r="B17" s="12">
        <f>B27</f>
        <v>1.9647677176367617E-3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0.65602000000000005</v>
      </c>
    </row>
    <row r="22" spans="1:9">
      <c r="A22" s="10" t="s">
        <v>14</v>
      </c>
      <c r="B22" s="15">
        <f>4*K7*E15*(E16*E17+(1-E16))</f>
        <v>0.59782669488000006</v>
      </c>
    </row>
    <row r="23" spans="1:9">
      <c r="A23" s="14" t="s">
        <v>15</v>
      </c>
      <c r="B23" s="15">
        <f>ABS(1+E13-K7*E14-E18*B16*(K7*E15*(E16*E17+(1-E16))))</f>
        <v>0.78682375434612006</v>
      </c>
    </row>
    <row r="24" spans="1:9">
      <c r="A24" s="10" t="s">
        <v>12</v>
      </c>
      <c r="B24" s="15">
        <f>B23^2+B21-B22</f>
        <v>0.67728492552332342</v>
      </c>
    </row>
    <row r="25" spans="1:9">
      <c r="A25" s="9" t="s">
        <v>20</v>
      </c>
      <c r="B25" s="15">
        <f>B23/2-0.5*SQRT(B23^2+B21-(B14+1)*B22)</f>
        <v>1.2087653466211268E-2</v>
      </c>
    </row>
    <row r="26" spans="1:9">
      <c r="A26" s="9" t="s">
        <v>0</v>
      </c>
      <c r="B26" s="15">
        <f>B23/2-0.5*SQRT(B23^2+B21-(B15+1)*B22)</f>
        <v>1.405242118384803E-2</v>
      </c>
      <c r="C26" t="s">
        <v>24</v>
      </c>
    </row>
    <row r="27" spans="1:9">
      <c r="A27" s="9" t="s">
        <v>1</v>
      </c>
      <c r="B27" s="15">
        <f>(B26-B25)</f>
        <v>1.9647677176367617E-3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2529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22529" r:id="rId4"/>
      </mc:Fallback>
    </mc:AlternateContent>
    <mc:AlternateContent xmlns:mc="http://schemas.openxmlformats.org/markup-compatibility/2006">
      <mc:Choice Requires="x14">
        <oleObject progId="Equation.DSMT4" shapeId="22530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22530" r:id="rId6"/>
      </mc:Fallback>
    </mc:AlternateContent>
    <mc:AlternateContent xmlns:mc="http://schemas.openxmlformats.org/markup-compatibility/2006">
      <mc:Choice Requires="x14">
        <oleObject progId="Equation.DSMT4" shapeId="22531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22531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opLeftCell="A7" workbookViewId="0">
      <selection activeCell="D20" sqref="D20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0.39700000000000002</v>
      </c>
    </row>
    <row r="8" spans="1:22" ht="20.25">
      <c r="J8" s="45" t="s">
        <v>36</v>
      </c>
      <c r="K8" s="45">
        <v>0.23</v>
      </c>
    </row>
    <row r="9" spans="1:22" ht="20.25">
      <c r="J9" s="45" t="s">
        <v>37</v>
      </c>
      <c r="K9" s="45">
        <v>7.8449999999999998</v>
      </c>
    </row>
    <row r="13" spans="1:22">
      <c r="A13" s="6" t="s">
        <v>10</v>
      </c>
      <c r="B13" s="46">
        <f>K8*(B15-B14)+K9*B16*B17</f>
        <v>3.1549737810066349E-2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0.53900000000000003</v>
      </c>
      <c r="D16" s="28" t="s">
        <v>18</v>
      </c>
      <c r="E16" s="26">
        <v>0.11</v>
      </c>
    </row>
    <row r="17" spans="1:9" ht="13.5" thickBot="1">
      <c r="A17" s="1" t="s">
        <v>1</v>
      </c>
      <c r="B17" s="12">
        <f>B27</f>
        <v>6.917358186398187E-3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0.67757999999999996</v>
      </c>
    </row>
    <row r="22" spans="1:9">
      <c r="A22" s="10" t="s">
        <v>14</v>
      </c>
      <c r="B22" s="15">
        <f>4*K7*E15*(E16*E17+(1-E16))</f>
        <v>0.97669628752000015</v>
      </c>
    </row>
    <row r="23" spans="1:9">
      <c r="A23" s="14" t="s">
        <v>15</v>
      </c>
      <c r="B23" s="15">
        <f>ABS(1+E13-K7*E14-E18*B16*(K7*E15*(E16*E17+(1-E16))))</f>
        <v>0.76480008762834006</v>
      </c>
    </row>
    <row r="24" spans="1:9">
      <c r="A24" s="10" t="s">
        <v>12</v>
      </c>
      <c r="B24" s="15">
        <f>B23^2+B21-B22</f>
        <v>0.28580288651631636</v>
      </c>
    </row>
    <row r="25" spans="1:9">
      <c r="A25" s="9" t="s">
        <v>20</v>
      </c>
      <c r="B25" s="15">
        <f>B23/2-0.5*SQRT(B23^2+B21-(B14+1)*B22)</f>
        <v>0.20244763308211255</v>
      </c>
    </row>
    <row r="26" spans="1:9">
      <c r="A26" s="9" t="s">
        <v>0</v>
      </c>
      <c r="B26" s="15">
        <f>B23/2-0.5*SQRT(B23^2+B21-(B15+1)*B22)</f>
        <v>0.20936499126851074</v>
      </c>
      <c r="C26" t="s">
        <v>24</v>
      </c>
    </row>
    <row r="27" spans="1:9">
      <c r="A27" s="9" t="s">
        <v>1</v>
      </c>
      <c r="B27" s="15">
        <f>(B26-B25)</f>
        <v>6.917358186398187E-3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9457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9457" r:id="rId4"/>
      </mc:Fallback>
    </mc:AlternateContent>
    <mc:AlternateContent xmlns:mc="http://schemas.openxmlformats.org/markup-compatibility/2006">
      <mc:Choice Requires="x14">
        <oleObject progId="Equation.DSMT4" shapeId="19458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9458" r:id="rId6"/>
      </mc:Fallback>
    </mc:AlternateContent>
    <mc:AlternateContent xmlns:mc="http://schemas.openxmlformats.org/markup-compatibility/2006">
      <mc:Choice Requires="x14">
        <oleObject progId="Equation.DSMT4" shapeId="19459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945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E17" sqref="E17"/>
    </sheetView>
  </sheetViews>
  <sheetFormatPr defaultRowHeight="12.75"/>
  <cols>
    <col min="1" max="1" width="11.28515625" customWidth="1"/>
    <col min="2" max="2" width="12.5703125" bestFit="1" customWidth="1"/>
    <col min="4" max="4" width="13.85546875" bestFit="1" customWidth="1"/>
    <col min="5" max="5" width="12" bestFit="1" customWidth="1"/>
    <col min="10" max="10" width="11.140625" bestFit="1" customWidth="1"/>
    <col min="15" max="16" width="12.42578125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>
      <c r="B7" s="1" t="s">
        <v>9</v>
      </c>
    </row>
    <row r="12" spans="1:22" ht="13.5" thickBot="1"/>
    <row r="13" spans="1:22">
      <c r="A13" s="6" t="s">
        <v>10</v>
      </c>
      <c r="B13" s="5">
        <f>H14*(B15-B14)+H15*B16*B17</f>
        <v>2.5823186523706868E-2</v>
      </c>
      <c r="D13" s="29" t="s">
        <v>11</v>
      </c>
      <c r="E13" s="30">
        <v>-0.1555</v>
      </c>
      <c r="G13" s="39" t="s">
        <v>35</v>
      </c>
      <c r="H13" s="40">
        <v>0.23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  <c r="G14" s="41" t="s">
        <v>36</v>
      </c>
      <c r="H14" s="42">
        <v>-0.21</v>
      </c>
    </row>
    <row r="15" spans="1:22" ht="13.5" thickBot="1">
      <c r="A15" s="7" t="s">
        <v>5</v>
      </c>
      <c r="B15">
        <f>B14+0.01</f>
        <v>0.17</v>
      </c>
      <c r="D15" s="27" t="s">
        <v>2</v>
      </c>
      <c r="E15" s="26">
        <v>0.53</v>
      </c>
      <c r="G15" s="43" t="s">
        <v>37</v>
      </c>
      <c r="H15" s="44">
        <v>12.43</v>
      </c>
      <c r="V15" s="8" t="e">
        <f>U13/(Q15*O15)</f>
        <v>#DIV/0!</v>
      </c>
    </row>
    <row r="16" spans="1:22" ht="13.5" thickBot="1">
      <c r="A16" s="25" t="s">
        <v>19</v>
      </c>
      <c r="B16" s="26">
        <v>0.56000000000000005</v>
      </c>
      <c r="D16" s="28" t="s">
        <v>18</v>
      </c>
      <c r="E16" s="26">
        <v>0.5</v>
      </c>
    </row>
    <row r="17" spans="1:9" ht="13.5" thickBot="1">
      <c r="A17" s="1" t="s">
        <v>1</v>
      </c>
      <c r="B17" s="12">
        <f>B27</f>
        <v>4.0114909958204326E-3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4*(-1*E13+H13*E14)</f>
        <v>0.6542</v>
      </c>
    </row>
    <row r="22" spans="1:9">
      <c r="A22" s="10" t="s">
        <v>14</v>
      </c>
      <c r="B22" s="15">
        <f>4*H13*E15*(E16*E17+(1-E16))</f>
        <v>0.84325544000000008</v>
      </c>
    </row>
    <row r="23" spans="1:9">
      <c r="A23" s="14" t="s">
        <v>15</v>
      </c>
      <c r="B23" s="15">
        <f>ABS(1+E13-H13*E14-E18*B16*(H13*E15*(E16*E17+(1-E16))))</f>
        <v>0.77742211920000004</v>
      </c>
    </row>
    <row r="24" spans="1:9">
      <c r="A24" s="10" t="s">
        <v>12</v>
      </c>
      <c r="B24" s="15">
        <f>B23^2+B21-B22</f>
        <v>0.41532971142141895</v>
      </c>
    </row>
    <row r="25" spans="1:9">
      <c r="A25" s="9" t="s">
        <v>20</v>
      </c>
      <c r="B25" s="15">
        <f>B23/2-0.5*SQRT(B23^2+B21-(B14+1)*B22)</f>
        <v>0.12394283972579617</v>
      </c>
    </row>
    <row r="26" spans="1:9">
      <c r="A26" s="9" t="s">
        <v>0</v>
      </c>
      <c r="B26" s="15">
        <f>B23/2-0.5*SQRT(B23^2+B21-(B15+1)*B22)</f>
        <v>0.1279543307216166</v>
      </c>
      <c r="C26" t="s">
        <v>24</v>
      </c>
    </row>
    <row r="27" spans="1:9">
      <c r="A27" s="9" t="s">
        <v>1</v>
      </c>
      <c r="B27" s="15">
        <f>(B26-B25)</f>
        <v>4.0114909958204326E-3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6</xdr:col>
                <xdr:colOff>590550</xdr:colOff>
                <xdr:row>4</xdr:row>
                <xdr:rowOff>0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7</xdr:col>
                <xdr:colOff>304800</xdr:colOff>
                <xdr:row>9</xdr:row>
                <xdr:rowOff>152400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7</xdr:col>
                <xdr:colOff>542925</xdr:colOff>
                <xdr:row>28</xdr:row>
                <xdr:rowOff>28575</xdr:rowOff>
              </to>
            </anchor>
          </objectPr>
        </oleObject>
      </mc:Choice>
      <mc:Fallback>
        <oleObject progId="Equation.DSMT4" shapeId="6147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H13" sqref="H13"/>
    </sheetView>
  </sheetViews>
  <sheetFormatPr defaultRowHeight="12.75"/>
  <cols>
    <col min="1" max="1" width="11.28515625" customWidth="1"/>
    <col min="2" max="2" width="12.5703125" bestFit="1" customWidth="1"/>
    <col min="4" max="4" width="13.85546875" bestFit="1" customWidth="1"/>
    <col min="5" max="5" width="12" bestFit="1" customWidth="1"/>
    <col min="10" max="10" width="11.140625" bestFit="1" customWidth="1"/>
    <col min="15" max="16" width="12.42578125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>
      <c r="B7" s="1" t="s">
        <v>9</v>
      </c>
    </row>
    <row r="13" spans="1:22">
      <c r="A13" s="6" t="s">
        <v>10</v>
      </c>
      <c r="B13" s="46">
        <f>H14*(B15-B14)+H15*B16*B17</f>
        <v>4.2720901697218911E-3</v>
      </c>
      <c r="D13" s="29" t="s">
        <v>11</v>
      </c>
      <c r="E13" s="30">
        <v>-0.1555</v>
      </c>
      <c r="G13" t="s">
        <v>35</v>
      </c>
      <c r="H13">
        <v>9.6000000000000002E-2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  <c r="G14" t="s">
        <v>36</v>
      </c>
      <c r="H14">
        <v>-0.223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G15" t="s">
        <v>37</v>
      </c>
      <c r="H15">
        <v>12.462999999999999</v>
      </c>
      <c r="V15" s="8" t="e">
        <f>U13/(Q15*O15)</f>
        <v>#DIV/0!</v>
      </c>
    </row>
    <row r="16" spans="1:22" ht="13.5" thickBot="1">
      <c r="A16" s="25" t="s">
        <v>19</v>
      </c>
      <c r="B16" s="26">
        <v>0.56000000000000005</v>
      </c>
      <c r="D16" s="28" t="s">
        <v>18</v>
      </c>
      <c r="E16" s="26">
        <v>0.5</v>
      </c>
    </row>
    <row r="17" spans="1:9" ht="13.5" thickBot="1">
      <c r="A17" s="1" t="s">
        <v>1</v>
      </c>
      <c r="B17" s="12">
        <f>B27</f>
        <v>9.316276420665015E-4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4*(-1*E13+H13*E14)</f>
        <v>0.63544</v>
      </c>
    </row>
    <row r="22" spans="1:9">
      <c r="A22" s="10" t="s">
        <v>14</v>
      </c>
      <c r="B22" s="15">
        <f>4*H13*E15*(E16*E17+(1-E16))</f>
        <v>0.351967488</v>
      </c>
    </row>
    <row r="23" spans="1:9">
      <c r="A23" s="14" t="s">
        <v>15</v>
      </c>
      <c r="B23" s="15">
        <f>ABS(1+E13-H13*E14-E18*B16*(H13*E15*(E16*E17+(1-E16))))</f>
        <v>0.81650227584000001</v>
      </c>
    </row>
    <row r="24" spans="1:9">
      <c r="A24" s="10" t="s">
        <v>12</v>
      </c>
      <c r="B24" s="15">
        <f>B23^2+B21-B22</f>
        <v>0.95014847845189954</v>
      </c>
    </row>
    <row r="25" spans="1:9">
      <c r="A25" s="9" t="s">
        <v>20</v>
      </c>
      <c r="B25" s="15">
        <f>B23/2-0.5*SQRT(B23^2+B21-(B14+1)*B22)</f>
        <v>-6.4462750275571079E-2</v>
      </c>
    </row>
    <row r="26" spans="1:9">
      <c r="A26" s="9" t="s">
        <v>0</v>
      </c>
      <c r="B26" s="15">
        <f>B23/2-0.5*SQRT(B23^2+B21-(B15+1)*B22)</f>
        <v>-6.3531122633504578E-2</v>
      </c>
      <c r="C26" t="s">
        <v>24</v>
      </c>
    </row>
    <row r="27" spans="1:9">
      <c r="A27" s="9" t="s">
        <v>1</v>
      </c>
      <c r="B27" s="15">
        <f>(B26-B25)</f>
        <v>9.316276420665015E-4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6</xdr:col>
                <xdr:colOff>590550</xdr:colOff>
                <xdr:row>4</xdr:row>
                <xdr:rowOff>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7</xdr:col>
                <xdr:colOff>304800</xdr:colOff>
                <xdr:row>9</xdr:row>
                <xdr:rowOff>152400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7</xdr:col>
                <xdr:colOff>542925</xdr:colOff>
                <xdr:row>28</xdr:row>
                <xdr:rowOff>28575</xdr:rowOff>
              </to>
            </anchor>
          </objectPr>
        </oleObject>
      </mc:Choice>
      <mc:Fallback>
        <oleObject progId="Equation.DSMT4" shapeId="7171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abSelected="1" workbookViewId="0">
      <selection activeCell="C21" sqref="C21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0.23599999999999999</v>
      </c>
    </row>
    <row r="8" spans="1:22" ht="20.25">
      <c r="J8" s="45" t="s">
        <v>36</v>
      </c>
      <c r="K8" s="45">
        <v>0.04</v>
      </c>
    </row>
    <row r="9" spans="1:22" ht="20.25">
      <c r="J9" s="45" t="s">
        <v>37</v>
      </c>
      <c r="K9" s="45">
        <v>12.21</v>
      </c>
    </row>
    <row r="13" spans="1:22">
      <c r="A13" s="6" t="s">
        <v>10</v>
      </c>
      <c r="B13" s="46">
        <f>K8*(B15-B14)+K9*B16*B17</f>
        <v>1.7271558644426321E-2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0.42899999999999999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3.2209371439639867E-3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0.65503999999999996</v>
      </c>
    </row>
    <row r="22" spans="1:9">
      <c r="A22" s="10" t="s">
        <v>14</v>
      </c>
      <c r="B22" s="15">
        <f>4*K7*E15*(E16*E17+(1-E16))</f>
        <v>0.78496805824000004</v>
      </c>
    </row>
    <row r="23" spans="1:9">
      <c r="A23" s="14" t="s">
        <v>15</v>
      </c>
      <c r="B23" s="15">
        <f>ABS(1+E13-K7*E14-E18*B16*(K7*E15*(E16*E17+(1-E16))))</f>
        <v>0.79414608787688001</v>
      </c>
    </row>
    <row r="24" spans="1:9">
      <c r="A24" s="10" t="s">
        <v>12</v>
      </c>
      <c r="B24" s="15">
        <f>B23^2+B21-B22</f>
        <v>0.50073995065015309</v>
      </c>
    </row>
    <row r="25" spans="1:9">
      <c r="A25" s="9" t="s">
        <v>20</v>
      </c>
      <c r="B25" s="15">
        <f>B23/2-0.5*SQRT(B23^2+B21-(B14+1)*B22)</f>
        <v>9.082761077585666E-2</v>
      </c>
    </row>
    <row r="26" spans="1:9">
      <c r="A26" s="9" t="s">
        <v>0</v>
      </c>
      <c r="B26" s="15">
        <f>B23/2-0.5*SQRT(B23^2+B21-(B15+1)*B22)</f>
        <v>9.4048547919820646E-2</v>
      </c>
      <c r="C26" t="s">
        <v>24</v>
      </c>
    </row>
    <row r="27" spans="1:9">
      <c r="A27" s="9" t="s">
        <v>1</v>
      </c>
      <c r="B27" s="15">
        <f>(B26-B25)</f>
        <v>3.2209371439639867E-3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8193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8193" r:id="rId4"/>
      </mc:Fallback>
    </mc:AlternateContent>
    <mc:AlternateContent xmlns:mc="http://schemas.openxmlformats.org/markup-compatibility/2006">
      <mc:Choice Requires="x14">
        <oleObject progId="Equation.DSMT4" shapeId="8194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8194" r:id="rId6"/>
      </mc:Fallback>
    </mc:AlternateContent>
    <mc:AlternateContent xmlns:mc="http://schemas.openxmlformats.org/markup-compatibility/2006">
      <mc:Choice Requires="x14">
        <oleObject progId="Equation.DSMT4" shapeId="8195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8195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D20" sqref="D20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0.23599999999999999</v>
      </c>
    </row>
    <row r="8" spans="1:22" ht="20.25">
      <c r="J8" s="45" t="s">
        <v>36</v>
      </c>
      <c r="K8" s="45">
        <v>-0.223</v>
      </c>
    </row>
    <row r="9" spans="1:22" ht="20.25">
      <c r="J9" s="45" t="s">
        <v>37</v>
      </c>
      <c r="K9" s="45">
        <v>12.462999999999999</v>
      </c>
    </row>
    <row r="13" spans="1:22">
      <c r="A13" s="6" t="s">
        <v>10</v>
      </c>
      <c r="B13" s="46">
        <f>K8*(B15-B14)+K9*B16*B17</f>
        <v>1.4991149499220736E-2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0.42899999999999999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3.2209371439639867E-3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0.65503999999999996</v>
      </c>
    </row>
    <row r="22" spans="1:9">
      <c r="A22" s="10" t="s">
        <v>14</v>
      </c>
      <c r="B22" s="15">
        <f>4*K7*E15*(E16*E17+(1-E16))</f>
        <v>0.78496805824000004</v>
      </c>
    </row>
    <row r="23" spans="1:9">
      <c r="A23" s="14" t="s">
        <v>15</v>
      </c>
      <c r="B23" s="15">
        <f>ABS(1+E13-K7*E14-E18*B16*(K7*E15*(E16*E17+(1-E16))))</f>
        <v>0.79414608787688001</v>
      </c>
    </row>
    <row r="24" spans="1:9">
      <c r="A24" s="10" t="s">
        <v>12</v>
      </c>
      <c r="B24" s="15">
        <f>B23^2+B21-B22</f>
        <v>0.50073995065015309</v>
      </c>
    </row>
    <row r="25" spans="1:9">
      <c r="A25" s="9" t="s">
        <v>20</v>
      </c>
      <c r="B25" s="15">
        <f>B23/2-0.5*SQRT(B23^2+B21-(B14+1)*B22)</f>
        <v>9.082761077585666E-2</v>
      </c>
    </row>
    <row r="26" spans="1:9">
      <c r="A26" s="9" t="s">
        <v>0</v>
      </c>
      <c r="B26" s="15">
        <f>B23/2-0.5*SQRT(B23^2+B21-(B15+1)*B22)</f>
        <v>9.4048547919820646E-2</v>
      </c>
      <c r="C26" t="s">
        <v>24</v>
      </c>
    </row>
    <row r="27" spans="1:9">
      <c r="A27" s="9" t="s">
        <v>1</v>
      </c>
      <c r="B27" s="15">
        <f>(B26-B25)</f>
        <v>3.2209371439639867E-3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3313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3313" r:id="rId4"/>
      </mc:Fallback>
    </mc:AlternateContent>
    <mc:AlternateContent xmlns:mc="http://schemas.openxmlformats.org/markup-compatibility/2006">
      <mc:Choice Requires="x14">
        <oleObject progId="Equation.DSMT4" shapeId="13314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3314" r:id="rId6"/>
      </mc:Fallback>
    </mc:AlternateContent>
    <mc:AlternateContent xmlns:mc="http://schemas.openxmlformats.org/markup-compatibility/2006">
      <mc:Choice Requires="x14">
        <oleObject progId="Equation.DSMT4" shapeId="13315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3315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workbookViewId="0">
      <selection activeCell="D30" sqref="D30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9.6000000000000002E-2</v>
      </c>
    </row>
    <row r="8" spans="1:22" ht="20.25">
      <c r="J8" s="45" t="s">
        <v>36</v>
      </c>
      <c r="K8" s="45">
        <v>-0.223</v>
      </c>
    </row>
    <row r="9" spans="1:22" ht="20.25">
      <c r="J9" s="45" t="s">
        <v>37</v>
      </c>
      <c r="K9" s="45">
        <v>12.462999999999999</v>
      </c>
    </row>
    <row r="13" spans="1:22">
      <c r="A13" s="6" t="s">
        <v>10</v>
      </c>
      <c r="B13" s="46">
        <f>K8*(B15-B14)+K9*B16*B17</f>
        <v>2.7249040664952314E-3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0.42899999999999999</v>
      </c>
      <c r="D16" s="28" t="s">
        <v>18</v>
      </c>
      <c r="E16" s="26">
        <v>0.5</v>
      </c>
    </row>
    <row r="17" spans="1:9" ht="13.5" thickBot="1">
      <c r="A17" s="1" t="s">
        <v>1</v>
      </c>
      <c r="B17" s="12">
        <f>B27</f>
        <v>9.26734568634624E-4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0.63544</v>
      </c>
    </row>
    <row r="22" spans="1:9">
      <c r="A22" s="10" t="s">
        <v>14</v>
      </c>
      <c r="B22" s="15">
        <f>4*K7*E15*(E16*E17+(1-E16))</f>
        <v>0.351967488</v>
      </c>
    </row>
    <row r="23" spans="1:9">
      <c r="A23" s="14" t="s">
        <v>15</v>
      </c>
      <c r="B23" s="15">
        <f>ABS(1+E13-K7*E14-E18*B16*(K7*E15*(E16*E17+(1-E16))))</f>
        <v>0.82226574345600001</v>
      </c>
    </row>
    <row r="24" spans="1:9">
      <c r="A24" s="10" t="s">
        <v>12</v>
      </c>
      <c r="B24" s="15">
        <f>B23^2+B21-B22</f>
        <v>0.95959346486124841</v>
      </c>
    </row>
    <row r="25" spans="1:9">
      <c r="A25" s="9" t="s">
        <v>20</v>
      </c>
      <c r="B25" s="15">
        <f>B23/2-0.5*SQRT(B23^2+B21-(B14+1)*B22)</f>
        <v>-6.4071996402906395E-2</v>
      </c>
    </row>
    <row r="26" spans="1:9">
      <c r="A26" s="9" t="s">
        <v>0</v>
      </c>
      <c r="B26" s="15">
        <f>B23/2-0.5*SQRT(B23^2+B21-(B15+1)*B22)</f>
        <v>-6.3145261834271771E-2</v>
      </c>
      <c r="C26" t="s">
        <v>24</v>
      </c>
    </row>
    <row r="27" spans="1:9">
      <c r="A27" s="9" t="s">
        <v>1</v>
      </c>
      <c r="B27" s="15">
        <f>(B26-B25)</f>
        <v>9.26734568634624E-4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41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0241" r:id="rId4"/>
      </mc:Fallback>
    </mc:AlternateContent>
    <mc:AlternateContent xmlns:mc="http://schemas.openxmlformats.org/markup-compatibility/2006">
      <mc:Choice Requires="x14">
        <oleObject progId="Equation.DSMT4" shapeId="10242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0242" r:id="rId6"/>
      </mc:Fallback>
    </mc:AlternateContent>
    <mc:AlternateContent xmlns:mc="http://schemas.openxmlformats.org/markup-compatibility/2006">
      <mc:Choice Requires="x14">
        <oleObject progId="Equation.DSMT4" shapeId="10243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0243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opLeftCell="A7" workbookViewId="0">
      <selection activeCell="C28" sqref="C28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9.6000000000000002E-2</v>
      </c>
    </row>
    <row r="8" spans="1:22" ht="20.25">
      <c r="J8" s="45" t="s">
        <v>36</v>
      </c>
      <c r="K8" s="45">
        <v>-0.223</v>
      </c>
    </row>
    <row r="9" spans="1:22" ht="20.25">
      <c r="J9" s="45" t="s">
        <v>37</v>
      </c>
      <c r="K9" s="45">
        <v>12.462999999999999</v>
      </c>
    </row>
    <row r="13" spans="1:22">
      <c r="A13" s="6" t="s">
        <v>10</v>
      </c>
      <c r="B13" s="46">
        <f>K8*(B15-B14)+K9*B16*B17</f>
        <v>2.1664518521383796E-3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0.42899999999999999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8.2228512520854391E-4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0.63544</v>
      </c>
    </row>
    <row r="22" spans="1:9">
      <c r="A22" s="10" t="s">
        <v>14</v>
      </c>
      <c r="B22" s="15">
        <f>4*K7*E15*(E16*E17+(1-E16))</f>
        <v>0.31930904064000004</v>
      </c>
    </row>
    <row r="23" spans="1:9">
      <c r="A23" s="14" t="s">
        <v>15</v>
      </c>
      <c r="B23" s="15">
        <f>ABS(1+E13-K7*E14-E18*B16*(K7*E15*(E16*E17+(1-E16))))</f>
        <v>0.82401705269568004</v>
      </c>
    </row>
    <row r="24" spans="1:9">
      <c r="A24" s="10" t="s">
        <v>12</v>
      </c>
      <c r="B24" s="15">
        <f>B23^2+B21-B22</f>
        <v>0.9951350624932751</v>
      </c>
    </row>
    <row r="25" spans="1:9">
      <c r="A25" s="9" t="s">
        <v>20</v>
      </c>
      <c r="B25" s="15">
        <f>B23/2-0.5*SQRT(B23^2+B21-(B14+1)*B22)</f>
        <v>-7.3801522948918341E-2</v>
      </c>
    </row>
    <row r="26" spans="1:9">
      <c r="A26" s="9" t="s">
        <v>0</v>
      </c>
      <c r="B26" s="15">
        <f>B23/2-0.5*SQRT(B23^2+B21-(B15+1)*B22)</f>
        <v>-7.2979237823709797E-2</v>
      </c>
      <c r="C26" t="s">
        <v>24</v>
      </c>
    </row>
    <row r="27" spans="1:9">
      <c r="A27" s="9" t="s">
        <v>1</v>
      </c>
      <c r="B27" s="15">
        <f>(B26-B25)</f>
        <v>8.2228512520854391E-4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4337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4337" r:id="rId4"/>
      </mc:Fallback>
    </mc:AlternateContent>
    <mc:AlternateContent xmlns:mc="http://schemas.openxmlformats.org/markup-compatibility/2006">
      <mc:Choice Requires="x14">
        <oleObject progId="Equation.DSMT4" shapeId="14338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4338" r:id="rId6"/>
      </mc:Fallback>
    </mc:AlternateContent>
    <mc:AlternateContent xmlns:mc="http://schemas.openxmlformats.org/markup-compatibility/2006">
      <mc:Choice Requires="x14">
        <oleObject progId="Equation.DSMT4" shapeId="14339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4339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opLeftCell="A7" workbookViewId="0">
      <selection activeCell="E34" sqref="E34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9.6000000000000002E-2</v>
      </c>
    </row>
    <row r="8" spans="1:22" ht="20.25">
      <c r="J8" s="45" t="s">
        <v>36</v>
      </c>
      <c r="K8" s="45">
        <v>0.04</v>
      </c>
    </row>
    <row r="9" spans="1:22" ht="20.25">
      <c r="J9" s="45" t="s">
        <v>37</v>
      </c>
      <c r="K9" s="45">
        <v>12.21</v>
      </c>
    </row>
    <row r="13" spans="1:22">
      <c r="A13" s="6" t="s">
        <v>10</v>
      </c>
      <c r="B13" s="46">
        <f>K8*(B15-B14)+K9*B16*B17</f>
        <v>6.7700971653939122E-3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0.56000000000000005</v>
      </c>
      <c r="D16" s="28" t="s">
        <v>18</v>
      </c>
      <c r="E16" s="26">
        <v>0.5</v>
      </c>
    </row>
    <row r="17" spans="1:9" ht="13.5" thickBot="1">
      <c r="A17" s="1" t="s">
        <v>1</v>
      </c>
      <c r="B17" s="12">
        <f>B27</f>
        <v>9.316276420665015E-4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0.63544</v>
      </c>
    </row>
    <row r="22" spans="1:9">
      <c r="A22" s="10" t="s">
        <v>14</v>
      </c>
      <c r="B22" s="15">
        <f>4*K7*E15*(E16*E17+(1-E16))</f>
        <v>0.351967488</v>
      </c>
    </row>
    <row r="23" spans="1:9">
      <c r="A23" s="14" t="s">
        <v>15</v>
      </c>
      <c r="B23" s="15">
        <f>ABS(1+E13-K7*E14-E18*B16*(K7*E15*(E16*E17+(1-E16))))</f>
        <v>0.81650227584000001</v>
      </c>
    </row>
    <row r="24" spans="1:9">
      <c r="A24" s="10" t="s">
        <v>12</v>
      </c>
      <c r="B24" s="15">
        <f>B23^2+B21-B22</f>
        <v>0.95014847845189954</v>
      </c>
    </row>
    <row r="25" spans="1:9">
      <c r="A25" s="9" t="s">
        <v>20</v>
      </c>
      <c r="B25" s="15">
        <f>B23/2-0.5*SQRT(B23^2+B21-(B14+1)*B22)</f>
        <v>-6.4462750275571079E-2</v>
      </c>
    </row>
    <row r="26" spans="1:9">
      <c r="A26" s="9" t="s">
        <v>0</v>
      </c>
      <c r="B26" s="15">
        <f>B23/2-0.5*SQRT(B23^2+B21-(B15+1)*B22)</f>
        <v>-6.3531122633504578E-2</v>
      </c>
      <c r="C26" t="s">
        <v>24</v>
      </c>
    </row>
    <row r="27" spans="1:9">
      <c r="A27" s="9" t="s">
        <v>1</v>
      </c>
      <c r="B27" s="15">
        <f>(B26-B25)</f>
        <v>9.316276420665015E-4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1265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1265" r:id="rId4"/>
      </mc:Fallback>
    </mc:AlternateContent>
    <mc:AlternateContent xmlns:mc="http://schemas.openxmlformats.org/markup-compatibility/2006">
      <mc:Choice Requires="x14">
        <oleObject progId="Equation.DSMT4" shapeId="11266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1266" r:id="rId6"/>
      </mc:Fallback>
    </mc:AlternateContent>
    <mc:AlternateContent xmlns:mc="http://schemas.openxmlformats.org/markup-compatibility/2006">
      <mc:Choice Requires="x14">
        <oleObject progId="Equation.DSMT4" shapeId="11267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1267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showGridLines="0" topLeftCell="A7" workbookViewId="0">
      <selection activeCell="B16" sqref="B16"/>
    </sheetView>
  </sheetViews>
  <sheetFormatPr defaultRowHeight="12.75"/>
  <cols>
    <col min="1" max="1" width="10.85546875" customWidth="1"/>
    <col min="2" max="2" width="12" bestFit="1" customWidth="1"/>
    <col min="3" max="3" width="18.28515625" bestFit="1" customWidth="1"/>
    <col min="4" max="4" width="13.85546875" bestFit="1" customWidth="1"/>
    <col min="5" max="5" width="18.7109375" customWidth="1"/>
    <col min="6" max="6" width="5.42578125" customWidth="1"/>
    <col min="7" max="7" width="6" customWidth="1"/>
    <col min="8" max="8" width="3.42578125" customWidth="1"/>
    <col min="9" max="9" width="6.140625" customWidth="1"/>
    <col min="10" max="10" width="17" bestFit="1" customWidth="1"/>
    <col min="11" max="11" width="11.5703125" bestFit="1" customWidth="1"/>
    <col min="15" max="16" width="12.42578125" bestFit="1" customWidth="1"/>
    <col min="22" max="22" width="7" bestFit="1" customWidth="1"/>
  </cols>
  <sheetData>
    <row r="1" spans="1:22" s="4" customFormat="1">
      <c r="A1" s="3" t="s">
        <v>6</v>
      </c>
    </row>
    <row r="3" spans="1:22" ht="15.75">
      <c r="A3" s="1" t="s">
        <v>7</v>
      </c>
      <c r="B3" s="2" t="s">
        <v>8</v>
      </c>
      <c r="I3" t="s">
        <v>21</v>
      </c>
    </row>
    <row r="4" spans="1:22">
      <c r="I4" t="s">
        <v>22</v>
      </c>
    </row>
    <row r="5" spans="1:22">
      <c r="I5" t="s">
        <v>23</v>
      </c>
    </row>
    <row r="7" spans="1:22" ht="20.25">
      <c r="B7" s="1" t="s">
        <v>9</v>
      </c>
      <c r="J7" s="45" t="s">
        <v>35</v>
      </c>
      <c r="K7" s="45">
        <v>9.6000000000000002E-2</v>
      </c>
    </row>
    <row r="8" spans="1:22" ht="20.25">
      <c r="J8" s="45" t="s">
        <v>36</v>
      </c>
      <c r="K8" s="45">
        <v>0.04</v>
      </c>
    </row>
    <row r="9" spans="1:22" ht="20.25">
      <c r="J9" s="45" t="s">
        <v>37</v>
      </c>
      <c r="K9" s="45">
        <v>12.21</v>
      </c>
    </row>
    <row r="13" spans="1:22">
      <c r="A13" s="6" t="s">
        <v>10</v>
      </c>
      <c r="B13" s="46">
        <f>K8*(B15-B14)+K9*B16*B17</f>
        <v>4.7072034915036226E-3</v>
      </c>
      <c r="D13" s="29" t="s">
        <v>11</v>
      </c>
      <c r="E13" s="30">
        <v>-0.1555</v>
      </c>
    </row>
    <row r="14" spans="1:22">
      <c r="A14" s="7" t="s">
        <v>4</v>
      </c>
      <c r="B14">
        <v>0.16</v>
      </c>
      <c r="D14" s="31" t="s">
        <v>16</v>
      </c>
      <c r="E14" s="32">
        <v>3.5000000000000003E-2</v>
      </c>
    </row>
    <row r="15" spans="1:22">
      <c r="A15" s="7" t="s">
        <v>5</v>
      </c>
      <c r="B15">
        <f>B14+0.01</f>
        <v>0.17</v>
      </c>
      <c r="D15" s="27" t="s">
        <v>2</v>
      </c>
      <c r="E15" s="26">
        <v>0.53</v>
      </c>
      <c r="V15" s="8" t="e">
        <f>U13/(Q15*O15)</f>
        <v>#DIV/0!</v>
      </c>
    </row>
    <row r="16" spans="1:22" ht="13.5" thickBot="1">
      <c r="A16" s="25" t="s">
        <v>19</v>
      </c>
      <c r="B16" s="26">
        <v>0.42899999999999999</v>
      </c>
      <c r="D16" s="28" t="s">
        <v>18</v>
      </c>
      <c r="E16" s="26">
        <v>0.39</v>
      </c>
    </row>
    <row r="17" spans="1:9" ht="13.5" thickBot="1">
      <c r="A17" s="1" t="s">
        <v>1</v>
      </c>
      <c r="B17" s="12">
        <f>B27</f>
        <v>8.2228512520854391E-4</v>
      </c>
      <c r="D17" s="35" t="s">
        <v>3</v>
      </c>
      <c r="E17" s="36">
        <v>2.4588000000000001</v>
      </c>
      <c r="F17" s="37" t="s">
        <v>45</v>
      </c>
      <c r="G17" s="38"/>
      <c r="H17" s="38"/>
      <c r="I17" s="34"/>
    </row>
    <row r="18" spans="1:9">
      <c r="D18" s="11" t="s">
        <v>17</v>
      </c>
      <c r="E18">
        <v>0.5</v>
      </c>
    </row>
    <row r="19" spans="1:9">
      <c r="C19" s="5"/>
    </row>
    <row r="21" spans="1:9">
      <c r="A21" s="13" t="s">
        <v>13</v>
      </c>
      <c r="B21" s="15">
        <f>4*(-1*E13+K7*E14)</f>
        <v>0.63544</v>
      </c>
    </row>
    <row r="22" spans="1:9">
      <c r="A22" s="10" t="s">
        <v>14</v>
      </c>
      <c r="B22" s="15">
        <f>4*K7*E15*(E16*E17+(1-E16))</f>
        <v>0.31930904064000004</v>
      </c>
    </row>
    <row r="23" spans="1:9">
      <c r="A23" s="14" t="s">
        <v>15</v>
      </c>
      <c r="B23" s="15">
        <f>ABS(1+E13-K7*E14-E18*B16*(K7*E15*(E16*E17+(1-E16))))</f>
        <v>0.82401705269568004</v>
      </c>
    </row>
    <row r="24" spans="1:9">
      <c r="A24" s="10" t="s">
        <v>12</v>
      </c>
      <c r="B24" s="15">
        <f>B23^2+B21-B22</f>
        <v>0.9951350624932751</v>
      </c>
    </row>
    <row r="25" spans="1:9">
      <c r="A25" s="9" t="s">
        <v>20</v>
      </c>
      <c r="B25" s="15">
        <f>B23/2-0.5*SQRT(B23^2+B21-(B14+1)*B22)</f>
        <v>-7.3801522948918341E-2</v>
      </c>
    </row>
    <row r="26" spans="1:9">
      <c r="A26" s="9" t="s">
        <v>0</v>
      </c>
      <c r="B26" s="15">
        <f>B23/2-0.5*SQRT(B23^2+B21-(B15+1)*B22)</f>
        <v>-7.2979237823709797E-2</v>
      </c>
      <c r="C26" t="s">
        <v>24</v>
      </c>
    </row>
    <row r="27" spans="1:9">
      <c r="A27" s="9" t="s">
        <v>1</v>
      </c>
      <c r="B27" s="15">
        <f>(B26-B25)</f>
        <v>8.2228512520854391E-4</v>
      </c>
    </row>
    <row r="30" spans="1:9">
      <c r="A30" s="16" t="s">
        <v>27</v>
      </c>
      <c r="B30" s="17"/>
    </row>
    <row r="31" spans="1:9">
      <c r="A31" s="18" t="s">
        <v>28</v>
      </c>
      <c r="B31" s="17"/>
      <c r="E31" t="s">
        <v>25</v>
      </c>
    </row>
    <row r="33" spans="1:4">
      <c r="A33" s="21" t="s">
        <v>19</v>
      </c>
      <c r="B33" s="22" t="s">
        <v>29</v>
      </c>
      <c r="C33" s="23" t="s">
        <v>30</v>
      </c>
      <c r="D33" s="20" t="s">
        <v>32</v>
      </c>
    </row>
    <row r="34" spans="1:4">
      <c r="A34" s="20">
        <v>0.1</v>
      </c>
      <c r="B34" s="19">
        <v>-0.03</v>
      </c>
      <c r="C34" s="20">
        <v>0.25</v>
      </c>
      <c r="D34" s="20" t="s">
        <v>32</v>
      </c>
    </row>
    <row r="35" spans="1:4">
      <c r="A35" s="20">
        <v>0.2</v>
      </c>
      <c r="B35" s="19">
        <v>0.22</v>
      </c>
      <c r="C35" s="20">
        <v>0.73</v>
      </c>
      <c r="D35" s="20" t="s">
        <v>32</v>
      </c>
    </row>
    <row r="36" spans="1:4">
      <c r="A36" s="20">
        <v>0.56000000000000005</v>
      </c>
      <c r="B36" s="19">
        <v>2.58</v>
      </c>
      <c r="C36" s="20">
        <v>2.74</v>
      </c>
      <c r="D36" s="20" t="s">
        <v>32</v>
      </c>
    </row>
    <row r="37" spans="1:4">
      <c r="A37" s="20">
        <v>0.8</v>
      </c>
      <c r="B37" s="19">
        <v>21.2</v>
      </c>
      <c r="C37" s="20">
        <v>21.2</v>
      </c>
      <c r="D37" s="20" t="s">
        <v>31</v>
      </c>
    </row>
    <row r="54" spans="1:5">
      <c r="B54">
        <f>B55*100</f>
        <v>2.580219052724229</v>
      </c>
    </row>
    <row r="55" spans="1:5">
      <c r="A55" s="6" t="s">
        <v>10</v>
      </c>
      <c r="B55" s="5">
        <f>-0.21*(B57-B56)+12.43*B58*B59</f>
        <v>2.5802190527242291E-2</v>
      </c>
      <c r="D55" s="9" t="s">
        <v>11</v>
      </c>
      <c r="E55" s="12">
        <v>0.1714</v>
      </c>
    </row>
    <row r="56" spans="1:5">
      <c r="A56" s="7" t="s">
        <v>4</v>
      </c>
      <c r="B56">
        <v>0.16</v>
      </c>
      <c r="D56" s="9" t="s">
        <v>16</v>
      </c>
      <c r="E56" s="5">
        <v>3.5000000000000003E-2</v>
      </c>
    </row>
    <row r="57" spans="1:5">
      <c r="A57" s="7" t="s">
        <v>5</v>
      </c>
      <c r="B57">
        <f>B56+0.01</f>
        <v>0.17</v>
      </c>
      <c r="D57" s="9" t="s">
        <v>2</v>
      </c>
      <c r="E57">
        <v>0.53</v>
      </c>
    </row>
    <row r="58" spans="1:5">
      <c r="A58" s="6" t="s">
        <v>19</v>
      </c>
      <c r="B58">
        <v>0.56000000000000005</v>
      </c>
      <c r="D58" s="10" t="s">
        <v>18</v>
      </c>
      <c r="E58">
        <v>0.5</v>
      </c>
    </row>
    <row r="59" spans="1:5">
      <c r="A59" s="1" t="s">
        <v>1</v>
      </c>
      <c r="B59" s="12">
        <f>B69</f>
        <v>4.0084746763651147E-3</v>
      </c>
      <c r="D59" s="9" t="s">
        <v>3</v>
      </c>
      <c r="E59">
        <v>1.02</v>
      </c>
    </row>
    <row r="60" spans="1:5">
      <c r="D60" s="11" t="s">
        <v>17</v>
      </c>
      <c r="E60">
        <v>0.2</v>
      </c>
    </row>
    <row r="61" spans="1:5">
      <c r="C61" s="5"/>
    </row>
    <row r="63" spans="1:5">
      <c r="A63" s="13" t="s">
        <v>13</v>
      </c>
      <c r="B63" s="15">
        <f>-4*E55+0.92*E56</f>
        <v>-0.65339999999999998</v>
      </c>
    </row>
    <row r="64" spans="1:5">
      <c r="A64" s="10" t="s">
        <v>14</v>
      </c>
      <c r="B64" s="15">
        <f>0.92*E57*(E58*E59+(1-E58))</f>
        <v>0.49247600000000002</v>
      </c>
    </row>
    <row r="65" spans="1:4">
      <c r="A65" s="14" t="s">
        <v>15</v>
      </c>
      <c r="B65" s="15">
        <f>ABS(1+E55-0.23*E56-E60*B58*(0.23*E57*(E58*E59+(1-E58))))</f>
        <v>1.1495606719999998</v>
      </c>
    </row>
    <row r="66" spans="1:4">
      <c r="A66" s="10" t="s">
        <v>12</v>
      </c>
      <c r="B66" s="15">
        <f>B65^2+B63-B64</f>
        <v>0.17561373860909113</v>
      </c>
    </row>
    <row r="67" spans="1:4">
      <c r="A67" s="9" t="s">
        <v>20</v>
      </c>
      <c r="B67" s="15">
        <f>B65/2-0.5*SQRT(B65^2+B63-(B56+1)*B64)</f>
        <v>0.41920271983278645</v>
      </c>
    </row>
    <row r="68" spans="1:4">
      <c r="A68" s="9" t="s">
        <v>0</v>
      </c>
      <c r="B68" s="15">
        <f>B65/2-0.5*SQRT(B65^2+B63-(B57+1)*B64)</f>
        <v>0.42321119450915157</v>
      </c>
      <c r="C68" t="s">
        <v>24</v>
      </c>
    </row>
    <row r="69" spans="1:4">
      <c r="A69" s="9" t="s">
        <v>1</v>
      </c>
      <c r="B69" s="15">
        <f>(B68-B67)</f>
        <v>4.0084746763651147E-3</v>
      </c>
    </row>
    <row r="72" spans="1:4">
      <c r="A72" s="16" t="s">
        <v>27</v>
      </c>
      <c r="B72" s="17"/>
    </row>
    <row r="73" spans="1:4">
      <c r="B73" s="17"/>
    </row>
    <row r="75" spans="1:4">
      <c r="A75" s="24" t="s">
        <v>33</v>
      </c>
      <c r="B75" s="22" t="s">
        <v>29</v>
      </c>
      <c r="C75" s="23" t="s">
        <v>30</v>
      </c>
      <c r="D75" s="20" t="s">
        <v>32</v>
      </c>
    </row>
    <row r="76" spans="1:4">
      <c r="A76" s="20">
        <v>0.13</v>
      </c>
      <c r="B76" s="19">
        <v>7.0000000000000007E-2</v>
      </c>
      <c r="C76" s="20">
        <v>0</v>
      </c>
      <c r="D76" s="20" t="s">
        <v>32</v>
      </c>
    </row>
    <row r="77" spans="1:4">
      <c r="A77" s="20">
        <v>0.33</v>
      </c>
      <c r="B77" s="19">
        <v>0.72</v>
      </c>
      <c r="C77" s="20">
        <v>0.59</v>
      </c>
      <c r="D77" s="20" t="s">
        <v>32</v>
      </c>
    </row>
    <row r="78" spans="1:4">
      <c r="A78" s="20">
        <v>0.53</v>
      </c>
      <c r="B78" s="19">
        <v>2.57</v>
      </c>
      <c r="C78" s="20">
        <v>2.58</v>
      </c>
      <c r="D78" s="20" t="s">
        <v>32</v>
      </c>
    </row>
    <row r="79" spans="1:4">
      <c r="A79" s="20">
        <v>0.63</v>
      </c>
      <c r="B79" s="19"/>
      <c r="C79" s="20">
        <v>21.2</v>
      </c>
      <c r="D79" s="20" t="s">
        <v>31</v>
      </c>
    </row>
    <row r="83" spans="1:1">
      <c r="A83" s="1" t="s">
        <v>34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autoPict="0" r:id="rId5">
            <anchor moveWithCells="1">
              <from>
                <xdr:col>1</xdr:col>
                <xdr:colOff>342900</xdr:colOff>
                <xdr:row>2</xdr:row>
                <xdr:rowOff>0</xdr:rowOff>
              </from>
              <to>
                <xdr:col>5</xdr:col>
                <xdr:colOff>180975</xdr:colOff>
                <xdr:row>4</xdr:row>
                <xdr:rowOff>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autoPict="0" r:id="rId7">
            <anchor moveWithCells="1">
              <from>
                <xdr:col>1</xdr:col>
                <xdr:colOff>323850</xdr:colOff>
                <xdr:row>6</xdr:row>
                <xdr:rowOff>9525</xdr:rowOff>
              </from>
              <to>
                <xdr:col>6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87" r:id="rId8">
          <objectPr defaultSize="0" autoPict="0" r:id="rId9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8</xdr:col>
                <xdr:colOff>323850</xdr:colOff>
                <xdr:row>28</xdr:row>
                <xdr:rowOff>28575</xdr:rowOff>
              </to>
            </anchor>
          </objectPr>
        </oleObject>
      </mc:Choice>
      <mc:Fallback>
        <oleObject progId="Equation.DSMT4" shapeId="1638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DEFINITIVA</vt:lpstr>
      <vt:lpstr>BLANCHARD</vt:lpstr>
      <vt:lpstr>B Orig prtcl =</vt:lpstr>
      <vt:lpstr>B Orig md pitht</vt:lpstr>
      <vt:lpstr>B Orig md pitht  mi 39 </vt:lpstr>
      <vt:lpstr>B Orig md pitht cofdivpre02</vt:lpstr>
      <vt:lpstr>Bs Orig md pith,divpre02 mi39</vt:lpstr>
      <vt:lpstr>Bs Orig md pith divpr02, dif00</vt:lpstr>
      <vt:lpstr>Bs Orig md pith divpr02, di (2)</vt:lpstr>
      <vt:lpstr>b corr prt igual</vt:lpstr>
      <vt:lpstr>b corr mds calc</vt:lpstr>
      <vt:lpstr>b corr mds calc (2)</vt:lpstr>
      <vt:lpstr>b corr mds calc (3)</vt:lpstr>
      <vt:lpstr>b corr mds calc ate 2005</vt:lpstr>
      <vt:lpstr>b corr mds calc ate 2005 </vt:lpstr>
      <vt:lpstr>b corr BBB HY</vt:lpstr>
    </vt:vector>
  </TitlesOfParts>
  <Company>Hamaguchi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2h</dc:creator>
  <cp:lastModifiedBy>Alexandre de Azara</cp:lastModifiedBy>
  <dcterms:created xsi:type="dcterms:W3CDTF">2005-12-30T04:46:44Z</dcterms:created>
  <dcterms:modified xsi:type="dcterms:W3CDTF">2024-08-12T14:18:19Z</dcterms:modified>
</cp:coreProperties>
</file>