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8800" windowHeight="12450"/>
  </bookViews>
  <sheets>
    <sheet name="输出" sheetId="1" r:id="rId1"/>
    <sheet name="第6题图表" sheetId="4" r:id="rId2"/>
    <sheet name="第7题图表" sheetId="5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E41" i="1"/>
  <c r="X21" i="1"/>
  <c r="Y21" i="1"/>
  <c r="Z21" i="1" s="1"/>
  <c r="W21" i="1"/>
  <c r="W23" i="1" s="1"/>
  <c r="V21" i="1"/>
  <c r="V23" i="1"/>
  <c r="R21" i="1"/>
  <c r="S21" i="1" s="1"/>
  <c r="Q21" i="1"/>
  <c r="P21" i="1"/>
  <c r="P23" i="1" s="1"/>
  <c r="J21" i="1"/>
  <c r="J23" i="1" s="1"/>
  <c r="K21" i="1"/>
  <c r="K23" i="1" s="1"/>
  <c r="F21" i="1"/>
  <c r="G21" i="1" s="1"/>
  <c r="E21" i="1"/>
  <c r="E23" i="1" s="1"/>
  <c r="F2" i="1"/>
  <c r="G2" i="1" s="1"/>
  <c r="E2" i="1"/>
  <c r="E5" i="1" s="1"/>
  <c r="D43" i="1"/>
  <c r="Q23" i="1"/>
  <c r="X23" i="1"/>
  <c r="D23" i="1"/>
  <c r="F5" i="1"/>
  <c r="D5" i="1"/>
  <c r="D42" i="1"/>
  <c r="F37" i="1"/>
  <c r="J37" i="1"/>
  <c r="P37" i="1"/>
  <c r="R37" i="1"/>
  <c r="V37" i="1"/>
  <c r="X37" i="1"/>
  <c r="Z37" i="1"/>
  <c r="E37" i="1"/>
  <c r="G37" i="1"/>
  <c r="K37" i="1"/>
  <c r="Q37" i="1"/>
  <c r="S37" i="1"/>
  <c r="W37" i="1"/>
  <c r="Y37" i="1"/>
  <c r="D37" i="1"/>
  <c r="H52" i="1"/>
  <c r="W33" i="1"/>
  <c r="Y33" i="1"/>
  <c r="V33" i="1"/>
  <c r="X33" i="1"/>
  <c r="Z33" i="1"/>
  <c r="W31" i="1"/>
  <c r="Y31" i="1"/>
  <c r="V31" i="1"/>
  <c r="X31" i="1"/>
  <c r="Z31" i="1"/>
  <c r="V29" i="1"/>
  <c r="X29" i="1"/>
  <c r="Z29" i="1"/>
  <c r="W29" i="1"/>
  <c r="Y29" i="1"/>
  <c r="V24" i="1"/>
  <c r="X24" i="1"/>
  <c r="Z24" i="1"/>
  <c r="W24" i="1"/>
  <c r="Y24" i="1"/>
  <c r="Q33" i="1"/>
  <c r="S33" i="1"/>
  <c r="P33" i="1"/>
  <c r="R33" i="1"/>
  <c r="Q31" i="1"/>
  <c r="S31" i="1"/>
  <c r="P31" i="1"/>
  <c r="R31" i="1"/>
  <c r="Q29" i="1"/>
  <c r="S29" i="1"/>
  <c r="P29" i="1"/>
  <c r="R29" i="1"/>
  <c r="Q24" i="1"/>
  <c r="S24" i="1"/>
  <c r="P24" i="1"/>
  <c r="R24" i="1"/>
  <c r="K33" i="1"/>
  <c r="J33" i="1"/>
  <c r="K31" i="1"/>
  <c r="J31" i="1"/>
  <c r="J29" i="1"/>
  <c r="K29" i="1"/>
  <c r="K24" i="1"/>
  <c r="J24" i="1"/>
  <c r="E33" i="1"/>
  <c r="G33" i="1"/>
  <c r="F33" i="1"/>
  <c r="D33" i="1"/>
  <c r="F31" i="1"/>
  <c r="E31" i="1"/>
  <c r="G31" i="1"/>
  <c r="D31" i="1"/>
  <c r="F29" i="1"/>
  <c r="E29" i="1"/>
  <c r="G29" i="1"/>
  <c r="D29" i="1"/>
  <c r="F24" i="1"/>
  <c r="E24" i="1"/>
  <c r="G24" i="1"/>
  <c r="D24" i="1"/>
  <c r="F17" i="1"/>
  <c r="E17" i="1"/>
  <c r="G17" i="1"/>
  <c r="D17" i="1"/>
  <c r="F15" i="1"/>
  <c r="E15" i="1"/>
  <c r="G15" i="1"/>
  <c r="D15" i="1"/>
  <c r="F13" i="1"/>
  <c r="E13" i="1"/>
  <c r="G13" i="1"/>
  <c r="D13" i="1"/>
  <c r="F11" i="1"/>
  <c r="E11" i="1"/>
  <c r="G11" i="1"/>
  <c r="D11" i="1"/>
  <c r="F6" i="1"/>
  <c r="E6" i="1"/>
  <c r="G6" i="1"/>
  <c r="D6" i="1"/>
  <c r="D8" i="1" s="1"/>
  <c r="F8" i="1"/>
  <c r="E8" i="1"/>
  <c r="G8" i="1"/>
  <c r="E35" i="1"/>
  <c r="G35" i="1"/>
  <c r="F35" i="1"/>
  <c r="F26" i="1"/>
  <c r="E26" i="1"/>
  <c r="G26" i="1"/>
  <c r="W35" i="1"/>
  <c r="Y35" i="1"/>
  <c r="V35" i="1"/>
  <c r="X35" i="1"/>
  <c r="Z35" i="1"/>
  <c r="V26" i="1"/>
  <c r="X26" i="1"/>
  <c r="Z26" i="1"/>
  <c r="W26" i="1"/>
  <c r="Y26" i="1"/>
  <c r="Q35" i="1"/>
  <c r="S35" i="1"/>
  <c r="P35" i="1"/>
  <c r="R35" i="1"/>
  <c r="Q26" i="1"/>
  <c r="S26" i="1"/>
  <c r="P26" i="1"/>
  <c r="R26" i="1"/>
  <c r="K35" i="1"/>
  <c r="J35" i="1"/>
  <c r="K26" i="1"/>
  <c r="J26" i="1"/>
  <c r="D35" i="1"/>
  <c r="D26" i="1"/>
  <c r="H42" i="1" l="1"/>
  <c r="H43" i="1"/>
  <c r="AA21" i="1"/>
  <c r="AA23" i="1" s="1"/>
  <c r="Z23" i="1"/>
  <c r="Y23" i="1"/>
  <c r="T21" i="1"/>
  <c r="S23" i="1"/>
  <c r="R23" i="1"/>
  <c r="L21" i="1"/>
  <c r="L23" i="1" s="1"/>
  <c r="H21" i="1"/>
  <c r="G23" i="1"/>
  <c r="F23" i="1"/>
  <c r="G5" i="1"/>
  <c r="H2" i="1"/>
  <c r="H5" i="1"/>
  <c r="D47" i="1"/>
  <c r="D56" i="1"/>
  <c r="J27" i="1"/>
  <c r="K28" i="1"/>
  <c r="K27" i="1"/>
  <c r="K36" i="1"/>
  <c r="R28" i="1"/>
  <c r="R27" i="1"/>
  <c r="P27" i="1"/>
  <c r="S27" i="1"/>
  <c r="S28" i="1"/>
  <c r="Q28" i="1"/>
  <c r="Q27" i="1"/>
  <c r="R36" i="1"/>
  <c r="S36" i="1"/>
  <c r="Q36" i="1"/>
  <c r="Y28" i="1"/>
  <c r="Y27" i="1"/>
  <c r="W28" i="1"/>
  <c r="W27" i="1"/>
  <c r="Z28" i="1"/>
  <c r="Z27" i="1"/>
  <c r="X28" i="1"/>
  <c r="X27" i="1"/>
  <c r="V27" i="1"/>
  <c r="Z36" i="1"/>
  <c r="X36" i="1"/>
  <c r="Y36" i="1"/>
  <c r="W36" i="1"/>
  <c r="H47" i="1"/>
  <c r="H56" i="1"/>
  <c r="E36" i="1"/>
  <c r="D45" i="1"/>
  <c r="H45" i="1"/>
  <c r="H53" i="1" s="1"/>
  <c r="D50" i="1"/>
  <c r="H50" i="1"/>
  <c r="D52" i="1"/>
  <c r="D54" i="1"/>
  <c r="H54" i="1"/>
  <c r="K25" i="1"/>
  <c r="K30" i="1"/>
  <c r="J30" i="1"/>
  <c r="J32" i="1"/>
  <c r="K32" i="1"/>
  <c r="K34" i="1"/>
  <c r="R25" i="1"/>
  <c r="S25" i="1"/>
  <c r="Q25" i="1"/>
  <c r="R30" i="1"/>
  <c r="P30" i="1"/>
  <c r="S30" i="1"/>
  <c r="Q30" i="1"/>
  <c r="R32" i="1"/>
  <c r="P32" i="1"/>
  <c r="S32" i="1"/>
  <c r="Q32" i="1"/>
  <c r="R34" i="1"/>
  <c r="S34" i="1"/>
  <c r="Q34" i="1"/>
  <c r="Y25" i="1"/>
  <c r="W25" i="1"/>
  <c r="Z25" i="1"/>
  <c r="X25" i="1"/>
  <c r="Y30" i="1"/>
  <c r="W30" i="1"/>
  <c r="Z30" i="1"/>
  <c r="X30" i="1"/>
  <c r="V30" i="1"/>
  <c r="Z32" i="1"/>
  <c r="X32" i="1"/>
  <c r="V32" i="1"/>
  <c r="Y32" i="1"/>
  <c r="W32" i="1"/>
  <c r="Z34" i="1"/>
  <c r="X34" i="1"/>
  <c r="Y34" i="1"/>
  <c r="W34" i="1"/>
  <c r="D44" i="1"/>
  <c r="G27" i="1"/>
  <c r="G28" i="1"/>
  <c r="E28" i="1"/>
  <c r="E27" i="1"/>
  <c r="H48" i="1" s="1"/>
  <c r="F28" i="1"/>
  <c r="F27" i="1"/>
  <c r="F36" i="1"/>
  <c r="G36" i="1"/>
  <c r="D27" i="1"/>
  <c r="D48" i="1" s="1"/>
  <c r="G25" i="1"/>
  <c r="E25" i="1"/>
  <c r="F25" i="1"/>
  <c r="D30" i="1"/>
  <c r="D51" i="1" s="1"/>
  <c r="G30" i="1"/>
  <c r="E30" i="1"/>
  <c r="H51" i="1" s="1"/>
  <c r="F30" i="1"/>
  <c r="D32" i="1"/>
  <c r="D53" i="1" s="1"/>
  <c r="G32" i="1"/>
  <c r="E32" i="1"/>
  <c r="F32" i="1"/>
  <c r="F34" i="1"/>
  <c r="G34" i="1"/>
  <c r="E34" i="1"/>
  <c r="G9" i="1"/>
  <c r="E9" i="1"/>
  <c r="F9" i="1"/>
  <c r="D9" i="1"/>
  <c r="G7" i="1"/>
  <c r="E7" i="1"/>
  <c r="F7" i="1"/>
  <c r="D12" i="1"/>
  <c r="G12" i="1"/>
  <c r="E12" i="1"/>
  <c r="F12" i="1"/>
  <c r="D14" i="1"/>
  <c r="G14" i="1"/>
  <c r="E14" i="1"/>
  <c r="F14" i="1"/>
  <c r="G16" i="1"/>
  <c r="E16" i="1"/>
  <c r="F16" i="1"/>
  <c r="G18" i="1"/>
  <c r="E18" i="1"/>
  <c r="F18" i="1"/>
  <c r="F52" i="1"/>
  <c r="I52" i="1"/>
  <c r="T24" i="1"/>
  <c r="T29" i="1"/>
  <c r="T31" i="1"/>
  <c r="T33" i="1"/>
  <c r="T37" i="1"/>
  <c r="L24" i="1"/>
  <c r="L29" i="1"/>
  <c r="L31" i="1"/>
  <c r="L33" i="1"/>
  <c r="L37" i="1"/>
  <c r="H24" i="1"/>
  <c r="H29" i="1"/>
  <c r="H31" i="1"/>
  <c r="H33" i="1"/>
  <c r="H37" i="1"/>
  <c r="H6" i="1"/>
  <c r="H11" i="1"/>
  <c r="H13" i="1"/>
  <c r="H15" i="1"/>
  <c r="H17" i="1"/>
  <c r="H8" i="1"/>
  <c r="H26" i="1"/>
  <c r="H35" i="1"/>
  <c r="L26" i="1"/>
  <c r="L35" i="1"/>
  <c r="T26" i="1"/>
  <c r="T35" i="1"/>
  <c r="H44" i="1" l="1"/>
  <c r="F43" i="1"/>
  <c r="F42" i="1"/>
  <c r="I43" i="1"/>
  <c r="I42" i="1"/>
  <c r="T36" i="1"/>
  <c r="T27" i="1"/>
  <c r="T28" i="1"/>
  <c r="T34" i="1"/>
  <c r="T32" i="1"/>
  <c r="T30" i="1"/>
  <c r="T25" i="1"/>
  <c r="U21" i="1"/>
  <c r="T23" i="1"/>
  <c r="L36" i="1"/>
  <c r="L28" i="1"/>
  <c r="L27" i="1"/>
  <c r="L34" i="1"/>
  <c r="L32" i="1"/>
  <c r="L30" i="1"/>
  <c r="L25" i="1"/>
  <c r="M21" i="1"/>
  <c r="H36" i="1"/>
  <c r="H28" i="1"/>
  <c r="H27" i="1"/>
  <c r="H34" i="1"/>
  <c r="H32" i="1"/>
  <c r="H30" i="1"/>
  <c r="H25" i="1"/>
  <c r="I21" i="1"/>
  <c r="H23" i="1"/>
  <c r="H9" i="1"/>
  <c r="H18" i="1"/>
  <c r="H16" i="1"/>
  <c r="H14" i="1"/>
  <c r="H12" i="1"/>
  <c r="H7" i="1"/>
  <c r="I2" i="1"/>
  <c r="H46" i="1"/>
  <c r="H49" i="1"/>
  <c r="H55" i="1"/>
  <c r="H57" i="1"/>
  <c r="H10" i="1"/>
  <c r="E10" i="1"/>
  <c r="F10" i="1"/>
  <c r="G10" i="1"/>
  <c r="G52" i="1"/>
  <c r="J52" i="1"/>
  <c r="U24" i="1"/>
  <c r="U29" i="1"/>
  <c r="U31" i="1"/>
  <c r="U33" i="1"/>
  <c r="U37" i="1"/>
  <c r="M24" i="1"/>
  <c r="M29" i="1"/>
  <c r="M31" i="1"/>
  <c r="M33" i="1"/>
  <c r="M37" i="1"/>
  <c r="I24" i="1"/>
  <c r="I29" i="1"/>
  <c r="I31" i="1"/>
  <c r="I33" i="1"/>
  <c r="I37" i="1"/>
  <c r="I17" i="1"/>
  <c r="I15" i="1"/>
  <c r="I13" i="1"/>
  <c r="I11" i="1"/>
  <c r="I6" i="1"/>
  <c r="I8" i="1"/>
  <c r="I26" i="1"/>
  <c r="I35" i="1"/>
  <c r="M26" i="1"/>
  <c r="M35" i="1"/>
  <c r="U26" i="1"/>
  <c r="U35" i="1"/>
  <c r="F44" i="1" l="1"/>
  <c r="G42" i="1"/>
  <c r="G43" i="1"/>
  <c r="J42" i="1"/>
  <c r="J43" i="1"/>
  <c r="I44" i="1"/>
  <c r="U36" i="1"/>
  <c r="U27" i="1"/>
  <c r="U28" i="1"/>
  <c r="U34" i="1"/>
  <c r="U32" i="1"/>
  <c r="U30" i="1"/>
  <c r="U25" i="1"/>
  <c r="U23" i="1"/>
  <c r="M36" i="1"/>
  <c r="M28" i="1"/>
  <c r="M27" i="1"/>
  <c r="M34" i="1"/>
  <c r="M32" i="1"/>
  <c r="M30" i="1"/>
  <c r="M25" i="1"/>
  <c r="M23" i="1"/>
  <c r="N21" i="1"/>
  <c r="I36" i="1"/>
  <c r="I27" i="1"/>
  <c r="I28" i="1"/>
  <c r="I34" i="1"/>
  <c r="I32" i="1"/>
  <c r="I30" i="1"/>
  <c r="I25" i="1"/>
  <c r="I23" i="1"/>
  <c r="I47" i="1"/>
  <c r="I56" i="1"/>
  <c r="I45" i="1"/>
  <c r="I50" i="1"/>
  <c r="I51" i="1"/>
  <c r="I54" i="1"/>
  <c r="I48" i="1"/>
  <c r="I9" i="1"/>
  <c r="I10" i="1" s="1"/>
  <c r="I7" i="1"/>
  <c r="I12" i="1"/>
  <c r="I14" i="1"/>
  <c r="I16" i="1"/>
  <c r="I18" i="1"/>
  <c r="J2" i="1"/>
  <c r="I5" i="1"/>
  <c r="J5" i="1"/>
  <c r="K52" i="1"/>
  <c r="N37" i="1"/>
  <c r="N33" i="1"/>
  <c r="N31" i="1"/>
  <c r="N29" i="1"/>
  <c r="N24" i="1"/>
  <c r="J17" i="1"/>
  <c r="J15" i="1"/>
  <c r="J13" i="1"/>
  <c r="J11" i="1"/>
  <c r="J6" i="1"/>
  <c r="J8" i="1"/>
  <c r="N35" i="1"/>
  <c r="N26" i="1"/>
  <c r="G44" i="1" l="1"/>
  <c r="J44" i="1"/>
  <c r="K43" i="1"/>
  <c r="K42" i="1"/>
  <c r="N28" i="1"/>
  <c r="N27" i="1"/>
  <c r="N36" i="1"/>
  <c r="N25" i="1"/>
  <c r="N30" i="1"/>
  <c r="N32" i="1"/>
  <c r="N34" i="1"/>
  <c r="N23" i="1"/>
  <c r="O21" i="1"/>
  <c r="G54" i="1"/>
  <c r="G45" i="1"/>
  <c r="G53" i="1" s="1"/>
  <c r="J51" i="1"/>
  <c r="G48" i="1"/>
  <c r="I53" i="1"/>
  <c r="J9" i="1"/>
  <c r="J10" i="1" s="1"/>
  <c r="J7" i="1"/>
  <c r="J12" i="1"/>
  <c r="J14" i="1"/>
  <c r="J16" i="1"/>
  <c r="J18" i="1"/>
  <c r="L52" i="1"/>
  <c r="O37" i="1"/>
  <c r="O33" i="1"/>
  <c r="O31" i="1"/>
  <c r="O29" i="1"/>
  <c r="O24" i="1"/>
  <c r="O35" i="1"/>
  <c r="O26" i="1"/>
  <c r="K44" i="1" l="1"/>
  <c r="L42" i="1"/>
  <c r="L43" i="1"/>
  <c r="L47" i="1"/>
  <c r="L49" i="1" s="1"/>
  <c r="L45" i="1"/>
  <c r="L46" i="1" s="1"/>
  <c r="L50" i="1"/>
  <c r="L56" i="1"/>
  <c r="L57" i="1" s="1"/>
  <c r="L54" i="1"/>
  <c r="L55" i="1" s="1"/>
  <c r="L51" i="1"/>
  <c r="L48" i="1"/>
  <c r="O27" i="1"/>
  <c r="O28" i="1"/>
  <c r="O36" i="1"/>
  <c r="O25" i="1"/>
  <c r="O30" i="1"/>
  <c r="O32" i="1"/>
  <c r="O34" i="1"/>
  <c r="F48" i="1"/>
  <c r="F45" i="1"/>
  <c r="F53" i="1" s="1"/>
  <c r="K51" i="1"/>
  <c r="K54" i="1"/>
  <c r="K55" i="1" s="1"/>
  <c r="G56" i="1"/>
  <c r="F50" i="1"/>
  <c r="F54" i="1"/>
  <c r="K50" i="1"/>
  <c r="J48" i="1"/>
  <c r="F56" i="1"/>
  <c r="F51" i="1"/>
  <c r="K45" i="1"/>
  <c r="G51" i="1"/>
  <c r="O23" i="1"/>
  <c r="K56" i="1"/>
  <c r="J47" i="1"/>
  <c r="F47" i="1"/>
  <c r="J56" i="1"/>
  <c r="J57" i="1" s="1"/>
  <c r="G47" i="1"/>
  <c r="J45" i="1"/>
  <c r="J50" i="1"/>
  <c r="G50" i="1"/>
  <c r="K48" i="1"/>
  <c r="K47" i="1"/>
  <c r="J54" i="1"/>
  <c r="M52" i="1"/>
  <c r="K49" i="1" l="1"/>
  <c r="M43" i="1"/>
  <c r="M42" i="1"/>
  <c r="M56" i="1"/>
  <c r="M57" i="1" s="1"/>
  <c r="M47" i="1"/>
  <c r="M49" i="1" s="1"/>
  <c r="M50" i="1"/>
  <c r="M54" i="1"/>
  <c r="M55" i="1" s="1"/>
  <c r="M48" i="1"/>
  <c r="M45" i="1"/>
  <c r="M46" i="1" s="1"/>
  <c r="M51" i="1"/>
  <c r="L44" i="1"/>
  <c r="L53" i="1"/>
  <c r="J46" i="1"/>
  <c r="J53" i="1"/>
  <c r="J55" i="1"/>
  <c r="J49" i="1"/>
  <c r="K46" i="1"/>
  <c r="K53" i="1"/>
  <c r="K57" i="1"/>
  <c r="N52" i="1"/>
  <c r="N42" i="1" l="1"/>
  <c r="N43" i="1"/>
  <c r="N47" i="1"/>
  <c r="N49" i="1" s="1"/>
  <c r="N45" i="1"/>
  <c r="N46" i="1" s="1"/>
  <c r="N56" i="1"/>
  <c r="N57" i="1" s="1"/>
  <c r="N54" i="1"/>
  <c r="N55" i="1" s="1"/>
  <c r="N48" i="1"/>
  <c r="N50" i="1"/>
  <c r="N51" i="1"/>
  <c r="M44" i="1"/>
  <c r="M53" i="1"/>
  <c r="O52" i="1"/>
  <c r="N44" i="1" l="1"/>
  <c r="O43" i="1"/>
  <c r="O42" i="1"/>
  <c r="O47" i="1"/>
  <c r="O49" i="1" s="1"/>
  <c r="O50" i="1"/>
  <c r="O48" i="1"/>
  <c r="O45" i="1"/>
  <c r="O46" i="1" s="1"/>
  <c r="O54" i="1"/>
  <c r="O55" i="1" s="1"/>
  <c r="O51" i="1"/>
  <c r="O56" i="1"/>
  <c r="O57" i="1" s="1"/>
  <c r="N53" i="1"/>
  <c r="P52" i="1"/>
  <c r="O44" i="1" l="1"/>
  <c r="P42" i="1"/>
  <c r="P43" i="1"/>
  <c r="P47" i="1"/>
  <c r="P49" i="1" s="1"/>
  <c r="P56" i="1"/>
  <c r="P57" i="1" s="1"/>
  <c r="P45" i="1"/>
  <c r="P50" i="1"/>
  <c r="P54" i="1"/>
  <c r="P55" i="1" s="1"/>
  <c r="P48" i="1"/>
  <c r="P51" i="1"/>
  <c r="O53" i="1"/>
  <c r="Q52" i="1"/>
  <c r="P53" i="1" l="1"/>
  <c r="P46" i="1"/>
  <c r="Q43" i="1"/>
  <c r="Q42" i="1"/>
  <c r="Q47" i="1"/>
  <c r="Q49" i="1" s="1"/>
  <c r="Q54" i="1"/>
  <c r="Q55" i="1" s="1"/>
  <c r="Q56" i="1"/>
  <c r="Q57" i="1" s="1"/>
  <c r="Q45" i="1"/>
  <c r="Q46" i="1" s="1"/>
  <c r="Q50" i="1"/>
  <c r="Q48" i="1"/>
  <c r="Q51" i="1"/>
  <c r="P44" i="1"/>
  <c r="R52" i="1"/>
  <c r="R42" i="1" l="1"/>
  <c r="R43" i="1"/>
  <c r="R47" i="1"/>
  <c r="R49" i="1" s="1"/>
  <c r="R54" i="1"/>
  <c r="R55" i="1" s="1"/>
  <c r="R56" i="1"/>
  <c r="R57" i="1" s="1"/>
  <c r="R50" i="1"/>
  <c r="R48" i="1"/>
  <c r="R51" i="1"/>
  <c r="R45" i="1"/>
  <c r="R46" i="1" s="1"/>
  <c r="Q44" i="1"/>
  <c r="Q53" i="1"/>
  <c r="S52" i="1"/>
  <c r="R44" i="1" l="1"/>
  <c r="S43" i="1"/>
  <c r="S42" i="1"/>
  <c r="S45" i="1"/>
  <c r="S51" i="1"/>
  <c r="S54" i="1"/>
  <c r="S55" i="1" s="1"/>
  <c r="S48" i="1"/>
  <c r="S47" i="1"/>
  <c r="S49" i="1" s="1"/>
  <c r="S50" i="1"/>
  <c r="S56" i="1"/>
  <c r="S57" i="1" s="1"/>
  <c r="R53" i="1"/>
  <c r="T52" i="1"/>
  <c r="T42" i="1" l="1"/>
  <c r="T43" i="1"/>
  <c r="T54" i="1"/>
  <c r="T55" i="1" s="1"/>
  <c r="T56" i="1"/>
  <c r="T57" i="1" s="1"/>
  <c r="T47" i="1"/>
  <c r="T49" i="1" s="1"/>
  <c r="T50" i="1"/>
  <c r="T45" i="1"/>
  <c r="T46" i="1" s="1"/>
  <c r="T48" i="1"/>
  <c r="T51" i="1"/>
  <c r="S53" i="1"/>
  <c r="S46" i="1"/>
  <c r="S44" i="1"/>
  <c r="U52" i="1"/>
  <c r="T44" i="1" l="1"/>
  <c r="U43" i="1"/>
  <c r="U42" i="1"/>
  <c r="U47" i="1"/>
  <c r="U49" i="1" s="1"/>
  <c r="U56" i="1"/>
  <c r="U57" i="1" s="1"/>
  <c r="U54" i="1"/>
  <c r="U55" i="1" s="1"/>
  <c r="U45" i="1"/>
  <c r="U50" i="1"/>
  <c r="U48" i="1"/>
  <c r="U51" i="1"/>
  <c r="T53" i="1"/>
  <c r="V52" i="1"/>
  <c r="U44" i="1" l="1"/>
  <c r="U53" i="1"/>
  <c r="U46" i="1"/>
  <c r="V42" i="1"/>
  <c r="V43" i="1"/>
  <c r="V45" i="1"/>
  <c r="V47" i="1"/>
  <c r="V49" i="1" s="1"/>
  <c r="V50" i="1"/>
  <c r="V48" i="1"/>
  <c r="V54" i="1"/>
  <c r="V55" i="1" s="1"/>
  <c r="V56" i="1"/>
  <c r="V57" i="1" s="1"/>
  <c r="V51" i="1"/>
  <c r="W52" i="1"/>
  <c r="V53" i="1" l="1"/>
  <c r="V46" i="1"/>
  <c r="W43" i="1"/>
  <c r="W42" i="1"/>
  <c r="W56" i="1"/>
  <c r="W57" i="1" s="1"/>
  <c r="W54" i="1"/>
  <c r="W55" i="1" s="1"/>
  <c r="W50" i="1"/>
  <c r="W47" i="1"/>
  <c r="W49" i="1" s="1"/>
  <c r="W45" i="1"/>
  <c r="W46" i="1" s="1"/>
  <c r="W51" i="1"/>
  <c r="W48" i="1"/>
  <c r="V44" i="1"/>
  <c r="X52" i="1"/>
  <c r="W44" i="1" l="1"/>
  <c r="W53" i="1"/>
  <c r="X42" i="1"/>
  <c r="X43" i="1"/>
  <c r="X45" i="1"/>
  <c r="X46" i="1" s="1"/>
  <c r="X56" i="1"/>
  <c r="X57" i="1" s="1"/>
  <c r="X50" i="1"/>
  <c r="X54" i="1"/>
  <c r="X55" i="1" s="1"/>
  <c r="X47" i="1"/>
  <c r="X49" i="1" s="1"/>
  <c r="X48" i="1"/>
  <c r="X51" i="1"/>
  <c r="Y52" i="1"/>
  <c r="Y43" i="1" l="1"/>
  <c r="Y42" i="1"/>
  <c r="Y50" i="1"/>
  <c r="Y56" i="1"/>
  <c r="Y57" i="1" s="1"/>
  <c r="Y45" i="1"/>
  <c r="Y46" i="1" s="1"/>
  <c r="Y51" i="1"/>
  <c r="Y54" i="1"/>
  <c r="Y55" i="1" s="1"/>
  <c r="Y47" i="1"/>
  <c r="Y49" i="1" s="1"/>
  <c r="Y48" i="1"/>
  <c r="X44" i="1"/>
  <c r="X53" i="1"/>
  <c r="Z52" i="1"/>
  <c r="Y44" i="1" l="1"/>
  <c r="Y53" i="1"/>
  <c r="Z42" i="1"/>
  <c r="Z43" i="1"/>
  <c r="Z48" i="1"/>
  <c r="Z54" i="1"/>
  <c r="Z55" i="1" s="1"/>
  <c r="Z51" i="1"/>
  <c r="Z56" i="1"/>
  <c r="Z57" i="1" s="1"/>
  <c r="Z50" i="1"/>
  <c r="Z47" i="1"/>
  <c r="Z49" i="1" s="1"/>
  <c r="Z45" i="1"/>
  <c r="Z46" i="1" s="1"/>
  <c r="AA43" i="1" l="1"/>
  <c r="AA42" i="1"/>
  <c r="Z44" i="1"/>
  <c r="Z53" i="1"/>
  <c r="AA44" i="1" l="1"/>
  <c r="E51" i="1"/>
  <c r="E50" i="1"/>
  <c r="E43" i="1"/>
  <c r="E44" i="1" s="1"/>
  <c r="E42" i="1"/>
  <c r="E48" i="1"/>
  <c r="E54" i="1"/>
  <c r="I55" i="1"/>
  <c r="E52" i="1"/>
  <c r="E53" i="1"/>
  <c r="E45" i="1"/>
  <c r="I46" i="1"/>
  <c r="E47" i="1"/>
  <c r="I49" i="1"/>
  <c r="E56" i="1"/>
  <c r="I57" i="1"/>
</calcChain>
</file>

<file path=xl/sharedStrings.xml><?xml version="1.0" encoding="utf-8"?>
<sst xmlns="http://schemas.openxmlformats.org/spreadsheetml/2006/main" count="47" uniqueCount="18">
  <si>
    <t>股票代码</t>
  </si>
  <si>
    <t>000002.SZ</t>
  </si>
  <si>
    <t>(M RMB)</t>
  </si>
  <si>
    <t>营业收入</t>
  </si>
  <si>
    <t>-yoy%</t>
  </si>
  <si>
    <t>毛利润</t>
  </si>
  <si>
    <t>-毛利率</t>
  </si>
  <si>
    <t>营业利润</t>
  </si>
  <si>
    <t>-营业利润率</t>
  </si>
  <si>
    <t>净利润</t>
  </si>
  <si>
    <t>-净利润率</t>
  </si>
  <si>
    <t>归母净利润</t>
  </si>
  <si>
    <t>归母扣非净利润</t>
  </si>
  <si>
    <t>CQ1</t>
  </si>
  <si>
    <t>CQ2</t>
  </si>
  <si>
    <t>CQ3</t>
  </si>
  <si>
    <t>CQ4</t>
  </si>
  <si>
    <t>每股净赚钱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</si>
</sst>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[$¥-804]* #,##0.00_ ;_ [$¥-804]* \-#,##0.00_ ;_ [$¥-804]* &quot;-&quot;??_ ;_ @_ "/>
    <numFmt numFmtId="168" formatCode="_ [$¥-804]* #,##0_ ;_ [$¥-804]* \-#,##0_ ;_ [$¥-804]* &quot;-&quot;??_ ;_ @_ 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49" fontId="0" fillId="0" borderId="1" xfId="0" applyNumberFormat="1" applyBorder="1"/>
    <xf numFmtId="168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2" fillId="2" borderId="1" xfId="0" applyFont="1" applyFill="1" applyBorder="1"/>
    <xf numFmtId="14" fontId="0" fillId="0" borderId="0" xfId="0" applyNumberFormat="1"/>
    <xf numFmtId="0" fontId="2" fillId="2" borderId="0" xfId="0" applyFont="1" applyFill="1"/>
    <xf numFmtId="0" fontId="2" fillId="2" borderId="2" xfId="0" applyFont="1" applyFill="1" applyBorder="1"/>
    <xf numFmtId="9" fontId="0" fillId="0" borderId="0" xfId="1" applyFont="1"/>
    <xf numFmtId="9" fontId="0" fillId="0" borderId="1" xfId="1" applyFont="1" applyBorder="1"/>
    <xf numFmtId="169" fontId="0" fillId="0" borderId="0" xfId="1" applyNumberFormat="1" applyFont="1"/>
    <xf numFmtId="169" fontId="0" fillId="0" borderId="1" xfId="1" applyNumberFormat="1" applyFont="1" applyBorder="1"/>
    <xf numFmtId="169" fontId="0" fillId="0" borderId="7" xfId="1" applyNumberFormat="1" applyFont="1" applyBorder="1"/>
    <xf numFmtId="169" fontId="0" fillId="0" borderId="6" xfId="1" applyNumberFormat="1" applyFont="1" applyBorder="1"/>
    <xf numFmtId="49" fontId="0" fillId="3" borderId="1" xfId="0" applyNumberFormat="1" applyFill="1" applyBorder="1"/>
    <xf numFmtId="49" fontId="0" fillId="3" borderId="6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168" fontId="0" fillId="0" borderId="8" xfId="0" applyNumberFormat="1" applyBorder="1"/>
    <xf numFmtId="0" fontId="0" fillId="3" borderId="0" xfId="0" applyFill="1" applyBorder="1"/>
    <xf numFmtId="49" fontId="0" fillId="3" borderId="0" xfId="0" applyNumberFormat="1" applyFill="1" applyBorder="1"/>
    <xf numFmtId="0" fontId="0" fillId="3" borderId="10" xfId="0" applyFill="1" applyBorder="1"/>
    <xf numFmtId="0" fontId="0" fillId="3" borderId="11" xfId="0" applyFill="1" applyBorder="1"/>
    <xf numFmtId="49" fontId="0" fillId="3" borderId="12" xfId="0" applyNumberFormat="1" applyFill="1" applyBorder="1"/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4" fontId="0" fillId="0" borderId="16" xfId="0" applyNumberFormat="1" applyBorder="1"/>
    <xf numFmtId="14" fontId="0" fillId="0" borderId="17" xfId="0" applyNumberFormat="1" applyBorder="1"/>
    <xf numFmtId="0" fontId="0" fillId="0" borderId="18" xfId="0" applyNumberFormat="1" applyBorder="1" applyAlignment="1">
      <alignment horizontal="center"/>
    </xf>
    <xf numFmtId="168" fontId="0" fillId="0" borderId="4" xfId="0" applyNumberFormat="1" applyBorder="1"/>
    <xf numFmtId="168" fontId="0" fillId="0" borderId="0" xfId="0" applyNumberFormat="1" applyBorder="1"/>
    <xf numFmtId="169" fontId="0" fillId="0" borderId="0" xfId="1" applyNumberFormat="1" applyFont="1" applyBorder="1"/>
    <xf numFmtId="169" fontId="0" fillId="0" borderId="4" xfId="1" applyNumberFormat="1" applyFont="1" applyBorder="1"/>
    <xf numFmtId="0" fontId="0" fillId="0" borderId="0" xfId="0" applyBorder="1"/>
    <xf numFmtId="0" fontId="2" fillId="2" borderId="15" xfId="0" applyNumberFormat="1" applyFont="1" applyFill="1" applyBorder="1" applyAlignment="1">
      <alignment horizontal="center"/>
    </xf>
    <xf numFmtId="0" fontId="0" fillId="3" borderId="12" xfId="0" applyFill="1" applyBorder="1"/>
    <xf numFmtId="0" fontId="0" fillId="0" borderId="0" xfId="0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49" fontId="0" fillId="3" borderId="7" xfId="0" applyNumberFormat="1" applyFill="1" applyBorder="1"/>
    <xf numFmtId="164" fontId="0" fillId="0" borderId="0" xfId="1" applyNumberFormat="1" applyFont="1" applyBorder="1"/>
    <xf numFmtId="168" fontId="0" fillId="0" borderId="0" xfId="1" applyNumberFormat="1" applyFont="1" applyBorder="1"/>
    <xf numFmtId="164" fontId="0" fillId="0" borderId="0" xfId="0" applyNumberFormat="1" applyBorder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>
        <v>10345911610.85</v>
        <stp/>
        <stp>EM_S_QSTM07_IS</stp>
        <stp>4</stp>
        <stp>000002.SZ</stp>
        <stp>9</stp>
        <stp>3/31/2012</stp>
        <stp>1</stp>
        <tr r="E24" s="1"/>
      </tp>
      <tp>
        <v>13999905876.129999</v>
        <stp/>
        <stp>EM_S_QSTM07_IS</stp>
        <stp>4</stp>
        <stp>000002.SZ</stp>
        <stp>9</stp>
        <stp>3/31/2013</stp>
        <stp>1</stp>
        <tr r="F24" s="1"/>
      </tp>
      <tp>
        <v>60183982286.709999</v>
        <stp/>
        <stp>EM_S_QSTM07_IS</stp>
        <stp>4</stp>
        <stp>000002.SZ</stp>
        <stp>9</stp>
        <stp>6/30/2016</stp>
        <stp>1</stp>
        <tr r="O24" s="1"/>
      </tp>
      <tp>
        <v>41372459835.389999</v>
        <stp/>
        <stp>EM_S_QSTM07_IS</stp>
        <stp>4</stp>
        <stp>000002.SZ</stp>
        <stp>9</stp>
        <stp>6/30/2015</stp>
        <stp>1</stp>
        <tr r="N24" s="1"/>
      </tp>
      <tp>
        <v>7970255508.29</v>
        <stp/>
        <stp>EM_S_QSTM07_IS</stp>
        <stp>4</stp>
        <stp>000002.SZ</stp>
        <stp>9</stp>
        <stp>3/31/2011</stp>
        <stp>1</stp>
        <tr r="D24" s="1"/>
      </tp>
      <tp>
        <v>31464685512.759998</v>
        <stp/>
        <stp>EM_S_QSTM07_IS</stp>
        <stp>4</stp>
        <stp>000002.SZ</stp>
        <stp>9</stp>
        <stp>6/30/2014</stp>
        <stp>1</stp>
        <tr r="M24" s="1"/>
      </tp>
      <tp>
        <v>14611312019.58</v>
        <stp/>
        <stp>EM_S_QSTM07_IS</stp>
        <stp>4</stp>
        <stp>000002.SZ</stp>
        <stp>9</stp>
        <stp>3/31/2016</stp>
        <stp>1</stp>
        <tr r="I24" s="1"/>
      </tp>
      <tp>
        <v>27390439691.59</v>
        <stp/>
        <stp>EM_S_QSTM07_IS</stp>
        <stp>4</stp>
        <stp>000002.SZ</stp>
        <stp>9</stp>
        <stp>6/30/2013</stp>
        <stp>1</stp>
        <tr r="L24" s="1"/>
      </tp>
      <tp>
        <v>48881013143.489998</v>
        <stp/>
        <stp>EM_S_STM07_IS</stp>
        <stp>4</stp>
        <stp>000002.SZ</stp>
        <stp>9</stp>
        <stp>12/31/2009</stp>
        <stp>1</stp>
        <tr r="D6" s="1"/>
      </tp>
      <tp>
        <v>20377079604.970001</v>
        <stp/>
        <stp>EM_S_QSTM07_IS</stp>
        <stp>4</stp>
        <stp>000002.SZ</stp>
        <stp>9</stp>
        <stp>6/30/2012</stp>
        <stp>1</stp>
        <tr r="K24" s="1"/>
      </tp>
      <tp>
        <v>9497216581.9500008</v>
        <stp/>
        <stp>EM_S_QSTM07_IS</stp>
        <stp>4</stp>
        <stp>000002.SZ</stp>
        <stp>9</stp>
        <stp>3/31/2014</stp>
        <stp>1</stp>
        <tr r="G24" s="1"/>
      </tp>
      <tp>
        <v>12018582568.85</v>
        <stp/>
        <stp>EM_S_QSTM07_IS</stp>
        <stp>4</stp>
        <stp>000002.SZ</stp>
        <stp>9</stp>
        <stp>6/30/2011</stp>
        <stp>1</stp>
        <tr r="J24" s="1"/>
      </tp>
      <tp>
        <v>8894338157.1399994</v>
        <stp/>
        <stp>EM_S_QSTM07_IS</stp>
        <stp>4</stp>
        <stp>000002.SZ</stp>
        <stp>9</stp>
        <stp>3/31/2015</stp>
        <stp>1</stp>
        <tr r="H24" s="1"/>
      </tp>
      <tp>
        <v>195549130020.89999</v>
        <stp/>
        <stp>EM_S_STM07_IS</stp>
        <stp>4</stp>
        <stp>000002.SZ</stp>
        <stp>9</stp>
        <stp>12/31/2015</stp>
        <stp>1</stp>
        <tr r="J6" s="1"/>
      </tp>
      <tp>
        <v>9319531146.0900002</v>
        <stp/>
        <stp>EM_S_QSTM07_IS</stp>
        <stp>4</stp>
        <stp>000002.SZ</stp>
        <stp>9</stp>
        <stp>9/30/2011</stp>
        <stp>1</stp>
        <tr r="P24" s="1"/>
      </tp>
      <tp>
        <v>146388004498.44</v>
        <stp/>
        <stp>EM_S_STM07_IS</stp>
        <stp>4</stp>
        <stp>000002.SZ</stp>
        <stp>9</stp>
        <stp>12/31/2014</stp>
        <stp>1</stp>
        <tr r="I6" s="1"/>
      </tp>
      <tp>
        <v>15405230385.129999</v>
        <stp/>
        <stp>EM_S_QSTM07_IS</stp>
        <stp>4</stp>
        <stp>000002.SZ</stp>
        <stp>9</stp>
        <stp>9/30/2012</stp>
        <stp>1</stp>
        <tr r="Q24" s="1"/>
      </tp>
      <tp>
        <v>22024972618.650002</v>
        <stp/>
        <stp>EM_S_QSTM07_IS</stp>
        <stp>4</stp>
        <stp>000002.SZ</stp>
        <stp>9</stp>
        <stp>9/30/2013</stp>
        <stp>1</stp>
        <tr r="R24" s="1"/>
      </tp>
      <tp>
        <v>22177690468.779999</v>
        <stp/>
        <stp>EM_S_QSTM07_IS</stp>
        <stp>4</stp>
        <stp>000002.SZ</stp>
        <stp>9</stp>
        <stp>9/30/2014</stp>
        <stp>1</stp>
        <tr r="S24" s="1"/>
      </tp>
      <tp>
        <v>71782749800.679993</v>
        <stp/>
        <stp>EM_S_STM07_IS</stp>
        <stp>4</stp>
        <stp>000002.SZ</stp>
        <stp>9</stp>
        <stp>12/31/2011</stp>
        <stp>1</stp>
        <tr r="F6" s="1"/>
      </tp>
      <tp>
        <v>29329412004.380001</v>
        <stp/>
        <stp>EM_S_QSTM07_IS</stp>
        <stp>4</stp>
        <stp>000002.SZ</stp>
        <stp>9</stp>
        <stp>9/30/2015</stp>
        <stp>1</stp>
        <tr r="T24" s="1"/>
      </tp>
      <tp>
        <v>50713851442.629997</v>
        <stp/>
        <stp>EM_S_STM07_IS</stp>
        <stp>4</stp>
        <stp>000002.SZ</stp>
        <stp>9</stp>
        <stp>12/31/2010</stp>
        <stp>1</stp>
        <tr r="E6" s="1"/>
      </tp>
      <tp>
        <v>42259505822.769997</v>
        <stp/>
        <stp>EM_S_QSTM07_IS</stp>
        <stp>4</stp>
        <stp>000002.SZ</stp>
        <stp>9</stp>
        <stp>9/30/2016</stp>
        <stp>1</stp>
        <tr r="U24" s="1"/>
      </tp>
      <tp>
        <v>135418791080.35001</v>
        <stp/>
        <stp>EM_S_STM07_IS</stp>
        <stp>4</stp>
        <stp>000002.SZ</stp>
        <stp>9</stp>
        <stp>12/31/2013</stp>
        <stp>1</stp>
        <tr r="H6" s="1"/>
      </tp>
      <tp>
        <v>103116245136.42</v>
        <stp/>
        <stp>EM_S_STM07_IS</stp>
        <stp>4</stp>
        <stp>000002.SZ</stp>
        <stp>9</stp>
        <stp>12/31/2012</stp>
        <stp>1</stp>
        <tr r="G6" s="1"/>
      </tp>
      <tp>
        <v>10160132906.5</v>
        <stp/>
        <stp>EM_S_QSTM07_IS</stp>
        <stp>4</stp>
        <stp>000002.SZ</stp>
        <stp>48</stp>
        <stp>12/31/2011</stp>
        <stp>1</stp>
        <tr r="V29" s="1"/>
      </tp>
      <tp>
        <v>8958330524.7999992</v>
        <stp/>
        <stp>EM_S_QSTM07_IS</stp>
        <stp>4</stp>
        <stp>000002.SZ</stp>
        <stp>61</stp>
        <stp>12/31/2013</stp>
        <stp>1</stp>
        <tr r="X33" s="1"/>
      </tp>
      <tp>
        <v>58399958147.860001</v>
        <stp/>
        <stp>EM_S_QSTM07_IS</stp>
        <stp>4</stp>
        <stp>000002.SZ</stp>
        <stp>10</stp>
        <stp>12/31/2014</stp>
        <stp>1</stp>
        <tr r="Y26" s="1"/>
      </tp>
      <tp>
        <v>10820405979.52</v>
        <stp/>
        <stp>EM_S_QSTM07_IS</stp>
        <stp>4</stp>
        <stp>000002.SZ</stp>
        <stp>60</stp>
        <stp>12/31/2013</stp>
        <stp>1</stp>
        <tr r="O52" s="1"/>
        <tr r="X31" s="1"/>
      </tp>
      <tp>
        <v>7471295330.0600004</v>
        <stp/>
        <stp>EM_S_QSTM07_IS</stp>
        <stp>4</stp>
        <stp>000002.SZ</stp>
        <stp>61</stp>
        <stp>12/31/2012</stp>
        <stp>1</stp>
        <tr r="W33" s="1"/>
      </tp>
      <tp>
        <v>81683470571.949997</v>
        <stp/>
        <stp>EM_S_QSTM07_IS</stp>
        <stp>4</stp>
        <stp>000002.SZ</stp>
        <stp>10</stp>
        <stp>12/31/2015</stp>
        <stp>1</stp>
        <tr r="Z26" s="1"/>
      </tp>
      <tp>
        <v>9516416266.4899998</v>
        <stp/>
        <stp>EM_S_QSTM07_IS</stp>
        <stp>4</stp>
        <stp>000002.SZ</stp>
        <stp>60</stp>
        <stp>12/31/2012</stp>
        <stp>1</stp>
        <tr r="K52" s="1"/>
        <tr r="W31" s="1"/>
      </tp>
      <tp>
        <v>14290866877.41</v>
        <stp/>
        <stp>EM_S_QSTM07_IS</stp>
        <stp>4</stp>
        <stp>000002.SZ</stp>
        <stp>48</stp>
        <stp>12/31/2013</stp>
        <stp>1</stp>
        <tr r="X29" s="1"/>
      </tp>
      <tp>
        <v>6040965094.0200005</v>
        <stp/>
        <stp>EM_S_QSTM07_IS</stp>
        <stp>4</stp>
        <stp>000002.SZ</stp>
        <stp>61</stp>
        <stp>12/31/2011</stp>
        <stp>1</stp>
        <tr r="V33" s="1"/>
      </tp>
      <tp>
        <v>7493257209.1000004</v>
        <stp/>
        <stp>EM_S_QSTM07_IS</stp>
        <stp>4</stp>
        <stp>000002.SZ</stp>
        <stp>60</stp>
        <stp>12/31/2011</stp>
        <stp>1</stp>
        <tr r="G52" s="1"/>
        <tr r="V31" s="1"/>
      </tp>
      <tp>
        <v>12860110066.98</v>
        <stp/>
        <stp>EM_S_QSTM07_IS</stp>
        <stp>4</stp>
        <stp>000002.SZ</stp>
        <stp>48</stp>
        <stp>12/31/2012</stp>
        <stp>1</stp>
        <tr r="W29" s="1"/>
      </tp>
      <tp>
        <v>20769078900.779999</v>
        <stp/>
        <stp>EM_S_QSTM07_IS</stp>
        <stp>4</stp>
        <stp>000002.SZ</stp>
        <stp>48</stp>
        <stp>12/31/2015</stp>
        <stp>1</stp>
        <tr r="Z29" s="1"/>
      </tp>
      <tp>
        <v>15421698577.9</v>
        <stp/>
        <stp>EM_S_QSTM07_IS</stp>
        <stp>4</stp>
        <stp>000002.SZ</stp>
        <stp>48</stp>
        <stp>12/31/2014</stp>
        <stp>1</stp>
        <tr r="Y29" s="1"/>
      </tp>
      <tp>
        <v>26183744344.619999</v>
        <stp/>
        <stp>EM_S_QSTM07_IS</stp>
        <stp>4</stp>
        <stp>000002.SZ</stp>
        <stp>10</stp>
        <stp>12/31/2011</stp>
        <stp>1</stp>
        <tr r="V26" s="1"/>
      </tp>
      <tp>
        <v>11264948340.969999</v>
        <stp/>
        <stp>EM_S_QSTM07_IS</stp>
        <stp>4</stp>
        <stp>000002.SZ</stp>
        <stp>61</stp>
        <stp>12/31/2015</stp>
        <stp>1</stp>
        <tr r="Z33" s="1"/>
      </tp>
      <tp>
        <v>36536074131.93</v>
        <stp/>
        <stp>EM_S_QSTM07_IS</stp>
        <stp>4</stp>
        <stp>000002.SZ</stp>
        <stp>10</stp>
        <stp>12/31/2012</stp>
        <stp>1</stp>
        <tr r="W26" s="1"/>
      </tp>
      <tp>
        <v>16410814006.23</v>
        <stp/>
        <stp>EM_S_QSTM07_IS</stp>
        <stp>4</stp>
        <stp>000002.SZ</stp>
        <stp>60</stp>
        <stp>12/31/2015</stp>
        <stp>1</stp>
        <tr r="W52" s="1"/>
        <tr r="Z31" s="1"/>
      </tp>
      <tp>
        <v>9287320718.7399998</v>
        <stp/>
        <stp>EM_S_QSTM07_IS</stp>
        <stp>4</stp>
        <stp>000002.SZ</stp>
        <stp>61</stp>
        <stp>12/31/2014</stp>
        <stp>1</stp>
        <tr r="Y33" s="1"/>
      </tp>
      <tp>
        <v>49766860474.239998</v>
        <stp/>
        <stp>EM_S_QSTM07_IS</stp>
        <stp>4</stp>
        <stp>000002.SZ</stp>
        <stp>10</stp>
        <stp>12/31/2013</stp>
        <stp>1</stp>
        <tr r="X26" s="1"/>
      </tp>
      <tp>
        <v>11682526617.24</v>
        <stp/>
        <stp>EM_S_QSTM07_IS</stp>
        <stp>4</stp>
        <stp>000002.SZ</stp>
        <stp>60</stp>
        <stp>12/31/2014</stp>
        <stp>1</stp>
        <tr r="S52" s="1"/>
        <tr r="Y31" s="1"/>
      </tp>
      <tp>
        <v>-0.54853391957537401</v>
        <stp/>
        <stp>EM_S_EXACT_PERNETPROFIT</stp>
        <stp>2</stp>
        <stp>000002.SZ</stp>
        <stp>12/31/2013</stp>
        <tr r="X37" s="1"/>
      </tp>
      <tp>
        <v>0.34068151243321698</v>
        <stp/>
        <stp>EM_S_EXACT_PERNETPROFIT</stp>
        <stp>2</stp>
        <stp>000002.SZ</stp>
        <stp>12/31/2012</stp>
        <tr r="W37" s="1"/>
      </tp>
      <tp>
        <v>0.131637175708614</v>
        <stp/>
        <stp>EM_S_EXACT_PERNETPROFIT</stp>
        <stp>2</stp>
        <stp>000002.SZ</stp>
        <stp>12/31/2011</stp>
        <tr r="V37" s="1"/>
      </tp>
      <tp>
        <v>-2.9095023440155101E-2</v>
        <stp/>
        <stp>EM_S_EXACT_PERNETPROFIT</stp>
        <stp>2</stp>
        <stp>000002.SZ</stp>
        <stp>12/31/2015</stp>
        <tr r="Z37" s="1"/>
      </tp>
      <tp>
        <v>3.4722588931715599</v>
        <stp/>
        <stp>EM_S_EXACT_PERNETPROFIT</stp>
        <stp>2</stp>
        <stp>000002.SZ</stp>
        <stp>12/31/2014</stp>
        <tr r="Y37" s="1"/>
      </tp>
      <tp>
        <v>2140600988.8800001</v>
        <stp/>
        <stp>EM_S_QSTM07_IS</stp>
        <stp>4</stp>
        <stp>000002.SZ</stp>
        <stp>48</stp>
        <stp>9/30/2012</stp>
        <stp>1</stp>
        <tr r="Q29" s="1"/>
      </tp>
      <tp>
        <v>1354801982.8399999</v>
        <stp/>
        <stp>EM_S_QSTM07_IS</stp>
        <stp>4</stp>
        <stp>000002.SZ</stp>
        <stp>61</stp>
        <stp>9/30/2012</stp>
        <stp>1</stp>
        <tr r="Q33" s="1"/>
      </tp>
      <tp>
        <v>1610694520.6600001</v>
        <stp/>
        <stp>EM_S_QSTM07_IS</stp>
        <stp>4</stp>
        <stp>000002.SZ</stp>
        <stp>60</stp>
        <stp>9/30/2012</stp>
        <stp>1</stp>
        <tr r="J52" s="1"/>
        <tr r="Q31" s="1"/>
      </tp>
      <tp>
        <v>9611095020.6200008</v>
        <stp/>
        <stp>EM_S_QSTM07_IS</stp>
        <stp>4</stp>
        <stp>000002.SZ</stp>
        <stp>10</stp>
        <stp>9/30/2012</stp>
        <stp>1</stp>
        <tr r="Q26" s="1"/>
      </tp>
      <tp>
        <v>2865260501.98</v>
        <stp/>
        <stp>EM_S_QSTM07_IS</stp>
        <stp>4</stp>
        <stp>000002.SZ</stp>
        <stp>48</stp>
        <stp>9/30/2013</stp>
        <stp>1</stp>
        <tr r="R29" s="1"/>
      </tp>
      <tp>
        <v>1603913974.0899999</v>
        <stp/>
        <stp>EM_S_QSTM07_IS</stp>
        <stp>4</stp>
        <stp>000002.SZ</stp>
        <stp>61</stp>
        <stp>9/30/2013</stp>
        <stp>1</stp>
        <tr r="R33" s="1"/>
      </tp>
      <tp>
        <v>2141252593.1300001</v>
        <stp/>
        <stp>EM_S_QSTM07_IS</stp>
        <stp>4</stp>
        <stp>000002.SZ</stp>
        <stp>60</stp>
        <stp>9/30/2013</stp>
        <stp>1</stp>
        <tr r="N52" s="1"/>
        <tr r="R31" s="1"/>
      </tp>
      <tp>
        <v>15541911238.969999</v>
        <stp/>
        <stp>EM_S_QSTM07_IS</stp>
        <stp>4</stp>
        <stp>000002.SZ</stp>
        <stp>10</stp>
        <stp>9/30/2013</stp>
        <stp>1</stp>
        <tr r="R26" s="1"/>
      </tp>
      <tp>
        <v>1185211797.3599999</v>
        <stp/>
        <stp>EM_S_QSTM07_IS</stp>
        <stp>4</stp>
        <stp>000002.SZ</stp>
        <stp>48</stp>
        <stp>9/30/2011</stp>
        <stp>1</stp>
        <tr r="P29" s="1"/>
      </tp>
      <tp>
        <v>606055521.11000001</v>
        <stp/>
        <stp>EM_S_QSTM07_IS</stp>
        <stp>4</stp>
        <stp>000002.SZ</stp>
        <stp>61</stp>
        <stp>9/30/2011</stp>
        <stp>1</stp>
        <tr r="P33" s="1"/>
      </tp>
      <tp>
        <v>853831468.35000002</v>
        <stp/>
        <stp>EM_S_QSTM07_IS</stp>
        <stp>4</stp>
        <stp>000002.SZ</stp>
        <stp>60</stp>
        <stp>9/30/2011</stp>
        <stp>1</stp>
        <tr r="F52" s="1"/>
        <tr r="P31" s="1"/>
      </tp>
      <tp>
        <v>6051688851.6800003</v>
        <stp/>
        <stp>EM_S_QSTM07_IS</stp>
        <stp>4</stp>
        <stp>000002.SZ</stp>
        <stp>10</stp>
        <stp>9/30/2011</stp>
        <stp>1</stp>
        <tr r="P26" s="1"/>
      </tp>
      <tp>
        <v>5882695355.8699999</v>
        <stp/>
        <stp>EM_S_QSTM07_IS</stp>
        <stp>4</stp>
        <stp>000002.SZ</stp>
        <stp>48</stp>
        <stp>9/30/2016</stp>
        <stp>1</stp>
        <tr r="U29" s="1"/>
      </tp>
      <tp>
        <v>2911071025.6799998</v>
        <stp/>
        <stp>EM_S_QSTM07_IS</stp>
        <stp>4</stp>
        <stp>000002.SZ</stp>
        <stp>61</stp>
        <stp>9/30/2016</stp>
        <stp>1</stp>
        <tr r="U33" s="1"/>
      </tp>
      <tp>
        <v>4195622474.8099999</v>
        <stp/>
        <stp>EM_S_QSTM07_IS</stp>
        <stp>4</stp>
        <stp>000002.SZ</stp>
        <stp>60</stp>
        <stp>9/30/2016</stp>
        <stp>1</stp>
        <tr r="Z52" s="1"/>
        <tr r="U31" s="1"/>
      </tp>
      <tp>
        <v>30886098071.880001</v>
        <stp/>
        <stp>EM_S_QSTM07_IS</stp>
        <stp>4</stp>
        <stp>000002.SZ</stp>
        <stp>10</stp>
        <stp>9/30/2016</stp>
        <stp>1</stp>
        <tr r="U26" s="1"/>
      </tp>
      <tp>
        <v>2701399898.8499999</v>
        <stp/>
        <stp>EM_S_QSTM07_IS</stp>
        <stp>4</stp>
        <stp>000002.SZ</stp>
        <stp>48</stp>
        <stp>9/30/2014</stp>
        <stp>1</stp>
        <tr r="S29" s="1"/>
      </tp>
      <tp>
        <v>1648895305.8099999</v>
        <stp/>
        <stp>EM_S_QSTM07_IS</stp>
        <stp>4</stp>
        <stp>000002.SZ</stp>
        <stp>61</stp>
        <stp>9/30/2014</stp>
        <stp>1</stp>
        <tr r="S33" s="1"/>
      </tp>
      <tp>
        <v>2112517484.3199999</v>
        <stp/>
        <stp>EM_S_QSTM07_IS</stp>
        <stp>4</stp>
        <stp>000002.SZ</stp>
        <stp>60</stp>
        <stp>9/30/2014</stp>
        <stp>1</stp>
        <tr r="R52" s="1"/>
        <tr r="S31" s="1"/>
      </tp>
      <tp>
        <v>15858691443.6</v>
        <stp/>
        <stp>EM_S_QSTM07_IS</stp>
        <stp>4</stp>
        <stp>000002.SZ</stp>
        <stp>10</stp>
        <stp>9/30/2014</stp>
        <stp>1</stp>
        <tr r="S26" s="1"/>
      </tp>
      <tp>
        <v>3634764042.9299998</v>
        <stp/>
        <stp>EM_S_QSTM07_IS</stp>
        <stp>4</stp>
        <stp>000002.SZ</stp>
        <stp>48</stp>
        <stp>9/30/2015</stp>
        <stp>1</stp>
        <tr r="T29" s="1"/>
      </tp>
      <tp>
        <v>2008178842.8499999</v>
        <stp/>
        <stp>EM_S_QSTM07_IS</stp>
        <stp>4</stp>
        <stp>000002.SZ</stp>
        <stp>61</stp>
        <stp>9/30/2015</stp>
        <stp>1</stp>
        <tr r="T33" s="1"/>
      </tp>
      <tp>
        <v>2749142150.8299999</v>
        <stp/>
        <stp>EM_S_QSTM07_IS</stp>
        <stp>4</stp>
        <stp>000002.SZ</stp>
        <stp>60</stp>
        <stp>9/30/2015</stp>
        <stp>1</stp>
        <tr r="V52" s="1"/>
        <tr r="T31" s="1"/>
      </tp>
      <tp>
        <v>21506343305.380001</v>
        <stp/>
        <stp>EM_S_QSTM07_IS</stp>
        <stp>4</stp>
        <stp>000002.SZ</stp>
        <stp>10</stp>
        <stp>9/30/2015</stp>
        <stp>1</stp>
        <tr r="T26" s="1"/>
      </tp>
      <tp>
        <v>7549111646.8800001</v>
        <stp/>
        <stp>EM_S_QSTM07_IS</stp>
        <stp>4</stp>
        <stp>000002.SZ</stp>
        <stp>48</stp>
        <stp>6/30/2015</stp>
        <stp>1</stp>
        <tr r="N29" s="1"/>
      </tp>
      <tp>
        <v>4196046648.8699999</v>
        <stp/>
        <stp>EM_S_QSTM07_IS</stp>
        <stp>4</stp>
        <stp>000002.SZ</stp>
        <stp>61</stp>
        <stp>6/30/2015</stp>
        <stp>1</stp>
        <tr r="N33" s="1"/>
      </tp>
      <tp>
        <v>5881455645.7799997</v>
        <stp/>
        <stp>EM_S_QSTM07_IS</stp>
        <stp>4</stp>
        <stp>000002.SZ</stp>
        <stp>60</stp>
        <stp>6/30/2015</stp>
        <stp>1</stp>
        <tr r="U52" s="1"/>
        <tr r="N31" s="1"/>
      </tp>
      <tp>
        <v>29090704572.439999</v>
        <stp/>
        <stp>EM_S_QSTM07_IS</stp>
        <stp>4</stp>
        <stp>000002.SZ</stp>
        <stp>10</stp>
        <stp>6/30/2015</stp>
        <stp>1</stp>
        <tr r="N26" s="1"/>
      </tp>
      <tp>
        <v>56988023535.470001</v>
        <stp/>
        <stp>EM_S_QSTM07_IS</stp>
        <stp>4</stp>
        <stp>000002.SZ</stp>
        <stp>9</stp>
        <stp>12/31/2012</stp>
        <stp>1</stp>
        <tr r="W24" s="1"/>
      </tp>
      <tp>
        <v>4838509956.7700005</v>
        <stp/>
        <stp>EM_S_QSTM07_IS</stp>
        <stp>4</stp>
        <stp>000002.SZ</stp>
        <stp>48</stp>
        <stp>6/30/2014</stp>
        <stp>1</stp>
        <tr r="M29" s="1"/>
      </tp>
      <tp>
        <v>1648888822.8800001</v>
        <stp/>
        <stp>EM_S_QSTM07_IS</stp>
        <stp>4</stp>
        <stp>000002.SZ</stp>
        <stp>48</stp>
        <stp>3/31/2011</stp>
        <stp>1</stp>
        <tr r="D29" s="1"/>
      </tp>
      <tp>
        <v>3279758742.54</v>
        <stp/>
        <stp>EM_S_QSTM07_IS</stp>
        <stp>4</stp>
        <stp>000002.SZ</stp>
        <stp>61</stp>
        <stp>6/30/2014</stp>
        <stp>1</stp>
        <tr r="M33" s="1"/>
      </tp>
      <tp>
        <v>1205138559.3299999</v>
        <stp/>
        <stp>EM_S_QSTM07_IS</stp>
        <stp>4</stp>
        <stp>000002.SZ</stp>
        <stp>61</stp>
        <stp>3/31/2011</stp>
        <stp>1</stp>
        <tr r="D33" s="1"/>
      </tp>
      <tp>
        <v>3854149502.6500001</v>
        <stp/>
        <stp>EM_S_QSTM07_IS</stp>
        <stp>4</stp>
        <stp>000002.SZ</stp>
        <stp>60</stp>
        <stp>6/30/2014</stp>
        <stp>1</stp>
        <tr r="Q52" s="1"/>
        <tr r="M31" s="1"/>
      </tp>
      <tp>
        <v>1189964720.77</v>
        <stp/>
        <stp>EM_S_QSTM07_IS</stp>
        <stp>4</stp>
        <stp>000002.SZ</stp>
        <stp>60</stp>
        <stp>3/31/2011</stp>
        <stp>1</stp>
        <tr r="D31" s="1"/>
      </tp>
      <tp>
        <v>22592136967.560001</v>
        <stp/>
        <stp>EM_S_QSTM07_IS</stp>
        <stp>4</stp>
        <stp>000002.SZ</stp>
        <stp>10</stp>
        <stp>6/30/2014</stp>
        <stp>1</stp>
        <tr r="M26" s="1"/>
      </tp>
      <tp>
        <v>4068773609.46</v>
        <stp/>
        <stp>EM_S_QSTM07_IS</stp>
        <stp>4</stp>
        <stp>000002.SZ</stp>
        <stp>10</stp>
        <stp>3/31/2011</stp>
        <stp>1</stp>
        <tr r="D26" s="1"/>
      </tp>
      <tp>
        <v>72003472893.979996</v>
        <stp/>
        <stp>EM_S_QSTM07_IS</stp>
        <stp>4</stp>
        <stp>000002.SZ</stp>
        <stp>9</stp>
        <stp>12/31/2013</stp>
        <stp>1</stp>
        <tr r="X24" s="1"/>
      </tp>
      <tp>
        <v>2036895217.1800001</v>
        <stp/>
        <stp>EM_S_QSTM07_IS</stp>
        <stp>4</stp>
        <stp>000002.SZ</stp>
        <stp>48</stp>
        <stp>3/31/2012</stp>
        <stp>1</stp>
        <tr r="E29" s="1"/>
      </tp>
      <tp>
        <v>1395936766.1800001</v>
        <stp/>
        <stp>EM_S_QSTM07_IS</stp>
        <stp>4</stp>
        <stp>000002.SZ</stp>
        <stp>61</stp>
        <stp>3/31/2012</stp>
        <stp>1</stp>
        <tr r="E33" s="1"/>
      </tp>
      <tp>
        <v>1530546766.23</v>
        <stp/>
        <stp>EM_S_QSTM07_IS</stp>
        <stp>4</stp>
        <stp>000002.SZ</stp>
        <stp>60</stp>
        <stp>3/31/2012</stp>
        <stp>1</stp>
        <tr r="H52" s="1"/>
        <tr r="E31" s="1"/>
      </tp>
      <tp>
        <v>6022296925.4499998</v>
        <stp/>
        <stp>EM_S_QSTM07_IS</stp>
        <stp>4</stp>
        <stp>000002.SZ</stp>
        <stp>10</stp>
        <stp>3/31/2012</stp>
        <stp>1</stp>
        <tr r="E26" s="1"/>
      </tp>
      <tp>
        <v>8258004465.4700003</v>
        <stp/>
        <stp>EM_S_QSTM07_IS</stp>
        <stp>4</stp>
        <stp>000002.SZ</stp>
        <stp>48</stp>
        <stp>6/30/2016</stp>
        <stp>1</stp>
        <tr r="O29" s="1"/>
      </tp>
      <tp>
        <v>2395144445.5599999</v>
        <stp/>
        <stp>EM_S_QSTM07_IS</stp>
        <stp>4</stp>
        <stp>000002.SZ</stp>
        <stp>48</stp>
        <stp>3/31/2013</stp>
        <stp>1</stp>
        <tr r="F29" s="1"/>
      </tp>
      <tp>
        <v>4518077100.3199997</v>
        <stp/>
        <stp>EM_S_QSTM07_IS</stp>
        <stp>4</stp>
        <stp>000002.SZ</stp>
        <stp>61</stp>
        <stp>6/30/2016</stp>
        <stp>1</stp>
        <tr r="O33" s="1"/>
      </tp>
      <tp>
        <v>1613904228.3299999</v>
        <stp/>
        <stp>EM_S_QSTM07_IS</stp>
        <stp>4</stp>
        <stp>000002.SZ</stp>
        <stp>61</stp>
        <stp>3/31/2013</stp>
        <stp>1</stp>
        <tr r="F33" s="1"/>
      </tp>
      <tp>
        <v>5844807165.6099997</v>
        <stp/>
        <stp>EM_S_QSTM07_IS</stp>
        <stp>4</stp>
        <stp>000002.SZ</stp>
        <stp>60</stp>
        <stp>6/30/2016</stp>
        <stp>1</stp>
        <tr r="Y52" s="1"/>
        <tr r="O31" s="1"/>
      </tp>
      <tp>
        <v>1789369229.6600001</v>
        <stp/>
        <stp>EM_S_QSTM07_IS</stp>
        <stp>4</stp>
        <stp>000002.SZ</stp>
        <stp>60</stp>
        <stp>3/31/2013</stp>
        <stp>1</stp>
        <tr r="L52" s="1"/>
        <tr r="F31" s="1"/>
      </tp>
      <tp>
        <v>45149791020.07</v>
        <stp/>
        <stp>EM_S_QSTM07_IS</stp>
        <stp>4</stp>
        <stp>000002.SZ</stp>
        <stp>10</stp>
        <stp>6/30/2016</stp>
        <stp>1</stp>
        <tr r="O26" s="1"/>
      </tp>
      <tp>
        <v>8801586374.7000008</v>
        <stp/>
        <stp>EM_S_QSTM07_IS</stp>
        <stp>4</stp>
        <stp>000002.SZ</stp>
        <stp>10</stp>
        <stp>3/31/2013</stp>
        <stp>1</stp>
        <tr r="F26" s="1"/>
      </tp>
      <tp>
        <v>42474380577.449997</v>
        <stp/>
        <stp>EM_S_QSTM07_IS</stp>
        <stp>4</stp>
        <stp>000002.SZ</stp>
        <stp>9</stp>
        <stp>12/31/2011</stp>
        <stp>1</stp>
        <tr r="V24" s="1"/>
      </tp>
      <tp>
        <v>2768983170.4499998</v>
        <stp/>
        <stp>EM_S_QSTM07_IS</stp>
        <stp>4</stp>
        <stp>000002.SZ</stp>
        <stp>48</stp>
        <stp>6/30/2011</stp>
        <stp>1</stp>
        <tr r="J29" s="1"/>
      </tp>
      <tp>
        <v>2017750434.26</v>
        <stp/>
        <stp>EM_S_QSTM07_IS</stp>
        <stp>4</stp>
        <stp>000002.SZ</stp>
        <stp>48</stp>
        <stp>3/31/2014</stp>
        <stp>1</stp>
        <tr r="G29" s="1"/>
      </tp>
      <tp>
        <v>1772716093.77</v>
        <stp/>
        <stp>EM_S_QSTM07_IS</stp>
        <stp>4</stp>
        <stp>000002.SZ</stp>
        <stp>61</stp>
        <stp>6/30/2011</stp>
        <stp>1</stp>
        <tr r="J33" s="1"/>
      </tp>
      <tp>
        <v>1529479377.6099999</v>
        <stp/>
        <stp>EM_S_QSTM07_IS</stp>
        <stp>4</stp>
        <stp>000002.SZ</stp>
        <stp>61</stp>
        <stp>3/31/2014</stp>
        <stp>1</stp>
        <tr r="G33" s="1"/>
      </tp>
      <tp>
        <v>2062552813.55</v>
        <stp/>
        <stp>EM_S_QSTM07_IS</stp>
        <stp>4</stp>
        <stp>000002.SZ</stp>
        <stp>60</stp>
        <stp>6/30/2011</stp>
        <stp>1</stp>
        <tr r="E52" s="1"/>
        <tr r="J31" s="1"/>
      </tp>
      <tp>
        <v>1638330423.8699999</v>
        <stp/>
        <stp>EM_S_QSTM07_IS</stp>
        <stp>4</stp>
        <stp>000002.SZ</stp>
        <stp>60</stp>
        <stp>3/31/2014</stp>
        <stp>1</stp>
        <tr r="P52" s="1"/>
        <tr r="G31" s="1"/>
      </tp>
      <tp>
        <v>6923956796.3699999</v>
        <stp/>
        <stp>EM_S_QSTM07_IS</stp>
        <stp>4</stp>
        <stp>000002.SZ</stp>
        <stp>10</stp>
        <stp>6/30/2011</stp>
        <stp>1</stp>
        <tr r="J26" s="1"/>
      </tp>
      <tp>
        <v>5706277172.0900002</v>
        <stp/>
        <stp>EM_S_QSTM07_IS</stp>
        <stp>4</stp>
        <stp>000002.SZ</stp>
        <stp>10</stp>
        <stp>3/31/2014</stp>
        <stp>1</stp>
        <tr r="G26" s="1"/>
      </tp>
      <tp>
        <v>1169822711.9200001</v>
        <stp/>
        <stp>EM_S_QSTM07_IS</stp>
        <stp>4</stp>
        <stp>000002.SZ</stp>
        <stp>48</stp>
        <stp>3/31/2015</stp>
        <stp>1</stp>
        <tr r="H29" s="1"/>
      </tp>
      <tp>
        <v>650232416.58000004</v>
        <stp/>
        <stp>EM_S_QSTM07_IS</stp>
        <stp>4</stp>
        <stp>000002.SZ</stp>
        <stp>61</stp>
        <stp>3/31/2015</stp>
        <stp>1</stp>
        <tr r="H33" s="1"/>
      </tp>
      <tp>
        <v>908026223.47000003</v>
        <stp/>
        <stp>EM_S_QSTM07_IS</stp>
        <stp>4</stp>
        <stp>000002.SZ</stp>
        <stp>60</stp>
        <stp>3/31/2015</stp>
        <stp>1</stp>
        <tr r="T52" s="1"/>
        <tr r="H31" s="1"/>
      </tp>
      <tp>
        <v>5870110226.4700003</v>
        <stp/>
        <stp>EM_S_QSTM07_IS</stp>
        <stp>4</stp>
        <stp>000002.SZ</stp>
        <stp>10</stp>
        <stp>3/31/2015</stp>
        <stp>1</stp>
        <tr r="H26" s="1"/>
      </tp>
      <tp>
        <v>4710066562.1899996</v>
        <stp/>
        <stp>EM_S_QSTM07_IS</stp>
        <stp>4</stp>
        <stp>000002.SZ</stp>
        <stp>48</stp>
        <stp>6/30/2013</stp>
        <stp>1</stp>
        <tr r="L29" s="1"/>
      </tp>
      <tp>
        <v>1646600783.53</v>
        <stp/>
        <stp>EM_S_QSTM07_IS</stp>
        <stp>4</stp>
        <stp>000002.SZ</stp>
        <stp>48</stp>
        <stp>3/31/2016</stp>
        <stp>1</stp>
        <tr r="I29" s="1"/>
      </tp>
      <tp>
        <v>2942400678.5599999</v>
        <stp/>
        <stp>EM_S_QSTM07_IS</stp>
        <stp>4</stp>
        <stp>000002.SZ</stp>
        <stp>61</stp>
        <stp>6/30/2013</stp>
        <stp>1</stp>
        <tr r="L33" s="1"/>
      </tp>
      <tp>
        <v>833232885.75999999</v>
        <stp/>
        <stp>EM_S_QSTM07_IS</stp>
        <stp>4</stp>
        <stp>000002.SZ</stp>
        <stp>61</stp>
        <stp>3/31/2016</stp>
        <stp>1</stp>
        <tr r="I33" s="1"/>
      </tp>
      <tp>
        <v>3546522068.9299998</v>
        <stp/>
        <stp>EM_S_QSTM07_IS</stp>
        <stp>4</stp>
        <stp>000002.SZ</stp>
        <stp>60</stp>
        <stp>6/30/2013</stp>
        <stp>1</stp>
        <tr r="M52" s="1"/>
        <tr r="L31" s="1"/>
      </tp>
      <tp>
        <v>1249823432.78</v>
        <stp/>
        <stp>EM_S_QSTM07_IS</stp>
        <stp>4</stp>
        <stp>000002.SZ</stp>
        <stp>60</stp>
        <stp>3/31/2016</stp>
        <stp>1</stp>
        <tr r="X52" s="1"/>
        <tr r="I31" s="1"/>
      </tp>
      <tp>
        <v>18687292674.900002</v>
        <stp/>
        <stp>EM_S_QSTM07_IS</stp>
        <stp>4</stp>
        <stp>000002.SZ</stp>
        <stp>10</stp>
        <stp>6/30/2013</stp>
        <stp>1</stp>
        <tr r="L26" s="1"/>
      </tp>
      <tp>
        <v>9967696885.6299992</v>
        <stp/>
        <stp>EM_S_QSTM07_IS</stp>
        <stp>4</stp>
        <stp>000002.SZ</stp>
        <stp>10</stp>
        <stp>3/31/2016</stp>
        <stp>1</stp>
        <tr r="I26" s="1"/>
      </tp>
      <tp>
        <v>83248411934.949997</v>
        <stp/>
        <stp>EM_S_QSTM07_IS</stp>
        <stp>4</stp>
        <stp>000002.SZ</stp>
        <stp>9</stp>
        <stp>12/31/2014</stp>
        <stp>1</stp>
        <tr r="Y24" s="1"/>
      </tp>
      <tp>
        <v>3975434521.02</v>
        <stp/>
        <stp>EM_S_QSTM07_IS</stp>
        <stp>4</stp>
        <stp>000002.SZ</stp>
        <stp>48</stp>
        <stp>6/30/2012</stp>
        <stp>1</stp>
        <tr r="K29" s="1"/>
      </tp>
      <tp>
        <v>2329148313.1500001</v>
        <stp/>
        <stp>EM_S_QSTM07_IS</stp>
        <stp>4</stp>
        <stp>000002.SZ</stp>
        <stp>61</stp>
        <stp>6/30/2012</stp>
        <stp>1</stp>
        <tr r="K33" s="1"/>
      </tp>
      <tp>
        <v>3004930869.6799998</v>
        <stp/>
        <stp>EM_S_QSTM07_IS</stp>
        <stp>4</stp>
        <stp>000002.SZ</stp>
        <stp>60</stp>
        <stp>6/30/2012</stp>
        <stp>1</stp>
        <tr r="I52" s="1"/>
        <tr r="K31" s="1"/>
      </tp>
      <tp>
        <v>13252148270</v>
        <stp/>
        <stp>EM_S_QSTM07_IS</stp>
        <stp>4</stp>
        <stp>000002.SZ</stp>
        <stp>10</stp>
        <stp>6/30/2012</stp>
        <stp>1</stp>
        <tr r="K26" s="1"/>
      </tp>
      <tp>
        <v>115952920023.99001</v>
        <stp/>
        <stp>EM_S_QSTM07_IS</stp>
        <stp>4</stp>
        <stp>000002.SZ</stp>
        <stp>9</stp>
        <stp>12/31/2015</stp>
        <stp>1</stp>
        <tr r="Z24" s="1"/>
      </tp>
      <tp>
        <v>8685082798</v>
        <stp/>
        <stp>EM_S_STM07_IS</stp>
        <stp>4</stp>
        <stp>000002.SZ</stp>
        <stp>48</stp>
        <stp>12/31/2009</stp>
        <stp>1</stp>
        <tr r="D11" s="1"/>
      </tp>
      <tp>
        <v>6430007538.6899996</v>
        <stp/>
        <stp>EM_S_STM07_IS</stp>
        <stp>4</stp>
        <stp>000002.SZ</stp>
        <stp>60</stp>
        <stp>12/31/2009</stp>
        <stp>1</stp>
        <tr r="D13" s="1"/>
      </tp>
      <tp>
        <v>5329737727</v>
        <stp/>
        <stp>EM_S_STM07_IS</stp>
        <stp>4</stp>
        <stp>000002.SZ</stp>
        <stp>61</stp>
        <stp>12/31/2009</stp>
        <stp>1</stp>
        <tr r="D15" s="1"/>
      </tp>
      <tp>
        <v>34514717705</v>
        <stp/>
        <stp>EM_S_STM07_IS</stp>
        <stp>4</stp>
        <stp>000002.SZ</stp>
        <stp>10</stp>
        <stp>12/31/2009</stp>
        <stp>1</stp>
        <tr r="D8" s="1"/>
      </tp>
      <tp>
        <v>44313201.409999996</v>
        <stp/>
        <stp>EM_S_FA_EXTRAORDINARY</stp>
        <stp>2</stp>
        <stp>000002.SZ</stp>
        <stp>6/30/2012</stp>
        <tr r="K35" s="1"/>
      </tp>
      <tp>
        <v>19551075.23</v>
        <stp/>
        <stp>EM_S_FA_EXTRAORDINARY</stp>
        <stp>2</stp>
        <stp>000002.SZ</stp>
        <stp>6/30/2013</stp>
        <tr r="L35" s="1"/>
      </tp>
      <tp>
        <v>31046511.859999999</v>
        <stp/>
        <stp>EM_S_FA_EXTRAORDINARY</stp>
        <stp>2</stp>
        <stp>000002.SZ</stp>
        <stp>6/30/2011</stp>
        <tr r="J35" s="1"/>
      </tp>
      <tp>
        <v>15464832.98</v>
        <stp/>
        <stp>EM_S_FA_EXTRAORDINARY</stp>
        <stp>2</stp>
        <stp>000002.SZ</stp>
        <stp>6/30/2016</stp>
        <tr r="O35" s="1"/>
      </tp>
      <tp>
        <v>247894540.69999999</v>
        <stp/>
        <stp>EM_S_FA_EXTRAORDINARY</stp>
        <stp>2</stp>
        <stp>000002.SZ</stp>
        <stp>6/30/2014</stp>
        <tr r="M35" s="1"/>
      </tp>
      <tp>
        <v>32074960.100000001</v>
        <stp/>
        <stp>EM_S_FA_EXTRAORDINARY</stp>
        <stp>2</stp>
        <stp>000002.SZ</stp>
        <stp>6/30/2015</stp>
        <tr r="N35" s="1"/>
      </tp>
      <tp>
        <v>189729240.34999999</v>
        <stp/>
        <stp>EM_S_FA_EXTRAORDINARY</stp>
        <stp>2</stp>
        <stp>000002.SZ</stp>
        <stp>9/30/2015</stp>
        <tr r="T35" s="1"/>
      </tp>
      <tp>
        <v>255173956.30000001</v>
        <stp/>
        <stp>EM_S_FA_EXTRAORDINARY</stp>
        <stp>2</stp>
        <stp>000002.SZ</stp>
        <stp>9/30/2014</stp>
        <tr r="S35" s="1"/>
      </tp>
      <tp>
        <v>169148290.16999999</v>
        <stp/>
        <stp>EM_S_FA_EXTRAORDINARY</stp>
        <stp>2</stp>
        <stp>000002.SZ</stp>
        <stp>9/30/2016</stp>
        <tr r="U35" s="1"/>
      </tp>
      <tp>
        <v>52994864.07</v>
        <stp/>
        <stp>EM_S_FA_EXTRAORDINARY</stp>
        <stp>2</stp>
        <stp>000002.SZ</stp>
        <stp>9/30/2011</stp>
        <tr r="P35" s="1"/>
      </tp>
      <tp>
        <v>40916624.289999999</v>
        <stp/>
        <stp>EM_S_FA_EXTRAORDINARY</stp>
        <stp>2</stp>
        <stp>000002.SZ</stp>
        <stp>9/30/2013</stp>
        <tr r="R35" s="1"/>
      </tp>
      <tp>
        <v>16234422.609999999</v>
        <stp/>
        <stp>EM_S_FA_EXTRAORDINARY</stp>
        <stp>2</stp>
        <stp>000002.SZ</stp>
        <stp>9/30/2012</stp>
        <tr r="Q35" s="1"/>
      </tp>
      <tp>
        <v>28117694.890000001</v>
        <stp/>
        <stp>EM_S_FA_EXTRAORDINARY</stp>
        <stp>2</stp>
        <stp>000002.SZ</stp>
        <stp>3/31/2016</stp>
        <tr r="I35" s="1"/>
      </tp>
      <tp>
        <v>21567227.440000001</v>
        <stp/>
        <stp>EM_S_FA_EXTRAORDINARY</stp>
        <stp>2</stp>
        <stp>000002.SZ</stp>
        <stp>3/31/2015</stp>
        <tr r="H35" s="1"/>
      </tp>
      <tp>
        <v>-1286041.57</v>
        <stp/>
        <stp>EM_S_FA_EXTRAORDINARY</stp>
        <stp>2</stp>
        <stp>000002.SZ</stp>
        <stp>3/31/2014</stp>
        <tr r="G35" s="1"/>
      </tp>
      <tp>
        <v>-1568472.07</v>
        <stp/>
        <stp>EM_S_FA_EXTRAORDINARY</stp>
        <stp>2</stp>
        <stp>000002.SZ</stp>
        <stp>3/31/2013</stp>
        <tr r="F35" s="1"/>
      </tp>
      <tp>
        <v>35553878.270000003</v>
        <stp/>
        <stp>EM_S_FA_EXTRAORDINARY</stp>
        <stp>2</stp>
        <stp>000002.SZ</stp>
        <stp>3/31/2012</stp>
        <tr r="E35" s="1"/>
      </tp>
      <tp>
        <v>19076723.390000001</v>
        <stp/>
        <stp>EM_S_FA_EXTRAORDINARY</stp>
        <stp>2</stp>
        <stp>000002.SZ</stp>
        <stp>3/31/2011</stp>
        <tr r="D35" s="1"/>
      </tp>
      <tp>
        <v>15763216697.190001</v>
        <stp/>
        <stp>EM_S_STM07_IS</stp>
        <stp>4</stp>
        <stp>000002.SZ</stp>
        <stp>48</stp>
        <stp>12/31/2011</stp>
        <stp>1</stp>
        <tr r="F11" s="1"/>
      </tp>
      <tp>
        <v>102557063731.11</v>
        <stp/>
        <stp>EM_S_STM07_IS</stp>
        <stp>4</stp>
        <stp>000002.SZ</stp>
        <stp>10</stp>
        <stp>12/31/2014</stp>
        <stp>1</stp>
        <tr r="I8" s="1"/>
      </tp>
      <tp>
        <v>18297549871.240002</v>
        <stp/>
        <stp>EM_S_STM07_IS</stp>
        <stp>4</stp>
        <stp>000002.SZ</stp>
        <stp>60</stp>
        <stp>12/31/2013</stp>
        <stp>1</stp>
        <tr r="H13" s="1"/>
      </tp>
      <tp>
        <v>15118549405.780001</v>
        <stp/>
        <stp>EM_S_STM07_IS</stp>
        <stp>4</stp>
        <stp>000002.SZ</stp>
        <stp>61</stp>
        <stp>12/31/2013</stp>
        <stp>1</stp>
        <tr r="H15" s="1"/>
      </tp>
      <tp>
        <v>11894885308.23</v>
        <stp/>
        <stp>EM_S_STM07_IS</stp>
        <stp>4</stp>
        <stp>000002.SZ</stp>
        <stp>48</stp>
        <stp>12/31/2010</stp>
        <stp>1</stp>
        <tr r="E11" s="1"/>
      </tp>
      <tp>
        <v>138150628676.23999</v>
        <stp/>
        <stp>EM_S_STM07_IS</stp>
        <stp>4</stp>
        <stp>000002.SZ</stp>
        <stp>10</stp>
        <stp>12/31/2015</stp>
        <stp>1</stp>
        <tr r="J8" s="1"/>
      </tp>
      <tp>
        <v>15662588423.059999</v>
        <stp/>
        <stp>EM_S_STM07_IS</stp>
        <stp>4</stp>
        <stp>000002.SZ</stp>
        <stp>60</stp>
        <stp>12/31/2012</stp>
        <stp>1</stp>
        <tr r="G13" s="1"/>
      </tp>
      <tp>
        <v>12551182392.23</v>
        <stp/>
        <stp>EM_S_STM07_IS</stp>
        <stp>4</stp>
        <stp>000002.SZ</stp>
        <stp>61</stp>
        <stp>12/31/2012</stp>
        <stp>1</stp>
        <tr r="G15" s="1"/>
      </tp>
      <tp>
        <v>24261338387.139999</v>
        <stp/>
        <stp>EM_S_STM07_IS</stp>
        <stp>4</stp>
        <stp>000002.SZ</stp>
        <stp>48</stp>
        <stp>12/31/2013</stp>
        <stp>1</stp>
        <tr r="H11" s="1"/>
      </tp>
      <tp>
        <v>11599606211.77</v>
        <stp/>
        <stp>EM_S_STM07_IS</stp>
        <stp>4</stp>
        <stp>000002.SZ</stp>
        <stp>60</stp>
        <stp>12/31/2011</stp>
        <stp>1</stp>
        <tr r="F13" s="1"/>
      </tp>
      <tp>
        <v>9624875268.2299995</v>
        <stp/>
        <stp>EM_S_STM07_IS</stp>
        <stp>4</stp>
        <stp>000002.SZ</stp>
        <stp>61</stp>
        <stp>12/31/2011</stp>
        <stp>1</stp>
        <tr r="F15" s="1"/>
      </tp>
      <tp>
        <v>21013040794.060001</v>
        <stp/>
        <stp>EM_S_STM07_IS</stp>
        <stp>4</stp>
        <stp>000002.SZ</stp>
        <stp>48</stp>
        <stp>12/31/2012</stp>
        <stp>1</stp>
        <tr r="G11" s="1"/>
      </tp>
      <tp>
        <v>8839610505.0400009</v>
        <stp/>
        <stp>EM_S_STM07_IS</stp>
        <stp>4</stp>
        <stp>000002.SZ</stp>
        <stp>60</stp>
        <stp>12/31/2010</stp>
        <stp>1</stp>
        <tr r="E13" s="1"/>
      </tp>
      <tp>
        <v>7283127039.1499996</v>
        <stp/>
        <stp>EM_S_STM07_IS</stp>
        <stp>4</stp>
        <stp>000002.SZ</stp>
        <stp>61</stp>
        <stp>12/31/2010</stp>
        <stp>1</stp>
        <tr r="E15" s="1"/>
      </tp>
      <tp>
        <v>33122777302.509998</v>
        <stp/>
        <stp>EM_S_STM07_IS</stp>
        <stp>4</stp>
        <stp>000002.SZ</stp>
        <stp>48</stp>
        <stp>12/31/2015</stp>
        <stp>1</stp>
        <tr r="J11" s="1"/>
      </tp>
      <tp>
        <v>30073495231.18</v>
        <stp/>
        <stp>EM_S_STM07_IS</stp>
        <stp>4</stp>
        <stp>000002.SZ</stp>
        <stp>10</stp>
        <stp>12/31/2010</stp>
        <stp>1</stp>
        <tr r="E8" s="1"/>
      </tp>
      <tp>
        <v>24979358867.779999</v>
        <stp/>
        <stp>EM_S_STM07_IS</stp>
        <stp>4</stp>
        <stp>000002.SZ</stp>
        <stp>48</stp>
        <stp>12/31/2014</stp>
        <stp>1</stp>
        <tr r="I11" s="1"/>
      </tp>
      <tp>
        <v>43228163602.129997</v>
        <stp/>
        <stp>EM_S_STM07_IS</stp>
        <stp>4</stp>
        <stp>000002.SZ</stp>
        <stp>10</stp>
        <stp>12/31/2011</stp>
        <stp>1</stp>
        <tr r="F8" s="1"/>
      </tp>
      <tp>
        <v>65421614348</v>
        <stp/>
        <stp>EM_S_STM07_IS</stp>
        <stp>4</stp>
        <stp>000002.SZ</stp>
        <stp>10</stp>
        <stp>12/31/2012</stp>
        <stp>1</stp>
        <tr r="G8" s="1"/>
      </tp>
      <tp>
        <v>25949438026.310001</v>
        <stp/>
        <stp>EM_S_STM07_IS</stp>
        <stp>4</stp>
        <stp>000002.SZ</stp>
        <stp>60</stp>
        <stp>12/31/2015</stp>
        <stp>1</stp>
        <tr r="J13" s="1"/>
      </tp>
      <tp>
        <v>18119406249.27</v>
        <stp/>
        <stp>EM_S_STM07_IS</stp>
        <stp>4</stp>
        <stp>000002.SZ</stp>
        <stp>61</stp>
        <stp>12/31/2015</stp>
        <stp>1</stp>
        <tr r="J15" s="1"/>
      </tp>
      <tp>
        <v>92797650762.809998</v>
        <stp/>
        <stp>EM_S_STM07_IS</stp>
        <stp>4</stp>
        <stp>000002.SZ</stp>
        <stp>10</stp>
        <stp>12/31/2013</stp>
        <stp>1</stp>
        <tr r="H8" s="1"/>
      </tp>
      <tp>
        <v>19287524028.080002</v>
        <stp/>
        <stp>EM_S_STM07_IS</stp>
        <stp>4</stp>
        <stp>000002.SZ</stp>
        <stp>60</stp>
        <stp>12/31/2014</stp>
        <stp>1</stp>
        <tr r="I13" s="1"/>
      </tp>
      <tp>
        <v>15745454144.700001</v>
        <stp/>
        <stp>EM_S_STM07_IS</stp>
        <stp>4</stp>
        <stp>000002.SZ</stp>
        <stp>61</stp>
        <stp>12/31/2014</stp>
        <stp>1</stp>
        <tr r="I15" s="1"/>
      </tp>
      <tp>
        <v>168858043.03999999</v>
        <stp/>
        <stp>EM_S_FA_EXTRAORDINARY</stp>
        <stp>2</stp>
        <stp>000002.SZ</stp>
        <stp>12/31/2014</stp>
        <tr r="Y35" s="1"/>
      </tp>
      <tp>
        <v>503456033.14999998</v>
        <stp/>
        <stp>EM_S_FA_EXTRAORDINARY</stp>
        <stp>2</stp>
        <stp>000002.SZ</stp>
        <stp>12/31/2015</stp>
        <tr r="Z35" s="1"/>
      </tp>
      <tp>
        <v>39879299.640000001</v>
        <stp/>
        <stp>EM_S_FA_EXTRAORDINARY</stp>
        <stp>2</stp>
        <stp>000002.SZ</stp>
        <stp>12/31/2012</stp>
        <tr r="W35" s="1"/>
      </tp>
      <tp>
        <v>4827820.42</v>
        <stp/>
        <stp>EM_S_FA_EXTRAORDINARY</stp>
        <stp>2</stp>
        <stp>000002.SZ</stp>
        <stp>12/31/2013</stp>
        <tr r="X35" s="1"/>
      </tp>
      <tp>
        <v>57943721.75</v>
        <stp/>
        <stp>EM_S_FA_EXTRAORDINARY</stp>
        <stp>2</stp>
        <stp>000002.SZ</stp>
        <stp>12/31/2011</stp>
        <tr r="V35" s="1"/>
      </tp>
      <tp>
        <v>-0.93271009664386095</v>
        <stp/>
        <stp>EM_S_EXACT_PERNETPROFIT</stp>
        <stp>2</stp>
        <stp>000002.SZ</stp>
        <stp>9/30/2015</stp>
        <tr r="T37" s="1"/>
      </tp>
      <tp>
        <v>1.29865866080574</v>
        <stp/>
        <stp>EM_S_EXACT_PERNETPROFIT</stp>
        <stp>2</stp>
        <stp>000002.SZ</stp>
        <stp>9/30/2014</stp>
        <tr r="S37" s="1"/>
      </tp>
      <tp>
        <v>2.4092975340081102</v>
        <stp/>
        <stp>EM_S_EXACT_PERNETPROFIT</stp>
        <stp>2</stp>
        <stp>000002.SZ</stp>
        <stp>9/30/2016</stp>
        <tr r="U37" s="1"/>
      </tp>
      <tp>
        <v>-0.18439924958877099</v>
        <stp/>
        <stp>EM_S_EXACT_PERNETPROFIT</stp>
        <stp>2</stp>
        <stp>000002.SZ</stp>
        <stp>9/30/2011</stp>
        <tr r="P37" s="1"/>
      </tp>
      <tp>
        <v>-1.2667503821730799</v>
        <stp/>
        <stp>EM_S_EXACT_PERNETPROFIT</stp>
        <stp>2</stp>
        <stp>000002.SZ</stp>
        <stp>9/30/2013</stp>
        <tr r="R37" s="1"/>
      </tp>
      <tp>
        <v>-0.38345518743950902</v>
        <stp/>
        <stp>EM_S_EXACT_PERNETPROFIT</stp>
        <stp>2</stp>
        <stp>000002.SZ</stp>
        <stp>9/30/2012</stp>
        <tr r="Q37" s="1"/>
      </tp>
      <tp>
        <v>0.23691092727500601</v>
        <stp/>
        <stp>EM_S_EXACT_PERNETPROFIT</stp>
        <stp>2</stp>
        <stp>000002.SZ</stp>
        <stp>6/30/2012</stp>
        <tr r="K37" s="1"/>
      </tp>
      <tp>
        <v>-0.98994227624515896</v>
        <stp/>
        <stp>EM_S_EXACT_PERNETPROFIT</stp>
        <stp>2</stp>
        <stp>000002.SZ</stp>
        <stp>6/30/2013</stp>
        <tr r="L37" s="1"/>
      </tp>
      <tp>
        <v>0.346085385922905</v>
        <stp/>
        <stp>EM_S_EXACT_PERNETPROFIT</stp>
        <stp>2</stp>
        <stp>000002.SZ</stp>
        <stp>6/30/2011</stp>
        <tr r="J37" s="1"/>
      </tp>
      <tp>
        <v>1.5070633515384999</v>
        <stp/>
        <stp>EM_S_EXACT_PERNETPROFIT</stp>
        <stp>2</stp>
        <stp>000002.SZ</stp>
        <stp>6/30/2016</stp>
        <tr r="O37" s="1"/>
      </tp>
      <tp>
        <v>0.18221930226643199</v>
        <stp/>
        <stp>EM_S_EXACT_PERNETPROFIT</stp>
        <stp>2</stp>
        <stp>000002.SZ</stp>
        <stp>6/30/2014</stp>
        <tr r="M37" s="1"/>
      </tp>
      <tp>
        <v>-0.915379709688529</v>
        <stp/>
        <stp>EM_S_EXACT_PERNETPROFIT</stp>
        <stp>2</stp>
        <stp>000002.SZ</stp>
        <stp>6/30/2015</stp>
        <tr r="N37" s="1"/>
      </tp>
      <tp>
        <v>-0.48163517223681501</v>
        <stp/>
        <stp>EM_S_EXACT_PERNETPROFIT</stp>
        <stp>2</stp>
        <stp>000002.SZ</stp>
        <stp>3/31/2016</stp>
        <tr r="I37" s="1"/>
      </tp>
      <tp>
        <v>-1.4867727167706</v>
        <stp/>
        <stp>EM_S_EXACT_PERNETPROFIT</stp>
        <stp>2</stp>
        <stp>000002.SZ</stp>
        <stp>3/31/2015</stp>
        <tr r="H37" s="1"/>
      </tp>
      <tp>
        <v>-0.591174560554382</v>
        <stp/>
        <stp>EM_S_EXACT_PERNETPROFIT</stp>
        <stp>2</stp>
        <stp>000002.SZ</stp>
        <stp>3/31/2014</stp>
        <tr r="G37" s="1"/>
      </tp>
      <tp>
        <v>-0.236710558266054</v>
        <stp/>
        <stp>EM_S_EXACT_PERNETPROFIT</stp>
        <stp>2</stp>
        <stp>000002.SZ</stp>
        <stp>3/31/2013</stp>
        <tr r="F37" s="1"/>
      </tp>
      <tp>
        <v>0.112749909461531</v>
        <stp/>
        <stp>EM_S_EXACT_PERNETPROFIT</stp>
        <stp>2</stp>
        <stp>000002.SZ</stp>
        <stp>3/31/2012</stp>
        <tr r="E37" s="1"/>
      </tp>
      <tp>
        <v>-0.18615934762749001</v>
        <stp/>
        <stp>EM_S_EXACT_PERNETPROFIT</stp>
        <stp>2</stp>
        <stp>000002.SZ</stp>
        <stp>3/31/2011</stp>
        <tr r="D37" s="1"/>
      </tp>
      <tp>
        <v>12511303092.59</v>
        <stp/>
        <stp>EM_S_FA_DEDUCTEDPROFIT</stp>
        <stp>2</stp>
        <stp>000002.SZ</stp>
        <stp>12/31/2012</stp>
        <tr r="G17" s="1"/>
      </tp>
      <tp>
        <v>15113721585.360001</v>
        <stp/>
        <stp>EM_S_FA_DEDUCTEDPROFIT</stp>
        <stp>2</stp>
        <stp>000002.SZ</stp>
        <stp>12/31/2013</stp>
        <tr r="H17" s="1"/>
      </tp>
      <tp>
        <v>6984394617.2700005</v>
        <stp/>
        <stp>EM_S_FA_DEDUCTEDPROFIT</stp>
        <stp>2</stp>
        <stp>000002.SZ</stp>
        <stp>12/31/2010</stp>
        <tr r="E17" s="1"/>
      </tp>
      <tp>
        <v>9566931546.4799995</v>
        <stp/>
        <stp>EM_S_FA_DEDUCTEDPROFIT</stp>
        <stp>2</stp>
        <stp>000002.SZ</stp>
        <stp>12/31/2011</stp>
        <tr r="F17" s="1"/>
      </tp>
      <tp>
        <v>15576596101.66</v>
        <stp/>
        <stp>EM_S_FA_DEDUCTEDPROFIT</stp>
        <stp>2</stp>
        <stp>000002.SZ</stp>
        <stp>12/31/2014</stp>
        <tr r="I17" s="1"/>
      </tp>
      <tp>
        <v>17615950216.119999</v>
        <stp/>
        <stp>EM_S_FA_DEDUCTEDPROFIT</stp>
        <stp>2</stp>
        <stp>000002.SZ</stp>
        <stp>12/31/2015</stp>
        <tr r="J17" s="1"/>
      </tp>
      <tp>
        <v>5232336866.6999998</v>
        <stp/>
        <stp>EM_S_FA_DEDUCTEDPROFIT</stp>
        <stp>2</stp>
        <stp>000002.SZ</stp>
        <stp>12/31/2009</stp>
        <tr r="D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输出!$C$45</c:f>
              <c:strCache>
                <c:ptCount val="1"/>
                <c:pt idx="0">
                  <c:v>营业收入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输出!$D$44:$AA$44</c:f>
              <c:strCache>
                <c:ptCount val="24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  <c:pt idx="14">
                  <c:v>2014Q3</c:v>
                </c:pt>
                <c:pt idx="15">
                  <c:v>2014Q4</c:v>
                </c:pt>
                <c:pt idx="16">
                  <c:v>2015Q1</c:v>
                </c:pt>
                <c:pt idx="17">
                  <c:v>2015Q2</c:v>
                </c:pt>
                <c:pt idx="18">
                  <c:v>2015Q3</c:v>
                </c:pt>
                <c:pt idx="19">
                  <c:v>2015Q4</c:v>
                </c:pt>
                <c:pt idx="20">
                  <c:v>2016Q1</c:v>
                </c:pt>
                <c:pt idx="21">
                  <c:v>2016Q2</c:v>
                </c:pt>
                <c:pt idx="22">
                  <c:v>2016Q3</c:v>
                </c:pt>
                <c:pt idx="23">
                  <c:v>2016Q4</c:v>
                </c:pt>
              </c:strCache>
            </c:strRef>
          </c:cat>
          <c:val>
            <c:numRef>
              <c:f>输出!$D$45:$Z$45</c:f>
              <c:numCache>
                <c:formatCode>_ [$¥-804]* #,##0_ ;_ [$¥-804]* \-#,##0_ ;_ [$¥-804]* "-"??_ ;_ @_ </c:formatCode>
                <c:ptCount val="23"/>
                <c:pt idx="0">
                  <c:v>7970.2555082899999</c:v>
                </c:pt>
                <c:pt idx="1">
                  <c:v>12018.582568850001</c:v>
                </c:pt>
                <c:pt idx="2">
                  <c:v>9319.5311460899993</c:v>
                </c:pt>
                <c:pt idx="3">
                  <c:v>42474.38057745</c:v>
                </c:pt>
                <c:pt idx="4">
                  <c:v>10345.91161085</c:v>
                </c:pt>
                <c:pt idx="5">
                  <c:v>20377.07960497</c:v>
                </c:pt>
                <c:pt idx="6">
                  <c:v>15405.230385129998</c:v>
                </c:pt>
                <c:pt idx="7">
                  <c:v>56988.023535469998</c:v>
                </c:pt>
                <c:pt idx="8">
                  <c:v>13999.905876129998</c:v>
                </c:pt>
                <c:pt idx="9">
                  <c:v>27390.43969159</c:v>
                </c:pt>
                <c:pt idx="10">
                  <c:v>22024.972618650001</c:v>
                </c:pt>
                <c:pt idx="11">
                  <c:v>72003.472893979997</c:v>
                </c:pt>
                <c:pt idx="12">
                  <c:v>9497.2165819500005</c:v>
                </c:pt>
                <c:pt idx="13">
                  <c:v>31464.685512759999</c:v>
                </c:pt>
                <c:pt idx="14">
                  <c:v>22177.690468779998</c:v>
                </c:pt>
                <c:pt idx="15">
                  <c:v>83248.411934949996</c:v>
                </c:pt>
                <c:pt idx="16">
                  <c:v>8894.3381571399987</c:v>
                </c:pt>
                <c:pt idx="17">
                  <c:v>41372.45983539</c:v>
                </c:pt>
                <c:pt idx="18">
                  <c:v>29329.412004379999</c:v>
                </c:pt>
                <c:pt idx="19">
                  <c:v>115952.92002399001</c:v>
                </c:pt>
                <c:pt idx="20">
                  <c:v>14611.31201958</c:v>
                </c:pt>
                <c:pt idx="21">
                  <c:v>60183.982286710001</c:v>
                </c:pt>
                <c:pt idx="22">
                  <c:v>42259.505822769999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00632"/>
        <c:axId val="543203376"/>
      </c:barChart>
      <c:catAx>
        <c:axId val="54320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376"/>
        <c:crosses val="autoZero"/>
        <c:auto val="1"/>
        <c:lblAlgn val="ctr"/>
        <c:lblOffset val="100"/>
        <c:noMultiLvlLbl val="0"/>
      </c:catAx>
      <c:valAx>
        <c:axId val="543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¥-804]* #,##0_ ;_ [$¥-804]* \-#,##0_ ;_ [$¥-804]* &quot;-&quot;??_ ;_ @_ 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输出!$B$53:$C$53</c:f>
              <c:strCache>
                <c:ptCount val="2"/>
                <c:pt idx="1">
                  <c:v>-净利润率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输出!$D$44:$Z$44</c:f>
              <c:strCache>
                <c:ptCount val="23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  <c:pt idx="14">
                  <c:v>2014Q3</c:v>
                </c:pt>
                <c:pt idx="15">
                  <c:v>2014Q4</c:v>
                </c:pt>
                <c:pt idx="16">
                  <c:v>2015Q1</c:v>
                </c:pt>
                <c:pt idx="17">
                  <c:v>2015Q2</c:v>
                </c:pt>
                <c:pt idx="18">
                  <c:v>2015Q3</c:v>
                </c:pt>
                <c:pt idx="19">
                  <c:v>2015Q4</c:v>
                </c:pt>
                <c:pt idx="20">
                  <c:v>2016Q1</c:v>
                </c:pt>
                <c:pt idx="21">
                  <c:v>2016Q2</c:v>
                </c:pt>
                <c:pt idx="22">
                  <c:v>2016Q3</c:v>
                </c:pt>
              </c:strCache>
            </c:strRef>
          </c:cat>
          <c:val>
            <c:numRef>
              <c:f>输出!$D$53:$AA$53</c:f>
              <c:numCache>
                <c:formatCode>0.0%</c:formatCode>
                <c:ptCount val="24"/>
                <c:pt idx="0">
                  <c:v>0.14930069927272685</c:v>
                </c:pt>
                <c:pt idx="1">
                  <c:v>0.17161364925808847</c:v>
                </c:pt>
                <c:pt idx="2">
                  <c:v>9.1617427418355074E-2</c:v>
                </c:pt>
                <c:pt idx="3">
                  <c:v>0.17641828102557974</c:v>
                </c:pt>
                <c:pt idx="4">
                  <c:v>0.14793735185451223</c:v>
                </c:pt>
                <c:pt idx="5">
                  <c:v>0.14746621831653897</c:v>
                </c:pt>
                <c:pt idx="6">
                  <c:v>0.10455504269606598</c:v>
                </c:pt>
                <c:pt idx="7">
                  <c:v>0.16698975812991432</c:v>
                </c:pt>
                <c:pt idx="8">
                  <c:v>0.12781294713637292</c:v>
                </c:pt>
                <c:pt idx="9">
                  <c:v>0.12948028979684212</c:v>
                </c:pt>
                <c:pt idx="10">
                  <c:v>9.7219307837725075E-2</c:v>
                </c:pt>
                <c:pt idx="11">
                  <c:v>0.15027616786557338</c:v>
                </c:pt>
                <c:pt idx="12">
                  <c:v>0.17250637697193721</c:v>
                </c:pt>
                <c:pt idx="13">
                  <c:v>0.12249127680259228</c:v>
                </c:pt>
                <c:pt idx="14">
                  <c:v>9.5254169377728265E-2</c:v>
                </c:pt>
                <c:pt idx="15">
                  <c:v>0.14033332703533954</c:v>
                </c:pt>
                <c:pt idx="16">
                  <c:v>0.10209036438996587</c:v>
                </c:pt>
                <c:pt idx="17">
                  <c:v>0.14215871304681291</c:v>
                </c:pt>
                <c:pt idx="18">
                  <c:v>9.3733285563974089E-2</c:v>
                </c:pt>
                <c:pt idx="19">
                  <c:v>0.14152997615613902</c:v>
                </c:pt>
                <c:pt idx="20">
                  <c:v>8.5538070168179603E-2</c:v>
                </c:pt>
                <c:pt idx="21">
                  <c:v>9.7115660073239574E-2</c:v>
                </c:pt>
                <c:pt idx="22">
                  <c:v>9.9282336438239693E-2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76896"/>
        <c:axId val="542840176"/>
      </c:lineChart>
      <c:catAx>
        <c:axId val="552676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crossAx val="542840176"/>
        <c:crosses val="autoZero"/>
        <c:auto val="0"/>
        <c:lblAlgn val="ctr"/>
        <c:lblOffset val="1000"/>
        <c:tickLblSkip val="1"/>
        <c:noMultiLvlLbl val="0"/>
      </c:catAx>
      <c:valAx>
        <c:axId val="5428401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768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毛利率</a:t>
            </a:r>
            <a:r>
              <a:rPr lang="en-US"/>
              <a:t>&amp;</a:t>
            </a:r>
            <a:r>
              <a:rPr lang="zh-CN"/>
              <a:t>净利率变化图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输出!$C$48</c:f>
              <c:strCache>
                <c:ptCount val="1"/>
                <c:pt idx="0">
                  <c:v>-毛利率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输出!$D$44:$AA$44</c:f>
              <c:strCache>
                <c:ptCount val="24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  <c:pt idx="14">
                  <c:v>2014Q3</c:v>
                </c:pt>
                <c:pt idx="15">
                  <c:v>2014Q4</c:v>
                </c:pt>
                <c:pt idx="16">
                  <c:v>2015Q1</c:v>
                </c:pt>
                <c:pt idx="17">
                  <c:v>2015Q2</c:v>
                </c:pt>
                <c:pt idx="18">
                  <c:v>2015Q3</c:v>
                </c:pt>
                <c:pt idx="19">
                  <c:v>2015Q4</c:v>
                </c:pt>
                <c:pt idx="20">
                  <c:v>2016Q1</c:v>
                </c:pt>
                <c:pt idx="21">
                  <c:v>2016Q2</c:v>
                </c:pt>
                <c:pt idx="22">
                  <c:v>2016Q3</c:v>
                </c:pt>
                <c:pt idx="23">
                  <c:v>2016Q4</c:v>
                </c:pt>
              </c:strCache>
            </c:strRef>
          </c:cat>
          <c:val>
            <c:numRef>
              <c:f>输出!$D$48:$Z$48</c:f>
              <c:numCache>
                <c:formatCode>0.0%</c:formatCode>
                <c:ptCount val="23"/>
                <c:pt idx="0">
                  <c:v>0.48950524795246542</c:v>
                </c:pt>
                <c:pt idx="1">
                  <c:v>0.42389572508195367</c:v>
                </c:pt>
                <c:pt idx="2">
                  <c:v>0.35064449522023644</c:v>
                </c:pt>
                <c:pt idx="3">
                  <c:v>0.38354028973123711</c:v>
                </c:pt>
                <c:pt idx="4">
                  <c:v>0.41790562765544265</c:v>
                </c:pt>
                <c:pt idx="5">
                  <c:v>0.3496541934906226</c:v>
                </c:pt>
                <c:pt idx="6">
                  <c:v>0.37611481423236781</c:v>
                </c:pt>
                <c:pt idx="7">
                  <c:v>0.35888153571092829</c:v>
                </c:pt>
                <c:pt idx="8">
                  <c:v>0.37131103219009443</c:v>
                </c:pt>
                <c:pt idx="9">
                  <c:v>0.31774396886962814</c:v>
                </c:pt>
                <c:pt idx="10">
                  <c:v>0.29435048533001879</c:v>
                </c:pt>
                <c:pt idx="11">
                  <c:v>0.3088269430070662</c:v>
                </c:pt>
                <c:pt idx="12">
                  <c:v>0.39916320504524411</c:v>
                </c:pt>
                <c:pt idx="13">
                  <c:v>0.28198433896953712</c:v>
                </c:pt>
                <c:pt idx="14">
                  <c:v>0.28492592743484202</c:v>
                </c:pt>
                <c:pt idx="15">
                  <c:v>0.29848561923927736</c:v>
                </c:pt>
                <c:pt idx="16">
                  <c:v>0.3400171971471847</c:v>
                </c:pt>
                <c:pt idx="17">
                  <c:v>0.2968582315824545</c:v>
                </c:pt>
                <c:pt idx="18">
                  <c:v>0.26673118089894599</c:v>
                </c:pt>
                <c:pt idx="19">
                  <c:v>0.29554623932670138</c:v>
                </c:pt>
                <c:pt idx="20">
                  <c:v>0.31780959353460453</c:v>
                </c:pt>
                <c:pt idx="21">
                  <c:v>0.24980386301156904</c:v>
                </c:pt>
                <c:pt idx="22">
                  <c:v>0.26913253076333538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282208"/>
        <c:axId val="828958936"/>
      </c:lineChart>
      <c:lineChart>
        <c:grouping val="standard"/>
        <c:varyColors val="0"/>
        <c:ser>
          <c:idx val="1"/>
          <c:order val="1"/>
          <c:tx>
            <c:strRef>
              <c:f>输出!$C$53</c:f>
              <c:strCache>
                <c:ptCount val="1"/>
                <c:pt idx="0">
                  <c:v>-净利润率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输出!$D$44:$AA$44</c:f>
              <c:strCache>
                <c:ptCount val="24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  <c:pt idx="14">
                  <c:v>2014Q3</c:v>
                </c:pt>
                <c:pt idx="15">
                  <c:v>2014Q4</c:v>
                </c:pt>
                <c:pt idx="16">
                  <c:v>2015Q1</c:v>
                </c:pt>
                <c:pt idx="17">
                  <c:v>2015Q2</c:v>
                </c:pt>
                <c:pt idx="18">
                  <c:v>2015Q3</c:v>
                </c:pt>
                <c:pt idx="19">
                  <c:v>2015Q4</c:v>
                </c:pt>
                <c:pt idx="20">
                  <c:v>2016Q1</c:v>
                </c:pt>
                <c:pt idx="21">
                  <c:v>2016Q2</c:v>
                </c:pt>
                <c:pt idx="22">
                  <c:v>2016Q3</c:v>
                </c:pt>
                <c:pt idx="23">
                  <c:v>2016Q4</c:v>
                </c:pt>
              </c:strCache>
            </c:strRef>
          </c:cat>
          <c:val>
            <c:numRef>
              <c:f>输出!$D$53:$Z$53</c:f>
              <c:numCache>
                <c:formatCode>0.0%</c:formatCode>
                <c:ptCount val="23"/>
                <c:pt idx="0">
                  <c:v>0.14930069927272685</c:v>
                </c:pt>
                <c:pt idx="1">
                  <c:v>0.17161364925808847</c:v>
                </c:pt>
                <c:pt idx="2">
                  <c:v>9.1617427418355074E-2</c:v>
                </c:pt>
                <c:pt idx="3">
                  <c:v>0.17641828102557974</c:v>
                </c:pt>
                <c:pt idx="4">
                  <c:v>0.14793735185451223</c:v>
                </c:pt>
                <c:pt idx="5">
                  <c:v>0.14746621831653897</c:v>
                </c:pt>
                <c:pt idx="6">
                  <c:v>0.10455504269606598</c:v>
                </c:pt>
                <c:pt idx="7">
                  <c:v>0.16698975812991432</c:v>
                </c:pt>
                <c:pt idx="8">
                  <c:v>0.12781294713637292</c:v>
                </c:pt>
                <c:pt idx="9">
                  <c:v>0.12948028979684212</c:v>
                </c:pt>
                <c:pt idx="10">
                  <c:v>9.7219307837725075E-2</c:v>
                </c:pt>
                <c:pt idx="11">
                  <c:v>0.15027616786557338</c:v>
                </c:pt>
                <c:pt idx="12">
                  <c:v>0.17250637697193721</c:v>
                </c:pt>
                <c:pt idx="13">
                  <c:v>0.12249127680259228</c:v>
                </c:pt>
                <c:pt idx="14">
                  <c:v>9.5254169377728265E-2</c:v>
                </c:pt>
                <c:pt idx="15">
                  <c:v>0.14033332703533954</c:v>
                </c:pt>
                <c:pt idx="16">
                  <c:v>0.10209036438996587</c:v>
                </c:pt>
                <c:pt idx="17">
                  <c:v>0.14215871304681291</c:v>
                </c:pt>
                <c:pt idx="18">
                  <c:v>9.3733285563974089E-2</c:v>
                </c:pt>
                <c:pt idx="19">
                  <c:v>0.14152997615613902</c:v>
                </c:pt>
                <c:pt idx="20">
                  <c:v>8.5538070168179603E-2</c:v>
                </c:pt>
                <c:pt idx="21">
                  <c:v>9.7115660073239574E-2</c:v>
                </c:pt>
                <c:pt idx="22">
                  <c:v>9.9282336438239693E-2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144920"/>
        <c:axId val="543788064"/>
      </c:lineChart>
      <c:valAx>
        <c:axId val="82895893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82208"/>
        <c:crosses val="max"/>
        <c:crossBetween val="between"/>
      </c:valAx>
      <c:catAx>
        <c:axId val="540282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58936"/>
        <c:auto val="0"/>
        <c:lblAlgn val="ctr"/>
        <c:lblOffset val="100"/>
        <c:noMultiLvlLbl val="0"/>
      </c:catAx>
      <c:valAx>
        <c:axId val="54378806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44920"/>
        <c:crossBetween val="between"/>
      </c:valAx>
      <c:catAx>
        <c:axId val="828144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788064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19</xdr:row>
      <xdr:rowOff>0</xdr:rowOff>
    </xdr:from>
    <xdr:to>
      <xdr:col>16</xdr:col>
      <xdr:colOff>0</xdr:colOff>
      <xdr:row>29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238250" y="190500"/>
    <xdr:ext cx="8515349" cy="3419475"/>
    <xdr:graphicFrame macro="">
      <xdr:nvGraphicFramePr>
        <xdr:cNvPr id="3" name="图表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190499</xdr:rowOff>
    </xdr:from>
    <xdr:to>
      <xdr:col>18</xdr:col>
      <xdr:colOff>600075</xdr:colOff>
      <xdr:row>30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EXACT_PERNETPROFIT"/>
      <definedName name="EM_S_FA_DEDUCTEDPROFIT"/>
      <definedName name="EM_S_FA_EXTRAORDINARY"/>
      <definedName name="EM_S_QSTM07_IS"/>
      <definedName name="EM_S_STM07_I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7"/>
  <sheetViews>
    <sheetView tabSelected="1" topLeftCell="C25" zoomScale="110" zoomScaleNormal="110" workbookViewId="0">
      <selection activeCell="I46" sqref="I46"/>
    </sheetView>
  </sheetViews>
  <sheetFormatPr defaultRowHeight="15" x14ac:dyDescent="0.25"/>
  <cols>
    <col min="2" max="2" width="11.28515625" customWidth="1"/>
    <col min="3" max="3" width="16.140625" style="2" bestFit="1" customWidth="1"/>
    <col min="4" max="4" width="18.42578125" bestFit="1" customWidth="1"/>
    <col min="5" max="6" width="10.7109375" bestFit="1" customWidth="1"/>
    <col min="7" max="10" width="12" bestFit="1" customWidth="1"/>
    <col min="11" max="11" width="10.85546875" bestFit="1" customWidth="1"/>
    <col min="12" max="21" width="9.7109375" bestFit="1" customWidth="1"/>
    <col min="22" max="23" width="10.85546875" bestFit="1" customWidth="1"/>
    <col min="24" max="24" width="12" bestFit="1" customWidth="1"/>
    <col min="25" max="25" width="11.28515625" bestFit="1" customWidth="1"/>
    <col min="26" max="26" width="12" bestFit="1" customWidth="1"/>
    <col min="27" max="27" width="10.85546875" bestFit="1" customWidth="1"/>
  </cols>
  <sheetData>
    <row r="2" spans="2:10" x14ac:dyDescent="0.25">
      <c r="D2" s="9">
        <v>40178</v>
      </c>
      <c r="E2" s="9">
        <f>EDATE(D2,12)</f>
        <v>40543</v>
      </c>
      <c r="F2" s="9">
        <f t="shared" ref="F2:J2" si="0">EDATE(E2,12)</f>
        <v>40908</v>
      </c>
      <c r="G2" s="9">
        <f t="shared" si="0"/>
        <v>41274</v>
      </c>
      <c r="H2" s="9">
        <f t="shared" si="0"/>
        <v>41639</v>
      </c>
      <c r="I2" s="9">
        <f t="shared" si="0"/>
        <v>42004</v>
      </c>
      <c r="J2" s="9">
        <f t="shared" si="0"/>
        <v>42369</v>
      </c>
    </row>
    <row r="4" spans="2:10" x14ac:dyDescent="0.25">
      <c r="B4" t="s">
        <v>0</v>
      </c>
      <c r="C4" s="8" t="s">
        <v>1</v>
      </c>
    </row>
    <row r="5" spans="2:10" x14ac:dyDescent="0.25">
      <c r="B5" s="22" t="s">
        <v>2</v>
      </c>
      <c r="C5" s="23">
        <v>1000000</v>
      </c>
      <c r="D5" s="11">
        <f>YEAR(D2)</f>
        <v>2009</v>
      </c>
      <c r="E5" s="11">
        <f t="shared" ref="E5:J5" si="1">YEAR(E2)</f>
        <v>2010</v>
      </c>
      <c r="F5" s="11">
        <f t="shared" si="1"/>
        <v>2011</v>
      </c>
      <c r="G5" s="11">
        <f t="shared" si="1"/>
        <v>2012</v>
      </c>
      <c r="H5" s="11">
        <f t="shared" si="1"/>
        <v>2013</v>
      </c>
      <c r="I5" s="11">
        <f t="shared" si="1"/>
        <v>2014</v>
      </c>
      <c r="J5" s="11">
        <f t="shared" si="1"/>
        <v>2015</v>
      </c>
    </row>
    <row r="6" spans="2:10" x14ac:dyDescent="0.25">
      <c r="B6" s="20"/>
      <c r="C6" s="18" t="s">
        <v>3</v>
      </c>
      <c r="D6" s="1">
        <f>[1]!EM_S_STM07_IS($C$4,"9",D$2,"1")/$C$5</f>
        <v>48881.013143489996</v>
      </c>
      <c r="E6" s="1">
        <f>[1]!EM_S_STM07_IS($C$4,"9",E$2,"1")/$C$5</f>
        <v>50713.851442629995</v>
      </c>
      <c r="F6" s="1">
        <f>[1]!EM_S_STM07_IS($C$4,"9",F$2,"1")/$C$5</f>
        <v>71782.749800679987</v>
      </c>
      <c r="G6" s="1">
        <f>[1]!EM_S_STM07_IS($C$4,"9",G$2,"1")/$C$5</f>
        <v>103116.24513642</v>
      </c>
      <c r="H6" s="1">
        <f>[1]!EM_S_STM07_IS($C$4,"9",H$2,"1")/$C$5</f>
        <v>135418.79108035</v>
      </c>
      <c r="I6" s="1">
        <f>[1]!EM_S_STM07_IS($C$4,"9",I$2,"1")/$C$5</f>
        <v>146388.00449844002</v>
      </c>
      <c r="J6" s="3">
        <f>[1]!EM_S_STM07_IS($C$4,"9",J$2,"1")/$C$5</f>
        <v>195549.13002089999</v>
      </c>
    </row>
    <row r="7" spans="2:10" x14ac:dyDescent="0.25">
      <c r="B7" s="20"/>
      <c r="C7" s="18" t="s">
        <v>4</v>
      </c>
      <c r="E7" s="14">
        <f>(E6-D6)/D6</f>
        <v>3.7495914697179264E-2</v>
      </c>
      <c r="F7" s="14">
        <f t="shared" ref="F7:J7" si="2">(F6-E6)/E6</f>
        <v>0.41544662372732954</v>
      </c>
      <c r="G7" s="14">
        <f t="shared" si="2"/>
        <v>0.43650452821526198</v>
      </c>
      <c r="H7" s="14">
        <f t="shared" si="2"/>
        <v>0.31326340385256085</v>
      </c>
      <c r="I7" s="14">
        <f t="shared" si="2"/>
        <v>8.1002151404390363E-2</v>
      </c>
      <c r="J7" s="15">
        <f t="shared" si="2"/>
        <v>0.33582755425144045</v>
      </c>
    </row>
    <row r="8" spans="2:10" x14ac:dyDescent="0.25">
      <c r="B8" s="20"/>
      <c r="C8" s="18" t="s">
        <v>5</v>
      </c>
      <c r="D8" s="1">
        <f>D$6-[1]!EM_S_STM07_IS($C$4,"10",D$2,"1")/$C$5</f>
        <v>14366.295438489993</v>
      </c>
      <c r="E8" s="1">
        <f>E$6-[1]!EM_S_STM07_IS($C$4,"10",E$2,"1")/$C$5</f>
        <v>20640.356211449995</v>
      </c>
      <c r="F8" s="1">
        <f>F$6-[1]!EM_S_STM07_IS($C$4,"10",F$2,"1")/$C$5</f>
        <v>28554.586198549987</v>
      </c>
      <c r="G8" s="1">
        <f>G$6-[1]!EM_S_STM07_IS($C$4,"10",G$2,"1")/$C$5</f>
        <v>37694.630788419992</v>
      </c>
      <c r="H8" s="1">
        <f>H$6-[1]!EM_S_STM07_IS($C$4,"10",H$2,"1")/$C$5</f>
        <v>42621.140317540005</v>
      </c>
      <c r="I8" s="1">
        <f>I$6-[1]!EM_S_STM07_IS($C$4,"10",I$2,"1")/$C$5</f>
        <v>43830.940767330016</v>
      </c>
      <c r="J8" s="3">
        <f>J$6-[1]!EM_S_STM07_IS($C$4,"10",J$2,"1")/$C$5</f>
        <v>57398.501344660006</v>
      </c>
    </row>
    <row r="9" spans="2:10" x14ac:dyDescent="0.25">
      <c r="B9" s="20"/>
      <c r="C9" s="18" t="s">
        <v>6</v>
      </c>
      <c r="D9" s="14">
        <f>D8/D6</f>
        <v>0.293903389365474</v>
      </c>
      <c r="E9" s="14">
        <f t="shared" ref="E9:J9" si="3">E8/E6</f>
        <v>0.40699642453303675</v>
      </c>
      <c r="F9" s="14">
        <f t="shared" si="3"/>
        <v>0.3977917574603626</v>
      </c>
      <c r="G9" s="14">
        <f t="shared" si="3"/>
        <v>0.36555472649872983</v>
      </c>
      <c r="H9" s="14">
        <f t="shared" si="3"/>
        <v>0.31473579093060272</v>
      </c>
      <c r="I9" s="14">
        <f t="shared" si="3"/>
        <v>0.29941620501970229</v>
      </c>
      <c r="J9" s="15">
        <f t="shared" si="3"/>
        <v>0.29352470828443644</v>
      </c>
    </row>
    <row r="10" spans="2:10" x14ac:dyDescent="0.25">
      <c r="B10" s="20"/>
      <c r="C10" s="18" t="s">
        <v>4</v>
      </c>
      <c r="E10" s="12">
        <f>(E9-D9)/D9</f>
        <v>0.38479663474356735</v>
      </c>
      <c r="F10" s="12">
        <f t="shared" ref="F10:J10" si="4">(F9-E9)/E9</f>
        <v>-2.2616088294227711E-2</v>
      </c>
      <c r="G10" s="12">
        <f t="shared" si="4"/>
        <v>-8.1039967161323057E-2</v>
      </c>
      <c r="H10" s="12">
        <f t="shared" si="4"/>
        <v>-0.13901868006158494</v>
      </c>
      <c r="I10" s="12">
        <f t="shared" si="4"/>
        <v>-4.8674432182002167E-2</v>
      </c>
      <c r="J10" s="13">
        <f t="shared" si="4"/>
        <v>-1.9676612810178962E-2</v>
      </c>
    </row>
    <row r="11" spans="2:10" x14ac:dyDescent="0.25">
      <c r="B11" s="20"/>
      <c r="C11" s="18" t="s">
        <v>7</v>
      </c>
      <c r="D11" s="1">
        <f>[1]!EM_S_STM07_IS($C$4,"48",D$2,"1")/$C$5</f>
        <v>8685.0827979999995</v>
      </c>
      <c r="E11" s="1">
        <f>[1]!EM_S_STM07_IS($C$4,"48",E$2,"1")/$C$5</f>
        <v>11894.885308229999</v>
      </c>
      <c r="F11" s="1">
        <f>[1]!EM_S_STM07_IS($C$4,"48",F$2,"1")/$C$5</f>
        <v>15763.216697190001</v>
      </c>
      <c r="G11" s="1">
        <f>[1]!EM_S_STM07_IS($C$4,"48",G$2,"1")/$C$5</f>
        <v>21013.040794060002</v>
      </c>
      <c r="H11" s="1">
        <f>[1]!EM_S_STM07_IS($C$4,"48",H$2,"1")/$C$5</f>
        <v>24261.33838714</v>
      </c>
      <c r="I11" s="1">
        <f>[1]!EM_S_STM07_IS($C$4,"48",I$2,"1")/$C$5</f>
        <v>24979.35886778</v>
      </c>
      <c r="J11" s="3">
        <f>[1]!EM_S_STM07_IS($C$4,"48",J$2,"1")/$C$5</f>
        <v>33122.777302509996</v>
      </c>
    </row>
    <row r="12" spans="2:10" x14ac:dyDescent="0.25">
      <c r="B12" s="20"/>
      <c r="C12" s="18" t="s">
        <v>8</v>
      </c>
      <c r="D12" s="14">
        <f>D11/D6</f>
        <v>0.17767804387574737</v>
      </c>
      <c r="E12" s="14">
        <f t="shared" ref="E12:J12" si="5">E11/E6</f>
        <v>0.23454904271441657</v>
      </c>
      <c r="F12" s="14">
        <f t="shared" si="5"/>
        <v>0.21959616678045785</v>
      </c>
      <c r="G12" s="14">
        <f t="shared" si="5"/>
        <v>0.20378011986627634</v>
      </c>
      <c r="H12" s="14">
        <f t="shared" si="5"/>
        <v>0.17915784208075428</v>
      </c>
      <c r="I12" s="14">
        <f t="shared" si="5"/>
        <v>0.17063801746164381</v>
      </c>
      <c r="J12" s="15">
        <f t="shared" si="5"/>
        <v>0.16938340405283259</v>
      </c>
    </row>
    <row r="13" spans="2:10" x14ac:dyDescent="0.25">
      <c r="B13" s="20"/>
      <c r="C13" s="18" t="s">
        <v>9</v>
      </c>
      <c r="D13" s="1">
        <f>[1]!EM_S_STM07_IS($C$4,"60",D$2,"1")/$C$5</f>
        <v>6430.0075386899998</v>
      </c>
      <c r="E13" s="1">
        <f>[1]!EM_S_STM07_IS($C$4,"60",E$2,"1")/$C$5</f>
        <v>8839.6105050400001</v>
      </c>
      <c r="F13" s="1">
        <f>[1]!EM_S_STM07_IS($C$4,"60",F$2,"1")/$C$5</f>
        <v>11599.60621177</v>
      </c>
      <c r="G13" s="1">
        <f>[1]!EM_S_STM07_IS($C$4,"60",G$2,"1")/$C$5</f>
        <v>15662.588423059999</v>
      </c>
      <c r="H13" s="1">
        <f>[1]!EM_S_STM07_IS($C$4,"60",H$2,"1")/$C$5</f>
        <v>18297.54987124</v>
      </c>
      <c r="I13" s="1">
        <f>[1]!EM_S_STM07_IS($C$4,"60",I$2,"1")/$C$5</f>
        <v>19287.524028080003</v>
      </c>
      <c r="J13" s="3">
        <f>[1]!EM_S_STM07_IS($C$4,"60",J$2,"1")/$C$5</f>
        <v>25949.438026310003</v>
      </c>
    </row>
    <row r="14" spans="2:10" x14ac:dyDescent="0.25">
      <c r="B14" s="20"/>
      <c r="C14" s="18" t="s">
        <v>10</v>
      </c>
      <c r="D14" s="14">
        <f>D13/D6</f>
        <v>0.13154407253824182</v>
      </c>
      <c r="E14" s="14">
        <f t="shared" ref="E14:J14" si="6">E13/E6</f>
        <v>0.17430367155292481</v>
      </c>
      <c r="F14" s="14">
        <f t="shared" si="6"/>
        <v>0.16159322739765145</v>
      </c>
      <c r="G14" s="14">
        <f t="shared" si="6"/>
        <v>0.15189254032998215</v>
      </c>
      <c r="H14" s="14">
        <f t="shared" si="6"/>
        <v>0.1351182485478197</v>
      </c>
      <c r="I14" s="14">
        <f t="shared" si="6"/>
        <v>0.1317561783437354</v>
      </c>
      <c r="J14" s="15">
        <f t="shared" si="6"/>
        <v>0.13270035015515827</v>
      </c>
    </row>
    <row r="15" spans="2:10" x14ac:dyDescent="0.25">
      <c r="B15" s="20"/>
      <c r="C15" s="18" t="s">
        <v>11</v>
      </c>
      <c r="D15" s="1">
        <f>[1]!EM_S_STM07_IS($C$4,"61",D$2,"1")/$C$5</f>
        <v>5329.7377269999997</v>
      </c>
      <c r="E15" s="1">
        <f>[1]!EM_S_STM07_IS($C$4,"61",E$2,"1")/$C$5</f>
        <v>7283.1270391499993</v>
      </c>
      <c r="F15" s="1">
        <f>[1]!EM_S_STM07_IS($C$4,"61",F$2,"1")/$C$5</f>
        <v>9624.8752682300001</v>
      </c>
      <c r="G15" s="1">
        <f>[1]!EM_S_STM07_IS($C$4,"61",G$2,"1")/$C$5</f>
        <v>12551.182392229999</v>
      </c>
      <c r="H15" s="1">
        <f>[1]!EM_S_STM07_IS($C$4,"61",H$2,"1")/$C$5</f>
        <v>15118.549405780001</v>
      </c>
      <c r="I15" s="1">
        <f>[1]!EM_S_STM07_IS($C$4,"61",I$2,"1")/$C$5</f>
        <v>15745.454144700001</v>
      </c>
      <c r="J15" s="3">
        <f>[1]!EM_S_STM07_IS($C$4,"61",J$2,"1")/$C$5</f>
        <v>18119.40624927</v>
      </c>
    </row>
    <row r="16" spans="2:10" x14ac:dyDescent="0.25">
      <c r="B16" s="20"/>
      <c r="C16" s="18" t="s">
        <v>4</v>
      </c>
      <c r="E16" s="14">
        <f>(E15-D15)/D15</f>
        <v>0.36650758671562672</v>
      </c>
      <c r="F16" s="14">
        <f t="shared" ref="F16:J16" si="7">(F15-E15)/E15</f>
        <v>0.32153060306267872</v>
      </c>
      <c r="G16" s="14">
        <f t="shared" si="7"/>
        <v>0.30403584903164593</v>
      </c>
      <c r="H16" s="14">
        <f t="shared" si="7"/>
        <v>0.20455180502670164</v>
      </c>
      <c r="I16" s="14">
        <f t="shared" si="7"/>
        <v>4.1465931822819414E-2</v>
      </c>
      <c r="J16" s="15">
        <f t="shared" si="7"/>
        <v>0.15077063403528965</v>
      </c>
    </row>
    <row r="17" spans="1:27" x14ac:dyDescent="0.25">
      <c r="B17" s="20"/>
      <c r="C17" s="18" t="s">
        <v>12</v>
      </c>
      <c r="D17" s="1">
        <f>[1]!EM_S_FA_DEDUCTEDPROFIT($C$4,D$2)/$C$5</f>
        <v>5232.3368666999995</v>
      </c>
      <c r="E17" s="1">
        <f>[1]!EM_S_FA_DEDUCTEDPROFIT($C$4,E$2)/$C$5</f>
        <v>6984.3946172700007</v>
      </c>
      <c r="F17" s="1">
        <f>[1]!EM_S_FA_DEDUCTEDPROFIT($C$4,F$2)/$C$5</f>
        <v>9566.9315464800002</v>
      </c>
      <c r="G17" s="1">
        <f>[1]!EM_S_FA_DEDUCTEDPROFIT($C$4,G$2)/$C$5</f>
        <v>12511.30309259</v>
      </c>
      <c r="H17" s="1">
        <f>[1]!EM_S_FA_DEDUCTEDPROFIT($C$4,H$2)/$C$5</f>
        <v>15113.721585360001</v>
      </c>
      <c r="I17" s="1">
        <f>[1]!EM_S_FA_DEDUCTEDPROFIT($C$4,I$2)/$C$5</f>
        <v>15576.596101659999</v>
      </c>
      <c r="J17" s="3">
        <f>[1]!EM_S_FA_DEDUCTEDPROFIT($C$4,J$2)/$C$5</f>
        <v>17615.95021612</v>
      </c>
    </row>
    <row r="18" spans="1:27" x14ac:dyDescent="0.25">
      <c r="B18" s="21"/>
      <c r="C18" s="19" t="s">
        <v>4</v>
      </c>
      <c r="D18" s="7"/>
      <c r="E18" s="16">
        <f>(E17-D17)/D17</f>
        <v>0.33485186355652452</v>
      </c>
      <c r="F18" s="16">
        <f t="shared" ref="F18:J18" si="8">(F17-E17)/E17</f>
        <v>0.36975816383917881</v>
      </c>
      <c r="G18" s="16">
        <f t="shared" si="8"/>
        <v>0.30776550786477974</v>
      </c>
      <c r="H18" s="16">
        <f t="shared" si="8"/>
        <v>0.20800539108602689</v>
      </c>
      <c r="I18" s="16">
        <f t="shared" si="8"/>
        <v>3.0626111092873692E-2</v>
      </c>
      <c r="J18" s="17">
        <f t="shared" si="8"/>
        <v>0.13092424693753638</v>
      </c>
    </row>
    <row r="19" spans="1:27" ht="15.75" thickBot="1" x14ac:dyDescent="0.3">
      <c r="C19" s="4"/>
    </row>
    <row r="20" spans="1:27" s="27" customFormat="1" ht="15.75" thickBot="1" x14ac:dyDescent="0.3">
      <c r="A20" s="26"/>
      <c r="C20" s="28"/>
    </row>
    <row r="21" spans="1:27" x14ac:dyDescent="0.25">
      <c r="C21" s="4"/>
      <c r="D21" s="31">
        <v>40633</v>
      </c>
      <c r="E21" s="32">
        <f>EDATE(D21,12)</f>
        <v>40999</v>
      </c>
      <c r="F21" s="32">
        <f t="shared" ref="F21:I21" si="9">EDATE(E21,12)</f>
        <v>41364</v>
      </c>
      <c r="G21" s="32">
        <f t="shared" si="9"/>
        <v>41729</v>
      </c>
      <c r="H21" s="32">
        <f t="shared" si="9"/>
        <v>42094</v>
      </c>
      <c r="I21" s="32">
        <f t="shared" si="9"/>
        <v>42460</v>
      </c>
      <c r="J21" s="9">
        <f>EDATE($D$21,3)</f>
        <v>40724</v>
      </c>
      <c r="K21" s="9">
        <f>EDATE(J21,12)</f>
        <v>41090</v>
      </c>
      <c r="L21" s="9">
        <f t="shared" ref="L21:O21" si="10">EDATE(K21,12)</f>
        <v>41455</v>
      </c>
      <c r="M21" s="9">
        <f t="shared" si="10"/>
        <v>41820</v>
      </c>
      <c r="N21" s="9">
        <f t="shared" si="10"/>
        <v>42185</v>
      </c>
      <c r="O21" s="9">
        <f t="shared" si="10"/>
        <v>42551</v>
      </c>
      <c r="P21" s="9">
        <f>EDATE($D$21,6)</f>
        <v>40816</v>
      </c>
      <c r="Q21" s="9">
        <f>EDATE(P21,12)</f>
        <v>41182</v>
      </c>
      <c r="R21" s="9">
        <f t="shared" ref="R21:U21" si="11">EDATE(Q21,12)</f>
        <v>41547</v>
      </c>
      <c r="S21" s="9">
        <f t="shared" si="11"/>
        <v>41912</v>
      </c>
      <c r="T21" s="9">
        <f t="shared" si="11"/>
        <v>42277</v>
      </c>
      <c r="U21" s="9">
        <f t="shared" si="11"/>
        <v>42643</v>
      </c>
      <c r="V21" s="9">
        <f>EDATE($D$21,9)</f>
        <v>40908</v>
      </c>
      <c r="W21" s="9">
        <f>EDATE(V21,12)</f>
        <v>41274</v>
      </c>
      <c r="X21" s="9">
        <f t="shared" ref="X21:AA21" si="12">EDATE(W21,12)</f>
        <v>41639</v>
      </c>
      <c r="Y21" s="9">
        <f t="shared" si="12"/>
        <v>42004</v>
      </c>
      <c r="Z21" s="9">
        <f t="shared" si="12"/>
        <v>42369</v>
      </c>
      <c r="AA21" s="9">
        <f t="shared" si="12"/>
        <v>42735</v>
      </c>
    </row>
    <row r="22" spans="1:27" ht="15.75" thickBot="1" x14ac:dyDescent="0.3">
      <c r="C22" s="4"/>
      <c r="D22" s="29" t="s">
        <v>13</v>
      </c>
      <c r="E22" s="30"/>
      <c r="F22" s="30"/>
      <c r="G22" s="30"/>
      <c r="H22" s="30"/>
      <c r="I22" s="33"/>
      <c r="J22" s="29" t="s">
        <v>14</v>
      </c>
      <c r="K22" s="30"/>
      <c r="L22" s="30"/>
      <c r="M22" s="30"/>
      <c r="N22" s="30"/>
      <c r="O22" s="33"/>
      <c r="P22" s="29" t="s">
        <v>15</v>
      </c>
      <c r="Q22" s="30"/>
      <c r="R22" s="30"/>
      <c r="S22" s="30"/>
      <c r="T22" s="30"/>
      <c r="U22" s="33"/>
      <c r="V22" s="29" t="s">
        <v>16</v>
      </c>
      <c r="W22" s="30"/>
      <c r="X22" s="30"/>
      <c r="Y22" s="30"/>
      <c r="Z22" s="30"/>
      <c r="AA22" s="33"/>
    </row>
    <row r="23" spans="1:27" ht="15.75" thickTop="1" x14ac:dyDescent="0.25">
      <c r="C23" s="4"/>
      <c r="D23" s="39">
        <f>YEAR(D21)</f>
        <v>2011</v>
      </c>
      <c r="E23" s="39">
        <f t="shared" ref="E23:AA23" si="13">YEAR(E21)</f>
        <v>2012</v>
      </c>
      <c r="F23" s="39">
        <f t="shared" si="13"/>
        <v>2013</v>
      </c>
      <c r="G23" s="39">
        <f t="shared" si="13"/>
        <v>2014</v>
      </c>
      <c r="H23" s="39">
        <f t="shared" si="13"/>
        <v>2015</v>
      </c>
      <c r="I23" s="39">
        <f t="shared" si="13"/>
        <v>2016</v>
      </c>
      <c r="J23" s="39">
        <f t="shared" si="13"/>
        <v>2011</v>
      </c>
      <c r="K23" s="39">
        <f t="shared" si="13"/>
        <v>2012</v>
      </c>
      <c r="L23" s="39">
        <f t="shared" si="13"/>
        <v>2013</v>
      </c>
      <c r="M23" s="39">
        <f t="shared" si="13"/>
        <v>2014</v>
      </c>
      <c r="N23" s="39">
        <f t="shared" si="13"/>
        <v>2015</v>
      </c>
      <c r="O23" s="39">
        <f t="shared" si="13"/>
        <v>2016</v>
      </c>
      <c r="P23" s="39">
        <f t="shared" si="13"/>
        <v>2011</v>
      </c>
      <c r="Q23" s="39">
        <f t="shared" si="13"/>
        <v>2012</v>
      </c>
      <c r="R23" s="39">
        <f t="shared" si="13"/>
        <v>2013</v>
      </c>
      <c r="S23" s="39">
        <f t="shared" si="13"/>
        <v>2014</v>
      </c>
      <c r="T23" s="39">
        <f t="shared" si="13"/>
        <v>2015</v>
      </c>
      <c r="U23" s="39">
        <f t="shared" si="13"/>
        <v>2016</v>
      </c>
      <c r="V23" s="39">
        <f t="shared" si="13"/>
        <v>2011</v>
      </c>
      <c r="W23" s="39">
        <f t="shared" si="13"/>
        <v>2012</v>
      </c>
      <c r="X23" s="39">
        <f t="shared" si="13"/>
        <v>2013</v>
      </c>
      <c r="Y23" s="39">
        <f t="shared" si="13"/>
        <v>2014</v>
      </c>
      <c r="Z23" s="39">
        <f t="shared" si="13"/>
        <v>2015</v>
      </c>
      <c r="AA23" s="39">
        <f t="shared" si="13"/>
        <v>2016</v>
      </c>
    </row>
    <row r="24" spans="1:27" x14ac:dyDescent="0.25">
      <c r="B24" s="20"/>
      <c r="C24" s="18" t="s">
        <v>3</v>
      </c>
      <c r="D24" s="34">
        <f>[1]!EM_S_QSTM07_IS($C$4,"9",D$21,"1")/$C$5</f>
        <v>7970.2555082899999</v>
      </c>
      <c r="E24" s="35">
        <f>[1]!EM_S_QSTM07_IS($C$4,"9",E$21,"1")/$C$5</f>
        <v>10345.91161085</v>
      </c>
      <c r="F24" s="35">
        <f>[1]!EM_S_QSTM07_IS($C$4,"9",F$21,"1")/$C$5</f>
        <v>13999.905876129998</v>
      </c>
      <c r="G24" s="35">
        <f>[1]!EM_S_QSTM07_IS($C$4,"9",G$21,"1")/$C$5</f>
        <v>9497.2165819500005</v>
      </c>
      <c r="H24" s="35">
        <f>[1]!EM_S_QSTM07_IS($C$4,"9",H$21,"1")/$C$5</f>
        <v>8894.3381571399987</v>
      </c>
      <c r="I24" s="5">
        <f>[1]!EM_S_QSTM07_IS($C$4,"9",I$21,"1")/$C$5</f>
        <v>14611.31201958</v>
      </c>
      <c r="J24" s="35">
        <f>[1]!EM_S_QSTM07_IS($C$4,"9",J$21,"1")/$C$5</f>
        <v>12018.582568850001</v>
      </c>
      <c r="K24" s="35">
        <f>[1]!EM_S_QSTM07_IS($C$4,"9",K$21,"1")/$C$5</f>
        <v>20377.07960497</v>
      </c>
      <c r="L24" s="35">
        <f>[1]!EM_S_QSTM07_IS($C$4,"9",L$21,"1")/$C$5</f>
        <v>27390.43969159</v>
      </c>
      <c r="M24" s="35">
        <f>[1]!EM_S_QSTM07_IS($C$4,"9",M$21,"1")/$C$5</f>
        <v>31464.685512759999</v>
      </c>
      <c r="N24" s="35">
        <f>[1]!EM_S_QSTM07_IS($C$4,"9",N$21,"1")/$C$5</f>
        <v>41372.45983539</v>
      </c>
      <c r="O24" s="3">
        <f>[1]!EM_S_QSTM07_IS($C$4,"9",O$21,"1")/$C$5</f>
        <v>60183.982286710001</v>
      </c>
      <c r="P24" s="3">
        <f>[1]!EM_S_QSTM07_IS($C$4,"9",P$21,"1")/$C$5</f>
        <v>9319.5311460899993</v>
      </c>
      <c r="Q24" s="3">
        <f>[1]!EM_S_QSTM07_IS($C$4,"9",Q$21,"1")/$C$5</f>
        <v>15405.230385129998</v>
      </c>
      <c r="R24" s="3">
        <f>[1]!EM_S_QSTM07_IS($C$4,"9",R$21,"1")/$C$5</f>
        <v>22024.972618650001</v>
      </c>
      <c r="S24" s="3">
        <f>[1]!EM_S_QSTM07_IS($C$4,"9",S$21,"1")/$C$5</f>
        <v>22177.690468779998</v>
      </c>
      <c r="T24" s="3">
        <f>[1]!EM_S_QSTM07_IS($C$4,"9",T$21,"1")/$C$5</f>
        <v>29329.412004379999</v>
      </c>
      <c r="U24" s="3">
        <f>[1]!EM_S_QSTM07_IS($C$4,"9",U$21,"1")/$C$5</f>
        <v>42259.505822769999</v>
      </c>
      <c r="V24" s="3">
        <f>[1]!EM_S_QSTM07_IS($C$4,"9",V$21,"1")/$C$5</f>
        <v>42474.38057745</v>
      </c>
      <c r="W24" s="3">
        <f>[1]!EM_S_QSTM07_IS($C$4,"9",W$21,"1")/$C$5</f>
        <v>56988.023535469998</v>
      </c>
      <c r="X24" s="3">
        <f>[1]!EM_S_QSTM07_IS($C$4,"9",X$21,"1")/$C$5</f>
        <v>72003.472893979997</v>
      </c>
      <c r="Y24" s="3">
        <f>[1]!EM_S_QSTM07_IS($C$4,"9",Y$21,"1")/$C$5</f>
        <v>83248.411934949996</v>
      </c>
      <c r="Z24" s="3">
        <f>[1]!EM_S_QSTM07_IS($C$4,"9",Z$21,"1")/$C$5</f>
        <v>115952.92002399001</v>
      </c>
      <c r="AA24" s="3"/>
    </row>
    <row r="25" spans="1:27" x14ac:dyDescent="0.25">
      <c r="B25" s="20"/>
      <c r="C25" s="18" t="s">
        <v>4</v>
      </c>
      <c r="D25" s="6"/>
      <c r="E25" s="36">
        <f>(E24-D24)/D24</f>
        <v>0.29806523769395343</v>
      </c>
      <c r="F25" s="36">
        <f t="shared" ref="F25:I25" si="14">(F24-E24)/E24</f>
        <v>0.35318243599220089</v>
      </c>
      <c r="G25" s="36">
        <f t="shared" si="14"/>
        <v>-0.32162282618321991</v>
      </c>
      <c r="H25" s="36">
        <f t="shared" si="14"/>
        <v>-6.3479485763840174E-2</v>
      </c>
      <c r="I25" s="15">
        <f t="shared" si="14"/>
        <v>0.6427655168305757</v>
      </c>
      <c r="J25" s="38"/>
      <c r="K25" s="36">
        <f>(K24-J24)/J24</f>
        <v>0.6954644599924551</v>
      </c>
      <c r="L25" s="36">
        <f t="shared" ref="L25:O25" si="15">(L24-K24)/K24</f>
        <v>0.34417886284889571</v>
      </c>
      <c r="M25" s="36">
        <f t="shared" si="15"/>
        <v>0.14874700322612791</v>
      </c>
      <c r="N25" s="36">
        <f t="shared" si="15"/>
        <v>0.31488553472470149</v>
      </c>
      <c r="O25" s="15">
        <f t="shared" si="15"/>
        <v>0.4546870678264246</v>
      </c>
      <c r="Q25" s="36">
        <f>(Q24-P24)/P24</f>
        <v>0.65300487155872089</v>
      </c>
      <c r="R25" s="36">
        <f t="shared" ref="R25:W25" si="16">(R24-Q24)/Q24</f>
        <v>0.42970744792689064</v>
      </c>
      <c r="S25" s="36">
        <f t="shared" si="16"/>
        <v>6.933849715694107E-3</v>
      </c>
      <c r="T25" s="36">
        <f t="shared" si="16"/>
        <v>0.3224736834373097</v>
      </c>
      <c r="U25" s="15">
        <f t="shared" si="16"/>
        <v>0.44085758747768433</v>
      </c>
      <c r="W25" s="15">
        <f t="shared" si="16"/>
        <v>0.34170346361037718</v>
      </c>
      <c r="X25" s="15">
        <f t="shared" ref="X25" si="17">(X24-W24)/W24</f>
        <v>0.26348429769922116</v>
      </c>
      <c r="Y25" s="15">
        <f t="shared" ref="Y25" si="18">(Y24-X24)/X24</f>
        <v>0.15617217599389094</v>
      </c>
      <c r="Z25" s="15">
        <f t="shared" ref="Z25" si="19">(Z24-Y24)/Y24</f>
        <v>0.39285443804736114</v>
      </c>
      <c r="AA25" s="15"/>
    </row>
    <row r="26" spans="1:27" x14ac:dyDescent="0.25">
      <c r="B26" s="20"/>
      <c r="C26" s="18" t="s">
        <v>5</v>
      </c>
      <c r="D26" s="34">
        <f>D24-[1]!EM_S_QSTM07_IS($C$4,"10",D$21,"1")/$C$5</f>
        <v>3901.4818988299999</v>
      </c>
      <c r="E26" s="35">
        <f>E24-[1]!EM_S_QSTM07_IS($C$4,"10",E$21,"1")/$C$5</f>
        <v>4323.6146854000008</v>
      </c>
      <c r="F26" s="35">
        <f>F24-[1]!EM_S_QSTM07_IS($C$4,"10",F$21,"1")/$C$5</f>
        <v>5198.3195014299981</v>
      </c>
      <c r="G26" s="35">
        <f>G24-[1]!EM_S_QSTM07_IS($C$4,"10",G$21,"1")/$C$5</f>
        <v>3790.9394098600005</v>
      </c>
      <c r="H26" s="35">
        <f>H24-[1]!EM_S_QSTM07_IS($C$4,"10",H$21,"1")/$C$5</f>
        <v>3024.2279306699984</v>
      </c>
      <c r="I26" s="3">
        <f>I24-[1]!EM_S_QSTM07_IS($C$4,"10",I$21,"1")/$C$5</f>
        <v>4643.6151339500011</v>
      </c>
      <c r="J26" s="35">
        <f>J24-[1]!EM_S_QSTM07_IS($C$4,"10",J$21,"1")/$C$5</f>
        <v>5094.6257724800007</v>
      </c>
      <c r="K26" s="35">
        <f>K24-[1]!EM_S_QSTM07_IS($C$4,"10",K$21,"1")/$C$5</f>
        <v>7124.9313349700005</v>
      </c>
      <c r="L26" s="35">
        <f>L24-[1]!EM_S_QSTM07_IS($C$4,"10",L$21,"1")/$C$5</f>
        <v>8703.1470166899999</v>
      </c>
      <c r="M26" s="35">
        <f>M24-[1]!EM_S_QSTM07_IS($C$4,"10",M$21,"1")/$C$5</f>
        <v>8872.5485451999994</v>
      </c>
      <c r="N26" s="35">
        <f>N24-[1]!EM_S_QSTM07_IS($C$4,"10",N$21,"1")/$C$5</f>
        <v>12281.755262950002</v>
      </c>
      <c r="O26" s="3">
        <f>O24-[1]!EM_S_QSTM07_IS($C$4,"10",O$21,"1")/$C$5</f>
        <v>15034.191266640002</v>
      </c>
      <c r="P26" s="3">
        <f>P24-[1]!EM_S_QSTM07_IS($C$4,"10",P$21,"1")/$C$5</f>
        <v>3267.8422944099993</v>
      </c>
      <c r="Q26" s="3">
        <f>Q24-[1]!EM_S_QSTM07_IS($C$4,"10",Q$21,"1")/$C$5</f>
        <v>5794.1353645099971</v>
      </c>
      <c r="R26" s="3">
        <f>R24-[1]!EM_S_QSTM07_IS($C$4,"10",R$21,"1")/$C$5</f>
        <v>6483.0613796800026</v>
      </c>
      <c r="S26" s="3">
        <f>S24-[1]!EM_S_QSTM07_IS($C$4,"10",S$21,"1")/$C$5</f>
        <v>6318.9990251799973</v>
      </c>
      <c r="T26" s="3">
        <f>T24-[1]!EM_S_QSTM07_IS($C$4,"10",T$21,"1")/$C$5</f>
        <v>7823.0686989999995</v>
      </c>
      <c r="U26" s="3">
        <f>U24-[1]!EM_S_QSTM07_IS($C$4,"10",U$21,"1")/$C$5</f>
        <v>11373.407750889997</v>
      </c>
      <c r="V26" s="3">
        <f>V24-[1]!EM_S_QSTM07_IS($C$4,"10",V$21,"1")/$C$5</f>
        <v>16290.636232830002</v>
      </c>
      <c r="W26" s="3">
        <f>W24-[1]!EM_S_QSTM07_IS($C$4,"10",W$21,"1")/$C$5</f>
        <v>20451.949403539998</v>
      </c>
      <c r="X26" s="3">
        <f>X24-[1]!EM_S_QSTM07_IS($C$4,"10",X$21,"1")/$C$5</f>
        <v>22236.612419739999</v>
      </c>
      <c r="Y26" s="3">
        <f>Y24-[1]!EM_S_QSTM07_IS($C$4,"10",Y$21,"1")/$C$5</f>
        <v>24848.453787089995</v>
      </c>
      <c r="Z26" s="3">
        <f>Z24-[1]!EM_S_QSTM07_IS($C$4,"10",Z$21,"1")/$C$5</f>
        <v>34269.449452040019</v>
      </c>
      <c r="AA26" s="3"/>
    </row>
    <row r="27" spans="1:27" x14ac:dyDescent="0.25">
      <c r="B27" s="20"/>
      <c r="C27" s="18" t="s">
        <v>6</v>
      </c>
      <c r="D27" s="37">
        <f>D26/D24</f>
        <v>0.48950524795246542</v>
      </c>
      <c r="E27" s="36">
        <f t="shared" ref="E27:I27" si="20">E26/E24</f>
        <v>0.41790562765544265</v>
      </c>
      <c r="F27" s="36">
        <f t="shared" si="20"/>
        <v>0.37131103219009443</v>
      </c>
      <c r="G27" s="36">
        <f t="shared" si="20"/>
        <v>0.39916320504524411</v>
      </c>
      <c r="H27" s="36">
        <f t="shared" si="20"/>
        <v>0.3400171971471847</v>
      </c>
      <c r="I27" s="15">
        <f t="shared" si="20"/>
        <v>0.31780959353460453</v>
      </c>
      <c r="J27" s="36">
        <f t="shared" ref="J27" si="21">J26/J24</f>
        <v>0.42389572508195367</v>
      </c>
      <c r="K27" s="36">
        <f t="shared" ref="K27" si="22">K26/K24</f>
        <v>0.3496541934906226</v>
      </c>
      <c r="L27" s="36">
        <f t="shared" ref="L27" si="23">L26/L24</f>
        <v>0.31774396886962814</v>
      </c>
      <c r="M27" s="36">
        <f t="shared" ref="M27" si="24">M26/M24</f>
        <v>0.28198433896953712</v>
      </c>
      <c r="N27" s="36">
        <f t="shared" ref="N27" si="25">N26/N24</f>
        <v>0.2968582315824545</v>
      </c>
      <c r="O27" s="15">
        <f t="shared" ref="O27" si="26">O26/O24</f>
        <v>0.24980386301156904</v>
      </c>
      <c r="P27" s="15">
        <f t="shared" ref="P27" si="27">P26/P24</f>
        <v>0.35064449522023644</v>
      </c>
      <c r="Q27" s="15">
        <f t="shared" ref="Q27" si="28">Q26/Q24</f>
        <v>0.37611481423236781</v>
      </c>
      <c r="R27" s="15">
        <f t="shared" ref="R27" si="29">R26/R24</f>
        <v>0.29435048533001879</v>
      </c>
      <c r="S27" s="15">
        <f t="shared" ref="S27" si="30">S26/S24</f>
        <v>0.28492592743484202</v>
      </c>
      <c r="T27" s="15">
        <f t="shared" ref="T27" si="31">T26/T24</f>
        <v>0.26673118089894599</v>
      </c>
      <c r="U27" s="15">
        <f t="shared" ref="U27" si="32">U26/U24</f>
        <v>0.26913253076333538</v>
      </c>
      <c r="V27" s="15">
        <f t="shared" ref="V27" si="33">V26/V24</f>
        <v>0.38354028973123711</v>
      </c>
      <c r="W27" s="15">
        <f t="shared" ref="W27" si="34">W26/W24</f>
        <v>0.35888153571092829</v>
      </c>
      <c r="X27" s="15">
        <f t="shared" ref="X27" si="35">X26/X24</f>
        <v>0.3088269430070662</v>
      </c>
      <c r="Y27" s="15">
        <f t="shared" ref="Y27" si="36">Y26/Y24</f>
        <v>0.29848561923927736</v>
      </c>
      <c r="Z27" s="15">
        <f t="shared" ref="Z27" si="37">Z26/Z24</f>
        <v>0.29554623932670138</v>
      </c>
      <c r="AA27" s="15"/>
    </row>
    <row r="28" spans="1:27" x14ac:dyDescent="0.25">
      <c r="B28" s="20"/>
      <c r="C28" s="18" t="s">
        <v>4</v>
      </c>
      <c r="D28" s="6"/>
      <c r="E28" s="36">
        <f>(E26-D26)/D26</f>
        <v>0.10819806358619596</v>
      </c>
      <c r="F28" s="36">
        <f t="shared" ref="F28:Z28" si="38">(F26-E26)/E26</f>
        <v>0.20230868837218635</v>
      </c>
      <c r="G28" s="36">
        <f t="shared" si="38"/>
        <v>-0.27073751261015094</v>
      </c>
      <c r="H28" s="36">
        <f t="shared" si="38"/>
        <v>-0.20224841293844811</v>
      </c>
      <c r="I28" s="15">
        <f t="shared" si="38"/>
        <v>0.53547128073816774</v>
      </c>
      <c r="J28" s="38"/>
      <c r="K28" s="36">
        <f t="shared" si="38"/>
        <v>0.39851907738881326</v>
      </c>
      <c r="L28" s="36">
        <f t="shared" si="38"/>
        <v>0.22150609002699173</v>
      </c>
      <c r="M28" s="36">
        <f t="shared" si="38"/>
        <v>1.9464399278231043E-2</v>
      </c>
      <c r="N28" s="36">
        <f t="shared" si="38"/>
        <v>0.38424210365063211</v>
      </c>
      <c r="O28" s="15">
        <f t="shared" si="38"/>
        <v>0.22410770649315817</v>
      </c>
      <c r="Q28" s="15">
        <f t="shared" si="38"/>
        <v>0.77307680190733119</v>
      </c>
      <c r="R28" s="15">
        <f t="shared" si="38"/>
        <v>0.11890057305008564</v>
      </c>
      <c r="S28" s="15">
        <f t="shared" si="38"/>
        <v>-2.5306308993807994E-2</v>
      </c>
      <c r="T28" s="15">
        <f t="shared" si="38"/>
        <v>0.23802340652792847</v>
      </c>
      <c r="U28" s="15">
        <f t="shared" si="38"/>
        <v>0.45382946110952949</v>
      </c>
      <c r="W28" s="15">
        <f t="shared" si="38"/>
        <v>0.2554420288585067</v>
      </c>
      <c r="X28" s="15">
        <f t="shared" si="38"/>
        <v>8.7261266932877085E-2</v>
      </c>
      <c r="Y28" s="15">
        <f t="shared" si="38"/>
        <v>0.11745680133505404</v>
      </c>
      <c r="Z28" s="15">
        <f t="shared" si="38"/>
        <v>0.3791381043533863</v>
      </c>
      <c r="AA28" s="15"/>
    </row>
    <row r="29" spans="1:27" x14ac:dyDescent="0.25">
      <c r="B29" s="20"/>
      <c r="C29" s="18" t="s">
        <v>7</v>
      </c>
      <c r="D29" s="34">
        <f>[1]!EM_S_QSTM07_IS($C$4,"48",D$21,"1")/$C$5</f>
        <v>1648.8888228800001</v>
      </c>
      <c r="E29" s="35">
        <f>[1]!EM_S_QSTM07_IS($C$4,"48",E$21,"1")/$C$5</f>
        <v>2036.8952171800001</v>
      </c>
      <c r="F29" s="35">
        <f>[1]!EM_S_QSTM07_IS($C$4,"48",F$21,"1")/$C$5</f>
        <v>2395.1444455599999</v>
      </c>
      <c r="G29" s="35">
        <f>[1]!EM_S_QSTM07_IS($C$4,"48",G$21,"1")/$C$5</f>
        <v>2017.75043426</v>
      </c>
      <c r="H29" s="35">
        <f>[1]!EM_S_QSTM07_IS($C$4,"48",H$21,"1")/$C$5</f>
        <v>1169.8227119200001</v>
      </c>
      <c r="I29" s="3">
        <f>[1]!EM_S_QSTM07_IS($C$4,"48",I$21,"1")/$C$5</f>
        <v>1646.6007835299999</v>
      </c>
      <c r="J29" s="35">
        <f>[1]!EM_S_QSTM07_IS($C$4,"48",J$21,"1")/$C$5</f>
        <v>2768.9831704499998</v>
      </c>
      <c r="K29" s="35">
        <f>[1]!EM_S_QSTM07_IS($C$4,"48",K$21,"1")/$C$5</f>
        <v>3975.4345210199999</v>
      </c>
      <c r="L29" s="35">
        <f>[1]!EM_S_QSTM07_IS($C$4,"48",L$21,"1")/$C$5</f>
        <v>4710.0665621899998</v>
      </c>
      <c r="M29" s="35">
        <f>[1]!EM_S_QSTM07_IS($C$4,"48",M$21,"1")/$C$5</f>
        <v>4838.5099567700008</v>
      </c>
      <c r="N29" s="35">
        <f>[1]!EM_S_QSTM07_IS($C$4,"48",N$21,"1")/$C$5</f>
        <v>7549.1116468800001</v>
      </c>
      <c r="O29" s="3">
        <f>[1]!EM_S_QSTM07_IS($C$4,"48",O$21,"1")/$C$5</f>
        <v>8258.0044654699996</v>
      </c>
      <c r="P29" s="3">
        <f>[1]!EM_S_QSTM07_IS($C$4,"48",P$21,"1")/$C$5</f>
        <v>1185.21179736</v>
      </c>
      <c r="Q29" s="3">
        <f>[1]!EM_S_QSTM07_IS($C$4,"48",Q$21,"1")/$C$5</f>
        <v>2140.6009888799999</v>
      </c>
      <c r="R29" s="3">
        <f>[1]!EM_S_QSTM07_IS($C$4,"48",R$21,"1")/$C$5</f>
        <v>2865.2605019799998</v>
      </c>
      <c r="S29" s="3">
        <f>[1]!EM_S_QSTM07_IS($C$4,"48",S$21,"1")/$C$5</f>
        <v>2701.3998988499998</v>
      </c>
      <c r="T29" s="3">
        <f>[1]!EM_S_QSTM07_IS($C$4,"48",T$21,"1")/$C$5</f>
        <v>3634.76404293</v>
      </c>
      <c r="U29" s="3">
        <f>[1]!EM_S_QSTM07_IS($C$4,"48",U$21,"1")/$C$5</f>
        <v>5882.6953558699997</v>
      </c>
      <c r="V29" s="3">
        <f>[1]!EM_S_QSTM07_IS($C$4,"48",V$21,"1")/$C$5</f>
        <v>10160.132906500001</v>
      </c>
      <c r="W29" s="3">
        <f>[1]!EM_S_QSTM07_IS($C$4,"48",W$21,"1")/$C$5</f>
        <v>12860.11006698</v>
      </c>
      <c r="X29" s="3">
        <f>[1]!EM_S_QSTM07_IS($C$4,"48",X$21,"1")/$C$5</f>
        <v>14290.866877410001</v>
      </c>
      <c r="Y29" s="3">
        <f>[1]!EM_S_QSTM07_IS($C$4,"48",Y$21,"1")/$C$5</f>
        <v>15421.698577899999</v>
      </c>
      <c r="Z29" s="3">
        <f>[1]!EM_S_QSTM07_IS($C$4,"48",Z$21,"1")/$C$5</f>
        <v>20769.078900779998</v>
      </c>
      <c r="AA29" s="3"/>
    </row>
    <row r="30" spans="1:27" x14ac:dyDescent="0.25">
      <c r="B30" s="20"/>
      <c r="C30" s="18" t="s">
        <v>8</v>
      </c>
      <c r="D30" s="37">
        <f>D29/D24</f>
        <v>0.20688029651809312</v>
      </c>
      <c r="E30" s="36">
        <f t="shared" ref="E30:I30" si="39">E29/E24</f>
        <v>0.19687924020575048</v>
      </c>
      <c r="F30" s="36">
        <f t="shared" si="39"/>
        <v>0.17108289632459237</v>
      </c>
      <c r="G30" s="36">
        <f t="shared" si="39"/>
        <v>0.21245703063093763</v>
      </c>
      <c r="H30" s="36">
        <f t="shared" si="39"/>
        <v>0.13152442500523953</v>
      </c>
      <c r="I30" s="15">
        <f t="shared" si="39"/>
        <v>0.11269356107948827</v>
      </c>
      <c r="J30" s="36">
        <f t="shared" ref="J30" si="40">J29/J24</f>
        <v>0.23039182487514834</v>
      </c>
      <c r="K30" s="36">
        <f t="shared" ref="K30" si="41">K29/K24</f>
        <v>0.19509343822018468</v>
      </c>
      <c r="L30" s="36">
        <f t="shared" ref="L30" si="42">L29/L24</f>
        <v>0.1719602392376412</v>
      </c>
      <c r="M30" s="36">
        <f t="shared" ref="M30" si="43">M29/M24</f>
        <v>0.1537758880446404</v>
      </c>
      <c r="N30" s="36">
        <f t="shared" ref="N30" si="44">N29/N24</f>
        <v>0.18246707294939449</v>
      </c>
      <c r="O30" s="15">
        <f t="shared" ref="O30" si="45">O29/O24</f>
        <v>0.13721266276680991</v>
      </c>
      <c r="P30" s="15">
        <f t="shared" ref="P30" si="46">P29/P24</f>
        <v>0.12717504548040001</v>
      </c>
      <c r="Q30" s="15">
        <f t="shared" ref="Q30" si="47">Q29/Q24</f>
        <v>0.13895287089936864</v>
      </c>
      <c r="R30" s="15">
        <f t="shared" ref="R30" si="48">R29/R24</f>
        <v>0.1300914444521849</v>
      </c>
      <c r="S30" s="15">
        <f t="shared" ref="S30" si="49">S29/S24</f>
        <v>0.12180708819310186</v>
      </c>
      <c r="T30" s="15">
        <f t="shared" ref="T30" si="50">T29/T24</f>
        <v>0.12392897758697621</v>
      </c>
      <c r="U30" s="15">
        <f t="shared" ref="U30" si="51">U29/U24</f>
        <v>0.13920407352942407</v>
      </c>
      <c r="V30" s="15">
        <f t="shared" ref="V30" si="52">V29/V24</f>
        <v>0.23920614658460962</v>
      </c>
      <c r="W30" s="15">
        <f t="shared" ref="W30" si="53">W29/W24</f>
        <v>0.22566338099049391</v>
      </c>
      <c r="X30" s="15">
        <f t="shared" ref="X30" si="54">X29/X24</f>
        <v>0.1984746888313608</v>
      </c>
      <c r="Y30" s="15">
        <f t="shared" ref="Y30" si="55">Y29/Y24</f>
        <v>0.18524916234979302</v>
      </c>
      <c r="Z30" s="15">
        <f t="shared" ref="Z30" si="56">Z29/Z24</f>
        <v>0.1791164801756005</v>
      </c>
      <c r="AA30" s="15"/>
    </row>
    <row r="31" spans="1:27" x14ac:dyDescent="0.25">
      <c r="B31" s="20"/>
      <c r="C31" s="18" t="s">
        <v>9</v>
      </c>
      <c r="D31" s="34">
        <f>[1]!EM_S_QSTM07_IS($C$4,"60",D$21,"1")/$C$5</f>
        <v>1189.96472077</v>
      </c>
      <c r="E31" s="35">
        <f>[1]!EM_S_QSTM07_IS($C$4,"60",E$21,"1")/$C$5</f>
        <v>1530.54676623</v>
      </c>
      <c r="F31" s="35">
        <f>[1]!EM_S_QSTM07_IS($C$4,"60",F$21,"1")/$C$5</f>
        <v>1789.36922966</v>
      </c>
      <c r="G31" s="35">
        <f>[1]!EM_S_QSTM07_IS($C$4,"60",G$21,"1")/$C$5</f>
        <v>1638.3304238699998</v>
      </c>
      <c r="H31" s="35">
        <f>[1]!EM_S_QSTM07_IS($C$4,"60",H$21,"1")/$C$5</f>
        <v>908.02622346999999</v>
      </c>
      <c r="I31" s="3">
        <f>[1]!EM_S_QSTM07_IS($C$4,"60",I$21,"1")/$C$5</f>
        <v>1249.8234327800001</v>
      </c>
      <c r="J31" s="35">
        <f>[1]!EM_S_QSTM07_IS($C$4,"60",J$21,"1")/$C$5</f>
        <v>2062.5528135499999</v>
      </c>
      <c r="K31" s="35">
        <f>[1]!EM_S_QSTM07_IS($C$4,"60",K$21,"1")/$C$5</f>
        <v>3004.9308696799999</v>
      </c>
      <c r="L31" s="35">
        <f>[1]!EM_S_QSTM07_IS($C$4,"60",L$21,"1")/$C$5</f>
        <v>3546.5220689299999</v>
      </c>
      <c r="M31" s="35">
        <f>[1]!EM_S_QSTM07_IS($C$4,"60",M$21,"1")/$C$5</f>
        <v>3854.1495026500002</v>
      </c>
      <c r="N31" s="35">
        <f>[1]!EM_S_QSTM07_IS($C$4,"60",N$21,"1")/$C$5</f>
        <v>5881.4556457799999</v>
      </c>
      <c r="O31" s="3">
        <f>[1]!EM_S_QSTM07_IS($C$4,"60",O$21,"1")/$C$5</f>
        <v>5844.8071656100001</v>
      </c>
      <c r="P31" s="3">
        <f>[1]!EM_S_QSTM07_IS($C$4,"60",P$21,"1")/$C$5</f>
        <v>853.83146835000002</v>
      </c>
      <c r="Q31" s="3">
        <f>[1]!EM_S_QSTM07_IS($C$4,"60",Q$21,"1")/$C$5</f>
        <v>1610.6945206600001</v>
      </c>
      <c r="R31" s="3">
        <f>[1]!EM_S_QSTM07_IS($C$4,"60",R$21,"1")/$C$5</f>
        <v>2141.2525931300002</v>
      </c>
      <c r="S31" s="3">
        <f>[1]!EM_S_QSTM07_IS($C$4,"60",S$21,"1")/$C$5</f>
        <v>2112.5174843199998</v>
      </c>
      <c r="T31" s="3">
        <f>[1]!EM_S_QSTM07_IS($C$4,"60",T$21,"1")/$C$5</f>
        <v>2749.14215083</v>
      </c>
      <c r="U31" s="3">
        <f>[1]!EM_S_QSTM07_IS($C$4,"60",U$21,"1")/$C$5</f>
        <v>4195.6224748100003</v>
      </c>
      <c r="V31" s="3">
        <f>[1]!EM_S_QSTM07_IS($C$4,"60",V$21,"1")/$C$5</f>
        <v>7493.2572091000002</v>
      </c>
      <c r="W31" s="3">
        <f>[1]!EM_S_QSTM07_IS($C$4,"60",W$21,"1")/$C$5</f>
        <v>9516.4162664899995</v>
      </c>
      <c r="X31" s="3">
        <f>[1]!EM_S_QSTM07_IS($C$4,"60",X$21,"1")/$C$5</f>
        <v>10820.405979520001</v>
      </c>
      <c r="Y31" s="3">
        <f>[1]!EM_S_QSTM07_IS($C$4,"60",Y$21,"1")/$C$5</f>
        <v>11682.526617240001</v>
      </c>
      <c r="Z31" s="3">
        <f>[1]!EM_S_QSTM07_IS($C$4,"60",Z$21,"1")/$C$5</f>
        <v>16410.814006230001</v>
      </c>
      <c r="AA31" s="3"/>
    </row>
    <row r="32" spans="1:27" x14ac:dyDescent="0.25">
      <c r="B32" s="20"/>
      <c r="C32" s="18" t="s">
        <v>10</v>
      </c>
      <c r="D32" s="37">
        <f>D31/D24</f>
        <v>0.14930069927272685</v>
      </c>
      <c r="E32" s="36">
        <f t="shared" ref="E32:I32" si="57">E31/E24</f>
        <v>0.14793735185451223</v>
      </c>
      <c r="F32" s="36">
        <f t="shared" si="57"/>
        <v>0.12781294713637292</v>
      </c>
      <c r="G32" s="36">
        <f t="shared" si="57"/>
        <v>0.17250637697193721</v>
      </c>
      <c r="H32" s="36">
        <f t="shared" si="57"/>
        <v>0.10209036438996587</v>
      </c>
      <c r="I32" s="15">
        <f t="shared" si="57"/>
        <v>8.5538070168179603E-2</v>
      </c>
      <c r="J32" s="36">
        <f t="shared" ref="J32" si="58">J31/J24</f>
        <v>0.17161364925808847</v>
      </c>
      <c r="K32" s="36">
        <f t="shared" ref="K32" si="59">K31/K24</f>
        <v>0.14746621831653897</v>
      </c>
      <c r="L32" s="36">
        <f t="shared" ref="L32" si="60">L31/L24</f>
        <v>0.12948028979684212</v>
      </c>
      <c r="M32" s="36">
        <f t="shared" ref="M32" si="61">M31/M24</f>
        <v>0.12249127680259228</v>
      </c>
      <c r="N32" s="36">
        <f t="shared" ref="N32" si="62">N31/N24</f>
        <v>0.14215871304681291</v>
      </c>
      <c r="O32" s="15">
        <f t="shared" ref="O32" si="63">O31/O24</f>
        <v>9.7115660073239574E-2</v>
      </c>
      <c r="P32" s="15">
        <f t="shared" ref="P32" si="64">P31/P24</f>
        <v>9.1617427418355074E-2</v>
      </c>
      <c r="Q32" s="15">
        <f t="shared" ref="Q32" si="65">Q31/Q24</f>
        <v>0.10455504269606598</v>
      </c>
      <c r="R32" s="15">
        <f t="shared" ref="R32" si="66">R31/R24</f>
        <v>9.7219307837725075E-2</v>
      </c>
      <c r="S32" s="15">
        <f t="shared" ref="S32" si="67">S31/S24</f>
        <v>9.5254169377728265E-2</v>
      </c>
      <c r="T32" s="15">
        <f t="shared" ref="T32" si="68">T31/T24</f>
        <v>9.3733285563974089E-2</v>
      </c>
      <c r="U32" s="15">
        <f t="shared" ref="U32" si="69">U31/U24</f>
        <v>9.9282336438239693E-2</v>
      </c>
      <c r="V32" s="15">
        <f t="shared" ref="V32" si="70">V31/V24</f>
        <v>0.17641828102557974</v>
      </c>
      <c r="W32" s="15">
        <f t="shared" ref="W32" si="71">W31/W24</f>
        <v>0.16698975812991432</v>
      </c>
      <c r="X32" s="15">
        <f t="shared" ref="X32" si="72">X31/X24</f>
        <v>0.15027616786557338</v>
      </c>
      <c r="Y32" s="15">
        <f t="shared" ref="Y32" si="73">Y31/Y24</f>
        <v>0.14033332703533954</v>
      </c>
      <c r="Z32" s="15">
        <f t="shared" ref="Z32" si="74">Z31/Z24</f>
        <v>0.14152997615613902</v>
      </c>
      <c r="AA32" s="15"/>
    </row>
    <row r="33" spans="1:27" x14ac:dyDescent="0.25">
      <c r="B33" s="20"/>
      <c r="C33" s="18" t="s">
        <v>11</v>
      </c>
      <c r="D33" s="34">
        <f>[1]!EM_S_QSTM07_IS($C$4,"61",D$21,"1")/$C$5</f>
        <v>1205.1385593299999</v>
      </c>
      <c r="E33" s="35">
        <f>[1]!EM_S_QSTM07_IS($C$4,"61",E$21,"1")/$C$5</f>
        <v>1395.9367661800002</v>
      </c>
      <c r="F33" s="35">
        <f>[1]!EM_S_QSTM07_IS($C$4,"61",F$21,"1")/$C$5</f>
        <v>1613.90422833</v>
      </c>
      <c r="G33" s="35">
        <f>[1]!EM_S_QSTM07_IS($C$4,"61",G$21,"1")/$C$5</f>
        <v>1529.4793776099998</v>
      </c>
      <c r="H33" s="35">
        <f>[1]!EM_S_QSTM07_IS($C$4,"61",H$21,"1")/$C$5</f>
        <v>650.23241658000006</v>
      </c>
      <c r="I33" s="3">
        <f>[1]!EM_S_QSTM07_IS($C$4,"61",I$21,"1")/$C$5</f>
        <v>833.23288576000004</v>
      </c>
      <c r="J33" s="35">
        <f>[1]!EM_S_QSTM07_IS($C$4,"61",J$21,"1")/$C$5</f>
        <v>1772.71609377</v>
      </c>
      <c r="K33" s="35">
        <f>[1]!EM_S_QSTM07_IS($C$4,"61",K$21,"1")/$C$5</f>
        <v>2329.1483131499999</v>
      </c>
      <c r="L33" s="35">
        <f>[1]!EM_S_QSTM07_IS($C$4,"61",L$21,"1")/$C$5</f>
        <v>2942.40067856</v>
      </c>
      <c r="M33" s="35">
        <f>[1]!EM_S_QSTM07_IS($C$4,"61",M$21,"1")/$C$5</f>
        <v>3279.7587425400002</v>
      </c>
      <c r="N33" s="35">
        <f>[1]!EM_S_QSTM07_IS($C$4,"61",N$21,"1")/$C$5</f>
        <v>4196.0466488699994</v>
      </c>
      <c r="O33" s="3">
        <f>[1]!EM_S_QSTM07_IS($C$4,"61",O$21,"1")/$C$5</f>
        <v>4518.0771003199998</v>
      </c>
      <c r="P33" s="3">
        <f>[1]!EM_S_QSTM07_IS($C$4,"61",P$21,"1")/$C$5</f>
        <v>606.05552110999997</v>
      </c>
      <c r="Q33" s="3">
        <f>[1]!EM_S_QSTM07_IS($C$4,"61",Q$21,"1")/$C$5</f>
        <v>1354.8019828399999</v>
      </c>
      <c r="R33" s="3">
        <f>[1]!EM_S_QSTM07_IS($C$4,"61",R$21,"1")/$C$5</f>
        <v>1603.91397409</v>
      </c>
      <c r="S33" s="3">
        <f>[1]!EM_S_QSTM07_IS($C$4,"61",S$21,"1")/$C$5</f>
        <v>1648.8953058099999</v>
      </c>
      <c r="T33" s="3">
        <f>[1]!EM_S_QSTM07_IS($C$4,"61",T$21,"1")/$C$5</f>
        <v>2008.1788428499999</v>
      </c>
      <c r="U33" s="3">
        <f>[1]!EM_S_QSTM07_IS($C$4,"61",U$21,"1")/$C$5</f>
        <v>2911.0710256799998</v>
      </c>
      <c r="V33" s="3">
        <f>[1]!EM_S_QSTM07_IS($C$4,"61",V$21,"1")/$C$5</f>
        <v>6040.9650940200008</v>
      </c>
      <c r="W33" s="3">
        <f>[1]!EM_S_QSTM07_IS($C$4,"61",W$21,"1")/$C$5</f>
        <v>7471.2953300600002</v>
      </c>
      <c r="X33" s="3">
        <f>[1]!EM_S_QSTM07_IS($C$4,"61",X$21,"1")/$C$5</f>
        <v>8958.3305247999997</v>
      </c>
      <c r="Y33" s="3">
        <f>[1]!EM_S_QSTM07_IS($C$4,"61",Y$21,"1")/$C$5</f>
        <v>9287.3207187400003</v>
      </c>
      <c r="Z33" s="3">
        <f>[1]!EM_S_QSTM07_IS($C$4,"61",Z$21,"1")/$C$5</f>
        <v>11264.948340969999</v>
      </c>
      <c r="AA33" s="3"/>
    </row>
    <row r="34" spans="1:27" x14ac:dyDescent="0.25">
      <c r="B34" s="20"/>
      <c r="C34" s="18" t="s">
        <v>4</v>
      </c>
      <c r="D34" s="6"/>
      <c r="E34" s="36">
        <f>(E33-D33)/D33</f>
        <v>0.15832055606624607</v>
      </c>
      <c r="F34" s="36">
        <f t="shared" ref="F34:K34" si="75">(F33-E33)/E33</f>
        <v>0.15614422331354647</v>
      </c>
      <c r="G34" s="36">
        <f t="shared" si="75"/>
        <v>-5.2310942147638768E-2</v>
      </c>
      <c r="H34" s="36">
        <f t="shared" si="75"/>
        <v>-0.57486682978617965</v>
      </c>
      <c r="I34" s="15">
        <f t="shared" si="75"/>
        <v>0.28143855106843152</v>
      </c>
      <c r="J34" s="38"/>
      <c r="K34" s="36">
        <f t="shared" si="75"/>
        <v>0.31388682109646027</v>
      </c>
      <c r="L34" s="36">
        <f t="shared" ref="L34" si="76">(L33-K33)/K33</f>
        <v>0.26329468241574611</v>
      </c>
      <c r="M34" s="36">
        <f t="shared" ref="M34" si="77">(M33-L33)/L33</f>
        <v>0.11465401922932604</v>
      </c>
      <c r="N34" s="36">
        <f t="shared" ref="N34" si="78">(N33-M33)/M33</f>
        <v>0.27937661829979071</v>
      </c>
      <c r="O34" s="15">
        <f t="shared" ref="O34" si="79">(O33-N33)/N33</f>
        <v>7.6746156179346464E-2</v>
      </c>
      <c r="Q34" s="36">
        <f t="shared" ref="Q34" si="80">(Q33-P33)/P33</f>
        <v>1.2354420274212821</v>
      </c>
      <c r="R34" s="36">
        <f t="shared" ref="R34" si="81">(R33-Q33)/Q33</f>
        <v>0.18387335891537429</v>
      </c>
      <c r="S34" s="36">
        <f t="shared" ref="S34" si="82">(S33-R33)/R33</f>
        <v>2.8044728362392718E-2</v>
      </c>
      <c r="T34" s="36">
        <f t="shared" ref="T34" si="83">(T33-S33)/S33</f>
        <v>0.21789348042537265</v>
      </c>
      <c r="U34" s="15">
        <f t="shared" ref="U34:W34" si="84">(U33-T33)/T33</f>
        <v>0.44960745704731092</v>
      </c>
      <c r="W34" s="15">
        <f t="shared" si="84"/>
        <v>0.23677180943420689</v>
      </c>
      <c r="X34" s="15">
        <f t="shared" ref="X34" si="85">(X33-W33)/W33</f>
        <v>0.19903311662129911</v>
      </c>
      <c r="Y34" s="15">
        <f t="shared" ref="Y34" si="86">(Y33-X33)/X33</f>
        <v>3.6724498278918494E-2</v>
      </c>
      <c r="Z34" s="15">
        <f t="shared" ref="Z34" si="87">(Z33-Y33)/Y33</f>
        <v>0.2129384439410531</v>
      </c>
      <c r="AA34" s="15"/>
    </row>
    <row r="35" spans="1:27" x14ac:dyDescent="0.25">
      <c r="B35" s="20"/>
      <c r="C35" s="18" t="s">
        <v>12</v>
      </c>
      <c r="D35" s="34">
        <f>IFERROR(D33-[1]!EM_S_FA_EXTRAORDINARY($C$4,D$21)/$C$5,"")</f>
        <v>1186.0618359399998</v>
      </c>
      <c r="E35" s="35">
        <f>E33-[1]!EM_S_FA_EXTRAORDINARY($C$4,E$21)/$C$5</f>
        <v>1360.3828879100001</v>
      </c>
      <c r="F35" s="35">
        <f>F33-[1]!EM_S_FA_EXTRAORDINARY($C$4,F$21)/$C$5</f>
        <v>1615.4727004000001</v>
      </c>
      <c r="G35" s="35">
        <f>G33-[1]!EM_S_FA_EXTRAORDINARY($C$4,G$21)/$C$5</f>
        <v>1530.7654191799998</v>
      </c>
      <c r="H35" s="35">
        <f>H33-[1]!EM_S_FA_EXTRAORDINARY($C$4,H$21)/$C$5</f>
        <v>628.66518914000005</v>
      </c>
      <c r="I35" s="3">
        <f>I33-[1]!EM_S_FA_EXTRAORDINARY($C$4,I$21)/$C$5</f>
        <v>805.11519086999999</v>
      </c>
      <c r="J35" s="35">
        <f>J33-[1]!EM_S_FA_EXTRAORDINARY($C$4,J$21)/$C$5</f>
        <v>1741.66958191</v>
      </c>
      <c r="K35" s="35">
        <f>K33-[1]!EM_S_FA_EXTRAORDINARY($C$4,K$21)/$C$5</f>
        <v>2284.8351117399998</v>
      </c>
      <c r="L35" s="35">
        <f>L33-[1]!EM_S_FA_EXTRAORDINARY($C$4,L$21)/$C$5</f>
        <v>2922.8496033299998</v>
      </c>
      <c r="M35" s="35">
        <f>M33-[1]!EM_S_FA_EXTRAORDINARY($C$4,M$21)/$C$5</f>
        <v>3031.8642018400001</v>
      </c>
      <c r="N35" s="35">
        <f>N33-[1]!EM_S_FA_EXTRAORDINARY($C$4,N$21)/$C$5</f>
        <v>4163.9716887699997</v>
      </c>
      <c r="O35" s="3">
        <f>O33-[1]!EM_S_FA_EXTRAORDINARY($C$4,O$21)/$C$5</f>
        <v>4502.6122673399996</v>
      </c>
      <c r="P35" s="3">
        <f>P33-[1]!EM_S_FA_EXTRAORDINARY($C$4,P$21)/$C$5</f>
        <v>553.06065704000002</v>
      </c>
      <c r="Q35" s="3">
        <f>Q33-[1]!EM_S_FA_EXTRAORDINARY($C$4,Q$21)/$C$5</f>
        <v>1338.56756023</v>
      </c>
      <c r="R35" s="3">
        <f>R33-[1]!EM_S_FA_EXTRAORDINARY($C$4,R$21)/$C$5</f>
        <v>1562.9973497999999</v>
      </c>
      <c r="S35" s="3">
        <f>S33-[1]!EM_S_FA_EXTRAORDINARY($C$4,S$21)/$C$5</f>
        <v>1393.7213495099998</v>
      </c>
      <c r="T35" s="3">
        <f>T33-[1]!EM_S_FA_EXTRAORDINARY($C$4,T$21)/$C$5</f>
        <v>1818.4496024999999</v>
      </c>
      <c r="U35" s="3">
        <f>U33-[1]!EM_S_FA_EXTRAORDINARY($C$4,U$21)/$C$5</f>
        <v>2741.9227355099997</v>
      </c>
      <c r="V35" s="3">
        <f>V33-[1]!EM_S_FA_EXTRAORDINARY($C$4,V$21)/$C$5</f>
        <v>5983.0213722700009</v>
      </c>
      <c r="W35" s="3">
        <f>W33-[1]!EM_S_FA_EXTRAORDINARY($C$4,W$21)/$C$5</f>
        <v>7431.4160304200004</v>
      </c>
      <c r="X35" s="3">
        <f>X33-[1]!EM_S_FA_EXTRAORDINARY($C$4,X$21)/$C$5</f>
        <v>8953.5027043800001</v>
      </c>
      <c r="Y35" s="3">
        <f>Y33-[1]!EM_S_FA_EXTRAORDINARY($C$4,Y$21)/$C$5</f>
        <v>9118.4626757000005</v>
      </c>
      <c r="Z35" s="3">
        <f>Z33-[1]!EM_S_FA_EXTRAORDINARY($C$4,Z$21)/$C$5</f>
        <v>10761.492307819999</v>
      </c>
      <c r="AA35" s="3"/>
    </row>
    <row r="36" spans="1:27" x14ac:dyDescent="0.25">
      <c r="B36" s="21"/>
      <c r="C36" s="19" t="s">
        <v>4</v>
      </c>
      <c r="D36" s="7"/>
      <c r="E36" s="16">
        <f>IFERROR((E35-D35)/D35,"")</f>
        <v>0.14697467424356012</v>
      </c>
      <c r="F36" s="16">
        <f t="shared" ref="F36:I36" si="88">(F35-E35)/E35</f>
        <v>0.18751324701084901</v>
      </c>
      <c r="G36" s="16">
        <f t="shared" si="88"/>
        <v>-5.2434981537618289E-2</v>
      </c>
      <c r="H36" s="16">
        <f t="shared" si="88"/>
        <v>-0.58931317544606976</v>
      </c>
      <c r="I36" s="17">
        <f t="shared" si="88"/>
        <v>0.28067404522808015</v>
      </c>
      <c r="J36" s="17"/>
      <c r="K36" s="16">
        <f>IFERROR((K35-J35)/J35,"")</f>
        <v>0.31186485397209374</v>
      </c>
      <c r="L36" s="16">
        <f t="shared" ref="L36:Q36" si="89">IFERROR((L35-K35)/K35,"")</f>
        <v>0.27923874607482058</v>
      </c>
      <c r="M36" s="16">
        <f t="shared" si="89"/>
        <v>3.729736842627826E-2</v>
      </c>
      <c r="N36" s="16">
        <f t="shared" si="89"/>
        <v>0.37340309841151126</v>
      </c>
      <c r="O36" s="17">
        <f t="shared" si="89"/>
        <v>8.1326340302287525E-2</v>
      </c>
      <c r="P36" s="17"/>
      <c r="Q36" s="17">
        <f t="shared" si="89"/>
        <v>1.4202906917914944</v>
      </c>
      <c r="R36" s="17">
        <f t="shared" ref="R36" si="90">IFERROR((R35-Q35)/Q35,"")</f>
        <v>0.16766414803257085</v>
      </c>
      <c r="S36" s="17">
        <f t="shared" ref="S36" si="91">IFERROR((S35-R35)/R35,"")</f>
        <v>-0.10830216718643869</v>
      </c>
      <c r="T36" s="17">
        <f t="shared" ref="T36" si="92">IFERROR((T35-S35)/S35,"")</f>
        <v>0.30474402443452903</v>
      </c>
      <c r="U36" s="17">
        <f t="shared" ref="U36:W36" si="93">IFERROR((U35-T35)/T35,"")</f>
        <v>0.50783542845532337</v>
      </c>
      <c r="V36" s="17"/>
      <c r="W36" s="17">
        <f t="shared" si="93"/>
        <v>0.24208415247570281</v>
      </c>
      <c r="X36" s="17">
        <f t="shared" ref="X36" si="94">IFERROR((X35-W35)/W35,"")</f>
        <v>0.2048178527119785</v>
      </c>
      <c r="Y36" s="17">
        <f t="shared" ref="Y36" si="95">IFERROR((Y35-X35)/X35,"")</f>
        <v>1.8424071200570817E-2</v>
      </c>
      <c r="Z36" s="17">
        <f t="shared" ref="Z36" si="96">IFERROR((Z35-Y35)/Y35,"")</f>
        <v>0.1801871313789051</v>
      </c>
      <c r="AA36" s="17"/>
    </row>
    <row r="37" spans="1:27" x14ac:dyDescent="0.25">
      <c r="B37" s="24"/>
      <c r="C37" s="18" t="s">
        <v>17</v>
      </c>
      <c r="D37" s="47">
        <f>[1]!EM_S_EXACT_PERNETPROFIT($C$4,D$21)</f>
        <v>-0.18615934762749001</v>
      </c>
      <c r="E37" s="47">
        <f>[1]!EM_S_EXACT_PERNETPROFIT($C$4,E$21)</f>
        <v>0.112749909461531</v>
      </c>
      <c r="F37" s="47">
        <f>[1]!EM_S_EXACT_PERNETPROFIT($C$4,F$21)</f>
        <v>-0.236710558266054</v>
      </c>
      <c r="G37" s="47">
        <f>[1]!EM_S_EXACT_PERNETPROFIT($C$4,G$21)</f>
        <v>-0.591174560554382</v>
      </c>
      <c r="H37" s="47">
        <f>[1]!EM_S_EXACT_PERNETPROFIT($C$4,H$21)</f>
        <v>-1.4867727167706</v>
      </c>
      <c r="I37" s="47">
        <f>[1]!EM_S_EXACT_PERNETPROFIT($C$4,I$21)</f>
        <v>-0.48163517223681501</v>
      </c>
      <c r="J37" s="47">
        <f>[1]!EM_S_EXACT_PERNETPROFIT($C$4,J$21)</f>
        <v>0.346085385922905</v>
      </c>
      <c r="K37" s="47">
        <f>[1]!EM_S_EXACT_PERNETPROFIT($C$4,K$21)</f>
        <v>0.23691092727500601</v>
      </c>
      <c r="L37" s="47">
        <f>[1]!EM_S_EXACT_PERNETPROFIT($C$4,L$21)</f>
        <v>-0.98994227624515896</v>
      </c>
      <c r="M37" s="47">
        <f>[1]!EM_S_EXACT_PERNETPROFIT($C$4,M$21)</f>
        <v>0.18221930226643199</v>
      </c>
      <c r="N37" s="47">
        <f>[1]!EM_S_EXACT_PERNETPROFIT($C$4,N$21)</f>
        <v>-0.915379709688529</v>
      </c>
      <c r="O37" s="47">
        <f>[1]!EM_S_EXACT_PERNETPROFIT($C$4,O$21)</f>
        <v>1.5070633515384999</v>
      </c>
      <c r="P37" s="47">
        <f>[1]!EM_S_EXACT_PERNETPROFIT($C$4,P$21)</f>
        <v>-0.18439924958877099</v>
      </c>
      <c r="Q37" s="47">
        <f>[1]!EM_S_EXACT_PERNETPROFIT($C$4,Q$21)</f>
        <v>-0.38345518743950902</v>
      </c>
      <c r="R37" s="47">
        <f>[1]!EM_S_EXACT_PERNETPROFIT($C$4,R$21)</f>
        <v>-1.2667503821730799</v>
      </c>
      <c r="S37" s="47">
        <f>[1]!EM_S_EXACT_PERNETPROFIT($C$4,S$21)</f>
        <v>1.29865866080574</v>
      </c>
      <c r="T37" s="47">
        <f>[1]!EM_S_EXACT_PERNETPROFIT($C$4,T$21)</f>
        <v>-0.93271009664386095</v>
      </c>
      <c r="U37" s="47">
        <f>[1]!EM_S_EXACT_PERNETPROFIT($C$4,U$21)</f>
        <v>2.4092975340081102</v>
      </c>
      <c r="V37" s="47">
        <f>[1]!EM_S_EXACT_PERNETPROFIT($C$4,V$21)</f>
        <v>0.131637175708614</v>
      </c>
      <c r="W37" s="47">
        <f>[1]!EM_S_EXACT_PERNETPROFIT($C$4,W$21)</f>
        <v>0.34068151243321698</v>
      </c>
      <c r="X37" s="47">
        <f>[1]!EM_S_EXACT_PERNETPROFIT($C$4,X$21)</f>
        <v>-0.54853391957537401</v>
      </c>
      <c r="Y37" s="47">
        <f>[1]!EM_S_EXACT_PERNETPROFIT($C$4,Y$21)</f>
        <v>3.4722588931715599</v>
      </c>
      <c r="Z37" s="47">
        <f>[1]!EM_S_EXACT_PERNETPROFIT($C$4,Z$21)</f>
        <v>-2.9095023440155101E-2</v>
      </c>
      <c r="AA37" s="36"/>
    </row>
    <row r="38" spans="1:27" x14ac:dyDescent="0.25">
      <c r="B38" s="24"/>
      <c r="C38" s="18"/>
      <c r="D38" s="38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5.75" thickBot="1" x14ac:dyDescent="0.3"/>
    <row r="40" spans="1:27" s="27" customFormat="1" ht="15.75" thickBot="1" x14ac:dyDescent="0.3">
      <c r="A40" s="26"/>
      <c r="C40" s="40"/>
      <c r="E40" s="27">
        <v>3</v>
      </c>
      <c r="F40" s="27">
        <v>6</v>
      </c>
      <c r="G40" s="27">
        <v>9</v>
      </c>
      <c r="H40" s="27">
        <v>12</v>
      </c>
      <c r="I40" s="27">
        <v>15</v>
      </c>
      <c r="J40" s="27">
        <v>18</v>
      </c>
      <c r="K40" s="27">
        <v>21</v>
      </c>
      <c r="L40" s="27">
        <v>24</v>
      </c>
      <c r="M40" s="27">
        <v>27</v>
      </c>
      <c r="N40" s="27">
        <v>30</v>
      </c>
      <c r="O40" s="27">
        <v>33</v>
      </c>
      <c r="P40" s="27">
        <v>36</v>
      </c>
      <c r="Q40" s="27">
        <v>39</v>
      </c>
      <c r="R40" s="27">
        <v>42</v>
      </c>
      <c r="S40" s="27">
        <v>45</v>
      </c>
      <c r="T40" s="27">
        <v>48</v>
      </c>
      <c r="U40" s="27">
        <v>51</v>
      </c>
      <c r="V40" s="27">
        <v>54</v>
      </c>
      <c r="W40" s="27">
        <v>57</v>
      </c>
      <c r="X40" s="27">
        <v>60</v>
      </c>
      <c r="Y40" s="27">
        <v>63</v>
      </c>
      <c r="Z40" s="27">
        <v>66</v>
      </c>
      <c r="AA40" s="27">
        <v>69</v>
      </c>
    </row>
    <row r="41" spans="1:27" x14ac:dyDescent="0.25">
      <c r="D41" s="9">
        <v>40633</v>
      </c>
      <c r="E41" s="9">
        <f>EDATE($D$41,E$40)</f>
        <v>40724</v>
      </c>
      <c r="F41" s="9">
        <f t="shared" ref="F41:AA41" si="97">EDATE($D$41,F$40)</f>
        <v>40816</v>
      </c>
      <c r="G41" s="9">
        <f t="shared" si="97"/>
        <v>40908</v>
      </c>
      <c r="H41" s="9">
        <f t="shared" si="97"/>
        <v>40999</v>
      </c>
      <c r="I41" s="9">
        <f t="shared" si="97"/>
        <v>41090</v>
      </c>
      <c r="J41" s="9">
        <f t="shared" si="97"/>
        <v>41182</v>
      </c>
      <c r="K41" s="9">
        <f t="shared" si="97"/>
        <v>41274</v>
      </c>
      <c r="L41" s="9">
        <f t="shared" si="97"/>
        <v>41364</v>
      </c>
      <c r="M41" s="9">
        <f t="shared" si="97"/>
        <v>41455</v>
      </c>
      <c r="N41" s="9">
        <f t="shared" si="97"/>
        <v>41547</v>
      </c>
      <c r="O41" s="9">
        <f t="shared" si="97"/>
        <v>41639</v>
      </c>
      <c r="P41" s="9">
        <f t="shared" si="97"/>
        <v>41729</v>
      </c>
      <c r="Q41" s="9">
        <f t="shared" si="97"/>
        <v>41820</v>
      </c>
      <c r="R41" s="9">
        <f t="shared" si="97"/>
        <v>41912</v>
      </c>
      <c r="S41" s="9">
        <f t="shared" si="97"/>
        <v>42004</v>
      </c>
      <c r="T41" s="9">
        <f t="shared" si="97"/>
        <v>42094</v>
      </c>
      <c r="U41" s="9">
        <f t="shared" si="97"/>
        <v>42185</v>
      </c>
      <c r="V41" s="9">
        <f t="shared" si="97"/>
        <v>42277</v>
      </c>
      <c r="W41" s="9">
        <f t="shared" si="97"/>
        <v>42369</v>
      </c>
      <c r="X41" s="9">
        <f t="shared" si="97"/>
        <v>42460</v>
      </c>
      <c r="Y41" s="9">
        <f t="shared" si="97"/>
        <v>42551</v>
      </c>
      <c r="Z41" s="9">
        <f t="shared" si="97"/>
        <v>42643</v>
      </c>
      <c r="AA41" s="9">
        <f t="shared" si="97"/>
        <v>42735</v>
      </c>
    </row>
    <row r="42" spans="1:27" ht="15.75" thickBot="1" x14ac:dyDescent="0.3">
      <c r="D42" s="42" t="str">
        <f>LOOKUP(MONTH(D41),{3,6,9,12},{"Q1","Q2","Q3","Q4"})</f>
        <v>Q1</v>
      </c>
      <c r="E42" s="43" t="str">
        <f>LOOKUP(MONTH(E41),{3,6,9,12},{"Q1","Q2","Q3","Q4"})</f>
        <v>Q2</v>
      </c>
      <c r="F42" s="43" t="str">
        <f>LOOKUP(MONTH(F41),{3,6,9,12},{"Q1","Q2","Q3","Q4"})</f>
        <v>Q3</v>
      </c>
      <c r="G42" s="43" t="str">
        <f>LOOKUP(MONTH(G41),{3,6,9,12},{"Q1","Q2","Q3","Q4"})</f>
        <v>Q4</v>
      </c>
      <c r="H42" s="43" t="str">
        <f>LOOKUP(MONTH(H41),{3,6,9,12},{"Q1","Q2","Q3","Q4"})</f>
        <v>Q1</v>
      </c>
      <c r="I42" s="43" t="str">
        <f>LOOKUP(MONTH(I41),{3,6,9,12},{"Q1","Q2","Q3","Q4"})</f>
        <v>Q2</v>
      </c>
      <c r="J42" s="43" t="str">
        <f>LOOKUP(MONTH(J41),{3,6,9,12},{"Q1","Q2","Q3","Q4"})</f>
        <v>Q3</v>
      </c>
      <c r="K42" s="43" t="str">
        <f>LOOKUP(MONTH(K41),{3,6,9,12},{"Q1","Q2","Q3","Q4"})</f>
        <v>Q4</v>
      </c>
      <c r="L42" s="43" t="str">
        <f>LOOKUP(MONTH(L41),{3,6,9,12},{"Q1","Q2","Q3","Q4"})</f>
        <v>Q1</v>
      </c>
      <c r="M42" s="43" t="str">
        <f>LOOKUP(MONTH(M41),{3,6,9,12},{"Q1","Q2","Q3","Q4"})</f>
        <v>Q2</v>
      </c>
      <c r="N42" s="43" t="str">
        <f>LOOKUP(MONTH(N41),{3,6,9,12},{"Q1","Q2","Q3","Q4"})</f>
        <v>Q3</v>
      </c>
      <c r="O42" s="43" t="str">
        <f>LOOKUP(MONTH(O41),{3,6,9,12},{"Q1","Q2","Q3","Q4"})</f>
        <v>Q4</v>
      </c>
      <c r="P42" s="43" t="str">
        <f>LOOKUP(MONTH(P41),{3,6,9,12},{"Q1","Q2","Q3","Q4"})</f>
        <v>Q1</v>
      </c>
      <c r="Q42" s="43" t="str">
        <f>LOOKUP(MONTH(Q41),{3,6,9,12},{"Q1","Q2","Q3","Q4"})</f>
        <v>Q2</v>
      </c>
      <c r="R42" s="43" t="str">
        <f>LOOKUP(MONTH(R41),{3,6,9,12},{"Q1","Q2","Q3","Q4"})</f>
        <v>Q3</v>
      </c>
      <c r="S42" s="43" t="str">
        <f>LOOKUP(MONTH(S41),{3,6,9,12},{"Q1","Q2","Q3","Q4"})</f>
        <v>Q4</v>
      </c>
      <c r="T42" s="43" t="str">
        <f>LOOKUP(MONTH(T41),{3,6,9,12},{"Q1","Q2","Q3","Q4"})</f>
        <v>Q1</v>
      </c>
      <c r="U42" s="43" t="str">
        <f>LOOKUP(MONTH(U41),{3,6,9,12},{"Q1","Q2","Q3","Q4"})</f>
        <v>Q2</v>
      </c>
      <c r="V42" s="43" t="str">
        <f>LOOKUP(MONTH(V41),{3,6,9,12},{"Q1","Q2","Q3","Q4"})</f>
        <v>Q3</v>
      </c>
      <c r="W42" s="43" t="str">
        <f>LOOKUP(MONTH(W41),{3,6,9,12},{"Q1","Q2","Q3","Q4"})</f>
        <v>Q4</v>
      </c>
      <c r="X42" s="43" t="str">
        <f>LOOKUP(MONTH(X41),{3,6,9,12},{"Q1","Q2","Q3","Q4"})</f>
        <v>Q1</v>
      </c>
      <c r="Y42" s="43" t="str">
        <f>LOOKUP(MONTH(Y41),{3,6,9,12},{"Q1","Q2","Q3","Q4"})</f>
        <v>Q2</v>
      </c>
      <c r="Z42" s="43" t="str">
        <f>LOOKUP(MONTH(Z41),{3,6,9,12},{"Q1","Q2","Q3","Q4"})</f>
        <v>Q3</v>
      </c>
      <c r="AA42" s="43" t="str">
        <f>LOOKUP(MONTH(AA41),{3,6,9,12},{"Q1","Q2","Q3","Q4"})</f>
        <v>Q4</v>
      </c>
    </row>
    <row r="43" spans="1:27" x14ac:dyDescent="0.25">
      <c r="D43" s="10">
        <f>YEAR(D41)</f>
        <v>2011</v>
      </c>
      <c r="E43" s="10">
        <f t="shared" ref="E43:AA43" si="98">YEAR(E41)</f>
        <v>2011</v>
      </c>
      <c r="F43" s="10">
        <f t="shared" si="98"/>
        <v>2011</v>
      </c>
      <c r="G43" s="10">
        <f t="shared" si="98"/>
        <v>2011</v>
      </c>
      <c r="H43" s="10">
        <f t="shared" si="98"/>
        <v>2012</v>
      </c>
      <c r="I43" s="10">
        <f t="shared" si="98"/>
        <v>2012</v>
      </c>
      <c r="J43" s="10">
        <f t="shared" si="98"/>
        <v>2012</v>
      </c>
      <c r="K43" s="10">
        <f t="shared" si="98"/>
        <v>2012</v>
      </c>
      <c r="L43" s="10">
        <f t="shared" si="98"/>
        <v>2013</v>
      </c>
      <c r="M43" s="10">
        <f t="shared" si="98"/>
        <v>2013</v>
      </c>
      <c r="N43" s="10">
        <f t="shared" si="98"/>
        <v>2013</v>
      </c>
      <c r="O43" s="10">
        <f t="shared" si="98"/>
        <v>2013</v>
      </c>
      <c r="P43" s="10">
        <f t="shared" si="98"/>
        <v>2014</v>
      </c>
      <c r="Q43" s="10">
        <f t="shared" si="98"/>
        <v>2014</v>
      </c>
      <c r="R43" s="10">
        <f t="shared" si="98"/>
        <v>2014</v>
      </c>
      <c r="S43" s="10">
        <f t="shared" si="98"/>
        <v>2014</v>
      </c>
      <c r="T43" s="10">
        <f t="shared" si="98"/>
        <v>2015</v>
      </c>
      <c r="U43" s="10">
        <f t="shared" si="98"/>
        <v>2015</v>
      </c>
      <c r="V43" s="10">
        <f t="shared" si="98"/>
        <v>2015</v>
      </c>
      <c r="W43" s="10">
        <f t="shared" si="98"/>
        <v>2015</v>
      </c>
      <c r="X43" s="10">
        <f t="shared" si="98"/>
        <v>2016</v>
      </c>
      <c r="Y43" s="10">
        <f t="shared" si="98"/>
        <v>2016</v>
      </c>
      <c r="Z43" s="10">
        <f t="shared" si="98"/>
        <v>2016</v>
      </c>
      <c r="AA43" s="10">
        <f t="shared" si="98"/>
        <v>2016</v>
      </c>
    </row>
    <row r="44" spans="1:27" x14ac:dyDescent="0.25">
      <c r="D44" s="41" t="str">
        <f t="shared" ref="D44:K44" si="99">CONCATENATE(D43,D42)</f>
        <v>2011Q1</v>
      </c>
      <c r="E44" s="41" t="str">
        <f t="shared" si="99"/>
        <v>2011Q2</v>
      </c>
      <c r="F44" s="41" t="str">
        <f t="shared" si="99"/>
        <v>2011Q3</v>
      </c>
      <c r="G44" s="41" t="str">
        <f t="shared" si="99"/>
        <v>2011Q4</v>
      </c>
      <c r="H44" s="41" t="str">
        <f t="shared" si="99"/>
        <v>2012Q1</v>
      </c>
      <c r="I44" s="41" t="str">
        <f t="shared" si="99"/>
        <v>2012Q2</v>
      </c>
      <c r="J44" s="41" t="str">
        <f t="shared" si="99"/>
        <v>2012Q3</v>
      </c>
      <c r="K44" s="41" t="str">
        <f t="shared" si="99"/>
        <v>2012Q4</v>
      </c>
      <c r="L44" s="41" t="str">
        <f>CONCATENATE(L43,L42)</f>
        <v>2013Q1</v>
      </c>
      <c r="M44" s="41" t="str">
        <f t="shared" ref="M44:AA44" si="100">CONCATENATE(M43,M42)</f>
        <v>2013Q2</v>
      </c>
      <c r="N44" s="41" t="str">
        <f t="shared" si="100"/>
        <v>2013Q3</v>
      </c>
      <c r="O44" s="41" t="str">
        <f t="shared" si="100"/>
        <v>2013Q4</v>
      </c>
      <c r="P44" s="41" t="str">
        <f t="shared" si="100"/>
        <v>2014Q1</v>
      </c>
      <c r="Q44" s="41" t="str">
        <f t="shared" si="100"/>
        <v>2014Q2</v>
      </c>
      <c r="R44" s="41" t="str">
        <f t="shared" si="100"/>
        <v>2014Q3</v>
      </c>
      <c r="S44" s="41" t="str">
        <f t="shared" si="100"/>
        <v>2014Q4</v>
      </c>
      <c r="T44" s="41" t="str">
        <f t="shared" si="100"/>
        <v>2015Q1</v>
      </c>
      <c r="U44" s="41" t="str">
        <f t="shared" si="100"/>
        <v>2015Q2</v>
      </c>
      <c r="V44" s="41" t="str">
        <f t="shared" si="100"/>
        <v>2015Q3</v>
      </c>
      <c r="W44" s="41" t="str">
        <f t="shared" si="100"/>
        <v>2015Q4</v>
      </c>
      <c r="X44" s="41" t="str">
        <f t="shared" si="100"/>
        <v>2016Q1</v>
      </c>
      <c r="Y44" s="41" t="str">
        <f t="shared" si="100"/>
        <v>2016Q2</v>
      </c>
      <c r="Z44" s="41" t="str">
        <f t="shared" si="100"/>
        <v>2016Q3</v>
      </c>
      <c r="AA44" s="41" t="str">
        <f t="shared" si="100"/>
        <v>2016Q4</v>
      </c>
    </row>
    <row r="45" spans="1:27" x14ac:dyDescent="0.25">
      <c r="B45" s="20"/>
      <c r="C45" s="25" t="s">
        <v>3</v>
      </c>
      <c r="D45" s="35">
        <f>HLOOKUP(D41,$D$21:$AA$35,4,)</f>
        <v>7970.2555082899999</v>
      </c>
      <c r="E45" s="35">
        <f t="shared" ref="E45:Z45" si="101">HLOOKUP(E41,$D$21:$AA$35,4,)</f>
        <v>12018.582568850001</v>
      </c>
      <c r="F45" s="35">
        <f t="shared" si="101"/>
        <v>9319.5311460899993</v>
      </c>
      <c r="G45" s="35">
        <f t="shared" si="101"/>
        <v>42474.38057745</v>
      </c>
      <c r="H45" s="35">
        <f t="shared" si="101"/>
        <v>10345.91161085</v>
      </c>
      <c r="I45" s="35">
        <f t="shared" si="101"/>
        <v>20377.07960497</v>
      </c>
      <c r="J45" s="35">
        <f t="shared" si="101"/>
        <v>15405.230385129998</v>
      </c>
      <c r="K45" s="35">
        <f t="shared" si="101"/>
        <v>56988.023535469998</v>
      </c>
      <c r="L45" s="35">
        <f t="shared" si="101"/>
        <v>13999.905876129998</v>
      </c>
      <c r="M45" s="35">
        <f t="shared" si="101"/>
        <v>27390.43969159</v>
      </c>
      <c r="N45" s="35">
        <f t="shared" si="101"/>
        <v>22024.972618650001</v>
      </c>
      <c r="O45" s="35">
        <f t="shared" si="101"/>
        <v>72003.472893979997</v>
      </c>
      <c r="P45" s="35">
        <f t="shared" si="101"/>
        <v>9497.2165819500005</v>
      </c>
      <c r="Q45" s="35">
        <f t="shared" si="101"/>
        <v>31464.685512759999</v>
      </c>
      <c r="R45" s="35">
        <f t="shared" si="101"/>
        <v>22177.690468779998</v>
      </c>
      <c r="S45" s="35">
        <f t="shared" si="101"/>
        <v>83248.411934949996</v>
      </c>
      <c r="T45" s="35">
        <f t="shared" si="101"/>
        <v>8894.3381571399987</v>
      </c>
      <c r="U45" s="35">
        <f t="shared" si="101"/>
        <v>41372.45983539</v>
      </c>
      <c r="V45" s="35">
        <f t="shared" si="101"/>
        <v>29329.412004379999</v>
      </c>
      <c r="W45" s="35">
        <f t="shared" si="101"/>
        <v>115952.92002399001</v>
      </c>
      <c r="X45" s="35">
        <f t="shared" si="101"/>
        <v>14611.31201958</v>
      </c>
      <c r="Y45" s="35">
        <f t="shared" si="101"/>
        <v>60183.982286710001</v>
      </c>
      <c r="Z45" s="35">
        <f t="shared" si="101"/>
        <v>42259.505822769999</v>
      </c>
      <c r="AA45" s="35"/>
    </row>
    <row r="46" spans="1:27" x14ac:dyDescent="0.25">
      <c r="B46" s="20"/>
      <c r="C46" s="25" t="s">
        <v>4</v>
      </c>
      <c r="D46" s="38"/>
      <c r="E46" s="38"/>
      <c r="F46" s="38"/>
      <c r="G46" s="38"/>
      <c r="H46" s="14">
        <f>(H45-D45)/D45</f>
        <v>0.29806523769395343</v>
      </c>
      <c r="I46" s="14">
        <f>(I45-E45)/E45</f>
        <v>0.6954644599924551</v>
      </c>
      <c r="J46" s="14">
        <f t="shared" ref="J46:Z46" si="102">(J45-F45)/F45</f>
        <v>0.65300487155872089</v>
      </c>
      <c r="K46" s="14">
        <f t="shared" si="102"/>
        <v>0.34170346361037718</v>
      </c>
      <c r="L46" s="14">
        <f t="shared" si="102"/>
        <v>0.35318243599220089</v>
      </c>
      <c r="M46" s="14">
        <f t="shared" si="102"/>
        <v>0.34417886284889571</v>
      </c>
      <c r="N46" s="14">
        <f t="shared" si="102"/>
        <v>0.42970744792689064</v>
      </c>
      <c r="O46" s="14">
        <f t="shared" si="102"/>
        <v>0.26348429769922116</v>
      </c>
      <c r="P46" s="14">
        <f t="shared" si="102"/>
        <v>-0.32162282618321991</v>
      </c>
      <c r="Q46" s="14">
        <f t="shared" si="102"/>
        <v>0.14874700322612791</v>
      </c>
      <c r="R46" s="14">
        <f t="shared" si="102"/>
        <v>6.933849715694107E-3</v>
      </c>
      <c r="S46" s="14">
        <f t="shared" si="102"/>
        <v>0.15617217599389094</v>
      </c>
      <c r="T46" s="14">
        <f t="shared" si="102"/>
        <v>-6.3479485763840174E-2</v>
      </c>
      <c r="U46" s="14">
        <f t="shared" si="102"/>
        <v>0.31488553472470149</v>
      </c>
      <c r="V46" s="14">
        <f t="shared" si="102"/>
        <v>0.3224736834373097</v>
      </c>
      <c r="W46" s="14">
        <f t="shared" si="102"/>
        <v>0.39285443804736114</v>
      </c>
      <c r="X46" s="14">
        <f t="shared" si="102"/>
        <v>0.6427655168305757</v>
      </c>
      <c r="Y46" s="14">
        <f t="shared" si="102"/>
        <v>0.4546870678264246</v>
      </c>
      <c r="Z46" s="14">
        <f t="shared" si="102"/>
        <v>0.44085758747768433</v>
      </c>
    </row>
    <row r="47" spans="1:27" x14ac:dyDescent="0.25">
      <c r="B47" s="20"/>
      <c r="C47" s="25" t="s">
        <v>5</v>
      </c>
      <c r="D47" s="35">
        <f>HLOOKUP(D$41,$D$21:$AA$35,6,)</f>
        <v>3901.4818988299999</v>
      </c>
      <c r="E47" s="35">
        <f>HLOOKUP(E$41,$D$21:$AA$35,6,)</f>
        <v>5094.6257724800007</v>
      </c>
      <c r="F47" s="35">
        <f>HLOOKUP(F$41,$D$21:$AA$35,6,)</f>
        <v>3267.8422944099993</v>
      </c>
      <c r="G47" s="35">
        <f>HLOOKUP(G$41,$D$21:$AA$35,6,)</f>
        <v>16290.636232830002</v>
      </c>
      <c r="H47" s="35">
        <f>HLOOKUP(H$41,$D$21:$AA$35,6,)</f>
        <v>4323.6146854000008</v>
      </c>
      <c r="I47" s="35">
        <f>HLOOKUP(I$41,$D$21:$AA$35,6,)</f>
        <v>7124.9313349700005</v>
      </c>
      <c r="J47" s="35">
        <f>HLOOKUP(J$41,$D$21:$AA$35,6,)</f>
        <v>5794.1353645099971</v>
      </c>
      <c r="K47" s="35">
        <f>HLOOKUP(K$41,$D$21:$AA$35,6,)</f>
        <v>20451.949403539998</v>
      </c>
      <c r="L47" s="35">
        <f>HLOOKUP(L$41,$D$21:$AA$35,6,)</f>
        <v>5198.3195014299981</v>
      </c>
      <c r="M47" s="35">
        <f>HLOOKUP(M$41,$D$21:$AA$35,6,)</f>
        <v>8703.1470166899999</v>
      </c>
      <c r="N47" s="35">
        <f>HLOOKUP(N$41,$D$21:$AA$35,6,)</f>
        <v>6483.0613796800026</v>
      </c>
      <c r="O47" s="35">
        <f>HLOOKUP(O$41,$D$21:$AA$35,6,)</f>
        <v>22236.612419739999</v>
      </c>
      <c r="P47" s="35">
        <f>HLOOKUP(P$41,$D$21:$AA$35,6,)</f>
        <v>3790.9394098600005</v>
      </c>
      <c r="Q47" s="35">
        <f>HLOOKUP(Q$41,$D$21:$AA$35,6,)</f>
        <v>8872.5485451999994</v>
      </c>
      <c r="R47" s="35">
        <f>HLOOKUP(R$41,$D$21:$AA$35,6,)</f>
        <v>6318.9990251799973</v>
      </c>
      <c r="S47" s="35">
        <f>HLOOKUP(S$41,$D$21:$AA$35,6,)</f>
        <v>24848.453787089995</v>
      </c>
      <c r="T47" s="35">
        <f>HLOOKUP(T$41,$D$21:$AA$35,6,)</f>
        <v>3024.2279306699984</v>
      </c>
      <c r="U47" s="35">
        <f>HLOOKUP(U$41,$D$21:$AA$35,6,)</f>
        <v>12281.755262950002</v>
      </c>
      <c r="V47" s="35">
        <f>HLOOKUP(V$41,$D$21:$AA$35,6,)</f>
        <v>7823.0686989999995</v>
      </c>
      <c r="W47" s="35">
        <f>HLOOKUP(W$41,$D$21:$AA$35,6,)</f>
        <v>34269.449452040019</v>
      </c>
      <c r="X47" s="35">
        <f>HLOOKUP(X$41,$D$21:$AA$35,6,)</f>
        <v>4643.6151339500011</v>
      </c>
      <c r="Y47" s="35">
        <f>HLOOKUP(Y$41,$D$21:$AA$35,6,)</f>
        <v>15034.191266640002</v>
      </c>
      <c r="Z47" s="35">
        <f>HLOOKUP(Z$41,$D$21:$AA$35,6,)</f>
        <v>11373.407750889997</v>
      </c>
      <c r="AA47" s="35"/>
    </row>
    <row r="48" spans="1:27" x14ac:dyDescent="0.25">
      <c r="B48" s="20"/>
      <c r="C48" s="25" t="s">
        <v>6</v>
      </c>
      <c r="D48" s="36">
        <f>HLOOKUP(D$41,$D$21:$AA$35,7,)</f>
        <v>0.48950524795246542</v>
      </c>
      <c r="E48" s="36">
        <f>HLOOKUP(E$41,$D$21:$AA$35,7,)</f>
        <v>0.42389572508195367</v>
      </c>
      <c r="F48" s="36">
        <f>HLOOKUP(F$41,$D$21:$AA$35,7,)</f>
        <v>0.35064449522023644</v>
      </c>
      <c r="G48" s="36">
        <f>HLOOKUP(G$41,$D$21:$AA$35,7,)</f>
        <v>0.38354028973123711</v>
      </c>
      <c r="H48" s="36">
        <f>HLOOKUP(H$41,$D$21:$AA$35,7,)</f>
        <v>0.41790562765544265</v>
      </c>
      <c r="I48" s="36">
        <f>HLOOKUP(I$41,$D$21:$AA$35,7,)</f>
        <v>0.3496541934906226</v>
      </c>
      <c r="J48" s="36">
        <f>HLOOKUP(J$41,$D$21:$AA$35,7,)</f>
        <v>0.37611481423236781</v>
      </c>
      <c r="K48" s="36">
        <f>HLOOKUP(K$41,$D$21:$AA$35,7,)</f>
        <v>0.35888153571092829</v>
      </c>
      <c r="L48" s="36">
        <f>HLOOKUP(L$41,$D$21:$AA$35,7,)</f>
        <v>0.37131103219009443</v>
      </c>
      <c r="M48" s="36">
        <f>HLOOKUP(M$41,$D$21:$AA$35,7,)</f>
        <v>0.31774396886962814</v>
      </c>
      <c r="N48" s="36">
        <f>HLOOKUP(N$41,$D$21:$AA$35,7,)</f>
        <v>0.29435048533001879</v>
      </c>
      <c r="O48" s="36">
        <f>HLOOKUP(O$41,$D$21:$AA$35,7,)</f>
        <v>0.3088269430070662</v>
      </c>
      <c r="P48" s="36">
        <f>HLOOKUP(P$41,$D$21:$AA$35,7,)</f>
        <v>0.39916320504524411</v>
      </c>
      <c r="Q48" s="36">
        <f>HLOOKUP(Q$41,$D$21:$AA$35,7,)</f>
        <v>0.28198433896953712</v>
      </c>
      <c r="R48" s="36">
        <f>HLOOKUP(R$41,$D$21:$AA$35,7,)</f>
        <v>0.28492592743484202</v>
      </c>
      <c r="S48" s="36">
        <f>HLOOKUP(S$41,$D$21:$AA$35,7,)</f>
        <v>0.29848561923927736</v>
      </c>
      <c r="T48" s="36">
        <f>HLOOKUP(T$41,$D$21:$AA$35,7,)</f>
        <v>0.3400171971471847</v>
      </c>
      <c r="U48" s="36">
        <f>HLOOKUP(U$41,$D$21:$AA$35,7,)</f>
        <v>0.2968582315824545</v>
      </c>
      <c r="V48" s="36">
        <f>HLOOKUP(V$41,$D$21:$AA$35,7,)</f>
        <v>0.26673118089894599</v>
      </c>
      <c r="W48" s="36">
        <f>HLOOKUP(W$41,$D$21:$AA$35,7,)</f>
        <v>0.29554623932670138</v>
      </c>
      <c r="X48" s="36">
        <f>HLOOKUP(X$41,$D$21:$AA$35,7,)</f>
        <v>0.31780959353460453</v>
      </c>
      <c r="Y48" s="36">
        <f>HLOOKUP(Y$41,$D$21:$AA$35,7,)</f>
        <v>0.24980386301156904</v>
      </c>
      <c r="Z48" s="36">
        <f>HLOOKUP(Z$41,$D$21:$AA$35,7,)</f>
        <v>0.26913253076333538</v>
      </c>
      <c r="AA48" s="36"/>
    </row>
    <row r="49" spans="2:27" x14ac:dyDescent="0.25">
      <c r="B49" s="20"/>
      <c r="C49" s="25" t="s">
        <v>4</v>
      </c>
      <c r="D49" s="38"/>
      <c r="E49" s="38"/>
      <c r="F49" s="38"/>
      <c r="G49" s="38"/>
      <c r="H49" s="14">
        <f>(H47-D47)/D47</f>
        <v>0.10819806358619596</v>
      </c>
      <c r="I49" s="14">
        <f t="shared" ref="I49:Z49" si="103">(I47-E47)/E47</f>
        <v>0.39851907738881326</v>
      </c>
      <c r="J49" s="14">
        <f t="shared" si="103"/>
        <v>0.77307680190733119</v>
      </c>
      <c r="K49" s="14">
        <f t="shared" si="103"/>
        <v>0.2554420288585067</v>
      </c>
      <c r="L49" s="14">
        <f t="shared" si="103"/>
        <v>0.20230868837218635</v>
      </c>
      <c r="M49" s="14">
        <f t="shared" si="103"/>
        <v>0.22150609002699173</v>
      </c>
      <c r="N49" s="14">
        <f t="shared" si="103"/>
        <v>0.11890057305008564</v>
      </c>
      <c r="O49" s="14">
        <f t="shared" si="103"/>
        <v>8.7261266932877085E-2</v>
      </c>
      <c r="P49" s="14">
        <f t="shared" si="103"/>
        <v>-0.27073751261015094</v>
      </c>
      <c r="Q49" s="14">
        <f t="shared" si="103"/>
        <v>1.9464399278231043E-2</v>
      </c>
      <c r="R49" s="14">
        <f t="shared" si="103"/>
        <v>-2.5306308993807994E-2</v>
      </c>
      <c r="S49" s="14">
        <f t="shared" si="103"/>
        <v>0.11745680133505404</v>
      </c>
      <c r="T49" s="14">
        <f t="shared" si="103"/>
        <v>-0.20224841293844811</v>
      </c>
      <c r="U49" s="14">
        <f t="shared" si="103"/>
        <v>0.38424210365063211</v>
      </c>
      <c r="V49" s="14">
        <f t="shared" si="103"/>
        <v>0.23802340652792847</v>
      </c>
      <c r="W49" s="14">
        <f t="shared" si="103"/>
        <v>0.3791381043533863</v>
      </c>
      <c r="X49" s="14">
        <f t="shared" si="103"/>
        <v>0.53547128073816774</v>
      </c>
      <c r="Y49" s="14">
        <f t="shared" si="103"/>
        <v>0.22410770649315817</v>
      </c>
      <c r="Z49" s="14">
        <f t="shared" si="103"/>
        <v>0.45382946110952949</v>
      </c>
    </row>
    <row r="50" spans="2:27" x14ac:dyDescent="0.25">
      <c r="B50" s="20"/>
      <c r="C50" s="25" t="s">
        <v>7</v>
      </c>
      <c r="D50" s="35">
        <f>HLOOKUP(D$41,$D$21:$AA$35,9,)</f>
        <v>1648.8888228800001</v>
      </c>
      <c r="E50" s="35">
        <f>HLOOKUP(E$41,$D$21:$AA$35,9,)</f>
        <v>2768.9831704499998</v>
      </c>
      <c r="F50" s="35">
        <f>HLOOKUP(F$41,$D$21:$AA$35,9,)</f>
        <v>1185.21179736</v>
      </c>
      <c r="G50" s="35">
        <f>HLOOKUP(G$41,$D$21:$AA$35,9,)</f>
        <v>10160.132906500001</v>
      </c>
      <c r="H50" s="35">
        <f>HLOOKUP(H$41,$D$21:$AA$35,9,)</f>
        <v>2036.8952171800001</v>
      </c>
      <c r="I50" s="35">
        <f>HLOOKUP(I$41,$D$21:$AA$35,9,)</f>
        <v>3975.4345210199999</v>
      </c>
      <c r="J50" s="35">
        <f>HLOOKUP(J$41,$D$21:$AA$35,9,)</f>
        <v>2140.6009888799999</v>
      </c>
      <c r="K50" s="35">
        <f>HLOOKUP(K$41,$D$21:$AA$35,9,)</f>
        <v>12860.11006698</v>
      </c>
      <c r="L50" s="35">
        <f>HLOOKUP(L$41,$D$21:$AA$35,9,)</f>
        <v>2395.1444455599999</v>
      </c>
      <c r="M50" s="35">
        <f>HLOOKUP(M$41,$D$21:$AA$35,9,)</f>
        <v>4710.0665621899998</v>
      </c>
      <c r="N50" s="35">
        <f>HLOOKUP(N$41,$D$21:$AA$35,9,)</f>
        <v>2865.2605019799998</v>
      </c>
      <c r="O50" s="35">
        <f>HLOOKUP(O$41,$D$21:$AA$35,9,)</f>
        <v>14290.866877410001</v>
      </c>
      <c r="P50" s="35">
        <f>HLOOKUP(P$41,$D$21:$AA$35,9,)</f>
        <v>2017.75043426</v>
      </c>
      <c r="Q50" s="35">
        <f>HLOOKUP(Q$41,$D$21:$AA$35,9,)</f>
        <v>4838.5099567700008</v>
      </c>
      <c r="R50" s="35">
        <f>HLOOKUP(R$41,$D$21:$AA$35,9,)</f>
        <v>2701.3998988499998</v>
      </c>
      <c r="S50" s="35">
        <f>HLOOKUP(S$41,$D$21:$AA$35,9,)</f>
        <v>15421.698577899999</v>
      </c>
      <c r="T50" s="35">
        <f>HLOOKUP(T$41,$D$21:$AA$35,9,)</f>
        <v>1169.8227119200001</v>
      </c>
      <c r="U50" s="35">
        <f>HLOOKUP(U$41,$D$21:$AA$35,9,)</f>
        <v>7549.1116468800001</v>
      </c>
      <c r="V50" s="35">
        <f>HLOOKUP(V$41,$D$21:$AA$35,9,)</f>
        <v>3634.76404293</v>
      </c>
      <c r="W50" s="35">
        <f>HLOOKUP(W$41,$D$21:$AA$35,9,)</f>
        <v>20769.078900779998</v>
      </c>
      <c r="X50" s="35">
        <f>HLOOKUP(X$41,$D$21:$AA$35,9,)</f>
        <v>1646.6007835299999</v>
      </c>
      <c r="Y50" s="35">
        <f>HLOOKUP(Y$41,$D$21:$AA$35,9,)</f>
        <v>8258.0044654699996</v>
      </c>
      <c r="Z50" s="35">
        <f>HLOOKUP(Z$41,$D$21:$AA$35,9,)</f>
        <v>5882.6953558699997</v>
      </c>
      <c r="AA50" s="35"/>
    </row>
    <row r="51" spans="2:27" x14ac:dyDescent="0.25">
      <c r="B51" s="20"/>
      <c r="C51" s="25" t="s">
        <v>8</v>
      </c>
      <c r="D51" s="36">
        <f>HLOOKUP(D$41,$D$21:$AA$35,10,)</f>
        <v>0.20688029651809312</v>
      </c>
      <c r="E51" s="36">
        <f>HLOOKUP(E$41,$D$21:$AA$35,10,)</f>
        <v>0.23039182487514834</v>
      </c>
      <c r="F51" s="36">
        <f>HLOOKUP(F$41,$D$21:$AA$35,10,)</f>
        <v>0.12717504548040001</v>
      </c>
      <c r="G51" s="36">
        <f>HLOOKUP(G$41,$D$21:$AA$35,10,)</f>
        <v>0.23920614658460962</v>
      </c>
      <c r="H51" s="36">
        <f>HLOOKUP(H$41,$D$21:$AA$35,10,)</f>
        <v>0.19687924020575048</v>
      </c>
      <c r="I51" s="36">
        <f>HLOOKUP(I$41,$D$21:$AA$35,10,)</f>
        <v>0.19509343822018468</v>
      </c>
      <c r="J51" s="36">
        <f>HLOOKUP(J$41,$D$21:$AA$35,10,)</f>
        <v>0.13895287089936864</v>
      </c>
      <c r="K51" s="36">
        <f>HLOOKUP(K$41,$D$21:$AA$35,10,)</f>
        <v>0.22566338099049391</v>
      </c>
      <c r="L51" s="36">
        <f>HLOOKUP(L$41,$D$21:$AA$35,10,)</f>
        <v>0.17108289632459237</v>
      </c>
      <c r="M51" s="36">
        <f>HLOOKUP(M$41,$D$21:$AA$35,10,)</f>
        <v>0.1719602392376412</v>
      </c>
      <c r="N51" s="36">
        <f>HLOOKUP(N$41,$D$21:$AA$35,10,)</f>
        <v>0.1300914444521849</v>
      </c>
      <c r="O51" s="36">
        <f>HLOOKUP(O$41,$D$21:$AA$35,10,)</f>
        <v>0.1984746888313608</v>
      </c>
      <c r="P51" s="36">
        <f>HLOOKUP(P$41,$D$21:$AA$35,10,)</f>
        <v>0.21245703063093763</v>
      </c>
      <c r="Q51" s="36">
        <f>HLOOKUP(Q$41,$D$21:$AA$35,10,)</f>
        <v>0.1537758880446404</v>
      </c>
      <c r="R51" s="36">
        <f>HLOOKUP(R$41,$D$21:$AA$35,10,)</f>
        <v>0.12180708819310186</v>
      </c>
      <c r="S51" s="36">
        <f>HLOOKUP(S$41,$D$21:$AA$35,10,)</f>
        <v>0.18524916234979302</v>
      </c>
      <c r="T51" s="36">
        <f>HLOOKUP(T$41,$D$21:$AA$35,10,)</f>
        <v>0.13152442500523953</v>
      </c>
      <c r="U51" s="36">
        <f>HLOOKUP(U$41,$D$21:$AA$35,10,)</f>
        <v>0.18246707294939449</v>
      </c>
      <c r="V51" s="36">
        <f>HLOOKUP(V$41,$D$21:$AA$35,10,)</f>
        <v>0.12392897758697621</v>
      </c>
      <c r="W51" s="36">
        <f>HLOOKUP(W$41,$D$21:$AA$35,10,)</f>
        <v>0.1791164801756005</v>
      </c>
      <c r="X51" s="36">
        <f>HLOOKUP(X$41,$D$21:$AA$35,10,)</f>
        <v>0.11269356107948827</v>
      </c>
      <c r="Y51" s="36">
        <f>HLOOKUP(Y$41,$D$21:$AA$35,10,)</f>
        <v>0.13721266276680991</v>
      </c>
      <c r="Z51" s="36">
        <f>HLOOKUP(Z$41,$D$21:$AA$35,10,)</f>
        <v>0.13920407352942407</v>
      </c>
      <c r="AA51" s="36"/>
    </row>
    <row r="52" spans="2:27" x14ac:dyDescent="0.25">
      <c r="B52" s="20"/>
      <c r="C52" s="25" t="s">
        <v>9</v>
      </c>
      <c r="D52" s="45">
        <f>HLOOKUP(D$41,$D$21:$AA$35,11,)</f>
        <v>1189.96472077</v>
      </c>
      <c r="E52" s="35">
        <f>[1]!EM_S_QSTM07_IS($C$4,"60",E$41,"1")/$C$5</f>
        <v>2062.5528135499999</v>
      </c>
      <c r="F52" s="35">
        <f>[1]!EM_S_QSTM07_IS($C$4,"60",F$41,"1")/$C$5</f>
        <v>853.83146835000002</v>
      </c>
      <c r="G52" s="35">
        <f>[1]!EM_S_QSTM07_IS($C$4,"60",G$41,"1")/$C$5</f>
        <v>7493.2572091000002</v>
      </c>
      <c r="H52" s="35">
        <f>[1]!EM_S_QSTM07_IS($C$4,"60",H$41,"1")/$C$5</f>
        <v>1530.54676623</v>
      </c>
      <c r="I52" s="35">
        <f>[1]!EM_S_QSTM07_IS($C$4,"60",I$41,"1")/$C$5</f>
        <v>3004.9308696799999</v>
      </c>
      <c r="J52" s="35">
        <f>[1]!EM_S_QSTM07_IS($C$4,"60",J$41,"1")/$C$5</f>
        <v>1610.6945206600001</v>
      </c>
      <c r="K52" s="35">
        <f>[1]!EM_S_QSTM07_IS($C$4,"60",K$41,"1")/$C$5</f>
        <v>9516.4162664899995</v>
      </c>
      <c r="L52" s="35">
        <f>[1]!EM_S_QSTM07_IS($C$4,"60",L$41,"1")/$C$5</f>
        <v>1789.36922966</v>
      </c>
      <c r="M52" s="35">
        <f>[1]!EM_S_QSTM07_IS($C$4,"60",M$41,"1")/$C$5</f>
        <v>3546.5220689299999</v>
      </c>
      <c r="N52" s="35">
        <f>[1]!EM_S_QSTM07_IS($C$4,"60",N$41,"1")/$C$5</f>
        <v>2141.2525931300002</v>
      </c>
      <c r="O52" s="35">
        <f>[1]!EM_S_QSTM07_IS($C$4,"60",O$41,"1")/$C$5</f>
        <v>10820.405979520001</v>
      </c>
      <c r="P52" s="35">
        <f>[1]!EM_S_QSTM07_IS($C$4,"60",P$41,"1")/$C$5</f>
        <v>1638.3304238699998</v>
      </c>
      <c r="Q52" s="35">
        <f>[1]!EM_S_QSTM07_IS($C$4,"60",Q$41,"1")/$C$5</f>
        <v>3854.1495026500002</v>
      </c>
      <c r="R52" s="35">
        <f>[1]!EM_S_QSTM07_IS($C$4,"60",R$41,"1")/$C$5</f>
        <v>2112.5174843199998</v>
      </c>
      <c r="S52" s="35">
        <f>[1]!EM_S_QSTM07_IS($C$4,"60",S$41,"1")/$C$5</f>
        <v>11682.526617240001</v>
      </c>
      <c r="T52" s="35">
        <f>[1]!EM_S_QSTM07_IS($C$4,"60",T$41,"1")/$C$5</f>
        <v>908.02622346999999</v>
      </c>
      <c r="U52" s="35">
        <f>[1]!EM_S_QSTM07_IS($C$4,"60",U$41,"1")/$C$5</f>
        <v>5881.4556457799999</v>
      </c>
      <c r="V52" s="35">
        <f>[1]!EM_S_QSTM07_IS($C$4,"60",V$41,"1")/$C$5</f>
        <v>2749.14215083</v>
      </c>
      <c r="W52" s="35">
        <f>[1]!EM_S_QSTM07_IS($C$4,"60",W$41,"1")/$C$5</f>
        <v>16410.814006230001</v>
      </c>
      <c r="X52" s="35">
        <f>[1]!EM_S_QSTM07_IS($C$4,"60",X$41,"1")/$C$5</f>
        <v>1249.8234327800001</v>
      </c>
      <c r="Y52" s="35">
        <f>[1]!EM_S_QSTM07_IS($C$4,"60",Y$41,"1")/$C$5</f>
        <v>5844.8071656100001</v>
      </c>
      <c r="Z52" s="35">
        <f>[1]!EM_S_QSTM07_IS($C$4,"60",Z$41,"1")/$C$5</f>
        <v>4195.6224748100003</v>
      </c>
      <c r="AA52" s="35"/>
    </row>
    <row r="53" spans="2:27" x14ac:dyDescent="0.25">
      <c r="B53" s="20"/>
      <c r="C53" s="25" t="s">
        <v>10</v>
      </c>
      <c r="D53" s="36">
        <f>HLOOKUP(D$41,$D$21:$AA$35,12,)</f>
        <v>0.14930069927272685</v>
      </c>
      <c r="E53" s="36">
        <f t="shared" ref="E53:G53" si="104">E52/E45</f>
        <v>0.17161364925808847</v>
      </c>
      <c r="F53" s="36">
        <f t="shared" si="104"/>
        <v>9.1617427418355074E-2</v>
      </c>
      <c r="G53" s="36">
        <f t="shared" si="104"/>
        <v>0.17641828102557974</v>
      </c>
      <c r="H53" s="36">
        <f t="shared" ref="H53" si="105">H52/H45</f>
        <v>0.14793735185451223</v>
      </c>
      <c r="I53" s="36">
        <f t="shared" ref="I53" si="106">I52/I45</f>
        <v>0.14746621831653897</v>
      </c>
      <c r="J53" s="36">
        <f t="shared" ref="J53" si="107">J52/J45</f>
        <v>0.10455504269606598</v>
      </c>
      <c r="K53" s="36">
        <f t="shared" ref="K53" si="108">K52/K45</f>
        <v>0.16698975812991432</v>
      </c>
      <c r="L53" s="36">
        <f t="shared" ref="L53" si="109">L52/L45</f>
        <v>0.12781294713637292</v>
      </c>
      <c r="M53" s="36">
        <f t="shared" ref="M53" si="110">M52/M45</f>
        <v>0.12948028979684212</v>
      </c>
      <c r="N53" s="36">
        <f t="shared" ref="N53" si="111">N52/N45</f>
        <v>9.7219307837725075E-2</v>
      </c>
      <c r="O53" s="36">
        <f t="shared" ref="O53" si="112">O52/O45</f>
        <v>0.15027616786557338</v>
      </c>
      <c r="P53" s="36">
        <f t="shared" ref="P53" si="113">P52/P45</f>
        <v>0.17250637697193721</v>
      </c>
      <c r="Q53" s="36">
        <f t="shared" ref="Q53" si="114">Q52/Q45</f>
        <v>0.12249127680259228</v>
      </c>
      <c r="R53" s="36">
        <f t="shared" ref="R53" si="115">R52/R45</f>
        <v>9.5254169377728265E-2</v>
      </c>
      <c r="S53" s="36">
        <f t="shared" ref="S53" si="116">S52/S45</f>
        <v>0.14033332703533954</v>
      </c>
      <c r="T53" s="36">
        <f t="shared" ref="T53" si="117">T52/T45</f>
        <v>0.10209036438996587</v>
      </c>
      <c r="U53" s="36">
        <f t="shared" ref="U53" si="118">U52/U45</f>
        <v>0.14215871304681291</v>
      </c>
      <c r="V53" s="36">
        <f t="shared" ref="V53" si="119">V52/V45</f>
        <v>9.3733285563974089E-2</v>
      </c>
      <c r="W53" s="36">
        <f t="shared" ref="W53" si="120">W52/W45</f>
        <v>0.14152997615613902</v>
      </c>
      <c r="X53" s="36">
        <f t="shared" ref="X53" si="121">X52/X45</f>
        <v>8.5538070168179603E-2</v>
      </c>
      <c r="Y53" s="36">
        <f t="shared" ref="Y53" si="122">Y52/Y45</f>
        <v>9.7115660073239574E-2</v>
      </c>
      <c r="Z53" s="36">
        <f t="shared" ref="Z53" si="123">Z52/Z45</f>
        <v>9.9282336438239693E-2</v>
      </c>
      <c r="AA53" s="36"/>
    </row>
    <row r="54" spans="2:27" x14ac:dyDescent="0.25">
      <c r="B54" s="20"/>
      <c r="C54" s="25" t="s">
        <v>11</v>
      </c>
      <c r="D54" s="46">
        <f>HLOOKUP(D$41,$D$21:$AA$35,13,)</f>
        <v>1205.1385593299999</v>
      </c>
      <c r="E54" s="46">
        <f>HLOOKUP(E$41,$D$21:$AA$35,13,)</f>
        <v>1772.71609377</v>
      </c>
      <c r="F54" s="46">
        <f>HLOOKUP(F$41,$D$21:$AA$35,13,)</f>
        <v>606.05552110999997</v>
      </c>
      <c r="G54" s="46">
        <f>HLOOKUP(G$41,$D$21:$AA$35,13,)</f>
        <v>6040.9650940200008</v>
      </c>
      <c r="H54" s="46">
        <f>HLOOKUP(H$41,$D$21:$AA$35,13,)</f>
        <v>1395.9367661800002</v>
      </c>
      <c r="I54" s="46">
        <f>HLOOKUP(I$41,$D$21:$AA$35,13,)</f>
        <v>2329.1483131499999</v>
      </c>
      <c r="J54" s="46">
        <f>HLOOKUP(J$41,$D$21:$AA$35,13,)</f>
        <v>1354.8019828399999</v>
      </c>
      <c r="K54" s="46">
        <f>HLOOKUP(K$41,$D$21:$AA$35,13,)</f>
        <v>7471.2953300600002</v>
      </c>
      <c r="L54" s="46">
        <f>HLOOKUP(L$41,$D$21:$AA$35,13,)</f>
        <v>1613.90422833</v>
      </c>
      <c r="M54" s="46">
        <f>HLOOKUP(M$41,$D$21:$AA$35,13,)</f>
        <v>2942.40067856</v>
      </c>
      <c r="N54" s="46">
        <f>HLOOKUP(N$41,$D$21:$AA$35,13,)</f>
        <v>1603.91397409</v>
      </c>
      <c r="O54" s="46">
        <f>HLOOKUP(O$41,$D$21:$AA$35,13,)</f>
        <v>8958.3305247999997</v>
      </c>
      <c r="P54" s="46">
        <f>HLOOKUP(P$41,$D$21:$AA$35,13,)</f>
        <v>1529.4793776099998</v>
      </c>
      <c r="Q54" s="46">
        <f>HLOOKUP(Q$41,$D$21:$AA$35,13,)</f>
        <v>3279.7587425400002</v>
      </c>
      <c r="R54" s="46">
        <f>HLOOKUP(R$41,$D$21:$AA$35,13,)</f>
        <v>1648.8953058099999</v>
      </c>
      <c r="S54" s="46">
        <f>HLOOKUP(S$41,$D$21:$AA$35,13,)</f>
        <v>9287.3207187400003</v>
      </c>
      <c r="T54" s="46">
        <f>HLOOKUP(T$41,$D$21:$AA$35,13,)</f>
        <v>650.23241658000006</v>
      </c>
      <c r="U54" s="46">
        <f>HLOOKUP(U$41,$D$21:$AA$35,13,)</f>
        <v>4196.0466488699994</v>
      </c>
      <c r="V54" s="46">
        <f>HLOOKUP(V$41,$D$21:$AA$35,13,)</f>
        <v>2008.1788428499999</v>
      </c>
      <c r="W54" s="46">
        <f>HLOOKUP(W$41,$D$21:$AA$35,13,)</f>
        <v>11264.948340969999</v>
      </c>
      <c r="X54" s="46">
        <f>HLOOKUP(X$41,$D$21:$AA$35,13,)</f>
        <v>833.23288576000004</v>
      </c>
      <c r="Y54" s="46">
        <f>HLOOKUP(Y$41,$D$21:$AA$35,13,)</f>
        <v>4518.0771003199998</v>
      </c>
      <c r="Z54" s="46">
        <f>HLOOKUP(Z$41,$D$21:$AA$35,13,)</f>
        <v>2911.0710256799998</v>
      </c>
      <c r="AA54" s="35"/>
    </row>
    <row r="55" spans="2:27" x14ac:dyDescent="0.25">
      <c r="B55" s="20"/>
      <c r="C55" s="25" t="s">
        <v>4</v>
      </c>
      <c r="D55" s="36"/>
      <c r="E55" s="38"/>
      <c r="F55" s="38"/>
      <c r="G55" s="38"/>
      <c r="H55" s="14">
        <f>(H54-D54)/D54</f>
        <v>0.15832055606624607</v>
      </c>
      <c r="I55" s="14">
        <f t="shared" ref="I55:Z55" si="124">(I54-E54)/E54</f>
        <v>0.31388682109646027</v>
      </c>
      <c r="J55" s="14">
        <f t="shared" si="124"/>
        <v>1.2354420274212821</v>
      </c>
      <c r="K55" s="14">
        <f t="shared" si="124"/>
        <v>0.23677180943420689</v>
      </c>
      <c r="L55" s="14">
        <f t="shared" si="124"/>
        <v>0.15614422331354647</v>
      </c>
      <c r="M55" s="14">
        <f t="shared" si="124"/>
        <v>0.26329468241574611</v>
      </c>
      <c r="N55" s="14">
        <f t="shared" si="124"/>
        <v>0.18387335891537429</v>
      </c>
      <c r="O55" s="14">
        <f t="shared" si="124"/>
        <v>0.19903311662129911</v>
      </c>
      <c r="P55" s="14">
        <f t="shared" si="124"/>
        <v>-5.2310942147638768E-2</v>
      </c>
      <c r="Q55" s="14">
        <f t="shared" si="124"/>
        <v>0.11465401922932604</v>
      </c>
      <c r="R55" s="14">
        <f t="shared" si="124"/>
        <v>2.8044728362392718E-2</v>
      </c>
      <c r="S55" s="14">
        <f t="shared" si="124"/>
        <v>3.6724498278918494E-2</v>
      </c>
      <c r="T55" s="14">
        <f t="shared" si="124"/>
        <v>-0.57486682978617965</v>
      </c>
      <c r="U55" s="14">
        <f t="shared" si="124"/>
        <v>0.27937661829979071</v>
      </c>
      <c r="V55" s="14">
        <f t="shared" si="124"/>
        <v>0.21789348042537265</v>
      </c>
      <c r="W55" s="14">
        <f t="shared" si="124"/>
        <v>0.2129384439410531</v>
      </c>
      <c r="X55" s="14">
        <f t="shared" si="124"/>
        <v>0.28143855106843152</v>
      </c>
      <c r="Y55" s="14">
        <f t="shared" si="124"/>
        <v>7.6746156179346464E-2</v>
      </c>
      <c r="Z55" s="14">
        <f t="shared" si="124"/>
        <v>0.44960745704731092</v>
      </c>
    </row>
    <row r="56" spans="2:27" x14ac:dyDescent="0.25">
      <c r="B56" s="20"/>
      <c r="C56" s="25" t="s">
        <v>12</v>
      </c>
      <c r="D56" s="46">
        <f>HLOOKUP(D$41,$D$21:$AA$35,15,)</f>
        <v>1186.0618359399998</v>
      </c>
      <c r="E56" s="46">
        <f>HLOOKUP(E$41,$D$21:$AA$35,15,)</f>
        <v>1741.66958191</v>
      </c>
      <c r="F56" s="46">
        <f>HLOOKUP(F$41,$D$21:$AA$35,15,)</f>
        <v>553.06065704000002</v>
      </c>
      <c r="G56" s="46">
        <f>HLOOKUP(G$41,$D$21:$AA$35,15,)</f>
        <v>5983.0213722700009</v>
      </c>
      <c r="H56" s="46">
        <f>HLOOKUP(H$41,$D$21:$AA$35,15,)</f>
        <v>1360.3828879100001</v>
      </c>
      <c r="I56" s="46">
        <f>HLOOKUP(I$41,$D$21:$AA$35,15,)</f>
        <v>2284.8351117399998</v>
      </c>
      <c r="J56" s="46">
        <f>HLOOKUP(J$41,$D$21:$AA$35,15,)</f>
        <v>1338.56756023</v>
      </c>
      <c r="K56" s="46">
        <f>HLOOKUP(K$41,$D$21:$AA$35,15,)</f>
        <v>7431.4160304200004</v>
      </c>
      <c r="L56" s="46">
        <f>HLOOKUP(L$41,$D$21:$AA$35,15,)</f>
        <v>1615.4727004000001</v>
      </c>
      <c r="M56" s="46">
        <f>HLOOKUP(M$41,$D$21:$AA$35,15,)</f>
        <v>2922.8496033299998</v>
      </c>
      <c r="N56" s="46">
        <f>HLOOKUP(N$41,$D$21:$AA$35,15,)</f>
        <v>1562.9973497999999</v>
      </c>
      <c r="O56" s="46">
        <f>HLOOKUP(O$41,$D$21:$AA$35,15,)</f>
        <v>8953.5027043800001</v>
      </c>
      <c r="P56" s="46">
        <f>HLOOKUP(P$41,$D$21:$AA$35,15,)</f>
        <v>1530.7654191799998</v>
      </c>
      <c r="Q56" s="46">
        <f>HLOOKUP(Q$41,$D$21:$AA$35,15,)</f>
        <v>3031.8642018400001</v>
      </c>
      <c r="R56" s="46">
        <f>HLOOKUP(R$41,$D$21:$AA$35,15,)</f>
        <v>1393.7213495099998</v>
      </c>
      <c r="S56" s="46">
        <f>HLOOKUP(S$41,$D$21:$AA$35,15,)</f>
        <v>9118.4626757000005</v>
      </c>
      <c r="T56" s="46">
        <f>HLOOKUP(T$41,$D$21:$AA$35,15,)</f>
        <v>628.66518914000005</v>
      </c>
      <c r="U56" s="46">
        <f>HLOOKUP(U$41,$D$21:$AA$35,15,)</f>
        <v>4163.9716887699997</v>
      </c>
      <c r="V56" s="46">
        <f>HLOOKUP(V$41,$D$21:$AA$35,15,)</f>
        <v>1818.4496024999999</v>
      </c>
      <c r="W56" s="46">
        <f>HLOOKUP(W$41,$D$21:$AA$35,15,)</f>
        <v>10761.492307819999</v>
      </c>
      <c r="X56" s="46">
        <f>HLOOKUP(X$41,$D$21:$AA$35,15,)</f>
        <v>805.11519086999999</v>
      </c>
      <c r="Y56" s="46">
        <f>HLOOKUP(Y$41,$D$21:$AA$35,15,)</f>
        <v>4502.6122673399996</v>
      </c>
      <c r="Z56" s="46">
        <f>HLOOKUP(Z$41,$D$21:$AA$35,15,)</f>
        <v>2741.9227355099997</v>
      </c>
      <c r="AA56" s="35"/>
    </row>
    <row r="57" spans="2:27" x14ac:dyDescent="0.25">
      <c r="B57" s="21"/>
      <c r="C57" s="44" t="s">
        <v>4</v>
      </c>
      <c r="D57" s="36"/>
      <c r="E57" s="38"/>
      <c r="F57" s="38"/>
      <c r="G57" s="38"/>
      <c r="H57" s="14">
        <f>IFERROR((H56-D56)/D56,"")</f>
        <v>0.14697467424356012</v>
      </c>
      <c r="I57" s="14">
        <f t="shared" ref="I57:Z57" si="125">IFERROR((I56-E56)/E56,"")</f>
        <v>0.31186485397209374</v>
      </c>
      <c r="J57" s="14">
        <f t="shared" si="125"/>
        <v>1.4202906917914944</v>
      </c>
      <c r="K57" s="14">
        <f t="shared" si="125"/>
        <v>0.24208415247570281</v>
      </c>
      <c r="L57" s="14">
        <f t="shared" si="125"/>
        <v>0.18751324701084901</v>
      </c>
      <c r="M57" s="14">
        <f t="shared" si="125"/>
        <v>0.27923874607482058</v>
      </c>
      <c r="N57" s="14">
        <f t="shared" si="125"/>
        <v>0.16766414803257085</v>
      </c>
      <c r="O57" s="14">
        <f t="shared" si="125"/>
        <v>0.2048178527119785</v>
      </c>
      <c r="P57" s="14">
        <f t="shared" si="125"/>
        <v>-5.2434981537618289E-2</v>
      </c>
      <c r="Q57" s="14">
        <f t="shared" si="125"/>
        <v>3.729736842627826E-2</v>
      </c>
      <c r="R57" s="14">
        <f t="shared" si="125"/>
        <v>-0.10830216718643869</v>
      </c>
      <c r="S57" s="14">
        <f t="shared" si="125"/>
        <v>1.8424071200570817E-2</v>
      </c>
      <c r="T57" s="14">
        <f t="shared" si="125"/>
        <v>-0.58931317544606976</v>
      </c>
      <c r="U57" s="14">
        <f t="shared" si="125"/>
        <v>0.37340309841151126</v>
      </c>
      <c r="V57" s="14">
        <f t="shared" si="125"/>
        <v>0.30474402443452903</v>
      </c>
      <c r="W57" s="14">
        <f t="shared" si="125"/>
        <v>0.1801871313789051</v>
      </c>
      <c r="X57" s="14">
        <f t="shared" si="125"/>
        <v>0.28067404522808015</v>
      </c>
      <c r="Y57" s="14">
        <f t="shared" si="125"/>
        <v>8.1326340302287525E-2</v>
      </c>
      <c r="Z57" s="14">
        <f t="shared" si="125"/>
        <v>0.50783542845532337</v>
      </c>
    </row>
  </sheetData>
  <mergeCells count="4">
    <mergeCell ref="D22:I22"/>
    <mergeCell ref="J22:O22"/>
    <mergeCell ref="P22:U22"/>
    <mergeCell ref="V22:A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7" sqref="V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输出</vt:lpstr>
      <vt:lpstr>第6题图表</vt:lpstr>
      <vt:lpstr>第7题图表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2017-01-09T02:21:42Z</dcterms:created>
  <dcterms:modified xsi:type="dcterms:W3CDTF">2017-01-09T09:35:23Z</dcterms:modified>
</cp:coreProperties>
</file>