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1" i="1" l="1"/>
  <c r="P14" i="1"/>
  <c r="Y20" i="1"/>
  <c r="Y18" i="1"/>
  <c r="Y19" i="1" s="1"/>
  <c r="Y17" i="1"/>
  <c r="P13" i="1"/>
  <c r="W18" i="1"/>
  <c r="Y8" i="1"/>
  <c r="P12" i="1"/>
  <c r="N47" i="1" l="1"/>
  <c r="N46" i="1"/>
  <c r="I58" i="1"/>
  <c r="U9" i="1"/>
  <c r="P11" i="1"/>
  <c r="P10" i="1"/>
  <c r="U10" i="1" l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W8" i="1" s="1"/>
  <c r="M13" i="1"/>
  <c r="M11" i="1"/>
  <c r="M12" i="1"/>
  <c r="M10" i="1"/>
  <c r="C13" i="1"/>
  <c r="D11" i="1"/>
  <c r="D12" i="1"/>
  <c r="D10" i="1"/>
  <c r="H13" i="1"/>
  <c r="H12" i="1"/>
  <c r="I12" i="1" s="1"/>
  <c r="H11" i="1"/>
  <c r="I11" i="1" s="1"/>
  <c r="H10" i="1"/>
  <c r="I10" i="1" s="1"/>
  <c r="U28" i="1" l="1"/>
  <c r="W9" i="1"/>
  <c r="W10" i="1" s="1"/>
  <c r="W11" i="1" s="1"/>
  <c r="W12" i="1" s="1"/>
  <c r="W13" i="1" s="1"/>
  <c r="W14" i="1" s="1"/>
  <c r="W15" i="1" s="1"/>
  <c r="W16" i="1" s="1"/>
  <c r="W17" i="1" s="1"/>
  <c r="Y9" i="1" s="1"/>
  <c r="Y10" i="1" s="1"/>
  <c r="Y11" i="1" s="1"/>
  <c r="Y12" i="1" s="1"/>
  <c r="Y13" i="1" s="1"/>
  <c r="Y14" i="1" s="1"/>
  <c r="Y15" i="1" s="1"/>
  <c r="Y16" i="1" s="1"/>
  <c r="N15" i="1"/>
  <c r="P15" i="1"/>
</calcChain>
</file>

<file path=xl/sharedStrings.xml><?xml version="1.0" encoding="utf-8"?>
<sst xmlns="http://schemas.openxmlformats.org/spreadsheetml/2006/main" count="187" uniqueCount="114">
  <si>
    <t>Column Parameterizations</t>
  </si>
  <si>
    <t>Created by Mike O'Connor on 26 Jul 18 at 5:14pm EST in Cold Spring Harbor, NY</t>
  </si>
  <si>
    <t>Description: This excel workbook lays out the final parameters chosen to inform the ATS column models</t>
  </si>
  <si>
    <t xml:space="preserve">Source: </t>
  </si>
  <si>
    <t>C:\Users\mo8557\Dropbox\Imnavait UTexas Data\Labwork\Analysis\PaperStoryboard.m</t>
  </si>
  <si>
    <t>Acrotelm</t>
  </si>
  <si>
    <t>Catotelm</t>
  </si>
  <si>
    <t>Mineral Soil</t>
  </si>
  <si>
    <t>[1/cm]</t>
  </si>
  <si>
    <t>Porosity</t>
  </si>
  <si>
    <t>[-]</t>
  </si>
  <si>
    <t>Van Genuchten n</t>
  </si>
  <si>
    <t>Permeability</t>
  </si>
  <si>
    <t>[m/s]</t>
  </si>
  <si>
    <t>[m^2]</t>
  </si>
  <si>
    <t>[W/m*K]</t>
  </si>
  <si>
    <t>Saturated thermal conductivity</t>
  </si>
  <si>
    <t>Dry thermal conductivity</t>
  </si>
  <si>
    <t>Particle density</t>
  </si>
  <si>
    <t>Van Genuchten alpha</t>
  </si>
  <si>
    <t>[kg/m^3]</t>
  </si>
  <si>
    <t>Bedrock*</t>
  </si>
  <si>
    <t>Input in test 2</t>
  </si>
  <si>
    <t>Input in test 0</t>
  </si>
  <si>
    <t>Van Genuchten m</t>
  </si>
  <si>
    <t>[1/Pa]</t>
  </si>
  <si>
    <t>[g/cm^3]</t>
  </si>
  <si>
    <t>PROPERTIES</t>
  </si>
  <si>
    <t>GEOMETRIES</t>
  </si>
  <si>
    <t>Column Geometry</t>
  </si>
  <si>
    <t>number of cells</t>
  </si>
  <si>
    <t>thickness of each cell</t>
  </si>
  <si>
    <t>layer id</t>
  </si>
  <si>
    <t>total layer thickness</t>
  </si>
  <si>
    <t>[cm]</t>
  </si>
  <si>
    <t>TOTAL:</t>
  </si>
  <si>
    <t>Growth Factor:</t>
  </si>
  <si>
    <t>Increasing column dz:</t>
  </si>
  <si>
    <t>dz*=1.2</t>
  </si>
  <si>
    <t>GEOMETRIES MATRIX</t>
  </si>
  <si>
    <t>Test Number</t>
  </si>
  <si>
    <t>Mean</t>
  </si>
  <si>
    <t>Thick</t>
  </si>
  <si>
    <t>Middle</t>
  </si>
  <si>
    <t>Thin</t>
  </si>
  <si>
    <t>Thick, Large Range</t>
  </si>
  <si>
    <t>Thin, Large Range</t>
  </si>
  <si>
    <t>Thin, Small Range</t>
  </si>
  <si>
    <t>No Catotelm</t>
  </si>
  <si>
    <t>Slope</t>
  </si>
  <si>
    <t>25th Percentile</t>
  </si>
  <si>
    <t>75th Percentile</t>
  </si>
  <si>
    <t>Acrotelm Thickness [cm]</t>
  </si>
  <si>
    <t>Catotelm Thickness [cm]</t>
  </si>
  <si>
    <t>PROPERTIES MATRIX</t>
  </si>
  <si>
    <t>VG Alpha</t>
  </si>
  <si>
    <t>Saturated Thermal K</t>
  </si>
  <si>
    <t>Dry Thermal K</t>
  </si>
  <si>
    <t>LC TYPES</t>
  </si>
  <si>
    <t>Birch HI</t>
  </si>
  <si>
    <t>Birch LO</t>
  </si>
  <si>
    <t>Lichen</t>
  </si>
  <si>
    <t>Tussock HI</t>
  </si>
  <si>
    <t>Tussock LO</t>
  </si>
  <si>
    <t>Sedge HI</t>
  </si>
  <si>
    <t>Sedge LO</t>
  </si>
  <si>
    <t>AC Type</t>
  </si>
  <si>
    <t>AC Thickness</t>
  </si>
  <si>
    <t>CT Type</t>
  </si>
  <si>
    <t>CT Thickness</t>
  </si>
  <si>
    <t>MN Type</t>
  </si>
  <si>
    <t>MN Thickness?</t>
  </si>
  <si>
    <t>CT HI</t>
  </si>
  <si>
    <t>CT LO</t>
  </si>
  <si>
    <t>AC</t>
  </si>
  <si>
    <t>MN LD</t>
  </si>
  <si>
    <t>MN MD</t>
  </si>
  <si>
    <t>MN HD</t>
  </si>
  <si>
    <t>MN MD/HI</t>
  </si>
  <si>
    <t>None</t>
  </si>
  <si>
    <t>Thin SV</t>
  </si>
  <si>
    <t>Thin LV</t>
  </si>
  <si>
    <t>Thick LV</t>
  </si>
  <si>
    <t>n/a</t>
  </si>
  <si>
    <t>x3 VG Alphas</t>
  </si>
  <si>
    <t>x3 porosity</t>
  </si>
  <si>
    <t>x3 permeability</t>
  </si>
  <si>
    <t>x3 thermal K</t>
  </si>
  <si>
    <t>x3 thicknesses</t>
  </si>
  <si>
    <t>1) Thickness of layers can vary</t>
  </si>
  <si>
    <t>2) Properties of layers can vary</t>
  </si>
  <si>
    <t>Two ways to test for hydrologic variability:</t>
  </si>
  <si>
    <t xml:space="preserve">If we JUST test the layer THICKNESSES: </t>
  </si>
  <si>
    <t>Layer thicknesses vary between groups</t>
  </si>
  <si>
    <t>overarching sci question: how does thaw and flow change within different land cover types?</t>
  </si>
  <si>
    <t>What are the REASONABLE types we see?</t>
  </si>
  <si>
    <t>Tussock tundra: flow happens in lows</t>
  </si>
  <si>
    <t>Sedges: flow happens in lows</t>
  </si>
  <si>
    <t>Reality: sedges focus flow, birches drain it.  How do we show that without creating an actual hillslope with sedges at the bottom and tussocks on top?</t>
  </si>
  <si>
    <t>This may be backwards--the land cover develops BECAUSE OF the hydraulic/thermal properties of the soil below</t>
  </si>
  <si>
    <t>NOT IN THIS STUDY: Not a lateral feature</t>
  </si>
  <si>
    <t>AC Means</t>
  </si>
  <si>
    <t>AC Stds</t>
  </si>
  <si>
    <t>Standard Dev.</t>
  </si>
  <si>
    <t>Catotelm: GROUP 1</t>
  </si>
  <si>
    <t>Catotelm: GROUP 2</t>
  </si>
  <si>
    <t>Mineral: GROUP 1</t>
  </si>
  <si>
    <t>Mineral: GROUP 2</t>
  </si>
  <si>
    <t>Acrotelm: GROUP 1</t>
  </si>
  <si>
    <t>Ct Means</t>
  </si>
  <si>
    <t>Ct Stds</t>
  </si>
  <si>
    <t>Mn Means</t>
  </si>
  <si>
    <t>Mn Stds</t>
  </si>
  <si>
    <t>dz*=1.1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</si>
</sst>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11" fontId="0" fillId="0" borderId="0" xfId="0" applyNumberFormat="1"/>
    <xf numFmtId="0" fontId="0" fillId="0" borderId="0" xfId="0" applyAlignment="1"/>
    <xf numFmtId="2" fontId="1" fillId="0" borderId="0" xfId="0" applyNumberFormat="1" applyFont="1"/>
    <xf numFmtId="0" fontId="2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abSelected="1" topLeftCell="F1" workbookViewId="0">
      <selection activeCell="Y25" sqref="Y25"/>
    </sheetView>
  </sheetViews>
  <sheetFormatPr defaultRowHeight="15" x14ac:dyDescent="0.25"/>
  <cols>
    <col min="1" max="1" width="17" customWidth="1"/>
    <col min="2" max="2" width="12.7109375" customWidth="1"/>
    <col min="3" max="3" width="10.5703125" customWidth="1"/>
    <col min="4" max="4" width="13" customWidth="1"/>
    <col min="5" max="6" width="13.5703125" customWidth="1"/>
    <col min="7" max="7" width="12.42578125" customWidth="1"/>
    <col min="8" max="8" width="12" bestFit="1" customWidth="1"/>
    <col min="9" max="9" width="13.85546875" bestFit="1" customWidth="1"/>
    <col min="10" max="10" width="12.85546875" customWidth="1"/>
    <col min="11" max="11" width="15" bestFit="1" customWidth="1"/>
    <col min="12" max="12" width="12.7109375" bestFit="1" customWidth="1"/>
    <col min="13" max="13" width="9.7109375" bestFit="1" customWidth="1"/>
    <col min="14" max="14" width="13.85546875" customWidth="1"/>
    <col min="15" max="15" width="11" customWidth="1"/>
    <col min="16" max="16" width="14" customWidth="1"/>
    <col min="17" max="17" width="9.140625" customWidth="1"/>
  </cols>
  <sheetData>
    <row r="1" spans="1:25" x14ac:dyDescent="0.25">
      <c r="B1" s="1" t="s">
        <v>0</v>
      </c>
    </row>
    <row r="2" spans="1:25" x14ac:dyDescent="0.25">
      <c r="B2" t="s">
        <v>1</v>
      </c>
    </row>
    <row r="3" spans="1:25" x14ac:dyDescent="0.25">
      <c r="B3" t="s">
        <v>2</v>
      </c>
    </row>
    <row r="4" spans="1:25" x14ac:dyDescent="0.25">
      <c r="B4" t="s">
        <v>3</v>
      </c>
      <c r="C4" t="s">
        <v>4</v>
      </c>
    </row>
    <row r="6" spans="1:25" x14ac:dyDescent="0.25">
      <c r="C6" s="15" t="s">
        <v>27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 t="s">
        <v>28</v>
      </c>
      <c r="O6" s="15"/>
      <c r="P6" s="15"/>
      <c r="Q6" s="15"/>
      <c r="T6" s="16" t="s">
        <v>37</v>
      </c>
      <c r="U6" s="16"/>
      <c r="V6" s="16"/>
      <c r="W6" s="16"/>
      <c r="X6" s="16"/>
      <c r="Y6" s="16"/>
    </row>
    <row r="7" spans="1:25" ht="30" x14ac:dyDescent="0.25">
      <c r="C7" s="19" t="s">
        <v>23</v>
      </c>
      <c r="D7" s="19"/>
      <c r="E7" s="19"/>
      <c r="F7" s="19"/>
      <c r="G7" s="19"/>
      <c r="H7" s="19"/>
      <c r="I7" s="19"/>
      <c r="J7" s="19" t="s">
        <v>22</v>
      </c>
      <c r="K7" s="19"/>
      <c r="L7" s="19"/>
      <c r="M7" s="19"/>
      <c r="N7" s="19" t="s">
        <v>29</v>
      </c>
      <c r="O7" s="19"/>
      <c r="P7" s="19"/>
      <c r="Q7" s="19"/>
      <c r="T7" s="8" t="s">
        <v>36</v>
      </c>
      <c r="U7" s="2">
        <v>1.1000000000000001</v>
      </c>
      <c r="V7" s="8" t="s">
        <v>36</v>
      </c>
      <c r="W7" s="2">
        <v>1.2</v>
      </c>
      <c r="X7" s="8" t="s">
        <v>36</v>
      </c>
      <c r="Y7" s="2">
        <v>1.2</v>
      </c>
    </row>
    <row r="8" spans="1:25" s="3" customFormat="1" ht="45" x14ac:dyDescent="0.25">
      <c r="C8" s="16" t="s">
        <v>19</v>
      </c>
      <c r="D8" s="16"/>
      <c r="E8" s="3" t="s">
        <v>11</v>
      </c>
      <c r="F8" s="3" t="s">
        <v>24</v>
      </c>
      <c r="G8" s="3" t="s">
        <v>9</v>
      </c>
      <c r="H8" s="16" t="s">
        <v>12</v>
      </c>
      <c r="I8" s="16"/>
      <c r="J8" s="3" t="s">
        <v>16</v>
      </c>
      <c r="K8" s="3" t="s">
        <v>17</v>
      </c>
      <c r="L8" s="16" t="s">
        <v>18</v>
      </c>
      <c r="M8" s="16"/>
      <c r="N8" s="3" t="s">
        <v>30</v>
      </c>
      <c r="O8" s="3" t="s">
        <v>31</v>
      </c>
      <c r="P8" s="3" t="s">
        <v>33</v>
      </c>
      <c r="Q8" s="3" t="s">
        <v>32</v>
      </c>
      <c r="T8">
        <v>1</v>
      </c>
      <c r="U8" s="4">
        <v>0.02</v>
      </c>
      <c r="V8">
        <v>1</v>
      </c>
      <c r="W8" s="4">
        <f>U27*W7</f>
        <v>0.14678181707619511</v>
      </c>
      <c r="X8">
        <v>1</v>
      </c>
      <c r="Y8" s="4">
        <f>W17*Y7</f>
        <v>0.90883432293673139</v>
      </c>
    </row>
    <row r="9" spans="1:25" s="2" customFormat="1" x14ac:dyDescent="0.25">
      <c r="C9" s="2" t="s">
        <v>8</v>
      </c>
      <c r="D9" s="2" t="s">
        <v>25</v>
      </c>
      <c r="E9" s="2" t="s">
        <v>10</v>
      </c>
      <c r="F9" s="2" t="s">
        <v>10</v>
      </c>
      <c r="G9" s="2" t="s">
        <v>10</v>
      </c>
      <c r="H9" s="2" t="s">
        <v>13</v>
      </c>
      <c r="I9" s="2" t="s">
        <v>14</v>
      </c>
      <c r="J9" s="2" t="s">
        <v>15</v>
      </c>
      <c r="K9" s="2" t="s">
        <v>15</v>
      </c>
      <c r="L9" s="2" t="s">
        <v>26</v>
      </c>
      <c r="M9" s="2" t="s">
        <v>20</v>
      </c>
      <c r="N9" s="2" t="s">
        <v>10</v>
      </c>
      <c r="O9" s="2" t="s">
        <v>34</v>
      </c>
      <c r="P9" s="2" t="s">
        <v>34</v>
      </c>
      <c r="Q9" s="2" t="s">
        <v>10</v>
      </c>
      <c r="T9">
        <v>2</v>
      </c>
      <c r="U9" s="4">
        <f t="shared" ref="U9:U27" si="0">U8*$U$7</f>
        <v>2.2000000000000002E-2</v>
      </c>
      <c r="V9">
        <v>2</v>
      </c>
      <c r="W9" s="4">
        <f t="shared" ref="W9:W24" si="1">W8*$W$7</f>
        <v>0.17613818049143412</v>
      </c>
      <c r="X9">
        <v>2</v>
      </c>
      <c r="Y9" s="4">
        <f t="shared" ref="Y9:Y16" si="2">Y8*$Y$7</f>
        <v>1.0906011875240775</v>
      </c>
    </row>
    <row r="10" spans="1:25" x14ac:dyDescent="0.25">
      <c r="A10" s="17" t="s">
        <v>40</v>
      </c>
      <c r="B10" s="1" t="s">
        <v>5</v>
      </c>
      <c r="C10">
        <v>6.6699999999999995E-2</v>
      </c>
      <c r="D10" s="5">
        <f>C10*100/9806.38</f>
        <v>6.801694407110473E-4</v>
      </c>
      <c r="E10">
        <v>1.44</v>
      </c>
      <c r="G10">
        <v>0.8</v>
      </c>
      <c r="H10" s="5">
        <f>10^-3.3435</f>
        <v>4.5341929777901362E-4</v>
      </c>
      <c r="I10" s="5">
        <f>(H10*0.00089)/(1000*9.81)</f>
        <v>4.1135899594630187E-11</v>
      </c>
      <c r="J10">
        <v>0.56000000000000005</v>
      </c>
      <c r="K10">
        <v>0.08</v>
      </c>
      <c r="L10">
        <v>0.4</v>
      </c>
      <c r="M10">
        <f>L10*1000</f>
        <v>400</v>
      </c>
      <c r="N10">
        <v>4</v>
      </c>
      <c r="O10">
        <v>0.01</v>
      </c>
      <c r="P10">
        <f>N10*O10</f>
        <v>0.04</v>
      </c>
      <c r="Q10">
        <v>1001</v>
      </c>
      <c r="T10">
        <v>3</v>
      </c>
      <c r="U10" s="4">
        <f t="shared" si="0"/>
        <v>2.4200000000000003E-2</v>
      </c>
      <c r="V10">
        <v>3</v>
      </c>
      <c r="W10" s="4">
        <f t="shared" si="1"/>
        <v>0.21136581658972095</v>
      </c>
      <c r="X10">
        <v>3</v>
      </c>
      <c r="Y10" s="4">
        <f t="shared" si="2"/>
        <v>1.308721425028893</v>
      </c>
    </row>
    <row r="11" spans="1:25" x14ac:dyDescent="0.25">
      <c r="A11" s="17"/>
      <c r="B11" s="1" t="s">
        <v>6</v>
      </c>
      <c r="C11">
        <v>1.24E-2</v>
      </c>
      <c r="D11" s="5">
        <f>C11*100/9806.38</f>
        <v>1.2644829182634164E-4</v>
      </c>
      <c r="E11">
        <v>1.48</v>
      </c>
      <c r="G11">
        <v>0.76</v>
      </c>
      <c r="H11" s="5">
        <f>10^-4.5689</f>
        <v>2.6983606814262957E-5</v>
      </c>
      <c r="I11" s="5">
        <f>(H11*0.00089)/(1000*9.81)</f>
        <v>2.44805403309827E-12</v>
      </c>
      <c r="J11">
        <v>0.67</v>
      </c>
      <c r="K11">
        <v>0.09</v>
      </c>
      <c r="L11">
        <v>1.4</v>
      </c>
      <c r="M11">
        <f>L11*1000</f>
        <v>1400</v>
      </c>
      <c r="N11">
        <v>0</v>
      </c>
      <c r="O11">
        <v>0.02</v>
      </c>
      <c r="P11">
        <f t="shared" ref="P11" si="3">N11*O11</f>
        <v>0</v>
      </c>
      <c r="Q11">
        <v>1002</v>
      </c>
      <c r="T11">
        <v>4</v>
      </c>
      <c r="U11" s="4">
        <f t="shared" si="0"/>
        <v>2.6620000000000005E-2</v>
      </c>
      <c r="V11">
        <v>4</v>
      </c>
      <c r="W11" s="4">
        <f t="shared" si="1"/>
        <v>0.25363897990766515</v>
      </c>
      <c r="X11">
        <v>4</v>
      </c>
      <c r="Y11" s="4">
        <f t="shared" si="2"/>
        <v>1.5704657100346715</v>
      </c>
    </row>
    <row r="12" spans="1:25" x14ac:dyDescent="0.25">
      <c r="A12" s="17"/>
      <c r="B12" s="1" t="s">
        <v>7</v>
      </c>
      <c r="C12">
        <v>2E-3</v>
      </c>
      <c r="D12" s="5">
        <f>C12*100/9806.38</f>
        <v>2.03948857784422E-5</v>
      </c>
      <c r="E12">
        <v>1.58</v>
      </c>
      <c r="G12">
        <v>0.49</v>
      </c>
      <c r="H12" s="5">
        <f>10^-6.0162</f>
        <v>9.6338526614234905E-7</v>
      </c>
      <c r="I12" s="5">
        <f>(H12*0.00089)/(1000*9.81)</f>
        <v>8.740192526673707E-14</v>
      </c>
      <c r="J12">
        <v>1.65</v>
      </c>
      <c r="K12">
        <v>0.4</v>
      </c>
      <c r="L12">
        <v>2.42</v>
      </c>
      <c r="M12">
        <f>L12*1000</f>
        <v>2420</v>
      </c>
      <c r="N12">
        <v>20</v>
      </c>
      <c r="O12" t="s">
        <v>113</v>
      </c>
      <c r="P12" s="4">
        <f>U28</f>
        <v>1.145499989865121</v>
      </c>
      <c r="Q12">
        <v>1003</v>
      </c>
      <c r="T12">
        <v>5</v>
      </c>
      <c r="U12" s="4">
        <f t="shared" si="0"/>
        <v>2.9282000000000006E-2</v>
      </c>
      <c r="V12">
        <v>5</v>
      </c>
      <c r="W12" s="4">
        <f t="shared" si="1"/>
        <v>0.30436677588919819</v>
      </c>
      <c r="X12">
        <v>5</v>
      </c>
      <c r="Y12" s="4">
        <f t="shared" si="2"/>
        <v>1.8845588520416057</v>
      </c>
    </row>
    <row r="13" spans="1:25" x14ac:dyDescent="0.25">
      <c r="A13" s="17"/>
      <c r="B13" s="1" t="s">
        <v>21</v>
      </c>
      <c r="C13" s="4">
        <f>D13/100*9806.38</f>
        <v>5.3444771000000002E-2</v>
      </c>
      <c r="D13" s="5">
        <v>5.4500000000000002E-4</v>
      </c>
      <c r="F13">
        <v>0.19089999999999999</v>
      </c>
      <c r="G13">
        <v>0.25</v>
      </c>
      <c r="H13">
        <f>I13*1000*9.81/(0.00089)</f>
        <v>1.102247191011236E-8</v>
      </c>
      <c r="I13" s="5">
        <v>1.0000000000000001E-15</v>
      </c>
      <c r="L13">
        <v>2.17</v>
      </c>
      <c r="M13">
        <f>L13*1000</f>
        <v>2170</v>
      </c>
      <c r="N13">
        <v>10</v>
      </c>
      <c r="O13" t="s">
        <v>38</v>
      </c>
      <c r="P13" s="4">
        <f>W18</f>
        <v>3.8102625293026819</v>
      </c>
      <c r="Q13">
        <v>1003</v>
      </c>
      <c r="T13">
        <v>6</v>
      </c>
      <c r="U13" s="4">
        <f t="shared" si="0"/>
        <v>3.2210200000000008E-2</v>
      </c>
      <c r="V13">
        <v>6</v>
      </c>
      <c r="W13" s="4">
        <f t="shared" si="1"/>
        <v>0.36524013106703784</v>
      </c>
      <c r="X13">
        <v>6</v>
      </c>
      <c r="Y13" s="4">
        <f t="shared" si="2"/>
        <v>2.2614706224499268</v>
      </c>
    </row>
    <row r="14" spans="1:25" x14ac:dyDescent="0.25">
      <c r="N14">
        <v>10</v>
      </c>
      <c r="O14" t="s">
        <v>38</v>
      </c>
      <c r="P14" s="4">
        <f>Y21</f>
        <v>44.075377070076101</v>
      </c>
      <c r="Q14">
        <v>1004</v>
      </c>
      <c r="T14">
        <v>7</v>
      </c>
      <c r="U14" s="4">
        <f t="shared" si="0"/>
        <v>3.5431220000000013E-2</v>
      </c>
      <c r="V14">
        <v>7</v>
      </c>
      <c r="W14" s="4">
        <f t="shared" si="1"/>
        <v>0.4382881572804454</v>
      </c>
      <c r="X14">
        <v>7</v>
      </c>
      <c r="Y14" s="4">
        <f t="shared" si="2"/>
        <v>2.713764746939912</v>
      </c>
    </row>
    <row r="15" spans="1:25" x14ac:dyDescent="0.25">
      <c r="N15">
        <f ca="1">SUM(N10:N15)</f>
        <v>44</v>
      </c>
      <c r="P15" s="7">
        <f ca="1">SUM(P10:P15)</f>
        <v>49.071139589243906</v>
      </c>
      <c r="T15">
        <v>8</v>
      </c>
      <c r="U15" s="4">
        <f t="shared" si="0"/>
        <v>3.8974342000000016E-2</v>
      </c>
      <c r="V15">
        <v>8</v>
      </c>
      <c r="W15" s="4">
        <f t="shared" si="1"/>
        <v>0.52594578873653441</v>
      </c>
      <c r="X15">
        <v>8</v>
      </c>
      <c r="Y15" s="4">
        <f t="shared" si="2"/>
        <v>3.2565176963278941</v>
      </c>
    </row>
    <row r="16" spans="1:25" x14ac:dyDescent="0.25">
      <c r="T16">
        <v>9</v>
      </c>
      <c r="U16" s="4">
        <f t="shared" si="0"/>
        <v>4.2871776200000024E-2</v>
      </c>
      <c r="V16">
        <v>9</v>
      </c>
      <c r="W16" s="4">
        <f t="shared" si="1"/>
        <v>0.63113494648384127</v>
      </c>
      <c r="X16">
        <v>9</v>
      </c>
      <c r="Y16" s="4">
        <f t="shared" si="2"/>
        <v>3.9078212355934729</v>
      </c>
    </row>
    <row r="17" spans="1:25" x14ac:dyDescent="0.25">
      <c r="T17">
        <v>10</v>
      </c>
      <c r="U17" s="4">
        <f t="shared" si="0"/>
        <v>4.715895382000003E-2</v>
      </c>
      <c r="V17">
        <v>10</v>
      </c>
      <c r="W17" s="4">
        <f t="shared" si="1"/>
        <v>0.75736193578060951</v>
      </c>
      <c r="X17">
        <v>10</v>
      </c>
      <c r="Y17" s="4">
        <f t="shared" ref="Y17:Y19" si="4">Y16*$Y$7</f>
        <v>4.6893854827121677</v>
      </c>
    </row>
    <row r="18" spans="1:25" x14ac:dyDescent="0.25">
      <c r="T18">
        <v>11</v>
      </c>
      <c r="U18" s="4">
        <f t="shared" si="0"/>
        <v>5.1874849202000035E-2</v>
      </c>
      <c r="V18" s="1" t="s">
        <v>35</v>
      </c>
      <c r="W18" s="7">
        <f>SUM(W8:W17)</f>
        <v>3.8102625293026819</v>
      </c>
      <c r="X18">
        <v>11</v>
      </c>
      <c r="Y18" s="4">
        <f t="shared" si="4"/>
        <v>5.6272625792546007</v>
      </c>
    </row>
    <row r="19" spans="1:25" x14ac:dyDescent="0.25">
      <c r="T19">
        <v>12</v>
      </c>
      <c r="U19" s="4">
        <f t="shared" si="0"/>
        <v>5.7062334122200041E-2</v>
      </c>
      <c r="W19" s="4"/>
      <c r="X19">
        <v>12</v>
      </c>
      <c r="Y19" s="4">
        <f t="shared" si="4"/>
        <v>6.752715095105521</v>
      </c>
    </row>
    <row r="20" spans="1:25" x14ac:dyDescent="0.25">
      <c r="T20">
        <v>13</v>
      </c>
      <c r="U20" s="4">
        <f t="shared" si="0"/>
        <v>6.2768567534420047E-2</v>
      </c>
      <c r="W20" s="4"/>
      <c r="X20">
        <v>13</v>
      </c>
      <c r="Y20" s="4">
        <f t="shared" ref="Y20:Y21" si="5">Y19*$Y$7</f>
        <v>8.1032581141266249</v>
      </c>
    </row>
    <row r="21" spans="1:25" x14ac:dyDescent="0.25">
      <c r="A21" s="15" t="s">
        <v>39</v>
      </c>
      <c r="B21" s="15"/>
      <c r="C21" s="15"/>
      <c r="D21" s="15"/>
      <c r="E21" s="15"/>
      <c r="F21" s="15"/>
      <c r="G21" s="15"/>
      <c r="H21" s="15"/>
      <c r="I21" s="15"/>
      <c r="T21">
        <v>14</v>
      </c>
      <c r="U21" s="4">
        <f t="shared" si="0"/>
        <v>6.9045424287862062E-2</v>
      </c>
      <c r="W21" s="4"/>
      <c r="X21" s="1" t="s">
        <v>35</v>
      </c>
      <c r="Y21" s="7">
        <f>SUM(Y8:Y20)</f>
        <v>44.075377070076101</v>
      </c>
    </row>
    <row r="22" spans="1:25" x14ac:dyDescent="0.25">
      <c r="B22" s="13" t="s">
        <v>52</v>
      </c>
      <c r="C22" s="13"/>
      <c r="D22" s="13"/>
      <c r="E22" s="13" t="s">
        <v>53</v>
      </c>
      <c r="F22" s="13"/>
      <c r="G22" s="13"/>
      <c r="H22" s="13"/>
      <c r="I22" s="18" t="s">
        <v>49</v>
      </c>
      <c r="T22">
        <v>15</v>
      </c>
      <c r="U22" s="4">
        <f t="shared" si="0"/>
        <v>7.5949966716648276E-2</v>
      </c>
      <c r="W22" s="4"/>
    </row>
    <row r="23" spans="1:25" ht="30" x14ac:dyDescent="0.25">
      <c r="A23" s="10"/>
      <c r="B23" s="10" t="s">
        <v>42</v>
      </c>
      <c r="C23" s="10" t="s">
        <v>43</v>
      </c>
      <c r="D23" s="10" t="s">
        <v>44</v>
      </c>
      <c r="E23" s="10" t="s">
        <v>45</v>
      </c>
      <c r="F23" s="10" t="s">
        <v>46</v>
      </c>
      <c r="G23" s="10" t="s">
        <v>47</v>
      </c>
      <c r="H23" s="10" t="s">
        <v>48</v>
      </c>
      <c r="I23" s="18"/>
      <c r="J23" s="10"/>
      <c r="T23">
        <v>16</v>
      </c>
      <c r="U23" s="4">
        <f t="shared" si="0"/>
        <v>8.3544963388313104E-2</v>
      </c>
      <c r="W23" s="4"/>
    </row>
    <row r="24" spans="1:25" x14ac:dyDescent="0.25">
      <c r="A24" t="s">
        <v>50</v>
      </c>
      <c r="B24">
        <v>17</v>
      </c>
      <c r="C24">
        <v>12</v>
      </c>
      <c r="D24">
        <v>2</v>
      </c>
      <c r="E24">
        <v>30</v>
      </c>
      <c r="F24">
        <v>24</v>
      </c>
      <c r="G24">
        <v>15</v>
      </c>
      <c r="H24">
        <v>1</v>
      </c>
      <c r="I24" s="11">
        <v>0.02</v>
      </c>
      <c r="T24">
        <v>17</v>
      </c>
      <c r="U24" s="4">
        <f t="shared" si="0"/>
        <v>9.1899459727144417E-2</v>
      </c>
      <c r="W24" s="4"/>
    </row>
    <row r="25" spans="1:25" x14ac:dyDescent="0.25">
      <c r="A25" t="s">
        <v>41</v>
      </c>
      <c r="B25">
        <v>12</v>
      </c>
      <c r="C25">
        <v>10</v>
      </c>
      <c r="D25">
        <v>1</v>
      </c>
      <c r="E25">
        <v>18</v>
      </c>
      <c r="F25">
        <v>11</v>
      </c>
      <c r="G25">
        <v>9</v>
      </c>
      <c r="H25">
        <v>0.5</v>
      </c>
      <c r="I25" s="11">
        <v>0.05</v>
      </c>
      <c r="T25">
        <v>18</v>
      </c>
      <c r="U25" s="4">
        <f t="shared" si="0"/>
        <v>0.10108940569985887</v>
      </c>
    </row>
    <row r="26" spans="1:25" x14ac:dyDescent="0.25">
      <c r="A26" t="s">
        <v>51</v>
      </c>
      <c r="B26">
        <v>10</v>
      </c>
      <c r="C26">
        <v>7</v>
      </c>
      <c r="D26">
        <v>0</v>
      </c>
      <c r="E26">
        <v>12</v>
      </c>
      <c r="F26">
        <v>5</v>
      </c>
      <c r="G26">
        <v>7</v>
      </c>
      <c r="H26">
        <v>0</v>
      </c>
      <c r="I26" s="11">
        <v>0.09</v>
      </c>
      <c r="T26">
        <v>19</v>
      </c>
      <c r="U26" s="4">
        <f t="shared" si="0"/>
        <v>0.11119834626984477</v>
      </c>
    </row>
    <row r="27" spans="1:25" x14ac:dyDescent="0.25">
      <c r="R27" s="4"/>
      <c r="T27">
        <v>20</v>
      </c>
      <c r="U27" s="4">
        <f t="shared" si="0"/>
        <v>0.12231818089682926</v>
      </c>
    </row>
    <row r="28" spans="1:25" x14ac:dyDescent="0.25">
      <c r="A28" s="15" t="s">
        <v>54</v>
      </c>
      <c r="B28" s="15"/>
      <c r="C28" s="15"/>
      <c r="D28" s="15"/>
      <c r="E28" s="15"/>
      <c r="F28" s="15"/>
      <c r="G28" s="9"/>
      <c r="H28" s="9"/>
      <c r="I28" s="9"/>
      <c r="T28" s="1" t="s">
        <v>35</v>
      </c>
      <c r="U28" s="4">
        <f>SUM(U8:U27)</f>
        <v>1.145499989865121</v>
      </c>
    </row>
    <row r="29" spans="1:25" x14ac:dyDescent="0.25">
      <c r="B29" s="13" t="s">
        <v>108</v>
      </c>
      <c r="C29" s="13"/>
      <c r="D29" s="13"/>
      <c r="E29" s="13"/>
      <c r="F29" s="13"/>
      <c r="G29" s="13" t="s">
        <v>104</v>
      </c>
      <c r="H29" s="13"/>
      <c r="I29" s="13"/>
      <c r="J29" s="13"/>
      <c r="K29" s="13"/>
      <c r="L29" s="13" t="s">
        <v>106</v>
      </c>
      <c r="M29" s="13"/>
      <c r="N29" s="13"/>
      <c r="O29" s="13"/>
      <c r="P29" s="13"/>
      <c r="U29" s="4"/>
    </row>
    <row r="30" spans="1:25" ht="30" x14ac:dyDescent="0.25">
      <c r="A30" s="10"/>
      <c r="B30" s="10" t="s">
        <v>55</v>
      </c>
      <c r="C30" s="10" t="s">
        <v>9</v>
      </c>
      <c r="D30" s="10" t="s">
        <v>12</v>
      </c>
      <c r="E30" s="10" t="s">
        <v>56</v>
      </c>
      <c r="F30" s="10" t="s">
        <v>57</v>
      </c>
      <c r="G30" s="10" t="s">
        <v>55</v>
      </c>
      <c r="H30" s="10" t="s">
        <v>9</v>
      </c>
      <c r="I30" s="10" t="s">
        <v>12</v>
      </c>
      <c r="J30" s="10" t="s">
        <v>56</v>
      </c>
      <c r="K30" s="10" t="s">
        <v>57</v>
      </c>
      <c r="L30" s="10" t="s">
        <v>55</v>
      </c>
      <c r="M30" s="10" t="s">
        <v>9</v>
      </c>
      <c r="N30" s="10" t="s">
        <v>12</v>
      </c>
      <c r="O30" s="10" t="s">
        <v>56</v>
      </c>
      <c r="P30" s="10" t="s">
        <v>57</v>
      </c>
      <c r="U30" s="4"/>
    </row>
    <row r="31" spans="1:25" x14ac:dyDescent="0.25">
      <c r="A31" t="s">
        <v>41</v>
      </c>
      <c r="U31" s="4"/>
    </row>
    <row r="32" spans="1:25" x14ac:dyDescent="0.25">
      <c r="A32" t="s">
        <v>103</v>
      </c>
      <c r="U32" s="4"/>
    </row>
    <row r="33" spans="1:21" x14ac:dyDescent="0.25">
      <c r="B33" s="13"/>
      <c r="C33" s="13"/>
      <c r="D33" s="13"/>
      <c r="E33" s="13"/>
      <c r="F33" s="13"/>
      <c r="G33" s="13" t="s">
        <v>105</v>
      </c>
      <c r="H33" s="13"/>
      <c r="I33" s="13"/>
      <c r="J33" s="13"/>
      <c r="K33" s="13"/>
      <c r="L33" s="13" t="s">
        <v>107</v>
      </c>
      <c r="M33" s="13"/>
      <c r="N33" s="13"/>
      <c r="O33" s="13"/>
      <c r="P33" s="13"/>
      <c r="U33" s="4"/>
    </row>
    <row r="34" spans="1:21" ht="30" x14ac:dyDescent="0.25">
      <c r="B34" s="10"/>
      <c r="C34" s="10"/>
      <c r="D34" s="10"/>
      <c r="E34" s="10"/>
      <c r="F34" s="10"/>
      <c r="G34" s="10" t="s">
        <v>55</v>
      </c>
      <c r="H34" s="10" t="s">
        <v>9</v>
      </c>
      <c r="I34" s="10" t="s">
        <v>12</v>
      </c>
      <c r="J34" s="10" t="s">
        <v>56</v>
      </c>
      <c r="K34" s="10" t="s">
        <v>57</v>
      </c>
      <c r="L34" s="10" t="s">
        <v>55</v>
      </c>
      <c r="M34" s="10" t="s">
        <v>9</v>
      </c>
      <c r="N34" s="10" t="s">
        <v>12</v>
      </c>
      <c r="O34" s="10" t="s">
        <v>56</v>
      </c>
      <c r="P34" s="10" t="s">
        <v>57</v>
      </c>
      <c r="U34" s="4"/>
    </row>
    <row r="35" spans="1:21" x14ac:dyDescent="0.25">
      <c r="L35" s="10"/>
      <c r="M35" s="10"/>
      <c r="N35" s="10"/>
      <c r="O35" s="10"/>
      <c r="P35" s="10"/>
      <c r="U35" s="4"/>
    </row>
    <row r="36" spans="1:21" x14ac:dyDescent="0.25">
      <c r="U36" s="4"/>
    </row>
    <row r="37" spans="1:21" x14ac:dyDescent="0.25">
      <c r="A37" t="s">
        <v>101</v>
      </c>
      <c r="C37" t="s">
        <v>102</v>
      </c>
      <c r="F37" t="s">
        <v>109</v>
      </c>
      <c r="H37" t="s">
        <v>110</v>
      </c>
      <c r="K37" t="s">
        <v>111</v>
      </c>
      <c r="M37" t="s">
        <v>112</v>
      </c>
      <c r="U37" s="4"/>
    </row>
    <row r="38" spans="1:21" x14ac:dyDescent="0.25">
      <c r="A38">
        <v>6.6275100401606404E-2</v>
      </c>
      <c r="B38">
        <v>6.5601070950468604E-2</v>
      </c>
      <c r="C38">
        <v>1.7479465757641099E-2</v>
      </c>
      <c r="D38">
        <v>2.9318262727550198E-2</v>
      </c>
      <c r="F38">
        <v>0.245912477719644</v>
      </c>
      <c r="G38">
        <v>0.210738247106071</v>
      </c>
      <c r="H38">
        <v>0.10146163700543399</v>
      </c>
      <c r="I38">
        <v>9.8051473051200502E-2</v>
      </c>
      <c r="K38">
        <v>0.756113685511276</v>
      </c>
      <c r="L38">
        <v>1.2888487282463199</v>
      </c>
      <c r="M38">
        <v>0.43915221779712699</v>
      </c>
      <c r="N38">
        <v>0.42217930928409297</v>
      </c>
      <c r="U38" s="4"/>
    </row>
    <row r="39" spans="1:21" x14ac:dyDescent="0.25">
      <c r="A39">
        <v>0.94434301780298802</v>
      </c>
      <c r="B39">
        <v>0.77262876612545195</v>
      </c>
      <c r="C39">
        <v>0.64630933975480698</v>
      </c>
      <c r="D39">
        <v>0.55240310448822305</v>
      </c>
      <c r="F39">
        <v>1.4986961960135099</v>
      </c>
      <c r="G39">
        <v>1.64778664201392</v>
      </c>
      <c r="H39">
        <v>0.53727487957818199</v>
      </c>
      <c r="I39">
        <v>0.45087764595575702</v>
      </c>
      <c r="K39">
        <v>2.3260741070220101</v>
      </c>
      <c r="L39" s="6">
        <v>2.35744435985958</v>
      </c>
      <c r="M39" s="6">
        <v>0.32893464531663102</v>
      </c>
      <c r="N39" s="6">
        <v>0.221143509422916</v>
      </c>
      <c r="O39" s="6"/>
      <c r="P39" s="6"/>
    </row>
    <row r="40" spans="1:21" x14ac:dyDescent="0.25">
      <c r="A40">
        <v>0.68176923076923102</v>
      </c>
      <c r="B40">
        <v>0.46949999999999997</v>
      </c>
      <c r="C40">
        <v>0.53295061588702497</v>
      </c>
      <c r="D40">
        <v>0.10142395270259499</v>
      </c>
      <c r="F40">
        <v>0.63759999999999994</v>
      </c>
      <c r="G40">
        <v>0.57338095238095199</v>
      </c>
      <c r="H40">
        <v>0.23076945824164599</v>
      </c>
      <c r="I40">
        <v>7.5618434386382397E-2</v>
      </c>
      <c r="K40">
        <v>1.03981818181818</v>
      </c>
      <c r="L40" s="10">
        <v>1.6171111111111101</v>
      </c>
      <c r="M40" s="10">
        <v>0.457868063568932</v>
      </c>
      <c r="N40" s="10">
        <v>0.47843454213832798</v>
      </c>
      <c r="O40" s="10"/>
      <c r="P40" s="10"/>
      <c r="U40" s="4"/>
    </row>
    <row r="41" spans="1:21" x14ac:dyDescent="0.25">
      <c r="A41">
        <v>0.93100401606425698</v>
      </c>
      <c r="B41">
        <v>0.89065327978580999</v>
      </c>
      <c r="C41">
        <v>7.6807645165019894E-2</v>
      </c>
      <c r="D41">
        <v>7.7527448285279799E-2</v>
      </c>
      <c r="F41">
        <v>0.83140730785025896</v>
      </c>
      <c r="G41">
        <v>0.87118710134656296</v>
      </c>
      <c r="H41">
        <v>6.5327046790284199E-2</v>
      </c>
      <c r="I41">
        <v>7.1462011704913703E-2</v>
      </c>
      <c r="K41">
        <v>0.68658325610132798</v>
      </c>
      <c r="L41">
        <v>0.47107095046854103</v>
      </c>
      <c r="M41">
        <v>0.153917271130108</v>
      </c>
      <c r="N41">
        <v>0.13813629421722601</v>
      </c>
      <c r="U41" s="4"/>
    </row>
    <row r="42" spans="1:21" x14ac:dyDescent="0.25">
      <c r="A42">
        <v>-2.9517196112947799</v>
      </c>
      <c r="B42">
        <v>-2.9466862777576499</v>
      </c>
      <c r="C42">
        <v>0.459302369189036</v>
      </c>
      <c r="D42">
        <v>0.36862013770581997</v>
      </c>
      <c r="F42">
        <v>-4.99277450470335</v>
      </c>
      <c r="G42">
        <v>-4.6371337852436101</v>
      </c>
      <c r="H42">
        <v>0.87654244537326298</v>
      </c>
      <c r="I42">
        <v>0.63657867608778895</v>
      </c>
      <c r="K42">
        <v>-5.9080623473043303</v>
      </c>
      <c r="L42">
        <v>-6.8486722641157298</v>
      </c>
      <c r="M42">
        <v>1.3406482090555201</v>
      </c>
      <c r="N42">
        <v>0.84058531018900196</v>
      </c>
      <c r="U42" s="4"/>
    </row>
    <row r="43" spans="1:21" x14ac:dyDescent="0.25">
      <c r="U43" s="4"/>
    </row>
    <row r="44" spans="1:21" x14ac:dyDescent="0.25">
      <c r="U44" s="4"/>
    </row>
    <row r="45" spans="1:21" x14ac:dyDescent="0.25">
      <c r="U45" s="4"/>
    </row>
    <row r="46" spans="1:21" ht="30" customHeight="1" x14ac:dyDescent="0.25">
      <c r="D46" s="14" t="s">
        <v>100</v>
      </c>
      <c r="N46">
        <f>4^3*3</f>
        <v>192</v>
      </c>
      <c r="U46" s="4"/>
    </row>
    <row r="47" spans="1:21" x14ac:dyDescent="0.25">
      <c r="D47" s="14"/>
      <c r="N47">
        <f>3^4</f>
        <v>81</v>
      </c>
      <c r="U47" s="4"/>
    </row>
    <row r="48" spans="1:21" x14ac:dyDescent="0.25">
      <c r="D48" s="14"/>
      <c r="U48" s="4"/>
    </row>
    <row r="49" spans="1:21" x14ac:dyDescent="0.25">
      <c r="A49" s="1" t="s">
        <v>58</v>
      </c>
      <c r="B49" s="12" t="s">
        <v>59</v>
      </c>
      <c r="C49" s="12" t="s">
        <v>60</v>
      </c>
      <c r="D49" s="12" t="s">
        <v>61</v>
      </c>
      <c r="E49" s="12" t="s">
        <v>62</v>
      </c>
      <c r="F49" s="12" t="s">
        <v>63</v>
      </c>
      <c r="G49" s="12" t="s">
        <v>64</v>
      </c>
      <c r="H49" s="12" t="s">
        <v>65</v>
      </c>
      <c r="U49" s="4"/>
    </row>
    <row r="50" spans="1:21" x14ac:dyDescent="0.25">
      <c r="A50" s="2" t="s">
        <v>66</v>
      </c>
      <c r="B50" t="s">
        <v>74</v>
      </c>
      <c r="C50" t="s">
        <v>74</v>
      </c>
      <c r="D50" t="s">
        <v>74</v>
      </c>
      <c r="E50" t="s">
        <v>74</v>
      </c>
      <c r="F50" t="s">
        <v>74</v>
      </c>
      <c r="G50" t="s">
        <v>74</v>
      </c>
      <c r="H50" t="s">
        <v>74</v>
      </c>
      <c r="I50" t="s">
        <v>84</v>
      </c>
      <c r="J50" t="s">
        <v>85</v>
      </c>
      <c r="K50" t="s">
        <v>86</v>
      </c>
      <c r="L50" t="s">
        <v>87</v>
      </c>
      <c r="T50" s="1"/>
      <c r="U50" s="7"/>
    </row>
    <row r="51" spans="1:21" x14ac:dyDescent="0.25">
      <c r="A51" s="2" t="s">
        <v>67</v>
      </c>
      <c r="B51" t="s">
        <v>42</v>
      </c>
      <c r="C51" t="s">
        <v>44</v>
      </c>
      <c r="D51" t="s">
        <v>79</v>
      </c>
      <c r="E51" t="s">
        <v>42</v>
      </c>
      <c r="F51" t="s">
        <v>44</v>
      </c>
      <c r="G51" t="s">
        <v>44</v>
      </c>
      <c r="H51" t="s">
        <v>44</v>
      </c>
      <c r="I51" t="s">
        <v>88</v>
      </c>
    </row>
    <row r="52" spans="1:21" x14ac:dyDescent="0.25">
      <c r="A52" s="2" t="s">
        <v>68</v>
      </c>
      <c r="B52" t="s">
        <v>72</v>
      </c>
      <c r="C52" t="s">
        <v>73</v>
      </c>
      <c r="D52" t="s">
        <v>73</v>
      </c>
      <c r="E52" t="s">
        <v>72</v>
      </c>
      <c r="F52" t="s">
        <v>73</v>
      </c>
      <c r="G52" t="s">
        <v>73</v>
      </c>
      <c r="H52" t="s">
        <v>73</v>
      </c>
      <c r="I52" t="s">
        <v>84</v>
      </c>
      <c r="J52" t="s">
        <v>85</v>
      </c>
      <c r="K52" t="s">
        <v>86</v>
      </c>
      <c r="L52" t="s">
        <v>87</v>
      </c>
    </row>
    <row r="53" spans="1:21" x14ac:dyDescent="0.25">
      <c r="A53" s="2" t="s">
        <v>69</v>
      </c>
      <c r="B53" t="s">
        <v>80</v>
      </c>
      <c r="C53" t="s">
        <v>81</v>
      </c>
      <c r="D53" t="s">
        <v>79</v>
      </c>
      <c r="E53" t="s">
        <v>80</v>
      </c>
      <c r="F53" t="s">
        <v>81</v>
      </c>
      <c r="G53" t="s">
        <v>82</v>
      </c>
      <c r="H53" t="s">
        <v>82</v>
      </c>
      <c r="I53" t="s">
        <v>88</v>
      </c>
    </row>
    <row r="54" spans="1:21" x14ac:dyDescent="0.25">
      <c r="A54" s="2" t="s">
        <v>70</v>
      </c>
      <c r="B54" t="s">
        <v>75</v>
      </c>
      <c r="C54" t="s">
        <v>76</v>
      </c>
      <c r="D54" t="s">
        <v>77</v>
      </c>
      <c r="E54" t="s">
        <v>76</v>
      </c>
      <c r="F54" t="s">
        <v>77</v>
      </c>
      <c r="G54" t="s">
        <v>78</v>
      </c>
      <c r="H54" t="s">
        <v>78</v>
      </c>
      <c r="I54" t="s">
        <v>84</v>
      </c>
      <c r="J54" t="s">
        <v>85</v>
      </c>
      <c r="K54" t="s">
        <v>86</v>
      </c>
      <c r="L54" t="s">
        <v>87</v>
      </c>
    </row>
    <row r="55" spans="1:21" x14ac:dyDescent="0.25">
      <c r="A55" s="2" t="s">
        <v>71</v>
      </c>
      <c r="B55" t="s">
        <v>83</v>
      </c>
      <c r="C55" t="s">
        <v>83</v>
      </c>
      <c r="D55" t="s">
        <v>83</v>
      </c>
      <c r="E55" t="s">
        <v>83</v>
      </c>
      <c r="F55" t="s">
        <v>83</v>
      </c>
      <c r="G55" t="s">
        <v>83</v>
      </c>
      <c r="H55" t="s">
        <v>83</v>
      </c>
    </row>
    <row r="58" spans="1:21" x14ac:dyDescent="0.25">
      <c r="I58">
        <f>3^10</f>
        <v>59049</v>
      </c>
    </row>
    <row r="59" spans="1:21" x14ac:dyDescent="0.25">
      <c r="A59" t="s">
        <v>91</v>
      </c>
      <c r="E59" s="1" t="s">
        <v>94</v>
      </c>
    </row>
    <row r="60" spans="1:21" x14ac:dyDescent="0.25">
      <c r="A60" t="s">
        <v>89</v>
      </c>
      <c r="E60" t="s">
        <v>95</v>
      </c>
    </row>
    <row r="61" spans="1:21" x14ac:dyDescent="0.25">
      <c r="A61" t="s">
        <v>90</v>
      </c>
      <c r="E61" t="s">
        <v>96</v>
      </c>
    </row>
    <row r="62" spans="1:21" x14ac:dyDescent="0.25">
      <c r="E62" t="s">
        <v>97</v>
      </c>
    </row>
    <row r="63" spans="1:21" x14ac:dyDescent="0.25">
      <c r="A63" t="s">
        <v>92</v>
      </c>
      <c r="E63" t="s">
        <v>98</v>
      </c>
    </row>
    <row r="64" spans="1:21" x14ac:dyDescent="0.25">
      <c r="A64" t="s">
        <v>93</v>
      </c>
      <c r="E64" t="s">
        <v>99</v>
      </c>
    </row>
  </sheetData>
  <mergeCells count="22">
    <mergeCell ref="J7:M7"/>
    <mergeCell ref="A28:F28"/>
    <mergeCell ref="B29:F29"/>
    <mergeCell ref="G29:K29"/>
    <mergeCell ref="T6:Y6"/>
    <mergeCell ref="A10:A13"/>
    <mergeCell ref="B22:D22"/>
    <mergeCell ref="E22:H22"/>
    <mergeCell ref="I22:I23"/>
    <mergeCell ref="A21:I21"/>
    <mergeCell ref="C6:M6"/>
    <mergeCell ref="N6:Q6"/>
    <mergeCell ref="N7:Q7"/>
    <mergeCell ref="C8:D8"/>
    <mergeCell ref="H8:I8"/>
    <mergeCell ref="C7:I7"/>
    <mergeCell ref="L8:M8"/>
    <mergeCell ref="L29:P29"/>
    <mergeCell ref="D46:D48"/>
    <mergeCell ref="G33:K33"/>
    <mergeCell ref="L33:P33"/>
    <mergeCell ref="B33:F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2018-10-03T16:36:52Z</dcterms:modified>
</cp:coreProperties>
</file>