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210" yWindow="105" windowWidth="15195" windowHeight="7950" tabRatio="609"/>
  </bookViews>
  <sheets>
    <sheet name="ปี 2560-2561" sheetId="1" r:id="rId1"/>
    <sheet name="ปี 2562" sheetId="7" r:id="rId2"/>
    <sheet name="ปี 2563-2564" sheetId="8" r:id="rId3"/>
  </sheets>
  <externalReferences>
    <externalReference r:id="rId4"/>
    <externalReference r:id="rId5"/>
    <externalReference r:id="rId6"/>
  </externalReferences>
  <definedNames>
    <definedName name="_xlnm.Print_Area" localSheetId="0">'ปี 2560-2561'!$A$1:$N$406</definedName>
    <definedName name="_xlnm.Print_Area" localSheetId="1">'ปี 2562'!$A$1:$L$343</definedName>
    <definedName name="_xlnm.Print_Area" localSheetId="2">'ปี 2563-2564'!$A$1:$N$358</definedName>
    <definedName name="_xlnm.Print_Titles" localSheetId="0">'ปี 2560-2561'!$4:$5</definedName>
    <definedName name="_xlnm.Print_Titles" localSheetId="1">'ปี 2562'!$4:$5</definedName>
    <definedName name="_xlnm.Print_Titles" localSheetId="2">'ปี 2563-2564'!$4:$5</definedName>
  </definedNames>
  <calcPr calcId="145621"/>
</workbook>
</file>

<file path=xl/calcChain.xml><?xml version="1.0" encoding="utf-8"?>
<calcChain xmlns="http://schemas.openxmlformats.org/spreadsheetml/2006/main">
  <c r="H243" i="1" l="1"/>
  <c r="D358" i="8" l="1"/>
  <c r="C357" i="8"/>
  <c r="I355" i="8"/>
  <c r="H355" i="8"/>
  <c r="G355" i="8"/>
  <c r="G354" i="8"/>
  <c r="G352" i="8" s="1"/>
  <c r="I352" i="8"/>
  <c r="H352" i="8"/>
  <c r="G348" i="8"/>
  <c r="G347" i="8" s="1"/>
  <c r="I347" i="8"/>
  <c r="I357" i="8" s="1"/>
  <c r="H347" i="8"/>
  <c r="H357" i="8" s="1"/>
  <c r="C345" i="8"/>
  <c r="G344" i="8"/>
  <c r="G343" i="8" s="1"/>
  <c r="I343" i="8"/>
  <c r="H343" i="8"/>
  <c r="I340" i="8"/>
  <c r="H340" i="8"/>
  <c r="G340" i="8"/>
  <c r="G338" i="8"/>
  <c r="G336" i="8" s="1"/>
  <c r="I336" i="8"/>
  <c r="I345" i="8" s="1"/>
  <c r="H336" i="8"/>
  <c r="H345" i="8" s="1"/>
  <c r="I332" i="8"/>
  <c r="H332" i="8"/>
  <c r="G332" i="8"/>
  <c r="C329" i="8"/>
  <c r="I327" i="8"/>
  <c r="H327" i="8"/>
  <c r="G327" i="8"/>
  <c r="I325" i="8"/>
  <c r="H325" i="8"/>
  <c r="G325" i="8"/>
  <c r="G324" i="8"/>
  <c r="G321" i="8" s="1"/>
  <c r="I321" i="8"/>
  <c r="H321" i="8"/>
  <c r="I317" i="8"/>
  <c r="H317" i="8"/>
  <c r="G317" i="8"/>
  <c r="I312" i="8"/>
  <c r="I329" i="8" s="1"/>
  <c r="H312" i="8"/>
  <c r="H329" i="8" s="1"/>
  <c r="G312" i="8"/>
  <c r="G329" i="8" s="1"/>
  <c r="H309" i="8"/>
  <c r="I306" i="8"/>
  <c r="I309" i="8" s="1"/>
  <c r="I358" i="8" s="1"/>
  <c r="H306" i="8"/>
  <c r="G306" i="8"/>
  <c r="G357" i="8" l="1"/>
  <c r="G358" i="8"/>
  <c r="G345" i="8"/>
  <c r="H358" i="8"/>
  <c r="C302" i="8" l="1"/>
  <c r="H300" i="8"/>
  <c r="H302" i="8" s="1"/>
  <c r="G300" i="8"/>
  <c r="G302" i="8" s="1"/>
  <c r="C298" i="8"/>
  <c r="I287" i="8"/>
  <c r="H287" i="8"/>
  <c r="G287" i="8"/>
  <c r="G286" i="8"/>
  <c r="I285" i="8"/>
  <c r="H285" i="8"/>
  <c r="G285" i="8"/>
  <c r="G298" i="8" s="1"/>
  <c r="G277" i="8"/>
  <c r="G276" i="8"/>
  <c r="I275" i="8"/>
  <c r="I298" i="8" s="1"/>
  <c r="H275" i="8"/>
  <c r="H298" i="8" s="1"/>
  <c r="G275" i="8"/>
  <c r="H266" i="8"/>
  <c r="G266" i="8"/>
  <c r="H264" i="8"/>
  <c r="G264" i="8"/>
  <c r="H261" i="8"/>
  <c r="G261" i="8"/>
  <c r="I259" i="8"/>
  <c r="G259" i="8"/>
  <c r="I257" i="8"/>
  <c r="H257" i="8"/>
  <c r="G257" i="8"/>
  <c r="H255" i="8"/>
  <c r="G255" i="8"/>
  <c r="G254" i="8"/>
  <c r="G253" i="8"/>
  <c r="G252" i="8"/>
  <c r="G251" i="8"/>
  <c r="G250" i="8"/>
  <c r="G249" i="8"/>
  <c r="G248" i="8"/>
  <c r="I247" i="8"/>
  <c r="H247" i="8"/>
  <c r="G247" i="8"/>
  <c r="G246" i="8"/>
  <c r="G245" i="8"/>
  <c r="I244" i="8"/>
  <c r="H244" i="8"/>
  <c r="G244" i="8"/>
  <c r="G243" i="8"/>
  <c r="C243" i="8"/>
  <c r="G242" i="8"/>
  <c r="C242" i="8" s="1"/>
  <c r="G241" i="8"/>
  <c r="C241" i="8"/>
  <c r="G240" i="8"/>
  <c r="C240" i="8" s="1"/>
  <c r="G239" i="8"/>
  <c r="C239" i="8"/>
  <c r="G238" i="8"/>
  <c r="C238" i="8" s="1"/>
  <c r="G237" i="8"/>
  <c r="C237" i="8"/>
  <c r="G236" i="8"/>
  <c r="C236" i="8" s="1"/>
  <c r="G235" i="8"/>
  <c r="C235" i="8"/>
  <c r="G234" i="8"/>
  <c r="C234" i="8" s="1"/>
  <c r="C271" i="8" s="1"/>
  <c r="C303" i="8" s="1"/>
  <c r="G233" i="8"/>
  <c r="G231" i="8"/>
  <c r="G230" i="8"/>
  <c r="G228" i="8"/>
  <c r="I227" i="8"/>
  <c r="I271" i="8" s="1"/>
  <c r="H227" i="8"/>
  <c r="H271" i="8" s="1"/>
  <c r="G227" i="8"/>
  <c r="G271" i="8" s="1"/>
  <c r="I221" i="8"/>
  <c r="H221" i="8"/>
  <c r="G221" i="8"/>
  <c r="G220" i="8"/>
  <c r="G219" i="8" s="1"/>
  <c r="I219" i="8"/>
  <c r="H219" i="8"/>
  <c r="G218" i="8"/>
  <c r="G217" i="8"/>
  <c r="G216" i="8"/>
  <c r="G215" i="8"/>
  <c r="G214" i="8"/>
  <c r="G213" i="8"/>
  <c r="G212" i="8"/>
  <c r="G211" i="8"/>
  <c r="G210" i="8"/>
  <c r="G209" i="8" s="1"/>
  <c r="I209" i="8"/>
  <c r="I208" i="8" s="1"/>
  <c r="H209" i="8"/>
  <c r="H208" i="8"/>
  <c r="G207" i="8"/>
  <c r="G206" i="8"/>
  <c r="G205" i="8"/>
  <c r="G203" i="8" s="1"/>
  <c r="G204" i="8"/>
  <c r="I203" i="8"/>
  <c r="H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88" i="8" s="1"/>
  <c r="G187" i="8" s="1"/>
  <c r="G190" i="8"/>
  <c r="G189" i="8"/>
  <c r="I188" i="8"/>
  <c r="I187" i="8" s="1"/>
  <c r="H188" i="8"/>
  <c r="H187" i="8" s="1"/>
  <c r="I185" i="8"/>
  <c r="H185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 s="1"/>
  <c r="G131" i="8" s="1"/>
  <c r="I132" i="8"/>
  <c r="I131" i="8" s="1"/>
  <c r="H132" i="8"/>
  <c r="H131" i="8" s="1"/>
  <c r="G130" i="8"/>
  <c r="G129" i="8"/>
  <c r="G128" i="8"/>
  <c r="G127" i="8"/>
  <c r="G126" i="8"/>
  <c r="G125" i="8"/>
  <c r="H124" i="8"/>
  <c r="H123" i="8" s="1"/>
  <c r="G124" i="8"/>
  <c r="G123" i="8" s="1"/>
  <c r="G122" i="8"/>
  <c r="G121" i="8"/>
  <c r="G120" i="8"/>
  <c r="G119" i="8"/>
  <c r="G118" i="8"/>
  <c r="G117" i="8" s="1"/>
  <c r="G116" i="8" s="1"/>
  <c r="I117" i="8"/>
  <c r="I116" i="8" s="1"/>
  <c r="H117" i="8"/>
  <c r="H116" i="8"/>
  <c r="G115" i="8"/>
  <c r="G113" i="8" s="1"/>
  <c r="I113" i="8"/>
  <c r="H113" i="8"/>
  <c r="G112" i="8"/>
  <c r="G111" i="8"/>
  <c r="G110" i="8"/>
  <c r="G109" i="8"/>
  <c r="E109" i="8"/>
  <c r="C109" i="8"/>
  <c r="G108" i="8"/>
  <c r="E108" i="8"/>
  <c r="C108" i="8"/>
  <c r="G107" i="8"/>
  <c r="E107" i="8"/>
  <c r="C107" i="8"/>
  <c r="G106" i="8"/>
  <c r="E106" i="8"/>
  <c r="C106" i="8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G99" i="8" s="1"/>
  <c r="G98" i="8" s="1"/>
  <c r="G97" i="8" s="1"/>
  <c r="E100" i="8"/>
  <c r="C100" i="8"/>
  <c r="I99" i="8"/>
  <c r="I98" i="8" s="1"/>
  <c r="H99" i="8"/>
  <c r="H98" i="8" s="1"/>
  <c r="H97" i="8" l="1"/>
  <c r="H223" i="8" s="1"/>
  <c r="H303" i="8" s="1"/>
  <c r="I97" i="8"/>
  <c r="I223" i="8" s="1"/>
  <c r="I303" i="8" s="1"/>
  <c r="G208" i="8"/>
  <c r="G223" i="8" s="1"/>
  <c r="G303" i="8" s="1"/>
  <c r="F93" i="8" l="1"/>
  <c r="C93" i="8"/>
  <c r="I91" i="8"/>
  <c r="H91" i="8"/>
  <c r="G91" i="8"/>
  <c r="I89" i="8"/>
  <c r="H89" i="8"/>
  <c r="G89" i="8"/>
  <c r="I85" i="8"/>
  <c r="H85" i="8"/>
  <c r="G85" i="8"/>
  <c r="H83" i="8"/>
  <c r="G83" i="8"/>
  <c r="I73" i="8"/>
  <c r="I93" i="8" s="1"/>
  <c r="H73" i="8"/>
  <c r="G73" i="8"/>
  <c r="F71" i="8"/>
  <c r="F94" i="8" s="1"/>
  <c r="C71" i="8"/>
  <c r="I69" i="8"/>
  <c r="H69" i="8"/>
  <c r="G69" i="8"/>
  <c r="I66" i="8"/>
  <c r="H66" i="8"/>
  <c r="G66" i="8"/>
  <c r="I58" i="8"/>
  <c r="H58" i="8"/>
  <c r="G58" i="8"/>
  <c r="I53" i="8"/>
  <c r="H53" i="8"/>
  <c r="G53" i="8"/>
  <c r="I51" i="8"/>
  <c r="H51" i="8"/>
  <c r="G51" i="8"/>
  <c r="I47" i="8"/>
  <c r="H47" i="8"/>
  <c r="G47" i="8"/>
  <c r="G46" i="8"/>
  <c r="G45" i="8"/>
  <c r="G44" i="8"/>
  <c r="G43" i="8"/>
  <c r="G42" i="8"/>
  <c r="G41" i="8"/>
  <c r="G40" i="8"/>
  <c r="I30" i="8"/>
  <c r="H30" i="8"/>
  <c r="G29" i="8"/>
  <c r="C29" i="8" s="1"/>
  <c r="G27" i="8"/>
  <c r="C27" i="8" s="1"/>
  <c r="I26" i="8"/>
  <c r="I8" i="8" s="1"/>
  <c r="G26" i="8"/>
  <c r="C26" i="8" s="1"/>
  <c r="G24" i="8"/>
  <c r="C24" i="8"/>
  <c r="G23" i="8"/>
  <c r="C23" i="8" s="1"/>
  <c r="G22" i="8"/>
  <c r="C22" i="8" s="1"/>
  <c r="G21" i="8"/>
  <c r="C21" i="8" s="1"/>
  <c r="G20" i="8"/>
  <c r="C20" i="8"/>
  <c r="G19" i="8"/>
  <c r="C19" i="8" s="1"/>
  <c r="G18" i="8"/>
  <c r="C18" i="8"/>
  <c r="G17" i="8"/>
  <c r="C17" i="8" s="1"/>
  <c r="G16" i="8"/>
  <c r="C16" i="8"/>
  <c r="G15" i="8"/>
  <c r="C15" i="8" s="1"/>
  <c r="G14" i="8"/>
  <c r="C14" i="8" s="1"/>
  <c r="G13" i="8"/>
  <c r="C13" i="8" s="1"/>
  <c r="G12" i="8"/>
  <c r="C12" i="8"/>
  <c r="G11" i="8"/>
  <c r="C11" i="8" s="1"/>
  <c r="G10" i="8"/>
  <c r="C10" i="8"/>
  <c r="G9" i="8"/>
  <c r="C9" i="8" s="1"/>
  <c r="H8" i="8"/>
  <c r="C56" i="8" l="1"/>
  <c r="C94" i="8" s="1"/>
  <c r="I56" i="8"/>
  <c r="I94" i="8" s="1"/>
  <c r="I71" i="8"/>
  <c r="G8" i="8"/>
  <c r="G71" i="8"/>
  <c r="G93" i="8"/>
  <c r="H56" i="8"/>
  <c r="G30" i="8"/>
  <c r="H71" i="8"/>
  <c r="H93" i="8"/>
  <c r="G56" i="8" l="1"/>
  <c r="G94" i="8" s="1"/>
  <c r="H94" i="8"/>
  <c r="C342" i="7" l="1"/>
  <c r="G340" i="7"/>
  <c r="G338" i="7"/>
  <c r="G336" i="7"/>
  <c r="G335" i="7"/>
  <c r="G334" i="7"/>
  <c r="G333" i="7"/>
  <c r="G342" i="7" s="1"/>
  <c r="G330" i="7"/>
  <c r="G328" i="7"/>
  <c r="C327" i="7"/>
  <c r="C326" i="7"/>
  <c r="C325" i="7"/>
  <c r="G324" i="7"/>
  <c r="C323" i="7"/>
  <c r="C322" i="7"/>
  <c r="C331" i="7" s="1"/>
  <c r="C343" i="7" s="1"/>
  <c r="G321" i="7"/>
  <c r="G318" i="7"/>
  <c r="G331" i="7" s="1"/>
  <c r="C316" i="7"/>
  <c r="G314" i="7"/>
  <c r="G310" i="7"/>
  <c r="G308" i="7"/>
  <c r="G307" i="7"/>
  <c r="G303" i="7"/>
  <c r="G296" i="7"/>
  <c r="G316" i="7" s="1"/>
  <c r="C294" i="7"/>
  <c r="G292" i="7"/>
  <c r="G288" i="7"/>
  <c r="G294" i="7" s="1"/>
  <c r="G343" i="7" l="1"/>
  <c r="C284" i="7" l="1"/>
  <c r="G282" i="7"/>
  <c r="G284" i="7" s="1"/>
  <c r="C280" i="7"/>
  <c r="G272" i="7"/>
  <c r="G266" i="7"/>
  <c r="G262" i="7"/>
  <c r="G280" i="7" s="1"/>
  <c r="G260" i="7"/>
  <c r="G258" i="7"/>
  <c r="C254" i="7"/>
  <c r="C285" i="7" s="1"/>
  <c r="G251" i="7"/>
  <c r="G249" i="7"/>
  <c r="G247" i="7"/>
  <c r="G241" i="7"/>
  <c r="G238" i="7"/>
  <c r="G232" i="7"/>
  <c r="G227" i="7"/>
  <c r="G218" i="7"/>
  <c r="G254" i="7" s="1"/>
  <c r="G216" i="7"/>
  <c r="G213" i="7"/>
  <c r="G209" i="7"/>
  <c r="G196" i="7" s="1"/>
  <c r="G197" i="7"/>
  <c r="G180" i="7"/>
  <c r="G179" i="7"/>
  <c r="G177" i="7"/>
  <c r="G122" i="7"/>
  <c r="G121" i="7"/>
  <c r="G117" i="7"/>
  <c r="G116" i="7"/>
  <c r="C115" i="7"/>
  <c r="C114" i="7"/>
  <c r="G113" i="7"/>
  <c r="G96" i="7" s="1"/>
  <c r="G95" i="7" s="1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G97" i="7"/>
  <c r="G211" i="7" l="1"/>
  <c r="G285" i="7" s="1"/>
  <c r="F91" i="7" l="1"/>
  <c r="C91" i="7"/>
  <c r="G89" i="7"/>
  <c r="G83" i="7"/>
  <c r="G79" i="7"/>
  <c r="G71" i="7"/>
  <c r="F69" i="7"/>
  <c r="F92" i="7" s="1"/>
  <c r="C69" i="7"/>
  <c r="G67" i="7"/>
  <c r="G64" i="7"/>
  <c r="G57" i="7"/>
  <c r="C55" i="7"/>
  <c r="G53" i="7"/>
  <c r="G51" i="7"/>
  <c r="G47" i="7"/>
  <c r="G45" i="7"/>
  <c r="G29" i="7"/>
  <c r="G8" i="7"/>
  <c r="G69" i="7" l="1"/>
  <c r="G91" i="7"/>
  <c r="G55" i="7"/>
  <c r="C92" i="7"/>
  <c r="G92" i="7" l="1"/>
  <c r="C405" i="1"/>
  <c r="I391" i="1"/>
  <c r="G391" i="1"/>
  <c r="G390" i="1"/>
  <c r="G389" i="1" s="1"/>
  <c r="I389" i="1"/>
  <c r="I387" i="1"/>
  <c r="H387" i="1"/>
  <c r="G387" i="1"/>
  <c r="I385" i="1"/>
  <c r="H385" i="1"/>
  <c r="H405" i="1" s="1"/>
  <c r="G385" i="1"/>
  <c r="I382" i="1"/>
  <c r="I405" i="1" s="1"/>
  <c r="G382" i="1"/>
  <c r="G405" i="1" s="1"/>
  <c r="C380" i="1"/>
  <c r="I373" i="1"/>
  <c r="I380" i="1" s="1"/>
  <c r="H373" i="1"/>
  <c r="G373" i="1"/>
  <c r="I371" i="1"/>
  <c r="H371" i="1"/>
  <c r="G371" i="1"/>
  <c r="G370" i="1"/>
  <c r="G369" i="1"/>
  <c r="G368" i="1"/>
  <c r="G367" i="1"/>
  <c r="G366" i="1"/>
  <c r="G365" i="1"/>
  <c r="G364" i="1"/>
  <c r="G363" i="1"/>
  <c r="G362" i="1"/>
  <c r="G361" i="1"/>
  <c r="H361" i="1" s="1"/>
  <c r="H357" i="1" s="1"/>
  <c r="H380" i="1" s="1"/>
  <c r="G358" i="1"/>
  <c r="I357" i="1"/>
  <c r="G357" i="1"/>
  <c r="G380" i="1" s="1"/>
  <c r="C355" i="1"/>
  <c r="H351" i="1"/>
  <c r="G351" i="1"/>
  <c r="G350" i="1"/>
  <c r="G349" i="1"/>
  <c r="G348" i="1"/>
  <c r="I347" i="1"/>
  <c r="H347" i="1"/>
  <c r="G347" i="1"/>
  <c r="I345" i="1"/>
  <c r="H345" i="1"/>
  <c r="G345" i="1"/>
  <c r="G341" i="1"/>
  <c r="G340" i="1" s="1"/>
  <c r="I340" i="1"/>
  <c r="H340" i="1"/>
  <c r="H355" i="1" s="1"/>
  <c r="I338" i="1"/>
  <c r="H338" i="1"/>
  <c r="G338" i="1"/>
  <c r="G333" i="1"/>
  <c r="C333" i="1"/>
  <c r="C332" i="1"/>
  <c r="G330" i="1"/>
  <c r="C330" i="1" s="1"/>
  <c r="I328" i="1"/>
  <c r="I355" i="1" s="1"/>
  <c r="H328" i="1"/>
  <c r="G328" i="1"/>
  <c r="G355" i="1" s="1"/>
  <c r="D326" i="1"/>
  <c r="D406" i="1" s="1"/>
  <c r="C326" i="1"/>
  <c r="C406" i="1" s="1"/>
  <c r="I321" i="1"/>
  <c r="H321" i="1"/>
  <c r="G321" i="1"/>
  <c r="I318" i="1"/>
  <c r="I326" i="1" s="1"/>
  <c r="I406" i="1" s="1"/>
  <c r="H318" i="1"/>
  <c r="H326" i="1" s="1"/>
  <c r="G318" i="1"/>
  <c r="G326" i="1" s="1"/>
  <c r="G406" i="1" s="1"/>
  <c r="H406" i="1" l="1"/>
  <c r="C314" i="1" l="1"/>
  <c r="I309" i="1"/>
  <c r="I314" i="1" s="1"/>
  <c r="H309" i="1"/>
  <c r="H314" i="1" s="1"/>
  <c r="G309" i="1"/>
  <c r="G314" i="1" s="1"/>
  <c r="H307" i="1"/>
  <c r="C307" i="1"/>
  <c r="I291" i="1"/>
  <c r="I307" i="1" s="1"/>
  <c r="G291" i="1"/>
  <c r="I289" i="1"/>
  <c r="H289" i="1"/>
  <c r="G289" i="1"/>
  <c r="C288" i="1"/>
  <c r="I286" i="1"/>
  <c r="H286" i="1"/>
  <c r="G286" i="1"/>
  <c r="G307" i="1" s="1"/>
  <c r="I282" i="1"/>
  <c r="G281" i="1"/>
  <c r="G280" i="1"/>
  <c r="G279" i="1"/>
  <c r="G278" i="1"/>
  <c r="G277" i="1"/>
  <c r="G276" i="1"/>
  <c r="I275" i="1"/>
  <c r="H275" i="1"/>
  <c r="G275" i="1"/>
  <c r="I273" i="1"/>
  <c r="G273" i="1"/>
  <c r="H271" i="1"/>
  <c r="G271" i="1"/>
  <c r="I269" i="1"/>
  <c r="G269" i="1"/>
  <c r="I267" i="1"/>
  <c r="G267" i="1"/>
  <c r="I262" i="1"/>
  <c r="H262" i="1"/>
  <c r="G262" i="1"/>
  <c r="G257" i="1"/>
  <c r="C257" i="1" s="1"/>
  <c r="C282" i="1" s="1"/>
  <c r="I255" i="1"/>
  <c r="H255" i="1"/>
  <c r="G255" i="1"/>
  <c r="I252" i="1"/>
  <c r="G252" i="1"/>
  <c r="I249" i="1"/>
  <c r="H249" i="1"/>
  <c r="H282" i="1" s="1"/>
  <c r="G249" i="1"/>
  <c r="I245" i="1"/>
  <c r="G245" i="1"/>
  <c r="G282" i="1" s="1"/>
  <c r="F243" i="1"/>
  <c r="F315" i="1" s="1"/>
  <c r="C243" i="1"/>
  <c r="G242" i="1"/>
  <c r="I241" i="1"/>
  <c r="H241" i="1"/>
  <c r="G241" i="1"/>
  <c r="G239" i="1"/>
  <c r="G236" i="1"/>
  <c r="G233" i="1"/>
  <c r="G232" i="1"/>
  <c r="G231" i="1"/>
  <c r="G230" i="1"/>
  <c r="G228" i="1"/>
  <c r="G225" i="1"/>
  <c r="G224" i="1"/>
  <c r="G223" i="1"/>
  <c r="G219" i="1"/>
  <c r="G217" i="1" s="1"/>
  <c r="G216" i="1" s="1"/>
  <c r="I217" i="1"/>
  <c r="I216" i="1" s="1"/>
  <c r="I243" i="1" s="1"/>
  <c r="I315" i="1" s="1"/>
  <c r="H217" i="1"/>
  <c r="H216" i="1"/>
  <c r="G215" i="1"/>
  <c r="G214" i="1"/>
  <c r="G213" i="1"/>
  <c r="G212" i="1" s="1"/>
  <c r="I212" i="1"/>
  <c r="H212" i="1"/>
  <c r="G211" i="1"/>
  <c r="G206" i="1"/>
  <c r="G205" i="1"/>
  <c r="G197" i="1" s="1"/>
  <c r="G196" i="1" s="1"/>
  <c r="I197" i="1"/>
  <c r="I196" i="1" s="1"/>
  <c r="H197" i="1"/>
  <c r="H196" i="1" s="1"/>
  <c r="G188" i="1"/>
  <c r="G187" i="1"/>
  <c r="G173" i="1"/>
  <c r="G165" i="1"/>
  <c r="G164" i="1"/>
  <c r="G161" i="1"/>
  <c r="G157" i="1"/>
  <c r="G156" i="1"/>
  <c r="G154" i="1" s="1"/>
  <c r="G153" i="1" s="1"/>
  <c r="I154" i="1"/>
  <c r="H154" i="1"/>
  <c r="H153" i="1" s="1"/>
  <c r="I153" i="1"/>
  <c r="G152" i="1"/>
  <c r="G147" i="1" s="1"/>
  <c r="I148" i="1"/>
  <c r="H148" i="1"/>
  <c r="I147" i="1"/>
  <c r="H147" i="1"/>
  <c r="H145" i="1"/>
  <c r="G145" i="1"/>
  <c r="G141" i="1"/>
  <c r="G140" i="1"/>
  <c r="G139" i="1"/>
  <c r="G137" i="1"/>
  <c r="G136" i="1" s="1"/>
  <c r="G135" i="1" s="1"/>
  <c r="I136" i="1"/>
  <c r="I135" i="1" s="1"/>
  <c r="H136" i="1"/>
  <c r="H135" i="1"/>
  <c r="I132" i="1"/>
  <c r="H132" i="1"/>
  <c r="G132" i="1"/>
  <c r="G131" i="1"/>
  <c r="G130" i="1"/>
  <c r="G129" i="1"/>
  <c r="G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G117" i="1" s="1"/>
  <c r="G116" i="1" s="1"/>
  <c r="G115" i="1" s="1"/>
  <c r="G243" i="1" s="1"/>
  <c r="G315" i="1" s="1"/>
  <c r="E118" i="1"/>
  <c r="C118" i="1"/>
  <c r="I117" i="1"/>
  <c r="I116" i="1" s="1"/>
  <c r="I115" i="1" s="1"/>
  <c r="H117" i="1"/>
  <c r="H116" i="1" s="1"/>
  <c r="H115" i="1" s="1"/>
  <c r="C315" i="1" l="1"/>
  <c r="H315" i="1"/>
  <c r="G148" i="1"/>
  <c r="I90" i="1" l="1"/>
  <c r="I65" i="1"/>
  <c r="I80" i="1" l="1"/>
  <c r="H80" i="1"/>
  <c r="G80" i="1"/>
  <c r="G65" i="1"/>
  <c r="I55" i="1"/>
  <c r="G51" i="1"/>
  <c r="I30" i="1"/>
  <c r="H30" i="1"/>
  <c r="G30" i="1"/>
  <c r="I102" i="1"/>
  <c r="H102" i="1"/>
  <c r="G102" i="1"/>
  <c r="G90" i="1"/>
  <c r="H90" i="1"/>
  <c r="H111" i="1" s="1"/>
  <c r="H65" i="1" l="1"/>
  <c r="G19" i="1" l="1"/>
  <c r="G18" i="1"/>
  <c r="I84" i="1" l="1"/>
  <c r="G85" i="1"/>
  <c r="G84" i="1" s="1"/>
  <c r="G88" i="1" s="1"/>
  <c r="G58" i="1"/>
  <c r="G59" i="1"/>
  <c r="G56" i="1"/>
  <c r="G57" i="1"/>
  <c r="G55" i="1" l="1"/>
  <c r="H56" i="1"/>
  <c r="H55" i="1" s="1"/>
  <c r="I107" i="1"/>
  <c r="I111" i="1" s="1"/>
  <c r="G107" i="1"/>
  <c r="G111" i="1" s="1"/>
  <c r="H51" i="1" l="1"/>
  <c r="H53" i="1"/>
  <c r="G53" i="1"/>
  <c r="F111" i="1" l="1"/>
  <c r="C88" i="1"/>
  <c r="F88" i="1" l="1"/>
  <c r="F112" i="1" s="1"/>
  <c r="G23" i="1"/>
  <c r="G11" i="1"/>
  <c r="C11" i="1" s="1"/>
  <c r="C92" i="1" l="1"/>
  <c r="C111" i="1" s="1"/>
  <c r="G25" i="1" l="1"/>
  <c r="C25" i="1" s="1"/>
  <c r="C23" i="1"/>
  <c r="G21" i="1"/>
  <c r="C21" i="1" s="1"/>
  <c r="G10" i="1"/>
  <c r="C10" i="1" s="1"/>
  <c r="G17" i="1"/>
  <c r="C17" i="1" s="1"/>
  <c r="I9" i="1"/>
  <c r="I8" i="1" s="1"/>
  <c r="H9" i="1"/>
  <c r="H8" i="1" s="1"/>
  <c r="G16" i="1"/>
  <c r="C16" i="1" s="1"/>
  <c r="C19" i="1"/>
  <c r="G13" i="1"/>
  <c r="C13" i="1" s="1"/>
  <c r="H63" i="1" l="1"/>
  <c r="I63" i="1"/>
  <c r="C18" i="1"/>
  <c r="G9" i="1"/>
  <c r="G8" i="1" l="1"/>
  <c r="G63" i="1" s="1"/>
  <c r="G112" i="1" s="1"/>
  <c r="C9" i="1"/>
  <c r="C63" i="1" l="1"/>
  <c r="C112" i="1" s="1"/>
  <c r="I88" i="1" l="1"/>
  <c r="I112" i="1" s="1"/>
  <c r="H88" i="1" l="1"/>
  <c r="H112" i="1" l="1"/>
  <c r="C358" i="8"/>
  <c r="C309" i="8"/>
</calcChain>
</file>

<file path=xl/sharedStrings.xml><?xml version="1.0" encoding="utf-8"?>
<sst xmlns="http://schemas.openxmlformats.org/spreadsheetml/2006/main" count="6099" uniqueCount="2295">
  <si>
    <t>แผนงาน/โครงการ</t>
  </si>
  <si>
    <t>ผลที่คาดว่าจะได้รับ</t>
  </si>
  <si>
    <t>ความสอดคล้องกับดัชนีชี้วัดของแผน</t>
  </si>
  <si>
    <t>ผลผลิต</t>
  </si>
  <si>
    <t>ผลลัพธ์</t>
  </si>
  <si>
    <t>เงินกู้</t>
  </si>
  <si>
    <t xml:space="preserve">อื่นๆ </t>
  </si>
  <si>
    <t>วงเงินรวม</t>
  </si>
  <si>
    <t>แหล่งเงินโครงการ (ล้านบาท)</t>
  </si>
  <si>
    <t>งบประมาณ</t>
  </si>
  <si>
    <t>รายได้</t>
  </si>
  <si>
    <t>ปี 2560-2561</t>
  </si>
  <si>
    <t>หมายเหตุ</t>
  </si>
  <si>
    <t>หน่วยงานรับผิดชอบ/
หน่วยงานสนับสนุน</t>
  </si>
  <si>
    <t xml:space="preserve">ยุทธศาสตร์ที่ 1 การพัฒนาเพิ่มมูลค่าระบบห่วงโซ่อุปทาน </t>
  </si>
  <si>
    <t>กลยุทธ์ที่ 1 ยกระดับการบริหารจัดการโลจิสติกส์และโซ่อุปทานภาคเกษตรกรรม ภาคอุตสาหกรรมให้ได้มาตรฐาน</t>
  </si>
  <si>
    <t xml:space="preserve">สถานประกอบการได้รับการพัฒนา 
ปี 2560 จำนวน 61 กิจการ
ปี 2561 จำนวน 75 กิจการ </t>
  </si>
  <si>
    <t>สถานประกอบการเป้าหมายมีมูลค่าต้นทุนด้านโลจิสติกส์
ลดลงหรือมีประสิทธิภาพด้านโลจิสติกส์เพิ่มขึ้นร้อยละ 15</t>
  </si>
  <si>
    <t>ต้นทุนโลจิสติกส์ต่อยอดขายของกลุ่มอุตสาหกรรมสำคัญ ลดลงร้อยละ 3-5 ต่อปี</t>
  </si>
  <si>
    <t>สถานประกอบการมีเครือข่ายความร่วมมือ การประสานงาน ความเชื่อมโยง และพัฒนากระบวนการทางธุรกิจและการผลิตตลอดทั้งโซ่อุปทาน 
ปี 2560 จำนวน 21 กิจการ
ปี 2561 จำนวน 28 กิจการ</t>
  </si>
  <si>
    <t>-</t>
  </si>
  <si>
    <t>สถานประกอบการได้รับการพัฒนา 15 กิจการ</t>
  </si>
  <si>
    <t>สถานประกอบการได้รับการพัฒนา 20 กิจการ</t>
  </si>
  <si>
    <t>สถานประกอบการได้รับการพัฒนา 10 กิจการ</t>
  </si>
  <si>
    <t>สถานประกอบการได้รับการพัฒนา 
ปี 2560 จำนวน 16 กิจการ
ปี 2561 จำนวน 40 กิจการ</t>
  </si>
  <si>
    <t>สถานประกอบการเป้าหมายมีมูลค่าการตลาดเพิ่มขึ้น หรือมีระดับความพึงพอใจของลูกค้าเพิ่มมากขึ้น หรือมีมูลค่าความเสียหายของสินค้าหรือต้นทุนที่ลดลง ร้อยละ 15</t>
  </si>
  <si>
    <t>1. มาตรฐานด้านโลจิสติกส์เพื่อการอำนวยความสะดวกในการดำเนินธุรกรรม
ปี 2560 1. ร่างแผนพัฒนาการมาตรฐานด้านโลจิสติกส์ของอุตสาหกรรมกาแฟ ตามาตรฐาน UN/CEFACT และร่างหลักเกณฑ์การกำหนดรหัสสถานที่เพื่อการค้าและการขนส่งสำหรับธุรกิจให้บริการโลจิสติกส์ในประเทศไทย (TH/Location)
2561 มาตรฐานด้านโลจิสติกส์เพื่อการอำนวยความสะดวกในการดำเนินธุรกรรม 1 เรื่อง
2.สถานประกอบการนำร่องได้รับการพัฒนาความรู้
ปี 2560 จำนวน 44 กิจการ
ปี 2561 จำนวน 20 กิจการ</t>
  </si>
  <si>
    <t>สถานประกอบการกลุ่มอุตสาหกรรมเป้าหมายมีประสิทธิภาพการเชื่อมโยงเครือข่ายเพิ่มขึ้น</t>
  </si>
  <si>
    <t>สถานประกอบการได้รับการพัฒนา 28 กิจการ</t>
  </si>
  <si>
    <t>สถานประกอบการเป้าหมายมีมูลค่าต้นทุนด้านโลจิสติกส์ลดลงหรือมีประสิทธิภาพด้านโลจิสติกส์เพิ่มขึ้นร้อยละ 15</t>
  </si>
  <si>
    <t>สถานประกอบการนำร่องได้รับการพัฒนาปรับปรุงการบริหารจัดการโลจิสติกส์และโซ่อุปทานเพื่อลดผลกระทบต่อสิ่งแวดล้อม 20 กิจการ</t>
  </si>
  <si>
    <t>สถานประกอบการนำร่องสามารถพัฒนาปรับปรุงการบริหารจัดการโลจิสติกส์และโซ่อุปทานเพื่อลดผลกระทบต่อสิ่งแวดล้อมและลดต้นทุนได้ ร้อยละ 15</t>
  </si>
  <si>
    <t>สถานประกอบการได้รับการพัฒนา 35 กิจการ</t>
  </si>
  <si>
    <t>สถานประกอบการได้รับการพัฒนา 36 กิจการ</t>
  </si>
  <si>
    <t>กระทรวงอุตสาหกรรม</t>
  </si>
  <si>
    <t xml:space="preserve">กลยุทธ์ที่ 2 เชื่อมโยงการค้าสู่รูปแบบพาณิชย์อิเล็กทรอนิกส์ (e-Commerce) </t>
  </si>
  <si>
    <t>กลยุทธ์ที่ 3 พัฒนาศักยภาพผู้ให้บริการโลจิสติกส์ (Logistics Service Providers: LSPs) ให้สามารถแข่งขันได้</t>
  </si>
  <si>
    <t xml:space="preserve">สนับสนุนการดำเนินธุรกิจพาณิชย์อิเล็กทรอนิกส์ให้แก่ผู้ประกอบการอย่างครบวงจร สร้างความน่าเชื่อถือ อันส่งผลต่อความเชื่อมั่นในการทำธุรกรรมทางอิเล็กทรอนิกส์ของผู้บริโภค และสร้างโอกาสในการเพิ่มรายได้จากช่องทางพาณิชย์อิเล็กทรอนิกส์ และยังสามารถแข่งขันทั้งในและต่างประเทศ </t>
  </si>
  <si>
    <t>จำนวนธุรกรรมการให้บริการนำเข้าและส่งออกด้วยระบบอิเล็กทรอนิกส์เป็นร้อยละ 100 ในปี 2564</t>
  </si>
  <si>
    <t xml:space="preserve"> -</t>
  </si>
  <si>
    <t>- จำนวนผู้ประกอบการที่ได้รับการส่งเสริมและพัฒนา 5,000 คน
- ยอดขายของผู้ประกอบการใน e-Directory เพิ่มขึ้น
- ส่งเสริมการรับรู้และกระตุ้นความเชื่อมั่นใจการซื้อขายออนไลน์ 
- จำนวน Payment Partner ด้าน e-Payment เข้าร่วมโครงการ 
- ให้บริการรับเรื่องร้องเรียนปัญหาออนไลน์ (Online Complaint Center หรือ OCC) ให้กับผู้บริโภค ด้วยระบบ call center (1212)  และให้คำแนะนำเบื้องต้นเกี่ยวกับแก้ไขปัญหาที่เกิดขึ้นหรือการส่งเรื่องต่อไปยังหน่วยงานที่เกี่ยวข้อง</t>
  </si>
  <si>
    <t>สํานักงานพัฒนาธุรกรรมทางอิเล็กทรอนิกส์ (สพธอ.)</t>
  </si>
  <si>
    <t>มีรายการสินค้าหรือบริการเข้าร่วมโครงการไม่ต่ำกว่า 50,000 รายการ</t>
  </si>
  <si>
    <t>จำนวนสถาบันเกษตรกรและผู้ประกอบการที่มีการเชื่อมโยงการค้าสู่รูปแบบพาณิชย์อิเล็กทรอนิกส์ เพิ่มขึ้นร้อยละ 10 ต่อปี</t>
  </si>
  <si>
    <t>บริษัท ไปรษณีย์ไทย จำกัด</t>
  </si>
  <si>
    <t>จำนวนศูนย์การแปรรูปยางที่เข้าร่วมโครงการสนับสนุนเกษตรกรและผู้ประกอบกิจการยางในการเพิ่มประสิทธิภาพการแปรรูปยางอย่างครบวงจร 3 ศูนย์</t>
  </si>
  <si>
    <t>การยางแห่งประเทศไทย/กระทรวงอุตสาหกรรม</t>
  </si>
  <si>
    <r>
      <t xml:space="preserve">กระทรวงเกษตรและสหกรณ์ </t>
    </r>
    <r>
      <rPr>
        <sz val="16"/>
        <color theme="1"/>
        <rFont val="TH SarabunPSK"/>
        <family val="2"/>
      </rPr>
      <t>(หน่วยงานหลัก)</t>
    </r>
  </si>
  <si>
    <r>
      <t xml:space="preserve">กระทรวงอุตสาหกรรม </t>
    </r>
    <r>
      <rPr>
        <sz val="16"/>
        <color theme="1"/>
        <rFont val="TH SarabunPSK"/>
        <family val="2"/>
      </rPr>
      <t>(หน่วยงานหลัก)</t>
    </r>
  </si>
  <si>
    <t>จำนวนเกษตรกรที่เข้ารับการพัฒนาให้เป็น Smart Farmer 229,201 ราย</t>
  </si>
  <si>
    <t>เกษตรกรมีความรู้ความสามารถในการบริหารจัดการสินค้าอย่างคนบวงจร สามารถสร้างรายได้แก่ตนเอง ชุมชนและประเทศได้อย่างยั่งยืน</t>
  </si>
  <si>
    <t xml:space="preserve"> - </t>
  </si>
  <si>
    <t>สหกรณ์มีความสามารถในการให้บริการด้านเครื่องจักรกลการเกษตร นำมาซื่งรายได้เพิ่มแก่ตนเอง ชุมชนและประเทศและเกษตรกรสมาชิกสามารถลดต้นทุนโลจิสติกส์ได้อย่างเพิ่มขึ้น</t>
  </si>
  <si>
    <t>กรมส่งเสริมสหกรณ์</t>
  </si>
  <si>
    <t>กรมส่งเสริมการเกษตร</t>
  </si>
  <si>
    <t>จำนวนเกษตรแปลงใหญ่ที่เข้ารับการส่งเสริม 1,200 แปลง</t>
  </si>
  <si>
    <t>เกษตรกรในพื้นที่แปลงใหญ่มีการรวมกลุ่มผลิตสินค้าเกษตรตามแนวทางระบบส่งเสริมการเกษตรแปลงใหญ่โดยมีส่วนร่วมในกระบวนการดำเนินงานที่เน้นการลดต้นทุนการผลิต การเพิ่มผลผลิต มีตลาดรองรับ ภายใต้การบริหารจัดการที่ดี สามารถเพิ่มศักยภาพในการแข่งขันสินค้าเกษตรและสร้างความเข้มแข็งให้เกษตรกร</t>
  </si>
  <si>
    <t xml:space="preserve">จำนวนเกษตรกรสมาชิกของวิสาหกิจชุมชนที่เข้ารับการพัฒนา 35,280 ราย </t>
  </si>
  <si>
    <t>โครงการต่อเนื่องปี 2560-2564 วงเงินรวมทั้งสิ้น 382.47 ล้านบาท</t>
  </si>
  <si>
    <t>จำนวนเกษตรกรที่เข้ารับการเสริมสร้างและพัฒนาศักยภาพ 30,941 ราย</t>
  </si>
  <si>
    <t>สวิสาหกิจชุมชนมีความเข้มแข็ง สามารถผลิตสินค้าได้อย่างมีประประสิทธิภาพ มากขึ้น นำมาฃึ่งรายได้อย่างยั่งยืน</t>
  </si>
  <si>
    <t>จำนวนแผนงาน 2 แผนงานที่จะจัดทำขึ้นและจำนวนเกษตรกรที่เข้ารับการเพิ่มประสิทธิภาพการบริหารจัดการการผลิต/การตลาด  1,700 ราย</t>
  </si>
  <si>
    <t>การบริหารจัดการผลผลิตข้าวทั้งด้านการผลิตและการตลาดเป็นไปอย่างมีประสิทธิภาพ เกษตรกร ชุมชนเกิดรายได้อย่างยั่งยืน</t>
  </si>
  <si>
    <t>กรมการข้าว</t>
  </si>
  <si>
    <t>โครงการต่อเนื่องปี 2560-2564 วงเงินรวมทั้งสิ้น 179.98 ล้านบาท</t>
  </si>
  <si>
    <t xml:space="preserve">จำนวนพื้นที่เป้าหมายที่เข้าร่วมโครงการเพิ่มประสิทธิภาพการบริหารจัดการด้านการตลาดและสถาบันเกษตรกร จำนวน 29 พื้นที่ </t>
  </si>
  <si>
    <t>ชุมชนบนพื้นที่สูงนำแนวทางการพัฒนาตลาดผลผลิตของโครงการหลวงมาใช้สร้างความเข้มแข็งในการเพิ่มประสิทธิการตลาดและการบริหารจัดการกลุ่ม ตลอดจนสร้างรายได้ให้กับชุมชนบนฐานภูมิปัญญาท้องถิ่นและทรัพยากรชีวภาพบนพื้นที่สูง</t>
  </si>
  <si>
    <t>สถาบันวิจัยและพัฒนาพื้นที่สูง (องค์การมหาชน)</t>
  </si>
  <si>
    <t>โครงการต่อเนื่องปี 2560-2564 วงเงินรวมทั้งสิ้น 18.62 ล้านบาท</t>
  </si>
  <si>
    <t>จำนวนวิสาหกิจชุมชนที่เข้าร่วมโครงการการพัฒนาขีดความสามารถ 308 แห่ง</t>
  </si>
  <si>
    <t>วิสาหกิจชุมชนสามารถต่อยอดการสร้างมูลค่าเพิ่มจากวัตถุดิบทางการเกษตรให้เป็นสินค้าเกษตรแปรรูปที่มีคุณภาพปลอดภัยต่อผู้บริโภคไม่น้อยกว่าร้อยละ 70</t>
  </si>
  <si>
    <t>โครงการต่อเนื่องปี 2560-2564 วงเงินรวมทั้งสิ้น 139.15 ล้านบาท</t>
  </si>
  <si>
    <t>จำนวนวิสาหกิจชุมชนที่เข้าร่วมโครงการสร้างมูลค่าเพิ่มสินค้า 11 แห่ง</t>
  </si>
  <si>
    <t>วิสาหกิจชุมชนมีรายได้เพิ่มขึ้นจากการปรับปรุงประสิทธิภาพการผลิตสินค้าเกษตรแปรรูปวิสาหกิจชุมชนอย่างน้อยร้อยละ 5 เมื่อเทียบกับกระบวนการผลิตหรือผลิตภัณฑ์เดิม</t>
  </si>
  <si>
    <t>โครงการต่อเนื่องปี 2561-2564 วงเงินรวมทั้งสิ้น 250.39 ล้านบาท</t>
  </si>
  <si>
    <t>กรมวิชาการเกษตร</t>
  </si>
  <si>
    <t xml:space="preserve">จำนวนสหกรณ์ที่เข้ารับการพัฒนาศักยภาพดำเนินธุรกิจสินค้าเกษตร 47 แห่ง </t>
  </si>
  <si>
    <t>สหกรณ์มีปริมาณธุรกิจเพิ่มขึ้นเป็นการเพิ่มขีดความสามารถในการแข่งขัน</t>
  </si>
  <si>
    <t>จำนวนกลุ่มเกษตรกร/สมาชิกเกษตรกรที่เข้ารับการส่งเสริมและพัฒนาการผลิต/การตลาดเฉพาะ 140 กลุ่ม /4,200 ราย</t>
  </si>
  <si>
    <t>เกษตรกรมีความสามารถในการผลิตข้าวคุณภาพอที่ได้มาตรฐาน มีทักษะในการจัดการด้านการตลาดด้วยตนเอง และสร้างรายได้เพิ่มขึ้น และผู้บริโภคสามารถเข้าถึงสินค้าข้าวคุณภาพที่ความหลากหลายเพิ่มขึ้น</t>
  </si>
  <si>
    <t>โครงการต่อเนื่องปี 2560-2564 วงเงินรวมทั้งสิ้น 231.98 ล้านบาท</t>
  </si>
  <si>
    <t>กรมพัฒนาที่ดิน</t>
  </si>
  <si>
    <t>สภาหอการค้าแห่งประเทศไทย</t>
  </si>
  <si>
    <t>จำนวนฟาร์มของเกษตรกรที่เข้าร่วมโครงการพัฒนาคุณภาพ 184,910 ฟาร์ม</t>
  </si>
  <si>
    <t>สินค้าเกษตรที่ผ่านการตรวจสอบมีมาตรฐานเป็นที่ยอมรับจากต่างประเทศ เป็นการสร้างมูลค่าเพิ่มให้แก่สินค้า</t>
  </si>
  <si>
    <t>โครงการต่อเนื่องปี 2560-2564 วงเงินรวมทั้งสิ้น 733.38 ล้านบาท</t>
  </si>
  <si>
    <t>จำนวนศูนย์เมล็ดพันธุ์ที่เข้ารับการพัฒนาให้เป็นหน่วยตรวจสอบรับรองเมล็ดพันธุ์ ตามมาตรฐานสากล 3 ศูนย์</t>
  </si>
  <si>
    <t>คุณภาพชีวิตของเกษตรกรดีขึ้นจากการปลูกพืชหลังนา</t>
  </si>
  <si>
    <t>โครงการต่อเนื่องปี 2560-2564 วงเงินรวมทั้งสิ้น 681.75 ล้านบาท</t>
  </si>
  <si>
    <t>จำนวนแหล่งผลิตด้านการประมงที่เข้าร่วมโครงการตรวจสอบและรับรองแหล่งผลิต 64,807 แห่ง</t>
  </si>
  <si>
    <t>กรมประมง</t>
  </si>
  <si>
    <t>จำนวนห้องปฏิบัติการที่เข้าร่วมโครงการพัฒนามาตรฐานและความสามารถห้องปฏิบัติทางอุตสาหกรรมผลิตภัณฑ์ยาง 
จำนวน 4 ห้อง</t>
  </si>
  <si>
    <t xml:space="preserve">ห้องปฏิบัติการได้รับการพัฒนามาตรฐานและความสามารถห้องปฏิบัติทางอุตสาหกรรมผลิตภัณฑ์ยาง </t>
  </si>
  <si>
    <t>การยางแห่งประเทศไทย</t>
  </si>
  <si>
    <t>การผลิตสินค้าเกษตรได้รับการพัฒนาให้มีคุณภาพมาตรฐาน เป็นการลดต้นทุนการผลิต และทำให้เกิดมูลค่าเพิ่มให้แก่สินค้า</t>
  </si>
  <si>
    <t>โครงการต่อเนื่องปี 2560-2564 วงเงินรวมทั้งสิ้น 10.05 ล้านบาท</t>
  </si>
  <si>
    <t>โครงการต่อเนื่องปี 2560-2564 วงเงินรวมทั้งสิ้น 286.24 ล้านบาท</t>
  </si>
  <si>
    <t>จำนวนตลาดกลางยางพาราที่เข้าร่วมโครงการพัฒนาตลาดกลางยางพารา  การยางแห่งประเทศไทย 11 แห่ง</t>
  </si>
  <si>
    <t xml:space="preserve">เกษตรกรมีคุณภาพชีวิตที่ดีขึ้นและเกิดความเข้มแข็ง มั่นคงและยั่งยืน </t>
  </si>
  <si>
    <t>โครงการต่อเนื่องปี 2561-2564 วงเงินรวมทั้งสิ้น 71.89 ล้านบาท</t>
  </si>
  <si>
    <t>จำนวนตลาดที่เข้าร่วมโครงการจัดตั้งตลาดกลางน้ำยางสด 1 ตลาด</t>
  </si>
  <si>
    <t>โครงการต่อเนื่องปี 2561-2564 วงเงินรวมทั้งสิ้น 23.24 ล้านบาท</t>
  </si>
  <si>
    <t>จำนวนศูนย์ผลิตเมล็ดพันธุ์ข้าว 15 ศูนย์ ได้รับการขยายศักยภาพการผลิต ได้แก่ โครงสร้างพื้นฐาน กำลังการผลิตเมล็ดพันธุ์ข้าว</t>
  </si>
  <si>
    <t xml:space="preserve">ชาวนามีผลผลิตข้าวและรายได้มากขึ้นผลผลิตข้าวของประเทศไทยมีคุณภาพสูงขึ้น  มีความมั่นคงทางเมล็ดพันธุ์และอาหาร </t>
  </si>
  <si>
    <t>จำนวนรายงานการศึกษาการดำเนินโครงการพัฒนาศูนย์รวบรวมและกระจายสินค้าเกษตรปลอดภัย 
จ.ปทุมธานี จำนวน 1 เรื่อง</t>
  </si>
  <si>
    <t xml:space="preserve">ข้อเสนอแนะตามรายงานการศึกษาการดำเนินโครงการพัฒนาศูนย์รวบรวมและกระจายสินค้าเกษตรปลอดภัย จ.ปทุมธานี จำนวน 1 เรื่อง </t>
  </si>
  <si>
    <t>กรมส่งเสริมการเกษตร/กรมการข้าว/กรมประมง/กรมปศุสัตว์/สำนักงานการปฏิรูปที่ดินเพื่อเกษตรกรรม</t>
  </si>
  <si>
    <t>กรมส่งเสริมการเกษตร/
 กรมส่งเสริมสหกรณ์</t>
  </si>
  <si>
    <t>ผู้ประกอบการผลิตภัณฑ์ชุมชนมีช่องทางการตลาดออนไลน์ จำนวน 1,800 ราย</t>
  </si>
  <si>
    <t>งบแผนงานบูรณาการพัฒนาเศรษฐกิจฐานรากและชุมชนเข้มแข็ง</t>
  </si>
  <si>
    <t>ผู้ประกอบการได้รับการส่งเสริมความรู้ด้าน e-Commerce จำนวน 1,675 ราย</t>
  </si>
  <si>
    <t>เว็บไซต์ที่มีการบริหารจัดการที่ดีและเข้าสู่เกณฑ์มาตรฐาน จำนวน 80 เว็บไซต์/เว็บไซต์ที่มีคุณสมบัติผ่านการประเมินประกวด DBD e-Commerce จำนวน 30 เว็บไซต์</t>
  </si>
  <si>
    <t>งบแผนงานบูรณาการส่งเสริมวิสาหกิจขนาดกลางและขนาดย่อม</t>
  </si>
  <si>
    <t>ผู้ประกอบธุรกิจได้รับการส่งเสริมความรู้ด้าน e-Commerce จำนวน 2,200 ราย</t>
  </si>
  <si>
    <t>ผู้ประกอบธุรกิจมีการพัฒนาการบริหารจัดการที่ดีและเข้าสู่เกณฑ์มาตรฐาน จำนวน 80 ราย/ผู้ประกอบการที่มีคุณสมบัติผ่านการประเมินประกวด DBD e-Commerce จำนวน 50 ราย</t>
  </si>
  <si>
    <t>1. ระบบตลาดกลางพาณิชย์อิเล็กทรอนิกส์ที่มีศักยภาพเป็นช่องทางส่งเสริมการค้าออนไลน์ระหว่างประเทศ
2. จำนวนสมาชิกเพิ่มขึ้น 3,360 ราย</t>
  </si>
  <si>
    <t xml:space="preserve">1. ผู้ประกอบการไทย และ SMEs  สามารถทำการค้าออนไลน์ระหว่างประเทศได้
2. ขยายตลาด สร้างโอกาสทางธุรกิจให้แก่ผู้ประกอบการ และ SMEs สามารถเชื่อมโยงการค้าสู่ตลาดออนไลน์ทั้งระดับประเทศและระดับโลก 
3. พัฒนาความรู้และขีดความสามารถของผู้ประกอบการไทยในการทำการค้าออนไลน์ข้ามพรมแดน (Cross-Border e-Commerce) </t>
  </si>
  <si>
    <t xml:space="preserve">1. มูลค่าพาณิชย์อิเล็กทรอนิกส์สาขาการขนส่งและโลจิสติกส์เพิ่มขึ้นเฉลี่ยร้อยละ10 ต่อปี
2. มูลค่าเพิ่มทางเศรษฐกิจของธุรกิจให้บริการโลจิสติกส์ของประเทศ เพิ่มขึ้นเฉลี่ยร้อยละ 5 ต่อปี
3. มูลค่าการส่งออกภาคบริการ (Export Service) ของธุรกิจด้านโลจิสติกส์เพิ่มขึ้นร้อยละ 5 ต่อปี  </t>
  </si>
  <si>
    <t>1. ระบบตลาดกลางพาณิชย์อิเล็กทรอนิกส์ที่มีศักยภาพเป็นช่องทางส่งเสริมการค้าออนไลน์ระหว่างประเทศ
2. จำนวนสมาชิกเพิ่มขึ้น 4,000 ราย (เป้าหมาย) 
3. มูลค่าการซื้อขายระหว่างประเทศ 800 ล้านบาท (เป้าหมาย) 
4. ผู้ประกอบการไทยเข้าร่วมกิจกรรมกับแพลตฟอร์มพาณิชย์อิเล็กทรอนิกส์พันธมิตร กว่า 150 ราย (เป้าหมาย)</t>
  </si>
  <si>
    <t xml:space="preserve">1. มูลค่าพาณิชย์อิเล็กทรอนิกส์สาขาการขนส่งและโลจิสติกส์เพิ่มขึ้นเฉลี่ยร้อยละ10 ต่อปี
2. มูลค่าเพิ่มทางเศรษฐกิจของธุรกิจให้บริการ
โลจิสติกส์ของประเทศ เพิ่มขึ้นเฉลี่ยร้อยละ 5 ต่อปี
3. มูลค่าการส่งออกภาคบริการ (Export Service) ของธุรกิจด้านโลจิสติกส์เพิ่มขึ้นร้อยละ 5 ต่อปี  </t>
  </si>
  <si>
    <t>แหล่งเงินอื่น คือ กองทุนส่งเสริมการค้าระหว่างประเทศ ใช้สำหรับการส่งเสริมและ
สนับสนุนตลาดกลางพาณิชย์อิเล็กทรอนิกส์ของไทย</t>
  </si>
  <si>
    <t>กรมส่งเสริมการค้าระหว่างประเทศ</t>
  </si>
  <si>
    <r>
      <t xml:space="preserve">กระทรวงพาณิชย์ </t>
    </r>
    <r>
      <rPr>
        <sz val="16"/>
        <color theme="1"/>
        <rFont val="TH SarabunPSK"/>
        <family val="2"/>
      </rPr>
      <t>(หน่วยงานหลัก)</t>
    </r>
  </si>
  <si>
    <t xml:space="preserve"> √</t>
  </si>
  <si>
    <t>√</t>
  </si>
  <si>
    <t xml:space="preserve"> √
</t>
  </si>
  <si>
    <t xml:space="preserve">   - ศูนย์บริการพาณิชย์อิเล็กทรอนิกส์ Thaitrade.com Center </t>
  </si>
  <si>
    <t xml:space="preserve">   - กระตุ้นและส่งเสริมการค้าออนไลน์ </t>
  </si>
  <si>
    <t xml:space="preserve">   - พัฒนาตลาดกลางพาณิชย์อิเล็กทรอนิกส์ของประเทศ MOC Single E-Commerce</t>
  </si>
  <si>
    <t>กรมพัฒนาธุรกิจการค้า</t>
  </si>
  <si>
    <t xml:space="preserve">ธุรกิจให้บริการโลจิสติกส์และธุรกิจที่เกี่ยวเนื่องกับการให้บริการโลจิสติกส์ได้รับการพัฒนาจำนวน 1,003 ราย
</t>
  </si>
  <si>
    <t xml:space="preserve">ธุรกิจให้บริการโลจิสติกส์ได้รับการพัฒนาสู่มาตรฐาน
สากล จำนวน 68 ราย </t>
  </si>
  <si>
    <t xml:space="preserve">สร้างความเข้มแข็งให้แก่ธุรกิจให้บริการโลจิสติกส์และเพิ่มขีดความสามารถในการแข่งขัน </t>
  </si>
  <si>
    <t>ธุรกิจให้บริการโลจิสติกส์และธุรกิจที่เกี่ยวเนื่องกับการให้บริการโลจิสติกส์ได้รับการพัฒนาจำนวน 730 ราย</t>
  </si>
  <si>
    <t xml:space="preserve">ธุรกิจให้บริการโลจิสติกส์ได้รับการพัฒนาสู่มาตรฐาน
สากล จำนวน 105 ราย </t>
  </si>
  <si>
    <t xml:space="preserve">1. มูลค่าการส่งออกภาคบริการ (Export Service) ของธุรกิจด้านโลจิสติกส์เพิ่มขึ้นร้อยละ 5 ต่อปี
2. มูลค่าเพิ่มทางเศรษฐกิจของธุรกิจให้บริการโลจิสติกส์ของประเทศ เพิ่มขึ้นเฉลี่ยร้อยละ 5 ต่อปี  </t>
  </si>
  <si>
    <t>ผู้ประกอบกิจการมีความรู้ และตระหนักถึงความจำเป็นในมาตรฐานที่กำหนด</t>
  </si>
  <si>
    <t>ผู้ประกอบกิจการได้รับการรับรองมาตรฐานที่กำหนดอย่างน้อย ร้อยละ 80</t>
  </si>
  <si>
    <t>ผู้ประกอบกิจการเข้าร่วมโครงการไม่น้อยกว่า 30 แห่ง (ยกระดับผู้ให้บริการโลจิสติกส์ให้ได้การรับรองคุณภาพระดับมาตรฐานสากล)</t>
  </si>
  <si>
    <t>กรมการค้าภายใน
กองส่งเสริมและบริหารระบบตลาด</t>
  </si>
  <si>
    <t xml:space="preserve">   1) โครงการคณะผู้บริหารภาครัฐและเอกชนเยือน Airport Logistics Park สิงคโปร์</t>
  </si>
  <si>
    <t xml:space="preserve">   3) โครงการจัดประกวด Excellent Logistics Management Award (ELMA)</t>
  </si>
  <si>
    <t xml:space="preserve">   4) โครงการเสวนาสร้างเครือข่ายผู้ให้บริการโลจิสติกส์ (LSPs Meeting &amp; Matching) </t>
  </si>
  <si>
    <t xml:space="preserve">   5) โครงการงานแสดงสินค้าโลจิสติกส์ TILOG - LOGISTIX 2017</t>
  </si>
  <si>
    <t xml:space="preserve">   6)  โครงการคณะผู้แทนการค้าธุรกิจบริการโลจิสติกส์และท่าเรือจากอินเดียมาเจรจาการค้าในไทย</t>
  </si>
  <si>
    <t>ผู้ประกอบไทยได้รับการพัฒนาศักยภาพในการใช้ช่องทางการตลาดออนไลน์ จำนวน 1,500 ราย</t>
  </si>
  <si>
    <t>ผู้ประกอบการไทยที่ได้รับการพัฒนาศักยภาพในการใช้ช่องทางการตลาดออนไลน์ จำนวน 1,500 ราย</t>
  </si>
  <si>
    <t>โครงการต่อเนื่องปี 2561-2564 วงเงินรวมทั้งสิ้น 40.00 ล้านบาท</t>
  </si>
  <si>
    <t>โครงการต่อเนื่องปี 2560-2564 วงเงินรวมทั้งสิ้น 2,602.69 ล้านบาท</t>
  </si>
  <si>
    <t>โครงการต่อเนื่องปี 2560-2564 วงเงินรวมทั้งสิ้น 159.10 ล้านบาท</t>
  </si>
  <si>
    <t>โครงการต่อเนื่องปี 2560-2564 วงเงินรวมทั้งสิ้น 3,320.72 ล้านบาท</t>
  </si>
  <si>
    <t>โครงการต่อเนื่องปี 2561-2564 วงเงินรวมทั้งสิ้น 8,316.15 ล้านบาท</t>
  </si>
  <si>
    <t>โครงการต่อเนื่องปี 2560-2564 วงเงินรวมทั้งสิ้น 3,386.3 ล้านบาท</t>
  </si>
  <si>
    <t>โครงการต่อเนื่องปี 2561-2564 วงเงินรวมทั้งสิ้น 484.71 ล้านบาท</t>
  </si>
  <si>
    <t>โครงการต่อเนื่อง ปี 2560-2564  วงเงินรวมทั้งสิ้น 90.62 ล้านบาท</t>
  </si>
  <si>
    <t xml:space="preserve"> โครงการต่อเนื่องปี 2560-2564  วงเงินรวมทั้งสิ้น 147.13 ล้านบาท</t>
  </si>
  <si>
    <r>
      <t xml:space="preserve">กระทรวงคมนาคม </t>
    </r>
    <r>
      <rPr>
        <sz val="16"/>
        <color theme="1"/>
        <rFont val="TH SarabunPSK"/>
        <family val="2"/>
      </rPr>
      <t>(หน่วยงานสนับสนุน)</t>
    </r>
  </si>
  <si>
    <t xml:space="preserve">1. แผนงาน/แนวทางการพัฒนาระบบการให้การรับรองมาตรฐานคุณภาพบริการขนส่งด้วยรถบรรทุก 
2. แผนงาน/แนวทางการพัฒนาระบบการให้การรับรองมาตรฐานคุณภาพบริการขนส่งด้วยรถบรรทุกขั้นเบื้องต้น (Pre-Q)    </t>
  </si>
  <si>
    <t>กรมการขนส่งทางบกมีระบบมาตรฐานคุณภาพบริการขนส่งด้วยรถบรรทุกเป็นเครื่องมือในการพัฒนาศักยภาพและยกระดับผู้ประกอบการขนส่งฯให้มีคุณภาพ และสามารถใช้ในการสนับสนุนและขับเคลื่อนระบบโลจิสติกส์ของประเทศได้อย่างยั่งยืน</t>
  </si>
  <si>
    <t xml:space="preserve">จำนวนผู้ประกอบการ
โลจิสติกส์ที่ได้ Related Logistics World- recognized Certificate 
เพิ่มขึ้นร้อยละ 10 ต่อปี
</t>
  </si>
  <si>
    <t>คู่มือความรับผิดชอบต่อสังคมของผู้ประกอบการขนส่งสินค้าด้วยรถบรรทุก</t>
  </si>
  <si>
    <t>กรมการขนส่งทางบก สามารถกำหนดนโยบายและแนวทางปฏิบัติที่เหมาะสมเกี่ยวกับความรับผิดชอบต่อสังคมด้านการขนส่งสินค้า</t>
  </si>
  <si>
    <t>รายงานผลการศึกษาและคู่มือการพัฒนาระบบการขนส่งสินค้าตามแนวระเบียงเศรษฐกิจ</t>
  </si>
  <si>
    <t>ยกระดับความร่วมมือระหว่างหน่วยงานภาครัฐที่เกี่ยวข้องกับการขนส่งสินค้าระหว่างประเทศบริเวณด่านชายแดนและการอำนวยความสะดวก เพื่อส่งเสริมให้ประเทศไทยสามารถทำการขนส่งสินค้าระหว่างประเทศได้อย่างมีประสิทธิภาพ</t>
  </si>
  <si>
    <t>1.เครื่องมือการวิเคราะห์ต้นทุนส่วนเพิ่มในการลดการปล่อยก๊าซเรือนกระจก (Marginal Abatement Cost) ของมาตรการและนโยบายด้านการขนส่งของประเทศไทย
2. ต้นทุนการลดการปล่อยก๊าซเรือนกระจกต่อหน่วย (บาทต่อตันคาร์บอนไดออกไซด์เทียบเท่า) สำหรับโครงการและแผนงานในภาคคมนาคมขนส่ง
3. แผนปฏิบัติการการดำเนินโครงการด้านคมนาคมขนส่งเพื่อลดการปล่อยก๊าซเรือนกระจกและแผนที่นำทางการดำเนินโครงการด้านการคมนาคมขนส่งเพื่อลดการปล่อยก๊าซเรือนกระจกตามเป้าหมายการมีส่วนร่วมที่ประเทศกำหนด (NDC)</t>
  </si>
  <si>
    <t>1. หน่วยงานภายใต้กระทรวงคมนาคม และหน่วยงานที่เกี่ยวข้องสามารถนำเครื่องมือการวิเคราะห์ต้นทุนส่วนเพิ่ม ในการลดการปล่อยก๊าซเรือนกระจกของมาตรการและนโยบายด้านการขนส่งไปใช้ดำเนินการในส่วนที่เกี่ยวข้อง
2. ตัวเลขต้นทุนการลดการปล่อยก๊าซเรือนกระจกต่อหน่วย (บาทต่อตัคาร์บอนไดออกไซด์เทียบเท่า) สำหรับโครงการและแผนงานในภาคคมนาคมขนส่ง
3. การปล่อยก๊าซเรือนกระจกในภาคพลังงานและภาคคมนาคมขนส่งลดลงภายในปี พ.ศ. 2563ร้อยละ 7-20 ของการปล่อยในกรณีปกติ</t>
  </si>
  <si>
    <t>ปริมาณการปล่อยก๊าซ CO2 ในภาคการขนส่ง</t>
  </si>
  <si>
    <t>ระบบบริหารจัดการ การขนส่งและกระจายสินค้าที่มีประสิทธิภาพ</t>
  </si>
  <si>
    <t>การบริการขนส่งและกระจายสินค้ามีประสิทธิภาพ</t>
  </si>
  <si>
    <t>เพิ่มประสิทธิภาพการอำนวยความสะดวกด้านโลจิสติกส์ในธุรกิจอุตสาหกรรมไม้</t>
  </si>
  <si>
    <t>เปลี่ยนแปลงงบบูรณาการ 60 
ค่าทดแทนอสังหาริมทรัพย์เวนคืนที่ดินเชียงของ</t>
  </si>
  <si>
    <t>กรมการขนส่งทางบก</t>
  </si>
  <si>
    <t>สำนักนโยบายและแผนการขนส่งและจราจร</t>
  </si>
  <si>
    <r>
      <t xml:space="preserve">กระทรวงทรัพยากรธรรมชาติและสิ่งแวดล้อม </t>
    </r>
    <r>
      <rPr>
        <sz val="16"/>
        <color theme="1"/>
        <rFont val="TH SarabunPSK"/>
        <family val="2"/>
      </rPr>
      <t>(หน่วยงานสนับสนุน)</t>
    </r>
  </si>
  <si>
    <t xml:space="preserve">องค์การอุตสาหกรรมป่าไม้
</t>
  </si>
  <si>
    <t>โครงการต่อเนื่องปี 2561-2562  วงเงินรวมทั้งสิ้น 50.00 ล้านบาท</t>
  </si>
  <si>
    <r>
      <t xml:space="preserve">กระทรวงศึกษาธิการ </t>
    </r>
    <r>
      <rPr>
        <sz val="16"/>
        <color theme="1"/>
        <rFont val="TH SarabunPSK"/>
        <family val="2"/>
      </rPr>
      <t>(หน่วยงานสนับสนุน)</t>
    </r>
  </si>
  <si>
    <t>อันดับด้านการค้าระหว่างประเทศของธนาคารโลก (Trading Across Border)</t>
  </si>
  <si>
    <t>ได้รับทุนจากสำนักงานกองทุนสนับสนุนการวิจัย</t>
  </si>
  <si>
    <t>- การปรับปรุงกลยุทธ์ในการดำเนินงานของธุรกิจในภาคการท่องเที่ยวเพื่อเพิ่มขีดความสามารถในการแข่งขัน                    
- การปรุบปรุงกลยุทธ์ของหน่วยงานภาครัฐในการส่งเสริมความสามารถในการแข่งขันของภาคการท่องเที่ยว</t>
  </si>
  <si>
    <t>- ข้อมูลสถานการณ์การแข่งขันของห่วงโซ่คุณค่าด้านการท่องเที่ยวบนเส้นทาง R3A                       
 - ข้อมูลขีดความสามารถในการแข่งขันของภาคการท่องเที่ยวไทยบนเส้นทาง R3A
 - กลยุทธ์ในการสร้างขีดความสามารถในการแข่งขันของการท่องเที่ยวไทยจากการใช้เส้นทาง R3A</t>
  </si>
  <si>
    <t>จุฬาลงกรณ์มหาวิทยาลัย
สถาบันการขนส่ง</t>
  </si>
  <si>
    <t xml:space="preserve">   7) คณะผู้แทนการค้าขยายเครือข่ายโลจิสติกส์ในต่างประเทศ</t>
  </si>
  <si>
    <r>
      <t xml:space="preserve">สภาหอการค้าการค้าแห่งประเทศไทย </t>
    </r>
    <r>
      <rPr>
        <sz val="16"/>
        <color theme="1"/>
        <rFont val="TH SarabunPSK"/>
        <family val="2"/>
      </rPr>
      <t>(หน่วยงานสนับสนุน)</t>
    </r>
  </si>
  <si>
    <t>สภาหอการค้าการค้าแห่งประเทศไทย</t>
  </si>
  <si>
    <t>*ดำเนินการโดยภาคเอกชน</t>
  </si>
  <si>
    <t>มุ่งเน้นการค้าแบบ e-Commerce ในประเทศจีน เพื่อลดการพึ่งพาพ่อค้าคนกลาง และ Modern Trade</t>
  </si>
  <si>
    <t>(1) ผู้ประกอบการปรับตัวตอบสนองความต้องการลูกค้า (2) สามารถสร้างมูลค่าเพิ่มของสินค้าและบริการในธุรกิจตนเอง</t>
  </si>
  <si>
    <t>ü</t>
  </si>
  <si>
    <t>ประสิทธิภาพการอำนวยความสะดวกทางการค้าของประเทศไทยอยู่ในอันดับที่ดีขึ้นในปี 2564</t>
  </si>
  <si>
    <t>มีระบบอีคอมเมอร์</t>
  </si>
  <si>
    <t>จำนวนสถาบันเกษตรกรและผู้ประกอบการที่มีการเชื่อมโยงการค้าสู่รูปแบบพาณิชย์อิเล็กทรอนิกส์เพิ่มขึ้นเฉลี่ยร้อยละ 10 ต่อปี</t>
  </si>
  <si>
    <t>มีนักการตลาด O2O</t>
  </si>
  <si>
    <t>มีนักขายออนไลน์ 50 คน</t>
  </si>
  <si>
    <t>มูลค่าพาณิชย์อิเล็กทรอนิกส์ (e-Commerce) ของประเทศไทยต่อ GDP เพิ่มขึ้นเท่าตัวภายใน 5 ปี</t>
  </si>
  <si>
    <t>มีร้าน O2O ให้บริการ</t>
  </si>
  <si>
    <t>มีร้าน O2O ตามปั้มน้ำมัน 100 แห่ง</t>
  </si>
  <si>
    <t>มีระบบอีคอมเมอร์และตรวจสอบย้อนกลับ</t>
  </si>
  <si>
    <t>มีผู้ให้บริการ LSP มาตรฐานออร์แกนิค</t>
  </si>
  <si>
    <t>มีผู้ให้บริการร่วมโครงการ 10 ราย</t>
  </si>
  <si>
    <t>มูลค่าเพิ่มทางเศรษฐกิจของธุรกิจให้บริการโลจิสติกส์ของประเทศเพิ่มขึ้นเฉลี่ยร้อยละ 5 ต่อปี</t>
  </si>
  <si>
    <r>
      <t xml:space="preserve">กระทรวงการคลัง </t>
    </r>
    <r>
      <rPr>
        <sz val="16"/>
        <rFont val="TH SarabunPSK"/>
        <family val="2"/>
      </rPr>
      <t>(หน่วยงานสนับสนุน)</t>
    </r>
  </si>
  <si>
    <t>กรมสรรพสามิต</t>
  </si>
  <si>
    <t xml:space="preserve">   2) โครงการเพิ่มประสิทธิภาพการบริหารจัดการองค์กรและลดต้นทุนโลจิสติกส์</t>
  </si>
  <si>
    <t>โครงการส่งออกทุเรียนเกรดพรีเมี่ยมสู่ตลาดต่างประเทศ (หนานหนิงโมเดล)</t>
  </si>
  <si>
    <t>โครงการพัฒนาการจัดการโลจิสติกส์และโซ่อุปทานธุรกิจสินค้าอุตสาหกรรมในพื้นที่ที่มีศักยภาพเชิงเศรษฐกิจ</t>
  </si>
  <si>
    <t xml:space="preserve">โครงการส่งเสริมการบริหารจัดการโลจิสติกส์และโซ่อุปทานอย่างเป็นมิตรต่อสิ่งแวดล้อม
</t>
  </si>
  <si>
    <t xml:space="preserve">โครงการส่งเสริมการเพิ่มศักยภาพของ SME ด้วยโปรแกรมประยุกต์ (Software) หรืออุปกรณ์เครื่องมือด้านไอที (Hardware) ในงานด้านโลจิสติกส์ </t>
  </si>
  <si>
    <t xml:space="preserve">โครงการศึกษา สำรวจ และวิเคราะห์ข้อมูลเชิงนวัตกรรมเพื่อการพัฒนาระบบโลจิสติกส์และโซ่อุปทานของกลุ่มอุตสาหกรรมนำร่อง </t>
  </si>
  <si>
    <t xml:space="preserve">โครงการพัฒนาการมาตรฐานด้านโลจิสติกส์ของประเทศไทยสู่มาตรฐานระดับสากล
</t>
  </si>
  <si>
    <t>โครงการส่งเสริมมาตรฐานความปลอดภัยในโซ่อุปทานและการจัดการความต่อเนื่องทางธุรกิจ (ISO 28000 &amp; BCM)</t>
  </si>
  <si>
    <t>โครงการพัฒนาการจัดการโลจิสติกส์และโซ่อุปทานธุรกิจสินค้าอุตสาหกรรมในพื้นที่การค้าชายแดน</t>
  </si>
  <si>
    <t>โครงการส่งเสริมการใช้ระบบเทคโนโลยีสารสนเทศการจัดการคลังสินค้า (WMS)</t>
  </si>
  <si>
    <t>โครงการส่งเสริมการใช้ระบบเทคโนโลยีสารสนเทศการวางแผนทรัพยากรองค์กร (ERP)</t>
  </si>
  <si>
    <t xml:space="preserve">โครงการสร้างความร่วมมือและการเชื่อมโยงกลุ่มอุตสาหกรรม SMEs </t>
  </si>
  <si>
    <t>โครงการส่งออกทุเรียนเกรดพรีเมียมสู่ตลาดต่างประเทศ (หนานหนิงโมเดล)</t>
  </si>
  <si>
    <t>โครงการพัฒนาศูนย์รวบรวมและกระจายสินค้าเกษตรปลอดภัย (Green Premium Center) ณ บริเวณสำนักงานสหกรณ์ 
จ.ปทุมธานี</t>
  </si>
  <si>
    <t>โครงการสนับสนุนเกษตรกรและผู้ประกอบกิจการยางในการเพิ่มประสิทธิภาพการแปรรูปยางอย่างครบวงจร</t>
  </si>
  <si>
    <t>โครงการจัดตั้งตลาดกลางน้ำยางสด</t>
  </si>
  <si>
    <t>โครงการพัฒนาตลาดกลางยางพาราการยางแห่งประเทศไทย</t>
  </si>
  <si>
    <t>โครงการพัฒนามาตรฐานและความสามารถห้องปฏิบัติการทางอุตสาหกรรมผลิตภัณฑ์ยาง</t>
  </si>
  <si>
    <t>โครงการพัฒนาโครงสร้างพื้นฐานสนับสนุนการผลิตให้ได้มาตรฐานและลดต้นทุนการผลิต</t>
  </si>
  <si>
    <t>โครงการเพิ่มประสิทธิภาพการบริหารจัดการด้านการตลาดของสถาบันเกษตรกร</t>
  </si>
  <si>
    <t>ตรวจสอบและรับรองแหล่งผลิตประมง</t>
  </si>
  <si>
    <t xml:space="preserve">โครงการพัฒนาเป็นศูนย์กลางการผลิตเมล็ดพันธุ์พืชรองรับประชาคมอาเซียน 
- พัฒนาหน่วยงานให้เป็นหน่วยตรวจสอบรับรองเมล็ดพันธุ์ตามมาตรฐานสากล </t>
  </si>
  <si>
    <t>โครงการสร้างตลาดเกษตรกร</t>
  </si>
  <si>
    <t>การบริหารจัดการสินค้าเกษตรในพื้นที่แปลงใหญ่ (บริหารจัดการผลผลิตในพื้นที่แปลงใหญ่)</t>
  </si>
  <si>
    <t>โครงการสร้างมูลค่าเพิ่มสินค้าข้าวในวิสาหกิจชุมชน</t>
  </si>
  <si>
    <t>พัฒนาขีดความสามารถในการแข่งขันสินค้าเกษตรแปรรูป</t>
  </si>
  <si>
    <t>เสริมสร้างและพัฒนาศักยภาพองค์กรเกษตรกร</t>
  </si>
  <si>
    <t>การส่งเสริมและพัฒนาวิสาหกิจชุมชน</t>
  </si>
  <si>
    <t>พัฒนาเกษตรกรเป็น Smart Farmer</t>
  </si>
  <si>
    <t>โครงการส่งเสริมการใช้เครื่องจักรกลการเกษตรทดแทนแรงงานเกษตร</t>
  </si>
  <si>
    <t>โครงการพัฒนาศักยภาพการดำเนินธุรกิจสินค้าเกษตรในสหกรณ์และกลุ่มเกษตรกร</t>
  </si>
  <si>
    <t>โครงการขยายศักยภาพศูนย์ผลิตเมล็ดพันธุ์ข้าว</t>
  </si>
  <si>
    <t>ส่งเสริมและพัฒนาการผลิตและการตลาดเฉพาะ (Niche Market)</t>
  </si>
  <si>
    <t>โครงการเพิ่มประสิทธิภาพบริหารจัดการการผลิตและการตลาดข้าวครบวงจร</t>
  </si>
  <si>
    <t xml:space="preserve"> การพัฒนาร้านจัดหน่าย O2O</t>
  </si>
  <si>
    <t>การพัฒนานักการตลาด O2O</t>
  </si>
  <si>
    <t>การพัฒนาระบบ O2O Orchestration ห่วงโซ่อุปทาน ข้าวออร์แกนิก</t>
  </si>
  <si>
    <t>โครงการดิจิทัลชุมชนด้าน e-Commerce</t>
  </si>
  <si>
    <t xml:space="preserve">โครงการส่งเสริมความเชื่อมั่นในการทำธุรกรรมทางอิเล็กทรอนิกส์ (Thailand e-Commerce Sustainability)
</t>
  </si>
  <si>
    <t xml:space="preserve">โครงการพาณิชย์ดิจิทัลเพื่อพัฒนาและส่งเสริม SMEs สู่สากล (ปี 2561)
   </t>
  </si>
  <si>
    <t>โครงการเพิ่มโอกาสการค้าด้วย e-Commerce</t>
  </si>
  <si>
    <t>โครงการพัฒนาสินค้าชุมชน Offline 2 Online (B2C)</t>
  </si>
  <si>
    <t>โครงการขยายตลาดการค้าด้วย e-Commerce</t>
  </si>
  <si>
    <t xml:space="preserve">   - ส่งเสริมและสนับสนุนตลาดกลางพาณิชย์อิเล็กทรอนิกส์ของประเทศ</t>
  </si>
  <si>
    <t xml:space="preserve">   - เจาะตลาดสินค้า E-Commerce ผ่านสื่อสมัยใหม่
   </t>
  </si>
  <si>
    <t>โครงการยกระดับธุรกิจให้บริการโลจิสติกส์ไทยสู่สากล</t>
  </si>
  <si>
    <t>โครงการเพิ่มศักยภาพธุรกิจให้บริการโลจิสติกส์ไทย</t>
  </si>
  <si>
    <t xml:space="preserve">โครงการส่งเสริมการพัฒนาบริการและขยายเครือข่ายของผู้ให้บริการโลจิสติกส์ </t>
  </si>
  <si>
    <t>โครงการพัฒนาผู้ประกอบกิจการคลังสินค้า ไซโล และห้องเย็น ให้มีมาตรฐานระดับสากล</t>
  </si>
  <si>
    <t xml:space="preserve">โครงการยกระดับระบบมาตรฐานคุณภาพบริการขนส่งด้วยรถบรรทุกเพื่อเพิ่มประสิทธิภาพการขนส่งสินค้าทางถนนของประเทศไทย </t>
  </si>
  <si>
    <t>โครงการพัฒนาและส่งเสริมความรับผิดชอบต่อสังคมของผู้ประกอบการขนส่งสินค้าด้วยรถบรรทุก</t>
  </si>
  <si>
    <t>โครงการพัฒนาศักยภาพผู้ประกอบการขนส่งสินค้าทางถนน รองรับการเปิดเสรีประชาคมอาเซียน</t>
  </si>
  <si>
    <t>โครงการศึกษาวิเคราะห์ต้นทุนส่วนเพิ่มในการลดการปล่อยก๊าซเรือนกระจกของมาตรการและนโยบายด้านการขนส่งเพื่อการใช้พลังงานอย่างมีประสิทธิภาพ</t>
  </si>
  <si>
    <t>การพัฒนาระบบโลจิสติกส์ กิจกรรมการขนส่งและกระจายสินค้า</t>
  </si>
  <si>
    <t>การพัฒนาระบบ O2O สำหรับ LSP</t>
  </si>
  <si>
    <t>กิจกรรมนำผู้ประกอบการศึกษาดูงาน ณ สถานประกอบการที่มีระบบบริหารจัดการด้าน Logistics / Supply Chain ที่ดี (Best Practice)</t>
  </si>
  <si>
    <t>1) จำนวนตลาดเกษตรกรที่เข้าร่วมโครงการพัฒนาโครงสร้างพื้นฐานและสิ่งอำนวยความสะดวก 77 แห่ง
2) จำนวนตลาดเกษตรกรที่ได้จัดตั้ง/พัฒนาขึ้น 46 แห่ง</t>
  </si>
  <si>
    <t>จำนวนโรงคัดบรรจุที่เข้าร่วมโครงการพัฒนาโครงสร้างพื้นฐานสนับสนุนการผลิตให้ได้มาตรฐานและลดต้นทุนการผลิตจำนวน 7 แห่ง</t>
  </si>
  <si>
    <t>1. ผู้ประกอบการไทย และ SMEs  สามารถทำการค้าออนไลน์ระหว่างประเทศได้
2. ขยายตลาด สร้างโอกาสทางธุรกิจให้แก่ผู้ประกอบการ และ SMEs สามารถเชื่อมโยงการค้าสู่ตลาดออนไลน์ทั้งระดับประเทศและโลก 
3. พัฒนาความรู้และขีดความ สามารถของผู้ประกอบการไทยในการทำการค้าออนไลน์ข้ามพรมแดน (Cross-Border e-Commerce) 
4. ขยายโอกาสทางการค้าของไทยเข้าสู่ตลาดโลก ผ่าน Cross-border e-Commerce</t>
  </si>
  <si>
    <t xml:space="preserve">1. เกษตรกรมีคุณภาพชีวิตที่ดีขึ้นและเกิดความเข้มแข็ง มั่นคงและยั่งยืน 
2. ผู้บริโภคสามารถเข้าถึงอาหารที่ปลอดภัยในราคาที่สมเหตุสมผล
</t>
  </si>
  <si>
    <t xml:space="preserve">เกษตรกรและสถาบันเกษตรกรสามารถเพิ่มมูลค่าผลผลิตยางในรูปของผลิตภัณฑ์ยางที่ได้รับการยอมรับตามมาตรฐานสากลและ มีการใช้ยางในประเทศเพื่อแปรรูปเป็นผลิตภัณฑ์เพิ่มมากขึ้น และ กยท. มีหน่วยงานและศูนย์บริการทดสอบรับรอง ศูนย์เรียนรู้ฯ ทางด้านอุตสาหกรรมยาง รองรับความต้องการของสถาบันเกษตรกร ภาคเอกชน และหน่วยงานต่างๆ ได้อย่างมีประสิทธิภาพ
</t>
  </si>
  <si>
    <t>รายงานการศึกษา สนับสนุนให้เกิด
1) เพิ่มมูลค่าผลไม้ไทยสู่ต่างประเทศ
2) Brand ไทยแข่งขันได้ในต่างประเทศ
3) การบริหารจัดการตลอด Supply Chain โดยผู้ประกอบการไทย</t>
  </si>
  <si>
    <t xml:space="preserve">สัดส่วนต้นทุนโลจิสติกส์ต่อ GDP เท่ากับร้อยละ 12 ในปี 2564
</t>
  </si>
  <si>
    <t>อันดับ Intenatioanl LPI ดีขึ้น สัดส่วนต้นทุนโลจิสติกส์ต่อ GDP เท่ากับร้อยละ 12 ในปี 2564</t>
  </si>
  <si>
    <t>โครงการต่อเนื่องปี 2560-2564  วงเงินรวมทั้งสิ้น 20.00 ล้านบาท</t>
  </si>
  <si>
    <t xml:space="preserve">สมาชิกวิสาหกิจชุมชนที่เข้าร่วมโครงการสามารถสร้างมูลค่าเพิ่ม จากวัตถุดิบทางการเกษตร และมีการพัฒนาวิสาหกิจชุมชนหรือแปลงเกษตรกรให้เป็นแหล่งท่องเที่ยวเชิงเกษตร
</t>
  </si>
  <si>
    <t>สถานประกอบการสามารถนำความรู้ที่ได้ไปใช้ประโยชน์ ร้อยละ 80</t>
  </si>
  <si>
    <t xml:space="preserve">สถานประกอบการสามารถนำความรู้ที่ได้ไปใช้ประโยชน์ ร้อยละ 80
</t>
  </si>
  <si>
    <t xml:space="preserve">โครงการส่งเสริมผู้ประกอบการอุตสาหกรรมนำเอาโปรแกรมระบบงานด้านโลจิสติกส์และโซ่อุปทาน มาใช้เพิ่มประสิทธิภาพด้านการจัดการ เพื่อมุ่งสู่ความพร้อมในการก้าวเข้าสู่อุตสาหกรรม 4.0 </t>
  </si>
  <si>
    <t>กรมปศุสัตว์</t>
  </si>
  <si>
    <t>สัดส่วนต้นทุนโลจิสติกส์ต่อ GDP เท่ากับร้อยละ 12 ในปี 2564</t>
  </si>
  <si>
    <t>สถานประกอบการเป้าหมายมีมูลค่าต้นทุนด้านโลจิสติกส์และโซ่อุปทานลดลงหรือมีประสิทธิภาพด้านโลจิสติกและโซ่อุปทานส์เพิ่มขึ้นร้อยละ 15</t>
  </si>
  <si>
    <t>กลุ่มอุตสาหกรรมได้รับการพัฒนา 4 เครือข่าย (อาหาร 3 เครือข่าย และ Packaging 1 เครือข่าย)</t>
  </si>
  <si>
    <t xml:space="preserve">โครงการการใช้ประโยชน์จากเส้นทาง R3A เพื่อสร้างขีดความสามารถในการแข่งขันของภาคท่องเที่ยว </t>
  </si>
  <si>
    <r>
      <t xml:space="preserve">กระทรวงพาณิชย์ </t>
    </r>
    <r>
      <rPr>
        <sz val="16"/>
        <color theme="1"/>
        <rFont val="TH SarabunPSK"/>
        <family val="2"/>
      </rPr>
      <t>(หน่วยงานสนับสนุน)</t>
    </r>
  </si>
  <si>
    <t>รวมแผนงาน/โครงการ
ในกลยุทธ์ที่ 3 มี 10 โครงการ</t>
  </si>
  <si>
    <t>สำนักงานคณะกรรมการวิจัยแห่งชาติ/
สำนักงานกองทุนสนับสนุนการวิจัย</t>
  </si>
  <si>
    <t>จำนวนโครงการวิจัย/มูลค่าเชิงพาณิชย์จากงานวิจัยและพัฒนานวัตกรรมและเทคโนโลยีด้านโลจิสติกส์เพิ่มขึ้นร้อยละ 5-10 ต่อปี</t>
  </si>
  <si>
    <t>1. ความสามารถในการเข้าถึงตลาดระดับสากลได้มากขึ้น (Global Market Access)
2. กระแสการค้าที่เพิ่มขึ้น (Trade Flow)
3. การเชื่อมโยงของโซ่อุปทานมากขึ้น(Supply chain link)</t>
  </si>
  <si>
    <t>1. กลยุทธ์การสร้างคุณค่าจากอุตสาหกรรม 1 กลุ่ม เช่น เครื่องปรุงรสไปสู่อุตสาหกรรม Ingredient
2. เพิ่มประสิทธิภาพในกระบวนการผลิต
3. การบริหารจัดการปริมาณและคุณภาพอุปทานวัตถุดิบ</t>
  </si>
  <si>
    <t>การสร้างคุณค่าสำหรับโลจิสติกส์เกษตรเพื่อการขับเคลื่อนประเทศ</t>
  </si>
  <si>
    <t>1.ชุมชน ผู้ประกอบการ และผู้นำชุมชนสามารถแนะนำการใช้เว็บไซต์และโมบายแอพพลิเคชันให้กับนักท่องเที่ยวในเบื้องต้นได้
2.การให้คำแนะนำและอบรมเชิงปฏิบัติการให้กับบริษัทนำเที่ยวที่สนใจจะนำผลการวิจัยไปใช้งานจริงในกิจการ ซึ่งประกอบด้วย 3 หลักสูตร
- การจัดเส้นทางท่องเที่ยวบนพื้นฐานการจัดการโลจิสติกส์และโซ่อุปทาน
- การจัดการเว็บไซต์เพื่อการท่องเที่ยว
- การจัดการสารสนเทศการท่องเที่ยวบนอุปกรณ์เคลื่อนที่</t>
  </si>
  <si>
    <t>1.คู่มือชี้แนะแนวทางในการบริหารจัดการการท่องเที่ยว
2.สารสนเทศการท่องเที่ยวจังหวัดพัทลุงสำหรับนักท่องเที่ยวสูงอายุ</t>
  </si>
  <si>
    <t>การศึกษาระบบโลจิสติกส์และการจัดการห่วงโซ่อุปทานการท่องเที่ยวจังหวัดพัทลุงเพื่อรองรับนักท่องเที่ยวกลุ่มผู้สูงอายุ</t>
  </si>
  <si>
    <t>ข้อเสนอแนะเชิงนโยบายสำหรับการบริหารจัดการ  โซ่คุณค่าเพื่อยกระดับอุตสาหกรรมการบินและเพิ่มขีดความสามารถการแข่งขันของประเทศไทย</t>
  </si>
  <si>
    <t>1.แนวทางการเพิ่มประสิทธิภาพโซ่อุปทานอุตสาหกรรมการบิน
2.แนวทางการพัฒนาอุตสาหกรรมการบินและอุตสาหกรรมที่สนับสนุน ของประเทศไทย</t>
  </si>
  <si>
    <t>1. ได้พัฒนาศักยภาพนักวิจัยรุ่นใหม่บูรณการร่วมกันระหว่างสถาบันการศึกษาและเครือข่ายความ ร่วมมือของภาครัฐ เอกชนและชุมชนแบบสหวิทยาการ
2. มีการบูรณาการกับการเรียนการสอนถ่ายทอดบทเรียนสู่ห้องเรียน
3. มีผลงานไปตีพิมพ์ในวารสารหรือการประชุมวิชาการในระดับชาติหรือนานาชาติได้
4. มีความร่วมมือกับศูนย์วิจัยและพัฒนาการเกษตร กรมวิชาการเกษตร
5. มีการเผยแพร่บทเรียนไปสู่วงกว้างในลักษณะรูปแบบเสวนา และมีผู้นำความรู้จากงานวิจัยไปใช้ประโยชน์</t>
  </si>
  <si>
    <t>1. ได้เครือข่ายการเชื่อมโยงการดำเนินกิจกรรมตลาดสีเขียว ในระดับพื้นที่ในการแลกเปลี่ยนผลผลิต และเกิดตัวแบบการจัดการองค์ความรู้ในกระบวนการ
โลจิสติกส์และโซ่อุปทานสินค้าเกษตรปลอดภัยและเกษตรอินทรีย์
2. เกิดประชาคมสู่การเติบโตสีเขียวเชิงพาณิชย์ในทางการตลาดสีเขียว ซึ่งเป็นเครือข่ายระหว่าง ผู้บริโภคกับผู้บริโภค
3. ได้ต้นแบบการบริหารจัดการตลาดสีเขียวที่เหมาะสมกับสภาพพื้นที่และปัจจัยอื่นๆ ที่เกี่ยวข้อง จนเกิดเป็นชุมชนและสังคมการเรียนรู้เกษตรปลอดภัยและเกษตรอินทรีย์ โดยมีกลุ่มวิสาหกิจชุมชนและศูนย์การเรียนรู้เป็นกลไกและเป็นแกนนำเชื่อมโยงเครือข่ายความร่วมมือทางการผลิตและการตลาดสีเขียวพื้นที่จังหวัด นครสวรรค์
4. ได้การพัฒนากิจกรรมการตลาด
5. มีระบบฐานข้อมูลเครือข่ายตลาดสีเขียว</t>
  </si>
  <si>
    <t>แนวทางการพัฒนาเครือข่ายตลาดสีเขียวในกระบวนการโลจิสติกส์และโซ่อุปทานสินค้าเกษตรปลอดภัยและเกษตรอินทรีย์พื้นที่จังหวัดกาญจนบุรี</t>
  </si>
  <si>
    <r>
      <rPr>
        <b/>
        <sz val="16"/>
        <color theme="1"/>
        <rFont val="TH SarabunPSK"/>
        <family val="2"/>
      </rPr>
      <t>สำนักนายกรัฐมนตรี (สำนักงานคณะกรรมการวิจัยแห่งชาติ</t>
    </r>
    <r>
      <rPr>
        <sz val="16"/>
        <color theme="1"/>
        <rFont val="TH SarabunPSK"/>
        <family val="2"/>
      </rPr>
      <t>) (หน่วยงานสนับสนุน)</t>
    </r>
  </si>
  <si>
    <t xml:space="preserve">ผู้ประกอบการธุรกิจขนาดกลางและขนาดย่อม (SMEs) ของไทยสามารถนาแบบจาลองด้านโลจิสติกส์ดังกล่าวนี้ไปบริหารจัดการระบบโลจิสติกส์ข้ามแดนระหว่างไทย-จีนอย่างมีประสิทธิภาพ </t>
  </si>
  <si>
    <t>1.แบบจาลองด้านโลจิสติกส์ที่เหมาะสมสาหรับพาณิชย์อิเล็กทรอนิกส์ข้ามแดนแบบธุรกิจถึงผู้บริโภคจากไทย-จีน 
2.เพิ่มขีดความสามารถด้านโลจิสติกส์ของผู้ประกอบการธุรกิจขนาดกลางและขนาดย่อม (SMEs) ของไทยที่ทาธุรกรรมพาณิชย์อิเล็กทรอนิกส์ข้ามแดน ในการส่งมอบสินค้าไปยังผู้บริโภคในประเทศจีน (B2C Cross border E-commerce logistics)</t>
  </si>
  <si>
    <t>E-Logistics ข้ามแดน : กรณีศึกษา ประเทศจีน</t>
  </si>
  <si>
    <r>
      <t xml:space="preserve">โครงการพาณิชย์ดิจิทัลเพื่อพัฒนาและส่งเสริม SMEs สู่สากล (ปี 2560)
   </t>
    </r>
    <r>
      <rPr>
        <sz val="14"/>
        <rFont val="TH SarabunPSK"/>
        <family val="2"/>
      </rPr>
      <t xml:space="preserve"> - เจาะตลาดสินค้า E-Commerce ผ่านสื่อออนไลน์ 
    - พัฒนาระบบ Thaitrade.com
    - พัฒนาศักยภาพ SMEs ผ่านการค้าออนไลน์อย่างครบวงจร Smart Online SMEs 
    - ศูนย์บริการพาณิชย์อิเล็กทรอนิกส์ Thaitrade.com Center ส่งเสริมการขายและจับคู่ธุรกิจผ่านช่องทางออนไลน์
    - กิจกรรมกระตุ้นและส่งเสริมการค้าออนไลน์ Thaitrade.com com</t>
    </r>
  </si>
  <si>
    <t xml:space="preserve">1. ผู้ประกอบการธุรกิจโลจิสติกส์ของไทยมีขีดความสามารถในการแข่งขันสูงขึ้น  มีมาตรฐานการให้บริการระดับสากล 
2. ธุรกิจโลจิสติกส์ไทยมีศักยภาพเพียงพอที่จะขยายเครือข่ายธุรกิจและการให้บริการไปยังต่างประเทศ
3. มูลค่าธุรกิจบริการด้านโลจิสติกส์ขยายตัวเพิ่มขึ้น     </t>
  </si>
  <si>
    <t>รายงานการศึกษาถึงแนวทางการพัฒนารูปแบบการส่งออกทุเรียนเกรดพรีเมี่ยมสู่ประเทศจีน 1 เรื่อง</t>
  </si>
  <si>
    <t>จำนวนสหกรณ์ที่เข้ารับการส่งเสริมการใช้เครื่องจักรกลการเกษตรทดแทนแรงงาน 145 แห่ง</t>
  </si>
  <si>
    <r>
      <rPr>
        <b/>
        <sz val="16"/>
        <color theme="1"/>
        <rFont val="TH SarabunPSK"/>
        <family val="2"/>
      </rPr>
      <t>สำนักนายกรัฐมนตรี 
(สำนักงานคณะกรรมการวิจัยแห่งชาติ</t>
    </r>
    <r>
      <rPr>
        <sz val="16"/>
        <color theme="1"/>
        <rFont val="TH SarabunPSK"/>
        <family val="2"/>
      </rPr>
      <t>) 
(หน่วยงานสนับสนุน)</t>
    </r>
  </si>
  <si>
    <r>
      <t xml:space="preserve">สภาหอการค้าการค้าแห่งประเทศไทย 
</t>
    </r>
    <r>
      <rPr>
        <sz val="16"/>
        <color theme="1"/>
        <rFont val="TH SarabunPSK"/>
        <family val="2"/>
      </rPr>
      <t>(หน่วยงานสนับสนุน)</t>
    </r>
  </si>
  <si>
    <t>แผนงานการวิเคราะห์โซ่คุณค่าของอุตสาหกรรม
การบิน</t>
  </si>
  <si>
    <t>โครงการพัฒนาประสิทธิภาพการบริหารจัดการ
โลจิสติกส์เพื่อการลดต้นทุนและเพิ่มขีดความสามารถในการแข่งขัน</t>
  </si>
  <si>
    <t>โครงการพัฒนาคุณภาพสินค้าเกษตรสู่มาตรฐาน
- ตรวจสอบรับรองแห่งผลิตพืช/โรงงานแปรรูป/
โรงรมตามมาตรฐานระบบการจัดการคุณภาพ (GAP / GMP / HACCP)</t>
  </si>
  <si>
    <t>สำนักงานคณะกรรมการวิจัยแห่งชาติ/สำนักงานกองทุนสนับสนุนการวิจัย</t>
  </si>
  <si>
    <t>1. พัฒนาศักยภาพด้านการบริหารจัดการ
โลจิสติกส์เชิงลึก 239 ราย ผ่านกิจกรรมเพิ่มประสิทธิภาพและลดต้นทุนโลจิสติกส์และการส่งเสริมผู้ให้บริการโลจิสติกส์นำเกณฑ์มาตรฐานสากลด้านการบริหารจัดการโลจิสติกส์ 7 เกณฑ์มาปรับใช้ในองค์กร และเพื่อประเมินตนเอง
2. พัฒนาศักยภาพด้านการสร้างเครือข่ายและคู่ค้า 607ราย ผ่านกิจกรรมสร้างเครือข่ายระหว่างผู้ให้บริการโลจิสติกส์และผู้ใช้บริการในพื้นที่ระเบียงเศรษฐกิจพิเศษภาคตะวันออก (EEC) และงานแสดงสินค้า TILOG- LOGISTIX 2017 / 2018
3. เพิ่มการสั่งซื้อสินค้าและบริการจากกิจกรรมเจรจาธุรกิจสาขาโลจิสติกส์ในปี 2561 จากมูลค่าเฉลี่ยจากการสั่งซื้อสินค้าและบริการปี 2558-2560 ร้อยละ 2   (มูลค่า 657.75 ล้านบาท)</t>
  </si>
  <si>
    <t xml:space="preserve">โครงการต่อเนื่องปี 2561-2562  วงเงินรวมทั้งสิ้น 18.60 ล้านบาท
</t>
  </si>
  <si>
    <r>
      <rPr>
        <b/>
        <sz val="16"/>
        <color theme="1"/>
        <rFont val="TH SarabunPSK"/>
        <family val="2"/>
      </rPr>
      <t xml:space="preserve">กระทรวงดิจิทัลเพื่อเศรษฐกิจและสังคม 
</t>
    </r>
    <r>
      <rPr>
        <sz val="16"/>
        <color theme="1"/>
        <rFont val="TH SarabunPSK"/>
        <family val="2"/>
      </rPr>
      <t>(หน่วยงานหลัก)</t>
    </r>
  </si>
  <si>
    <t>โครงการต่อเนื่องปี 2560-2564  วงเงินรวมทั้งสิ้น 124.73 ล้านบาท
งบบูรณาการพัฒนาเศรษฐกิจดิจิทัล</t>
  </si>
  <si>
    <t>ชุมชนใน 5,200   หมู่บ้านสามารถนำสินค้าและบริการมาจำหน่ายบนร้านค้าออนไลน์และออฟไลน์ เพื่อสร้างรายได้แก่ชุมชน</t>
  </si>
  <si>
    <t xml:space="preserve">โครงการต่อเนื่องปี 2560-2564  วงเงินรวมทั้งสิ้น 475.53 ล้านบาท
</t>
  </si>
  <si>
    <t>รวมแผนงาน/โครงการ
ในกลยุทธ์ที่ 2 มี 14 โครงการ</t>
  </si>
  <si>
    <t>โครงการพัฒนาระบบการเชื่อมโยงสารสนเทศเพื่อธุรกิจดิจิทัล (Open ERP Platform for e-Commerce)</t>
  </si>
  <si>
    <t>ผู้ใช้งานระบบ Open ERP Platform for e-Commerce จำนวน 2,000 ราย</t>
  </si>
  <si>
    <t>การสำรวจข้อมูลทางการเกษตรเพื่อสนับสนุนการใช้งานระบบ 1 รายงาน</t>
  </si>
  <si>
    <t>แผนพัฒนาดิจิทัลเพื่อเศรษฐกิจและสังคม
ยุทธศาสตร์ที่ ๒ : การส่งเสริมและสนับสนุนการพัฒนาศักยภาพในการเติบโตของเศรษฐกิจด้วยเทคโนโลยีและนวัตกรรมดิจิทัล
แผนปฏิบัติการพัฒนาดิจิทัลเพื่อเศรษฐกิจและสังคมระยะ 5 ปี พ.ศ. 2560-2564
ยุทธศาสตร์ที่ ๑ : ยุทธศาสตร์ขับเคลื่อนเศรษฐกิจด้วยเทคโนโลยีดิจิทัลข้อ ๑.๓ การพัฒนาเกษตรยุคใหม่ด้วยเทคโนโลยีดิจิทัล (Digital Agriculture)</t>
  </si>
  <si>
    <t>สำนักงานส่งเสริมเศรษฐกิจดิจิทัล</t>
  </si>
  <si>
    <t>เนื่องจากโครงการนี้เป็นโครงการเดิมของ SIPA ก่อนที่จะเปลี่ยนองค์กรเป็น DEPA โครงการนี้มีการดำเนินการปี 2561 เท่านั้น</t>
  </si>
  <si>
    <t>(ล้านบาท)</t>
  </si>
  <si>
    <t>กระทรวงพาณิชย์</t>
  </si>
  <si>
    <t>หน่วยงานสนับสนุน สมาพันธ์โลจิสติกส์ไทย</t>
  </si>
  <si>
    <t>โครงการต่อเนื่อง ปี 2560 และ 2563 - 2564  วงเงินรวมทั้งสิ้น 12.00 ล้านบาท</t>
  </si>
  <si>
    <t>โครงการเพิ่มประสิทธิภาพห่วงโซ่อุปทานอุตสาหกรรม (Supply Chain)</t>
  </si>
  <si>
    <t>55 กิจการ</t>
  </si>
  <si>
    <t>วิสาหกิจที่เข้าร่วมโครงการมีผลิตภาพเพิ่มขึ้น คิดเป็นมูลค่า 1,700 ลบ./ปี (Potential saving)</t>
  </si>
  <si>
    <t>กรมส่งเสริมอุตสาหกรรม</t>
  </si>
  <si>
    <t>โครงการศูนย์สนับสนุนและช่วยเหลือ SME (SME Support &amp; Rescue Center)</t>
  </si>
  <si>
    <t>ช่วยเหลือ SME ไม่น้อยกว่า 8,000 คน/ปี</t>
  </si>
  <si>
    <t>มีศูนย์บริการข้อมูลธุรกิจอุตสาหกรรมและให้คำปรึกษาแนะนำเบื้องต้นในการดำเนินธุรกิจแก่ SME อย่างมีประสิทธิภาพ</t>
  </si>
  <si>
    <t>โครงการต่อเนื่อง ปี 2561-2564  วงเงินรวมทั้งสิ้น 79.00 ล้านบาท</t>
  </si>
  <si>
    <t>โครงการพัฒนาผลิตภัณฑ์สำหรับผู้ประกอบการใหม่ สาขา New S-curve/S-curve</t>
  </si>
  <si>
    <t>20 ผลิตภัณฑ์ / 40 คน</t>
  </si>
  <si>
    <t xml:space="preserve">ร้อยละ 80 ของผู้ประกอบการใหม่ที่เข้าร่วมโครงการมีความสำเร็จในการพัฒนาผลิตภัณฑ์ใหม่และสามารถตอบโจทย์ด้านการตลาดได้เพิ่มขึ้น
</t>
  </si>
  <si>
    <t>โครงการต่อเนื่อง ปี 2561-2564  วงเงินรวมทั้งสิ้น 8.00 ล้านบาท</t>
  </si>
  <si>
    <t>โครงการเพิ่มผลิตภาพวิสาหกิจขนาดกลางและขนาดย่อมสู่อุตสาหกรรม 4.0 : กิจกรรมพัฒนาศักยภาพการบริหารจัดการ Supply Chain อย่างมีประสิทธิภาพด้วยเทคโนโลยีระบบการวางแผนทรัพยากรทางธุรกิจขององค์กร (Enterprise Resource Planning: ERP) และ/หรือระบบบอกพิกัดผ่านทางดาวเทียม(Global Positioning System: GPS)</t>
  </si>
  <si>
    <t>50 กิจการ</t>
  </si>
  <si>
    <t>สามารถนำเทคโนโลยีมาใช้ในการบริหารจัดการ Supply Chain ของผู้ประกอบการ SME ได้อย่างมีประสิทธิภาพ</t>
  </si>
  <si>
    <t>โครงการเพิ่มผลิตภาพวิสาหกิจขนาดกลางและขนาดย่อมสู่อุตสาหกรรม 4.0 : กิจกรรมการพัฒนาศักยภาพอุตสาหกรรมบริการและการท่องเที่ยวด้วยเทคโนโลยีระบบการท่องเที่ยวอัจฉริยะ (Smart tourism)</t>
  </si>
  <si>
    <t>80 กิจการ</t>
  </si>
  <si>
    <t>โครงการฝึกอบรมการเขียนโมเดลธุรกิจและเสริมสร้างความเป็นผู้ประกอบการใหม่ สาขาโลจิสติกส์</t>
  </si>
  <si>
    <t>25 คน / ร้อยละ15ของผู้ประกอบการใหม่สามารถจัดตั้งหรือขยายธุรกิจได้</t>
  </si>
  <si>
    <t>ผู้ประกอบการใหม่มีความรู้ในการเขียนแบบจำลองธุรกิจที่เกี่ยวข้องกับโลจิสติกส์และการจัดตั้งหรือขยายธุรกิจโดยระบบโลจิสติกส์</t>
  </si>
  <si>
    <t>โครงการต่อเนื่อง ปี 2561-2564  วงเงินรวมทั้งสิ้น 1.93 ล้านบาท</t>
  </si>
  <si>
    <t>โครงการพัฒนาศักยภาพผู้ประกอบการ SME และ Global SMEs ด้านดิจิทัล</t>
  </si>
  <si>
    <t>2,600 คน</t>
  </si>
  <si>
    <t>รวมแผนงาน/โครงการ
ในกลยุทธ์ที่ 1 มี 49 โครงการ</t>
  </si>
  <si>
    <t>รวมแผนงาน/โครงการ
ในยุทธศาสตร์ที่ 1 มี 73 โครงการ</t>
  </si>
  <si>
    <r>
      <t xml:space="preserve">โครงการต่อเนื่องปี 2561-2564  วงเงินรวมทั้งสิ้น 155.00 ล้านบาท
</t>
    </r>
    <r>
      <rPr>
        <sz val="12"/>
        <rFont val="TH SarabunPSK"/>
        <family val="2"/>
      </rPr>
      <t>งบแผนงานบูรณาการพัฒนาเศรษฐกิจฐานรากและชุมชนเข้มแข็ง</t>
    </r>
    <r>
      <rPr>
        <sz val="16"/>
        <rFont val="TH SarabunPSK"/>
        <family val="2"/>
      </rPr>
      <t xml:space="preserve">
</t>
    </r>
  </si>
  <si>
    <r>
      <t xml:space="preserve">โครงการต่อเนื่องปี 2561-2564  วงเงินรวมทั้งสิ้น 53.96 ล้านบาท
</t>
    </r>
    <r>
      <rPr>
        <sz val="12"/>
        <rFont val="TH SarabunPSK"/>
        <family val="2"/>
      </rPr>
      <t>งบแผนงานบูรณาการส่งเสริมวิสาหกิจขนาดกลางและขนาดย่อม</t>
    </r>
  </si>
  <si>
    <t>โครงการส่งเสริมการพัฒนาบรรจุภัณฑ์ (Packaging) เพื่อการเพิ่มมูลค่า การตลาด และโลจิสติกส์</t>
  </si>
  <si>
    <t xml:space="preserve">ยุทธศาสตร์ที่ 2 การพัฒนาโครงสร้างพื้นฐานและสิ่งอำนวยความสะดวก </t>
  </si>
  <si>
    <t>กลยุทธ์ที่ 1 พัฒนาโครงสร้างพื้นฐานด้านขนส่งและเครือข่ายโลจิสติกส์ตามเส้นทางยุทธศาสตร์เพื่อเชื่อมโยงอนุภูมิภาคและเป็นประตูการค้า</t>
  </si>
  <si>
    <t>สนับสนุนการเปลี่ยนรูปแบบการขนส่งสู่การขนส่งที่มีประสิทธิภาพ</t>
  </si>
  <si>
    <t>ทางราง</t>
  </si>
  <si>
    <r>
      <rPr>
        <b/>
        <sz val="16"/>
        <color theme="1"/>
        <rFont val="TH SarabunPSK"/>
        <family val="2"/>
      </rPr>
      <t>กระทรวงคมนาคม</t>
    </r>
    <r>
      <rPr>
        <sz val="16"/>
        <color theme="1"/>
        <rFont val="TH SarabunPSK"/>
        <family val="2"/>
      </rPr>
      <t xml:space="preserve"> (หน่วยงานหลัก)</t>
    </r>
  </si>
  <si>
    <t>โครงการก่อสร้างทางคู่ ช่วงประจวบคีรีขันธ์ - ชุมพร</t>
  </si>
  <si>
    <t xml:space="preserve"> โครงการก่อสร้างทางคู่ ช่วงประจวบคีรีขันธ์ - ชุมพร</t>
  </si>
  <si>
    <t xml:space="preserve"> เพิ่มประสิทธิภาพของการขนส่งทางรถไฟ ลดระยะเวลาการเดินทาง ประหยัดพลังงานเชื้อเพลิงที่ใช้ในการขนส่งของประเทศ และลดปัญหามลพิษที่มีต่อสิ่งแวดล้อม</t>
  </si>
  <si>
    <t>การรถไฟแห่งประเทศไทย</t>
  </si>
  <si>
    <t>โครงการต่อเนื่องปี 2559-2563 วงเงินรวมทั้งสิ้น 17,290.63 ล้านบาท</t>
  </si>
  <si>
    <t>โครงการก่อสร้างทางคู่ ช่วงมาบกะเบา - ชุมทางถนนจิระ</t>
  </si>
  <si>
    <t>โครงการต่อเนื่องปี 2559-2564 วงเงินรวมทั้งสิ้น 24,722.28 ล้านบาท</t>
  </si>
  <si>
    <t>โครงการก่อสร้างทางคู่ ช่วงลพบุรี - ปากน้ำโพ</t>
  </si>
  <si>
    <t>โครงการก่อสร้างทางคู่ ช่วงหัวหิน - ประจวบคีรีขันธ์</t>
  </si>
  <si>
    <t>โครงการต่อเนื่องปี 2559-2563 วงเงินรวมทั้งสิ้น 10,239.58 ล้านบาท</t>
  </si>
  <si>
    <t>โครงการก่อสร้างทางคู่ ช่วงปากน้ำโพ - เด่นชัย</t>
  </si>
  <si>
    <t>โครงการต่อเนื่องปี 2560-2565 วงเงินรวมทั้งสิ้น 62,625.35 ล้านบาท</t>
  </si>
  <si>
    <t>โครงการก่อสร้างทางคู่ ช่วงชุมทางถนนจิระ - อุบลราชธานี</t>
  </si>
  <si>
    <t>โครงการก่อสร้างทางคู่ ชุมทางถนนจิระ - อุบลราชธานี</t>
  </si>
  <si>
    <t>โครงการต่อเนื่องปี 2560-2564 วงเงินรวมทั้งสิ้น 37,431.59 ล้านบาท</t>
  </si>
  <si>
    <t>โครงการก่อสร้างทางคู่ ช่วงขอนแก่น - หนองคาย</t>
  </si>
  <si>
    <t>โครงการต่อเนื่องปี 2560-2564 วงเงินรวมทั้งสิ้น 26,663.36 ล้านบาท</t>
  </si>
  <si>
    <t>โครงการก่อสร้างทางคู่ ช่วงชุมพร - สุราษฎร์ธานี</t>
  </si>
  <si>
    <t>โครงการต่อเนื่องปี 2560-2564 วงเงินรวมทั้งสิ้น 24,294.36 ล้านบาท</t>
  </si>
  <si>
    <t>โครงการก่อสร้างทางคู่ ช่วงสุราษฎร์ธานี - ชุมทางหาดใหญ่ - สงขลา</t>
  </si>
  <si>
    <t>โครงการต่อเนื่องปี 2560-2565 วงเงินรวมทั้งสิ้น 57,375.43 ล้านบาท</t>
  </si>
  <si>
    <t>โครงการก่อสร้างทางคู่ ช่วงเด่นชัย - เชียงใหม่</t>
  </si>
  <si>
    <t>โครงการต่อเนื่องปี 2560-2565 วงเงินรวมทั้งสิ้น 59,924.24 ล้านบาท</t>
  </si>
  <si>
    <t>โครงการก่อสร้างสถานีรถไฟอู่ตะเภา</t>
  </si>
  <si>
    <t>โครงการต่อเนื่องปี 2559-2562 วงเงินรวมทั้งสิ้น 100.00 ล้านบาท</t>
  </si>
  <si>
    <t>โครงการก่อสร้างทางรถไฟสายใหม่ สายเด่นชัย - เชียงราย - เชียงของ</t>
  </si>
  <si>
    <t>การก่อสร้างรถไฟทางคู่</t>
  </si>
  <si>
    <t>โครงการต่อเนื่องปี 2560-2566 วงเงินรวมทั้งสิ้น 76,980.32 ล้านบาท</t>
  </si>
  <si>
    <t>โครงการก่อสร้างทางรถไฟสายใหม่ สายบ้านไผ่ - มุกดาหาร - นครพนม</t>
  </si>
  <si>
    <t>โครงการต่อเนื่องปี 2560-2566 วงเงินรวมทั้งสิ้น 60,353.41 ล้านบาท</t>
  </si>
  <si>
    <t>โครงการศึกษาความเหมาะสมทางด้านเศรษฐกิจวิศวกรรมและสิ่งแวดล้อม เส้นทางรถไฟชุมพร-ท่าเรือน้ำลึกระนอง</t>
  </si>
  <si>
    <t>รายงานการศึกษาความเหมาะสมทางด้านเศรษฐกิจ วิศวกรรม และสิ่งแวดล้อม เส้นทางรถไฟชุมพร – ท่าเรือน้ำลึกระนอง (Final Report) รายงานการออกแบบเบื้องต้น (Preliminary Design Report) และรายงานการศึกษาผลกระทบสิ่งแวดล้อมเบื้องต้น (IEE Report)</t>
  </si>
  <si>
    <t xml:space="preserve">1. เอื้อให้มีการปรับรูปแบบการขนส่งสินค้าจากทางถนนมายังทางรถไฟและทางน้ำที่มีต้นทุนการขนส่งที่ต่ำกว่า ซึ่งจะส่งผลต่อการลดต้นทุนโลจิสติกส์ในการขนส่งสินค้าของประเทศในภาพรวม รวมทั้งการเชื่อมโยงโครงข่ายรถไฟไปยังกลุ่มจังหวัดภาคใต้ฝั่งอันดามันและการเชื่อมต่อโครงข่ายรถไฟสายใต้ไปยังท่าเรือน้ำลึกระนองจะสนับสนุนการขนส่งทางน้ำด้วย
2) มีกรอบแนวทางพัฒนาระบบการขนส่งทางรางเชื่อมโยงจังหวัดชุมพร-จังหวัดระนอง เพื่อเชื่อมโยงเศรษฐกิจภูมิภาคเอเชียใต้ รองรับการเป็นประตูสู่ BIMSTEC ในอนาคต
</t>
  </si>
  <si>
    <r>
      <t xml:space="preserve">กระทรวงวิทยาศาสตร์และเทคโนโลยี </t>
    </r>
    <r>
      <rPr>
        <sz val="16"/>
        <color theme="1"/>
        <rFont val="TH SarabunPSK"/>
        <family val="2"/>
      </rPr>
      <t>(หน่วยงานสนับสนุน)</t>
    </r>
  </si>
  <si>
    <t>โครงการออกแบบอาคารพัฒนามาตรฐานการวัดเพื่อรองรับระบบราง</t>
  </si>
  <si>
    <t>แบบอาคารฯ พร้อมร่างสัญญาจ้างการก่อสร้าง</t>
  </si>
  <si>
    <t>แบบและราคาประมาณการก่อสร้างของอาคารฯ ที่สามารถนำไปสรรหาบริษัทที่จะมาก่อสร้างได้</t>
  </si>
  <si>
    <t xml:space="preserve">อันดับ International LPI ดีขึ้น </t>
  </si>
  <si>
    <t>สถาบันมาตรวิทยาแห่งชาติ (มว.)</t>
  </si>
  <si>
    <t xml:space="preserve">โครงการต่อเนื่องปี 2560-2565  วงเงินรวมทั้งสิ้น 604.42 ล้านบาท
</t>
  </si>
  <si>
    <t>บริการวิเคราะห์และทดสอบมาตรฐานความปลอดภัยระบบขนส่งทางราง</t>
  </si>
  <si>
    <t>จำนวนรายการวิเคราะห์ทดสอบตามมาตรฐานความปลอดภัยระบบราง 45 รายการ</t>
  </si>
  <si>
    <t>เกิดบริการมาตรฐานการวิเคราะห์ทดสอบระบบรางของประเทศไทย 3 มาตรฐาน</t>
  </si>
  <si>
    <t>สถาบันวิจัยวิทยาศาสตร์และเทคโนโลยีแห่งประเทศไทย</t>
  </si>
  <si>
    <t>โครงการต่อเนื่องปี 2560-2564  วงเงินรวมทั้งสิ้น 641.43 ล้านบาท</t>
  </si>
  <si>
    <t>ทางน้ำ</t>
  </si>
  <si>
    <t xml:space="preserve">โครงการศึกษาออกแบบรายละเอียดและศึกษาผลกระทบสิ่งแวดล้อมในการเพิ่มศักยภาพการขนส่งทางน้ำเชื่อมจากแม่น้ำป่าสักผ่านแม่น้ำเจ้าพระยาออกสู่ทะเล </t>
  </si>
  <si>
    <t>รายงานการศึกษาฉบับสมบูรณ์ 1 ฉบับ</t>
  </si>
  <si>
    <t>การเดินเรือมีประสิทธิภาพมากขึ้น/เพิ่มจำนวนเที่ยวเรือในการขนส่งสินค้า</t>
  </si>
  <si>
    <t>กรมเจ้าท่า</t>
  </si>
  <si>
    <t>โครงการต่อเนื่องปี 2558-2561 วงเงินรวมทั้งสิ้น 139.96 ล้านบาท</t>
  </si>
  <si>
    <t>โครงการท่าเทียบเรือน้ำลึกปากบารา จ.สตูล (ค่าศึกษาทบทวนและสำรวจออกแบบรายละเอียด และศึกษาEHIA)</t>
  </si>
  <si>
    <t xml:space="preserve">เพิ่มจำนวนเที่ยวเรือในการขนส่งสินค้า </t>
  </si>
  <si>
    <t>โครงการต่อเนื่องปี 2559-2562 วงเงินรวมทั้งสิ้น 115.52 ล้านบาท</t>
  </si>
  <si>
    <t xml:space="preserve">โครงการปรับปรุงและพัฒนาท่าเทียบเรือชายฝั่ง 20G </t>
  </si>
  <si>
    <t xml:space="preserve">เป็นท่าเรือเฉพาะที่สามารถให้บริการเรือชายฝั่งได้เหมาะสม และสามารถรองรับเรือชายฝั่งได้ตลอด 24 ชั่วโมง
</t>
  </si>
  <si>
    <t>1.ส่งเสริมให้ Shift Mode จากทางบกสู่ทางน้ำ และเพิ่มทางเลือกในการขนส่งภายในประเทศ
2.เพื่อรองรับปริมาณตู้สินค้าเรือชายฝั่งที่มีแนวโน้มเพิ่มมากขึ้นในอนาคต โดยมีขีดความสามารถในการรองรับเรือได้สูงสุดประมาณ 4,000 เที่ยว และสามารถรองรับตู้สินค้าที่จะมาจากท่าเรือชายฝั่งประมาณ 200,000-240,000 ที.อี.ยู. ต่อปี</t>
  </si>
  <si>
    <t>การท่าเรือแห่งประเทศไทย</t>
  </si>
  <si>
    <t>โครงการต่อเนื่องปี 2561-2562 วงเงินรวมทั้งสิ้น 614.00 ล้านบาท</t>
  </si>
  <si>
    <t xml:space="preserve">โครงการพัฒนาท่าเทียบเรือชายฝั่ง (ท่าเทียบเรือ A) ที่ท่าเรือแหลมฉบัง </t>
  </si>
  <si>
    <t xml:space="preserve"> ท่าเทียบเรือขนส่งตู้สินค้าชายฝั่ง</t>
  </si>
  <si>
    <t xml:space="preserve"> - สามารถขนส่งตู้สินค้าที่ผ่านท่าเทียบเรือชายฝั่ง 300,000 TEUs</t>
  </si>
  <si>
    <t xml:space="preserve">โครงการต่อเนื่องปี 2559-2561 วงเงินรวมทั้งสิ้น 1,864.19 ล้านบาท </t>
  </si>
  <si>
    <t>โครงการพัฒนาศูนย์กลางขนส่งตู้สินค้าทางรถไฟที่ท่าเรือแหลมฉบัง SRTO</t>
  </si>
  <si>
    <t>ศูนย์การขนส่งสินค้าทางราง</t>
  </si>
  <si>
    <t xml:space="preserve"> - สามารถขนส่งตู้สินค้าผ่านทางระบบรางได้ 1 ล้าน TEUs</t>
  </si>
  <si>
    <t xml:space="preserve">โครงการต่อเนื่อง วงเงินรวมทั้งสิ้น 2,944.94 ล้านบาท </t>
  </si>
  <si>
    <t>โครงการพัฒนาท่าเรือแหลมฉบัง ขั้นที่ 3 (จ้างที่ปรึกษาเพื่อดำเนินงานศึกษาทบทวนความเหมาะสมด้านวิศวกรรม เศรษฐกิจ การเงิน และสิ่งแวดล้อม และทบทวนแบบรายละเอียดโครงการพัฒนาท่าเรือแหลมฉบัง ขั้นที่ 3)</t>
  </si>
  <si>
    <t xml:space="preserve"> ท่าเทียบเรือตู้สินค้า จำนวน 4 ท่า และท่าเรือขนส่งรถยนต์ จำนวน  1 ท่า</t>
  </si>
  <si>
    <t xml:space="preserve"> - สามารถรองรับตู้สินค้าผ่านท่ารวมกันได้ประมาณ ปีละ 18 ล้าน TEUs   - เพิ่มรองรับการขนส่งตู้สินค้าผ่านท่าทางรถไฟให้ได้ 4 ล้านตู้ต่อปี และเพิ่มระบบจัดการขนตู้สินค้าแบบอัตโนมัติ</t>
  </si>
  <si>
    <t>โครงการศึกษาความเหมาะสมการพัฒนาลานจัดคิวรถบรรทุกเข้าท่าเรือแหลมฉบัง</t>
  </si>
  <si>
    <t>กรมทางหลวง/การท่าเรือแห่งประเทศไทย</t>
  </si>
  <si>
    <t>การศึกษาเพื่อยกระดับการพัฒนาประสิทธิภาพระบบโครงข่ายการขนส่งสินค้าชายฝั่งของไทย</t>
  </si>
  <si>
    <t>ข้อมูล ข้อวิเคราะห์ทางวิชาการสำหรับใช้ประกอบการกำหนดนโยบาย แผนงานโครงการ และมาตรการที่จำเป็นต่อการพัฒนาประสิทธิภาพระบบโครงข่ายการขนส่งสินค้าทางชายฝั่งของไทย และการผลักดันให้เกิดผลนำไปสู่การปฏิบัติได้จริง  ทำให้ต้นทุนภาคการขนส่งสินค้าลดต่ำลง มีทางเลือกในการแข่งขันมากยิ่งขึ้น</t>
  </si>
  <si>
    <t>การศึกษาการใช้ประโยชน์จากการขนส่งชายฝั่งเพื่อการปรับเปลี่ยนรูปแบบการขนส่งสินค้าชายแดนไทย-พม่า</t>
  </si>
  <si>
    <t>การเผยแพร่ผลงานวิจัยสู่สาธารณชนโดยจัดการสัมมนาเผยแพร่ผลการดำเนินงาน</t>
  </si>
  <si>
    <t>การเปลี่ยนรูปแบบการขนส่งสินค้าชายแดนไทย–พม่า จากทางถนนมาเป็นการขนส่งชายฝั่งโดยผ่านจังหวัดระนอง</t>
  </si>
  <si>
    <t>สัดส่วนต้นทุนโลจิสติกส์ต่อ GDP เท่ากับร้อยละ 12 ในปี 2565</t>
  </si>
  <si>
    <t>โครงการวิจัยงบประมาณแผ่นดินเสนอขอผ่านจุฬาลงกรณ์มหาวิทยาลัย</t>
  </si>
  <si>
    <t>ทางอากาศ</t>
  </si>
  <si>
    <t>งานก่อสร้างอาคารตรวจสินค้าและบุคคล ท่าอากาศยานกระบี่</t>
  </si>
  <si>
    <t>อาคารตรวจสินค้าฯ</t>
  </si>
  <si>
    <t>ขนส่งสินค้า 1,700 ตัน</t>
  </si>
  <si>
    <t xml:space="preserve"> อันดับ International LPI ดีขึ้น </t>
  </si>
  <si>
    <t>กรมท่าอากาศยาน</t>
  </si>
  <si>
    <t>งานก่อสร้างอาคารขนส่งสินค้าทางอากาศพร้อมงานผังบริเวณ ท่าอากาศยานอุดรธานี</t>
  </si>
  <si>
    <t>อาคารขนส่งสินค้า</t>
  </si>
  <si>
    <t>โครงการอาคารสินค้าท่าอากาศยานนานาชาติอู่ตะเภาระยะที่ 1 (U-Tapao Cargo Terminal Phase 1 Project) (ค่าจ้างที่ปรึกษา)</t>
  </si>
  <si>
    <t>สามารถรองรับปริมาณการขนส่งทางอากาศที่ท่าอากาศยานอู่ตะเภา ตลอดจนพื้นที่ระเบียงเศรษฐกิจพิเศษภาคตะวันออก (EEC)</t>
  </si>
  <si>
    <t xml:space="preserve">ให้บริการขนส่งสินค้าและไปรษณียภัณฑ์ที่ท่าอากาศยานอู่ตะเภาได้ตามแผนของกองทัพเรือและสำนักงานเพื่อการพัฒนาระเบียงเศรษฐกิจพิเศษภาคตะวันออก </t>
  </si>
  <si>
    <t>บริษัท การบินไทย จำกัด (มหาชน)</t>
  </si>
  <si>
    <t>โครงการศึกษาแผนแม่บทการขนส่งทางอากาศของประเทศไทย</t>
  </si>
  <si>
    <t>ประเทศไทยมีทิศทางการพัฒนา/แนวทางการดำเนินงานด้านการขนส่งทางอากาศในอนาคตที่ชัดเจน และหน่วยงานที่เกี่ยวข้องสามารถนำแผนแม่บทฯ ไปใช้เป็นแนวทางในการดำเนินงานร่วมกันอย่างเป็นระบบ</t>
  </si>
  <si>
    <t>สร้างเครือข่ายโลจิสติกส์ตามเส้นทางยุทธศาสตร์และการเชื่อมโยงสู่ประเทศเพื่อนบ้าน</t>
  </si>
  <si>
    <t>โครงการทางพิเศษสายพระราม3 - ดาวคะนอง  - วงแหวนรอบนอกกรุงเทพมหานคร ด้านตะวันตก</t>
  </si>
  <si>
    <t>ทางยกระดับขนาด 6 ช่องจราจร</t>
  </si>
  <si>
    <t>ช่วยให้เดินทางเข้าสู่กรุงเทพมหานครได้อย่างสะดวก รวดเร็ว ปลอดภัย และลดปัญหาการจราจรติดขัดในปัจจุบันบถนนพระรามที่ 2</t>
  </si>
  <si>
    <t>การทางพิเศษแห่งประเทศไทย</t>
  </si>
  <si>
    <t>โครงการต่อเนื่องปี 2560-2564 วงเงินรวมทั้งสิ้น 31,244.00 ล้านบาท</t>
  </si>
  <si>
    <t>สาย ฉช.3001 แยก ทล.314 - ลาดกระบัง จ.ฉะเชิงเทรา, สมุทรปราการ ระยะทาง 20.328 กม.</t>
  </si>
  <si>
    <t>เป็นแนวทางการพัฒนาอย่างบรูณาการในการใช้ประโยชน์ด้าน การคมนาคมขนส่ง สาธารณูปโภค และสาธารณูปการ เพื่อรองรับนโยบายการพัฒนาระเบียงเศรษฐกิจภาคตะวันออก</t>
  </si>
  <si>
    <t>โครงการที่ภายในพื้นที่ EEC ได้รับการพัฒนาให้มีประสิทธิภาพส่งผลให้การคมนาคมขนส่งมีความเจริญและสะดวกสบายมากขึ้นส่งผลให้การค้าการลงทุนการท่องเที่ยวเจริญเติบโตได้อย่างรวดเร็วยิ่งขึ้น</t>
  </si>
  <si>
    <t>กรมทางหลวงชนบท</t>
  </si>
  <si>
    <t>โครงการต่อเนื่องปี 2559-2562 วงเงินรวมทั้งสิ้น 3,801.96 ล้านบาท</t>
  </si>
  <si>
    <t>สายแยกทางหลวงหมายเลข 7 - ท่าเรือแหลมฉบัง อ.ศรีราชา จ.ชลบุรี  ระยะทาง  10.570 กม.</t>
  </si>
  <si>
    <t xml:space="preserve">1) เพิ่มประสิทธิภาพของคมนาคมขนส่งให้สะดวก ปลอดภัย และรวดเร็ว ลดเวลาและค่าใช้จ่ายในการเดินทาง 2) ส่งเสริมการพัฒนาด้านเศรษฐกิจในพื้นที่โครงการและภาพรวมของจังหวัด เช่น การบริการ การค้า อุตสาหกรรม คมนาคม 3) รองรับปริมาณจราจรที่มีความหนาแน่น 4) ยกระดับคุณภาพชีวิตประชาชนในพื้นที่ 5) การจางงานในพื้นที่ทําใหประชาชนมีรายไดเพิ่มขึ้น
</t>
  </si>
  <si>
    <t>โครงการภายในพื้นที่ EEC ได้รับการพัฒนาให้มีประสิทธิภาพส่งผลให้การคมนาคมขนส่งมีความเจริญและสะดวกสบายมากขึ้นส่งผลให้การค้าการลงทุนการท่องเที่ยวเจริญเติบโตได้อย่างรวดเร็วยิ่งขึ้น</t>
  </si>
  <si>
    <t>โครงการต่อเนื่องปี 2559-2562 วงเงินรวมทั้งสิ้น 1,499.26 ล้านบาท</t>
  </si>
  <si>
    <t>สาย รย.3013 แยก ทล.331 - ทล.3191 อ.ปลวกแดง จ.ระยอง  ระยะทาง 17.312 กม.</t>
  </si>
  <si>
    <t>การคมนาคมขนส่งสินค้ามีประสิทธิภาพมากขึ้นส่งผลให้การคมนาคมขนส่งสินค้าสะดวกรวดเร็ว</t>
  </si>
  <si>
    <t>โครงการต่อเนื่องปี 2561-2563 วงเงินรวมทั้งสิ้น 978.51 ล้านบาท</t>
  </si>
  <si>
    <t>สาย รย.2015 แยก ทล.36 - แยก ทล.331 อ.ปลวกแดง จ.ระยอง  ระยะทาง 11.487 กม.</t>
  </si>
  <si>
    <t>โครงการต่อเนื่องปี 2559-2563 วงเงินรวมทั้งสิ้น 1,104.40 ล้านบาท</t>
  </si>
  <si>
    <t>สาย รย. 4058 แยก ทล.3138-ทล.344 อ.บ้านค่าย จ. ระยอง</t>
  </si>
  <si>
    <t>โครงการต่อเนื่องปี 2561-2563 วงเงินรวมทั้งสิ้น 215.83 ล้านบาท</t>
  </si>
  <si>
    <t>โครงข่ายทางสนับสนุนการเชื่อมต่อระบบขนส่งหลักของประเทศ ช่วงจังหวัดสมุทรสาคร - จังหวัดสมุทรปราการ (สะพานข้ามแม่น้ำเจ้าพระยาบริเวณอำเภอพระสมุทรเจดีย์ จังหวัดสมุทรปราการ และถนนเชื่อมต่อ)</t>
  </si>
  <si>
    <t>เพิ่มประสิทธิภาพด้านการตมนาคมขนส่งให้ดียิ่งขึ้นและรองรับปริมาณการจราจรที่เพิ่มมากขึ้นในปัจุบัน</t>
  </si>
  <si>
    <t>โครงการต่อเนื่องปี 2562-2567 วงเงินรวมทั้งสิ้น 48,103.09 ล้านบาท</t>
  </si>
  <si>
    <t>โครงการก่อสร้างถนนสาย ง1 ผังเมืองรวมเมืองพัทยา จ.ชลบุรี ระยะทาง 13.34 กม.</t>
  </si>
  <si>
    <t xml:space="preserve">1) อำนวยความสะดวกให้แก่ประชาชนในการคมนาคมและขนส่งสินค้า 2) ช่วยบรรเทาปัญหาจาจรที่ติดขัดในเขตเมือง และเพิ่มความปลอดภัยในการเดินทาง 3) ยกระดับคุณภาพชีวิตแก่ประชาชนในพื้นที่
</t>
  </si>
  <si>
    <t>ประชาชนภายในบริเวณพื้นที่มีคุณภาพชีวิตที่ดีขึ้น สามารถเดินทางสะดวกและรวดเร็วเนื่องจากได้รับการบรรเทาปัญหาการจราจรที่ติดขัด ทำให้การคมนาคมขนส่งสินค้ามีประสิทธิภาพ</t>
  </si>
  <si>
    <t>โครงการต่อเนื่องปี 2561-2564 วงเงินรวมทั้งสิ้น 2,913.00 ล้านบาท</t>
  </si>
  <si>
    <t>โครงการก่อสร้างถนนสาย ง4 ผังเมืองรวมเมืองพัทยา จ.ชลบุรี ระยะทาง 5.08 กม.</t>
  </si>
  <si>
    <t>โครงการต่อเนื่องปี 2562-2565 วงเงินรวมทั้งสิ้น 1,136.00 ล้านบาท</t>
  </si>
  <si>
    <t>โครงการก่อสร้างสะพาน/จุดตัดข้ามทางรถไฟ ของกรมทางหลวงชนบท</t>
  </si>
  <si>
    <t>ประชาชนมีความปลอดภัยลดการเกิดอุบัติเหตุ</t>
  </si>
  <si>
    <t>ประชาชนได้รับความปลอดภัยจากการใช้ถนน</t>
  </si>
  <si>
    <t>โครงการต่อเนื่องปี 2560-2562 วงเงินรวมทั้งสิ้น 9,823.67 ล้านบาท</t>
  </si>
  <si>
    <t>โครงการก่อสร้างทางหลวงชนบทสนับสนุนท่าอากาศยานสุวรรณภูมิ จำนวน 8 สายทาง</t>
  </si>
  <si>
    <t xml:space="preserve">1) ชวยอํานวยความสะดวกใหประชาชนในการคมนาคมขนสง
2) พัฒนาเครือข่ายการขนส่งทั้งภายในประเทศ และที่เชื่อมต่อสู่ต่างประเทศให้เชื่อมโยงอย่างบูรณาการ 
3) แผนที่สามารถสนับสนุนกิจกรรมการกระจายสินคาจากภาคตะวันออกเฉียงเหนือไปภาคตะวันออก และการขนสงทางอากาศที่สนามบินสุวรรณภูมิ                      
4) ประชาชนในพื้นและใกลเคียงไดใชเสนทางที่สะดวกและปลอดภัย
5) เกิดการจางงานในพื้นที่ อันที่จะทําใหประชาชนมีรายไดเพิ่มขึ้น
</t>
  </si>
  <si>
    <t>ประชาชนได้รับความสะดวกสบายในการใช้เส้นทางขนส่งคมนาคมและปลอดภัยจากการเกิดอุบัติเหตุ</t>
  </si>
  <si>
    <t>โครงการพัฒนาทางหลวงชนบทสนับสนุนเมืองชายแดน จำนวน 27 สายทาง</t>
  </si>
  <si>
    <t xml:space="preserve">1. เพิ่มประสิทธิภาพด้านการคมนาคมขนส่งสินค้า
2. ลดปัญหาการจราจรที่ติดขัดและอุบัติเหตุบนท้องถนน
</t>
  </si>
  <si>
    <t>การคมนาคมมีประสิทธิภาพส่งผลให้การการค้าการลงทุนมีความเจริญเติบโตอย่างรวดเร็ว</t>
  </si>
  <si>
    <t>สาย รย.5050 แยกสายนิคมสร้างตนเอง สาย 15 - บ.ห้วยโป่ง  อ.นิคมพัฒนา จ.ระยอง ระยะทาง 10.198 กม.</t>
  </si>
  <si>
    <t xml:space="preserve">1) เพิ่มประสิทธิภาพของคมนาคมขนส่งให้สะดวก ปลอดภัย และรวดเร็ว ลดเวลาและค่าใช้จ่ายในการเดินทาง
2) ส่งเสริมการพัฒนาด้านเศรษฐกิจในพื้นที่โครงการและภาพรวมของจังหวัด เช่น การบริการ การค้า อุตสาหกรรม คมนาคม
3) รองรับปริมาณจราจรที่มีความหนาแน่น
4) ยกระดับคุณภาพชีวิตประชาชนในพื้นที่
5) การจางงานในพื้นที่ทําใหประชาชนมีรายไดเพิ่มขึ้น
</t>
  </si>
  <si>
    <t>การคมนาคมมีประสิทธิภาพมากขึ้นลดการจราจรที่ติดขัด</t>
  </si>
  <si>
    <t>โครงการก่อสร้างถนนสาย ชบ.1032 แยก ทล.7 - บ้านปากร่วม อ.ศรีราชา จ.ชลบุรี ระยะทาง 12 กม.</t>
  </si>
  <si>
    <t>การคมนาคมมีประสิทธิภาพมากขึ้นส่งผลให้การค้าการลงทุนขนส่งอุตสาหกรรมสะดวกและรวดเร็วยิ่งขึ้น</t>
  </si>
  <si>
    <t>โครงการก่อสร้างถนนสาย ชบ.3023 แยกทางหลวงหมายเลข 315 - บ้านหนองปลาไหล อ.พานทอง, บ้านบึง จ.ชลบุรี</t>
  </si>
  <si>
    <t>โครงการก่อสร้างถนนสาย ชบ.3009 สายแยกทางหลวงหมายเลข 331 (กม.ที่ 39+650) - บ้านหนองคล้า อ.ศรีราชา จ.ชลบุรี</t>
  </si>
  <si>
    <t>ทล.304 มีนบุรี - ฉะเชิงเทรา ตอน 3 (ระยะทาง 12 กม. ขยาย 4 ช่องจราจร เป็น 8 ช่องจราจร)</t>
  </si>
  <si>
    <t>ทางหลวงจำนวน 8 ช่องจราจร ระยะทาง 12 กม.</t>
  </si>
  <si>
    <t xml:space="preserve">เพิ่มความคล่องตัวในการเดินทางบนโครงข่ายทางหลวง ,เชื่อมต่อโครงข่ายระเบียงเศรษฐกิจ ระหว่างทางหลวง และพื้นที่สำคัญเพื่อเร่งรัดการพัฒนา </t>
  </si>
  <si>
    <t>กรมทางหลวง</t>
  </si>
  <si>
    <t>โครงการต่อเนื่องปี 2561-2563 วงเงินรวมทั้งสิ้น 1,530.00 ล้านบาท</t>
  </si>
  <si>
    <t>ทล.344 บ้านบึง - แกลง ตอน 1 (บ้านบึง - หนองปรือ) (ระยะทาง 12 กม. ขยาย 4 ช่องจราจร เป็น 8 ช่องจราจร)</t>
  </si>
  <si>
    <t>ทางหลวงจำนวน 4 ช่องจราจร ระยะทาง 12 กม.</t>
  </si>
  <si>
    <t>โครงการต่อเนื่องปี 2561-2563 วงเงินรวมทั้งสิ้น 1,200.00 ล้านบาท</t>
  </si>
  <si>
    <t>ทล.3126 แยก ทล.3 - ทางเข้าสนามบินอู่ตะเภา (ระยะทาง 2 กม. ขยาย 2 ช่องจราจร เป็น 6 ช่องจราจร)</t>
  </si>
  <si>
    <t>ทางหลวงจำนวน 6 ช่องจราจร ระยะทาง 2 กม.</t>
  </si>
  <si>
    <t>โครงการต่อเนื่องปี 2560-2562 วงเงินรวมทั้งสิ้น 250.00 ล้านบาท</t>
  </si>
  <si>
    <t>ทล. 3126 ทางเข้าสนามบินอู่ตะเภา - ท่าเรือจุกเสม็ด (ระยะทาง 8 กม. ขยาย 2 ช่องจราจร เป็น 4 ช่องจราจร)</t>
  </si>
  <si>
    <t>ทางหลวงจำนวน 4 ช่องจราจร ระยะทาง 8 กม.</t>
  </si>
  <si>
    <t>โครงการต่อเนื่องปี 2561-2563 วงเงินรวมทั้งสิ้น 632.00 ล้านบาท</t>
  </si>
  <si>
    <t>ทล.36 กระทิงลาย - ระยอง ตอน 2 (ทล.331 - ทล.3191) (ระยะทาง 21 กม. ขยาย 4 ช่องจราจร เป็น 8 ช่องจราจร)</t>
  </si>
  <si>
    <t>ทางหลวงจำนวน 21 ช่องจราจร ระยะทาง 8 กม.</t>
  </si>
  <si>
    <t>โครงการต่อเนื่องปี 2561-2563 วงเงินรวมทั้งสิ้น 1,395.00 ล้านบาท</t>
  </si>
  <si>
    <t>ทล.315 ฉะเชิงเทรา - พนัสนิคม (ระยะทาง 24 กม. ขยาย 2 ช่องจราจร เป็น 4 ช่องจราจร)</t>
  </si>
  <si>
    <t>ทางหลวงจำนวน 4 ช่องจราจร ระยะทาง 24 กม.</t>
  </si>
  <si>
    <t>โครงการต่อเนื่องปี 2561-2563 วงเงินรวมทั้งสิ้น 1,134.00 ล้านบาท</t>
  </si>
  <si>
    <t>ทล.349 พนัสนิคม - หนองชาก (ระยะทาง 17 กม. ขยาย 2 ช่องจราจร เป็น 4 ช่องจราจร)</t>
  </si>
  <si>
    <t>ทางหลวงจำนวน 4 ช่องจราจร ระยะทาง 17 กม.</t>
  </si>
  <si>
    <t>โครงการต่อเนื่องปี 2561-2563 วงเงินรวมทั้งสิ้น  612.00 ล้านบาท</t>
  </si>
  <si>
    <t>ทล.363 แยก ทล.36 (ทับมา) - ทล.3 (มาบตาพุด) ศูนย์ราชการ ระยอง (ระยะทาง 5 กม. ขยาย 2 ช่องจราจร เป็น 6 ช่องจราจร)</t>
  </si>
  <si>
    <t>ทางหลวงจำนวน 6 ช่องจราจร ระยะทาง 5 กม.</t>
  </si>
  <si>
    <t>โครงการต่อเนื่องปี 2561-2563 วงเงินรวมทั้งสิ้น 500.00 ล้านบาท</t>
  </si>
  <si>
    <t>ทล.331 สะพานข้ามแยกปากร่วม</t>
  </si>
  <si>
    <t>สะพานลอยข้ามแยก 1 แห่ง</t>
  </si>
  <si>
    <t>โครงการต่อเนื่องปี 2561-2563 วงเงินรวมทั้งสิ้น 4,000.00 ล้านบาท</t>
  </si>
  <si>
    <t>ทล.3 &amp; 332 โครงการก่อสร้างร้างสะพานลอยข้ามแยกสนามบินอู่ตะเภา ทางหลวงสายพัทยา - ระยอง</t>
  </si>
  <si>
    <t>โครงการต่อเนื่องปี 2562-2564 วงเงินรวมทั้งสิ้น 450.00 ล้านบาท</t>
  </si>
  <si>
    <t>ทล.36 กระทิงลาย-ระยอง (รวมสะพานข้ามแยก หมวดฯระยอง3 แยกทับมา แยกบ้านดอน) ตอนแยกมาบข่า-แยกเชิงเนิน (ระยะทาง 24.021 กม. ขยายจาก 4 ช่องจราจร เป็น 6 ช่องจร่จร)</t>
  </si>
  <si>
    <t>ทางหลวงจำนวน 6 ช่องจราจร ระยะทาง 24 กม.</t>
  </si>
  <si>
    <t>โครงการต่อเนื่องปี 2561-2563 วงเงินรวมทั้งสิ้น 2,250.00 ล้านบาท</t>
  </si>
  <si>
    <t>ทล.304 ฉะเชิงเทรา-เขาหินซ้อน ตอนฉะเชิงเทรา-บางคล้า รวมสะพานข้าม 3 แยก เข้าวัดสมานรัตนาราม(ระยะทาง 5.5 กม. ขยายจาก 4 ช่องจราจร เป็น 8 ช่องจราจร)</t>
  </si>
  <si>
    <t>ทางหลวงจำนวน 8 ช่องจราจร ระยะทาง 5.5 กม.</t>
  </si>
  <si>
    <t>โครงการต่อเนื่องปี 2561-2563 วงเงินรวมทั้งสิ้น 600.00 ล้านบาท</t>
  </si>
  <si>
    <t>ทล.344 อ.บ้านบึง- อ.แกลง ตอนบ.นองเสือช้าง-อ.แกลง (ระยะทาง 39.581 กม. บูรณะทางเดิม 4 ช่องจราจร )</t>
  </si>
  <si>
    <t>ทางหลวงจำนวน 4 ช่องจราจร ระยะทาง 39.58 กม.</t>
  </si>
  <si>
    <t>โครงการต่อเนื่องปี 2561-2563 วงเงินรวมทั้งสิ้น 1,300.00 ล้านบาท</t>
  </si>
  <si>
    <t>ทล.36 กระทิงลาย-ระยอง ตอนแยกต่างระดับโป่ง(ทางหลวงพิเศษ หมายเลข7)(ยะทาง 6.9 กม. ขยายจาก 4 ช่องจราจร เป็น 6 ช่องจราจร)</t>
  </si>
  <si>
    <t>ทางหลวงจำนวน 6 ช่องจราจร ระยะทาง 6.9 กม.</t>
  </si>
  <si>
    <t>โครงการต่อเนื่องปี 2561-2563 วงเงินรวมทั้งสิ้น 470.00 ล้านบาท</t>
  </si>
  <si>
    <t>ทล.3 บางปู - บางปะกง (ระยะทาง 28.572 กม. ขยายจาก 2 ช่องจราจร เป็น 4 ช่องจราจร)</t>
  </si>
  <si>
    <t>ทางหลวงจำนวน 4 ช่องจราจร ระยะทาง 28.572 กม.</t>
  </si>
  <si>
    <t>โครงการต่อเนื่องปี 2561-2563 วงเงินรวมทั้งสิ้น 3,628.00 ล้านบาท</t>
  </si>
  <si>
    <t>โครงการทางหลวงพิเศษระหว่างเมือง (Motorway )เส้นทางพิเศษ พัทยา- มาบตาพุด</t>
  </si>
  <si>
    <t>ทางหลวงพิเศษระหว่างเมือง</t>
  </si>
  <si>
    <t>ทล. 304 เส้นทางมีนบุรี - ฉะเชิงเทรา ตอน 2  (ระยะทาง 10 กม. ขยาย 4 ช่องจราจร เป็น 8 ช่องจราจร)</t>
  </si>
  <si>
    <t>ทางหลวงจำนวน 8 ช่องจราจร ระยะทาง 10 กม.</t>
  </si>
  <si>
    <t>ทล.3 เส้นทางศรีราชา - อ่าวอุดม (ระยะทาง 6 กม. ขยาย 4 ช่องจราจร เป็น 6 ช่องจราจร พร้อมสะพานลอยข้ามแยกเข้าท่าเรือ)</t>
  </si>
  <si>
    <t>ทางหลวงจำนวน 6 ช่องจราจร ระยะทาง 6 กม.</t>
  </si>
  <si>
    <t>ทล.3138 เส้นทางบ้านบึง - บ้านค่าย ตอน 3 (ทล.344 - ทล.331) (ระยะทาง 18 กม. ขยาย 2 ช่องจราจร เป็น 4 ช่องจราจร)</t>
  </si>
  <si>
    <t>ทางหลวงจำนวน 4 ช่องจราจร ระยะทาง 18 กม.</t>
  </si>
  <si>
    <t>เส้นทางกระทิงลาย - ระยอง ตอน 1 (ทล.7 - ทล.331) (ระยะทาง 8 กม. ขยาย 4 ช่องจราจร เป็น 8 ช่องจราจร)</t>
  </si>
  <si>
    <t>ทางหลวงจำนวน 8 ช่องจราจร ระยะทาง 8 กม.</t>
  </si>
  <si>
    <t>เส้นทางแยก ทล.36 - ทล.3 (สัตหีบ) (ระยะทาง 26 กม. ขยาย 2 ช่องจราจร เป็น 4 ช่องจราจร)</t>
  </si>
  <si>
    <t>ทางหลวงจำนวน 4 ช่องจราจร ระยะทาง 26 กม.</t>
  </si>
  <si>
    <t>ทางเลี่ยงเมืองแกลง (ระยะทาง 11 กม. ก่อสร้างทางแนวใหม่ 2 ช่องจราจร)</t>
  </si>
  <si>
    <t>ทางแนวใหม่ 2 ช่องจราจรระยะทาง 11 กม.</t>
  </si>
  <si>
    <t>ทล.3122 เส้นทางดอนสีนนท์ - บ้านโพธิ์ (ก่อสร้างสะพานข้ามทางรถไฟ)</t>
  </si>
  <si>
    <t>สะพานข้ามรางรถไฟ 1 แห่ง</t>
  </si>
  <si>
    <t>ทล.3200 เส้นทางฉะเชิงเทรา - บางน้ำเปรี้ยว (ก่อสร้างสะพานข้ามทางรถไฟ)</t>
  </si>
  <si>
    <t>โครงการศึกษาพัฒนาระบบเครือข่ายโลจิสติกส์รองรับการพัฒนาเขตเศรษฐกิจพิเศษรูปแบบอุตสาหกรรมอนาคต Super Cluster และประตูการค้าสำคัญของประเทศ</t>
  </si>
  <si>
    <t>พัฒนาสิ่งอำนวยความสะดวกและศูนย์บริการโลจิสติกส์</t>
  </si>
  <si>
    <t>โครงการสถานีขนส่งสินค้าจังหวัดเชียงใหม่ (ค่าจ้างศึกษาวางผังและออกแบบ)</t>
  </si>
  <si>
    <t>ก่อสร้างสถานีฯ แล้วเสร็จ</t>
  </si>
  <si>
    <t>มีสิ่งอำนวยความสะดวกและโครงสร้างพื้นฐาน
เพื่อรองรับการขนส่งสินค้าและขยายตัวในเมืองหลัก</t>
  </si>
  <si>
    <t>โครงการต่อเนื่องปี 2558-2565 วงเงินรวมทั้งสิ้น 1,268.40 ล้านบาท</t>
  </si>
  <si>
    <t>โครงการสถานีขนส่งสินค้าจังหวัดขอนแก่น (ค่าจ้างศึกษาวางผังและออกแบบ)</t>
  </si>
  <si>
    <t>โครงการต่อเนื่องปี 2558-2565 วงเงินรวมทั้งสิ้น 1,133.30 ล้านบาท</t>
  </si>
  <si>
    <t>โครงการสถานีขนส่งสินค้าจังหวัดสุราษฎร์ธานี (ค่าจ้างศึกษาวางผังและออกแบบ)</t>
  </si>
  <si>
    <t>โครงการต่อเนื่องปี 2558-2565 วงเงินรวมทั้งสิ้น 1,106.20 ล้านบาท</t>
  </si>
  <si>
    <t>โครงการสถานีขนส่งสินค้าจังหวัดตาก  (ค่าจ้างสำรวจอสังหาริมทรัพย์และจัดกรรมสิทธิ์ที่ดิน)</t>
  </si>
  <si>
    <t>โครงการต่อเนื่องปี 2558-2564 วงเงินรวมทั้งสิ้น 1,021.80 ล้านบาท</t>
  </si>
  <si>
    <t>โครงการสถานีขนส่งสินค้าจังหวัดสระแก้ว (ค่าจ้างสำรวจอสังหาริมทรัพย์และจัดกรรมสิทธิ์ที่ดิน)</t>
  </si>
  <si>
    <t>โครงการต่อเนื่องปี 2558-2564 วงเงินรวมทั้งสิ้น 706.80 ล้านบาท</t>
  </si>
  <si>
    <t>โครงการสถานีขนส่งสินค้าจังหวัดสงขลา (ค่าจ้างสำรวจอสังหาริมทรัพย์และจัดกรรมสิทธิ์ที่ดิน)</t>
  </si>
  <si>
    <t>โครงการต่อเนื่องปี 2558-2564 วงเงินรวมทั้งสิ้น 1,884.30 ล้านบาท</t>
  </si>
  <si>
    <t>โครงการสถานีขนส่งสินค้าจังหวัดมุกดาหาร (ค่าจ้างสำรวจอสังหาริมทรัพย์และจัดกรรมสิทธิ์ที่ดิน)</t>
  </si>
  <si>
    <t>โครงการต่อเนื่องปี 2558-2564 วงเงินรวมทั้งสิ้น 661.00 ล้านบาท</t>
  </si>
  <si>
    <t>โครงการศูนย์เปลี่ยนถ่ายรูปแบบการขนส่งสินค้าเชียงของ จังหวัดเชียงราย</t>
  </si>
  <si>
    <t>ก่อสร้างศูนย์ฯ  แล้วเสร็จ</t>
  </si>
  <si>
    <t>โครงการต่อเนื่องปี 2553-2562 วงเงินรวมทั้งสิ้น 1,580.63 ล้านบาท</t>
  </si>
  <si>
    <t>โครงการศูนย์การขนส่งชายแดนจังหวัดนครพนม</t>
  </si>
  <si>
    <t>มีสิ่งอำนวยความสะดวกและโครงสร้างพื้นฐานเพื่อรองรับการขนส่งสินค้าบริเวณชายแดน</t>
  </si>
  <si>
    <t>โครงการศึกษาและวิเคราะห์การให้เอกชนร่วมลงทุนในกิจการของรัฐโครงการสถานีขนส่งสินค้าภูมิภาคตาม ม.25 แห่งพรบ.การให้เอกชนร่วมลงทุนในกิจการของรัฐ พ.ศ.2556</t>
  </si>
  <si>
    <t>ได้ผลการศึกษาและวิเคราะห์โครงการ</t>
  </si>
  <si>
    <t>สามารถนำเสนอผลการวิเคราะห์โครงการสถานีขนส่งสินค้าภูมิภาค ได้ครบถ้วน ตามพระราชบัญญัติการให้เอกชนร่วมลงทุนในกิจการของรัฐ พ.ศ. 2556</t>
  </si>
  <si>
    <t>โครงการศึกษาความเหมาะสมการบริหารจัดการและกระจายสินค้าจังหวัดพิษณุโลก (Logistics Hub)</t>
  </si>
  <si>
    <t>โครงการศึกษาจัดทำแผนแม่บทการพัฒนาท่าเรือบก (Dry Port) เพื่อนำไปสู่การเป็นศูนย์กลางโลจิสติกส์ของภูมิภาค</t>
  </si>
  <si>
    <t>โครงการrพัฒนาสถานีขนส่งสินค้าคอนเทนเนอร์รองรับ EEC</t>
  </si>
  <si>
    <t>โครงการพัฒนาจุดพักรถบรรทุกตามเส้นทางการขนส่งสินค้าหลักของประเทศ (โครงการนำร่องและแผนระยะเร่งด่วน13 แห่ง)</t>
  </si>
  <si>
    <t>เพิ่มมาตรฐานวามปลอดภัยในการขนส่ง</t>
  </si>
  <si>
    <r>
      <rPr>
        <b/>
        <sz val="16"/>
        <color theme="1"/>
        <rFont val="TH SarabunPSK"/>
        <family val="2"/>
      </rPr>
      <t>กระทรวงอุตสาหกรรม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</si>
  <si>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โครงการเพิ่มประสิทธิภาพโลจิสติกส์สำหรับผู้ประกอบการอุตสาหกรรมกลุ่มเป้าหมายในพื้นที่ EEC</t>
  </si>
  <si>
    <t>ผู้ประกอบการในพื้นที่เป้าหมายมีต้นทุนโลจิสติกส์ ลดลง</t>
  </si>
  <si>
    <t>โครงการต่อเนื่องปี 2560 และ ปี 2563-2564 วงเงินรวมทั้งสิ้น 13.00 ล้านบาท</t>
  </si>
  <si>
    <t>โครงการเพิ่มประสิทธิภาพโลจิสติกส์ภาคอุตสาหกรรมกลุ่มอุตสาหกรรม S-Curve</t>
  </si>
  <si>
    <t>โครงการพัฒนาการจัดการโลจิสติกส์และโซ่อุปทานธุรกิจสินค้าอุตสาหกรรมในพื้นที่ EEC และพื้นที่ที่มีศักยภาพทางเศรษฐกิจ</t>
  </si>
  <si>
    <t>ผู้ประกอบการในพื้นที่เป้าหมายมีประสิทธิภาพการจัดการโลจิสติกส์และโซ่อุปทานเพิ่มขึ้น</t>
  </si>
  <si>
    <t>โครงการต่อเนื่องปี 2561 และ ปี 2563-2564 วงเงินรวมทั้งสิ้น 15.00 ล้านบาท</t>
  </si>
  <si>
    <t>พัฒนาพื้นที่เมืองชายแดนเพื่อสนับสนุนการขนส่งและโลจิสติกส์</t>
  </si>
  <si>
    <t>ถนนสายทางเข้าท่าเทียบเรืออเนกประสงค์คลองใหญ่ อ.คลองใหญ่ จ.ตราด (ระยะทาง 0.647) (ทช.)</t>
  </si>
  <si>
    <t>เพิ่มประสิทธิภาพของการคมนาคมขนส่ง ให้มีความสะดวก ปลอดภัย ในการใช้งาน และมีความรวดเร็วในการเดินทาง ลดเวลา และค่าใช้จ่ายในการเดินทาง ประหยัดพลังงานเชื้อเพลิง ลดต้นทุนในการขนส่งให้ต่ำลง ส่งเสริมการค้าการลงทุน </t>
  </si>
  <si>
    <t xml:space="preserve"> การคมนาคมขนส่งสะดวกและรวดเร็วส่งผลให้ประหยัดเวลาประหยัดพลังงานเชื้อเพลิงและส่งผลให้มีการลงทุนอย่างต่อเนื่อง</t>
  </si>
  <si>
    <t>โครงการต่อเนื่องปี 2564-2566 วงเงินรวมทั้งสิ้น 14.20 ล้านบาท</t>
  </si>
  <si>
    <t>โครงการก่อสร้างถนน 4 ช่องจราจรเข้าท่าเทียบเรืออเนกประสงค์คลองใหญ่ จ.ตราด  (0.39 กม.) (ทช.)</t>
  </si>
  <si>
    <t>โครงการต่อเนื่องปี 2563-2565 วงเงินรวมทั้งสิ้น 28.95 ล้านบาท</t>
  </si>
  <si>
    <t>ถนนสายแยก ทล.2 - ทล.211 อ.เมือง จ.หนองคาย</t>
  </si>
  <si>
    <t xml:space="preserve">1. ชวยอํานวยความสะดวกใหแกประชาชนในการคมนาคมขนสง
2. เชื่อมโยงประตูการค้าหลัก (Gateway) ของประเทศไปยังประตูการค้าชายแดน
3. ช่วยลดระยะทาง และระยะเวลาในการเดินทาง
4. ยกระดับคุณภาพชีวิตแก่ประชาชนในพื้นที่
5. เกิดการจางงานในพื้นที่อันที่จะทําใหประชาชนมีรายไดเพิ่มขึ้น
</t>
  </si>
  <si>
    <t>ช่วยให้ประชาชนสามารถเดินทางไปทำการค้ากับประเทศเพื่อบ้านได้สะดวกยิ่งขึ้นส่งผลให้ประชาชนมีคุณภาพชีวิตดีขึ้นตามลำดับ</t>
  </si>
  <si>
    <t>โครงการต่อเนื่องปี 2561-2563 วงเงินรวมทั้งสิ้น 126.00 ล้านบาท</t>
  </si>
  <si>
    <t>โครงการก่อสร้างทางหลวงชนบทสนับสนุนสะพานข้ามแม่น้ำโขงแห่งที่ 4 จ.เชียงราย</t>
  </si>
  <si>
    <t>1) สนับสนุนส่งเสริมความสามารถในการขนส่งสินค้าระหว่างประเทศไทยและประเทศเพื่อนบ้าน 2) พัฒนาโครงข่ายทางหลวงชนบทเพื่อรองรับปริมาณจราจรที่เพิ่มขึ้น และรองรับการขยายตัวของชุมชน 3) ลดระยะเวลาและค่าใช้จ่ายในการขนส่งสินค้า 4) สนับสนุนการท่องเที่ยวประชาชนในพื้นที่และใกลเคียงไดใชเสนทางที่สะดวกและปลอดภัย</t>
  </si>
  <si>
    <t>เพิ่มความสามารถในการขนส่งสินค้าไปสู่ประเทศเพื่อนบ้านได้สะดวกรวดเร็ว และส่งเสริมการท่องเที่ยวภายในพื้นที่ใกล้เคียง</t>
  </si>
  <si>
    <t>โครงการต่อเนื่องปี 2558-2564 วงเงินรวมทั้งสิ้น 1,488.21 ล้านบาท</t>
  </si>
  <si>
    <t>สายเชื่อมศูนย์ซ่อมอากาศยาน - ศูนย์กลางการค้าชายแดนบริเวณสะพานมิตรภาพ แห่งที่ 3 - ถนนเชื่อมทางหลวงแผ่นดินหมายเลข 212 อ.ท่าอุเทน จ.นครพนม</t>
  </si>
  <si>
    <t>ถนนสายแยก ทล.33-ด่านผ่านแดนบ้านคลองลึก อ.อรัญประเทศ จ.สระแก้ว 15.425 กม. (ทช.)</t>
  </si>
  <si>
    <t xml:space="preserve">1. สามารถเดินทางได้สะดวก รวดเร็ว และปลอดภัย
2. เป็นเส้นทางลัดในการขนส่งสินค้าเกษตรกรรมและอุตสาหกรรม
</t>
  </si>
  <si>
    <t>การเดินทางสะดวกและปลอดภัยลดระยะทางในการขนส่งสินค้า</t>
  </si>
  <si>
    <t>ทางต่างระดับบนถนนสายแยก ทล.33-ด่านผ่านแดนบ้านคลองลึก อ.อรัญประเทศ จ.สระแก้ว (ทช.)</t>
  </si>
  <si>
    <t>ถนนสายแยก ทล.4 – ทล.4054 เลียบแนวชายแดน อ.สะเดา (ตอนที่ 2) (ระยะทาง 17.000 กม.) (ทช.)</t>
  </si>
  <si>
    <t>ถนนสายสนับสนุนจุดผ่านแดนบ้านหาดเล็ก อ.คลองใหญ่ จ.ตราด (ถนนเลี่ยงเมืองคลองใหญ่ จ.ตราด)</t>
  </si>
  <si>
    <t>โครงการที่ภายในพื้นที่ได้รับการพัฒนาให้มีประสิทธิภาพส่งผลให้การคมนาคมขนส่งมีความเจริญและสะดวกสบายมากขึ้นส่งผลให้การค้าการลงทุนการท่องเที่ยวเจริญเติบโตได้อย่างรวดเร็วยิ่งขึ้น</t>
  </si>
  <si>
    <t>ถนนสายแยก ทล.2 - ทล. 2 อ.เมือง จ.หนองคาย</t>
  </si>
  <si>
    <t>โครงการก่อสร้างทางหลวงชนบทสนับสนุนท่าเทียบเรือเชียงแสน จ.เชียงราย</t>
  </si>
  <si>
    <t>1) เพิ่มประสิทธิภาพของคมนาคมขนส่งให้สะดวก ปลอดภัย และรวดเร็ว ลดเวลาและค่าใช้จ่ายในการเดินทาง
2) ส่งเสริมการพัฒนาด้านเศรษฐกิจในพื้นที่โครงการและภาพรวมของจังหวัด เช่น การบริการ การค้า อุตสาหกรรม คมนาคม
3) รองรับปริมาณจราจรที่มีความหนาแน่น
4) ยกระดับคุณภาพชีวิตประชาชนในพื้นที่</t>
  </si>
  <si>
    <t>แยกทางหลวงหมายเลข 4 -ด่านสะเดาแห่งที่ 2 (ทล.)</t>
  </si>
  <si>
    <t>ทางหลวงจำนวน 4 ช่องจราจร ระยะทาง 5.496 กม.</t>
  </si>
  <si>
    <t>โครงการต่อเนื่องปี 2563-2565 วงเงินรวมทั้งสิ้น 720.00 ล้านบาท</t>
  </si>
  <si>
    <t xml:space="preserve">ทางหลวงหมายเลข 3 ตราด – หาดเล็ก (ทล.) </t>
  </si>
  <si>
    <t>ทางหลวงพิเศษ จำนวน 4-6 ช่องจราจร ระยะทาง 85.74 กม.</t>
  </si>
  <si>
    <t>โครงการต่อเนื่องปี 2562-2564 วงเงินรวมทั้งสิ้น 3,275.00 ล้านบาท</t>
  </si>
  <si>
    <t>ทางหลวงหมายเลข 12 กาฬสินธุ์ - บรรจบทางหลวงหมายเลข 12 (บ.นาไคร้) (ทล.) ตอน 2 ระยะทาง 71.4 กม.</t>
  </si>
  <si>
    <t>ทางหลวงแนวใหม่จำนวน 4 ช่องจราจร ระยะทาง 71.4 กม.</t>
  </si>
  <si>
    <t>โครงการต่อเนื่องปี 2563-2565 วงเงินรวมทั้งสิ้น 2,890.00 ล้านบาท</t>
  </si>
  <si>
    <t xml:space="preserve">ทางหลวงหมายเลข 12 นาไคร้ – อ.คำชะอี </t>
  </si>
  <si>
    <t>ทางหลวงจำนวน 4 ช่องจราจร ระยะทาง 36 กม.</t>
  </si>
  <si>
    <t>โครงการต่อเนื่องปี 2563-2565 วงเงินรวมทั้งสิ้น 2,393.00 ล้านบาท</t>
  </si>
  <si>
    <t>ทางหลวงหมายเลข 81 (ทล.) บางใหญ่ - บ้านโป่ง – กาญจนบุรี</t>
  </si>
  <si>
    <t>ทางหลวงพิเศษ จำนวน 4-6 ช่องจราจร ระยะทาง 96 กม.</t>
  </si>
  <si>
    <t>โครงการต่อเนื่องปี 2559-2562 วงเงินรวมทั้งสิ้น 49,119.50 ล้านบาท</t>
  </si>
  <si>
    <t xml:space="preserve">ทางเลี่ยงเมืองเชียงรายด้านตะวันตก </t>
  </si>
  <si>
    <t>ทางแนวใหม่ 4 ช่องจราจร ระยะทาง 21.039 กม.</t>
  </si>
  <si>
    <t>โครงการต่อเนื่องปี 2562-2564 วงเงินรวมทั้งสิ้น 1,800.00 ล้านบาท</t>
  </si>
  <si>
    <t xml:space="preserve">ทล 22 สกลนคร-นครพนม </t>
  </si>
  <si>
    <t>ทางแนวใหม่ 4 ช่องจราจร ระยะทาง 33 กม.</t>
  </si>
  <si>
    <t>โครงการต่อเนื่องปี 2561-2563 วงเงินรวมทั้งสิ้น 1,400.00 ล้านบาท</t>
  </si>
  <si>
    <t xml:space="preserve">ทางหลวงอรัญประเทศ - ชายแดนไทย/กัมพูชา (บ.หนองเอี่ยน - สตึงบท) </t>
  </si>
  <si>
    <t>ทางหลวงจำนวน 4 ช่องจราจร ระยะทาง 4.7 กม.</t>
  </si>
  <si>
    <t>แนวทางใหม่ 4 ช่องจราจร อ.อรัญประเทศ - ชายแดนไทย/กัมพูชา (บ.หนองเอี่ยน - สตึงบท) ตอนแยกทางหลวงหมายเลข 33 บรรจบทางหลวงหมายเลข 3586</t>
  </si>
  <si>
    <t>ทางหลวงจำนวน 4 ช่องจราจร ระยะทาง 25.2 กม.</t>
  </si>
  <si>
    <t>โครงการต่อเนื่องปี 2561-2564 วงเงินรวมทั้งสิ้น 2,070.00 ล้านบาท</t>
  </si>
  <si>
    <t>ทางหลวงหมายเลข 12 (ตาก-แม่สอด) ตอน 3 ระยะทาง 24 กม.</t>
  </si>
  <si>
    <t>ทางหลวงหมายเลข 12 (ตาก-แม่สอด) ตอน 4 ระยะทาง 27 กม.</t>
  </si>
  <si>
    <t>ทางหลวงจำนวน 4 ช่องจราจร ระยะทาง 27 กม.</t>
  </si>
  <si>
    <t>สะพานข้ามแม่น้ำเมยแห่งที่ 2 พร้อมโครงข่าย</t>
  </si>
  <si>
    <t>สะพานข้ามแม่น้ำจำนวน 1 แห่ง +ทางแนวใหม่ 4 ช่องจราจร</t>
  </si>
  <si>
    <r>
      <t xml:space="preserve">กระทรวงเกษตรและสหกรณ์ </t>
    </r>
    <r>
      <rPr>
        <sz val="16"/>
        <color theme="1"/>
        <rFont val="TH SarabunPSK"/>
        <family val="2"/>
      </rPr>
      <t>(หน่วยงานสนับสนุน)</t>
    </r>
  </si>
  <si>
    <t xml:space="preserve">โครงการเพิ่มศักยภาพด่านสินค้าเกษตรชายแดนเพื่อรองรับการเข้าสู่ประชาคมอาเซียน
</t>
  </si>
  <si>
    <t>จำนวนด่านสินค้าเกษตรชายแดนด้านพืช ประมง ปศุสัตว์ ที่เข้าร่วมโครงการเพิ่มศักยภาพฯ 15 แห่ง ปี 2562 20 ด่าน ปี2564</t>
  </si>
  <si>
    <t xml:space="preserve">จำนวนด่านสินค้าเกษตรชายแดนด้านพืช ประมง ปศุสัตว์ ที่เข้าร่วมโครงการฯ ที่15 แห่ง ปี 2562 20 ด่าน ปี2564 มีศักยภาพการดำเนินงานพร้อมรองรับการเข้าสู่ AEC </t>
  </si>
  <si>
    <t>กรมวิชาการเกษตร/
กรมประมง/กรมปศุสัตว์</t>
  </si>
  <si>
    <t>โครงการต่อเนื่องปี 2560-2564 วงเงินรวมทั้งสิ้น 645.96 ล้านบาท</t>
  </si>
  <si>
    <t>รวมแผนงาน/โครงการ
ในกลยุทธ์ที่ 1 มี 111 โครงการ</t>
  </si>
  <si>
    <t xml:space="preserve">กลยุทธ์ที่ 2 พัฒนาระบบ NSW ให้สมบูรณ์ </t>
  </si>
  <si>
    <r>
      <t xml:space="preserve">กระทรวงการคลัง </t>
    </r>
    <r>
      <rPr>
        <sz val="16"/>
        <color theme="1"/>
        <rFont val="TH SarabunPSK"/>
        <family val="2"/>
      </rPr>
      <t>(หน่วยงานหลัก)</t>
    </r>
  </si>
  <si>
    <t>โครงการเพิ่มประสิทธิภาพการพัฒนาระบบ NSW e-Form เพื่อให้หน่วยงานภาครัฐเชื่อมโยงข้อมูลคำขอกลางผ่านระบบ NSW</t>
  </si>
  <si>
    <t>พัฒนาระบบการแจ้งขอใบอนุญาต/ใบรับรองให้กับหน่วยงานภาครัฐรายสินค้าแบบอิเล็กทรอนิกส์ ผ่านระบบ NSW</t>
  </si>
  <si>
    <t>ระบบการแจ้งขอใบอนุญาต/ใบรับรอง รายสินค้าสินค้า แบบอิเล็กทรอนิกส์ ผ่านระบบ NSW</t>
  </si>
  <si>
    <t>จำนวนธุรกรรมการให้บริหารการนำเข้าและส่งออกด้วยระบบอิเล็กทรอนิกส์เป็นร้อยละ 100 ในปี 2564</t>
  </si>
  <si>
    <t xml:space="preserve">กรมศุลกากร
</t>
  </si>
  <si>
    <t xml:space="preserve">งบปี 2561 งบบูรณาการตามแผนบูรณาการการพัฒนาด้านคมนาคมและระบบโลจิสติกส์ </t>
  </si>
  <si>
    <t xml:space="preserve">โครงการปรับปรุงและเพิ่มประสิทธิภาพระบบ NSW เพื่อให้รองรับกับการเชื่อมโยงข้อมูลที่เพิ่มมากขึ้นในอนาคต </t>
  </si>
  <si>
    <t>ปรับปรุงประสิทธิภาพการเชื่อมโยงข้อมูลผ่านระบบ NSW เพื่อรองรับปริมาณการับส่งข้อมูลที่เพิ่มขึ้นในอนาคต</t>
  </si>
  <si>
    <t>ประสิทธิภาพการเชื่อมโยงข้อมูลผ่านระบบ NSW เพื่อรองรับระบรับข้อมูลใบแจ้งขอใบอนุญาต/ใบรับรอง แบบอิเล็กทรอนิกส์ ผ่านระบบ NSW</t>
  </si>
  <si>
    <t>กรมศุลกากร</t>
  </si>
  <si>
    <t>โครงการผลักดันการพัฒนาระบบของหน่วยงานภาครัฐเพื่อให้บริการแบบ B2G ผ่าน NSW</t>
  </si>
  <si>
    <t>โครงการต่อเนื่องปี 2560-2564</t>
  </si>
  <si>
    <r>
      <rPr>
        <b/>
        <sz val="16"/>
        <color theme="1"/>
        <rFont val="TH SarabunPSK"/>
        <family val="2"/>
      </rPr>
      <t>กระทรวงวิทยาศาสตร์และเทคโนโลยี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</si>
  <si>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โครงการพัฒนาระบบเชื่อมโยงบูรณาการในใบอนุญาตส่ง หรือพาวัตถุอันตราย หรือสัตว์ ไปกับอากาศยาน ผ่านระบบ NSW</t>
  </si>
  <si>
    <t xml:space="preserve">สามารถเชื่อมโยงข้อมูลบูรณาการในใบอนุญาตส่ง หรือพาวัตถุอันตราย หรือสัตว์ไปกับอากาศยานผ่านระบบ NSW ในรูปแบบอิเล็กทรอนิกส์ 100% </t>
  </si>
  <si>
    <t>ผู้ประกอบการสามารถส่งออกวัตถุอันตรายผ่านอากาศยานแบบไร้เอกสารได้ 100%</t>
  </si>
  <si>
    <t>สำนักงานปรมาณูเพื่อสันติ</t>
  </si>
  <si>
    <t xml:space="preserve">โครงการพัฒนาระบบเชื่อมโยงข้อมูลใบแจ้งข้อเท็จจริงกับผู้ประกอบการ และเชื่อมโยงข้อมูลทะเบียนกับระบบ NSW – Single Window (B2G)
</t>
  </si>
  <si>
    <t>เชื่อมโยงข้อมูลใบแจ้งข้อเท็จจริงของผู้ประกอบการผ่าน NSW โดยใช้ระบบการเชื่อมโยงข้อมูล ณ จุดเดียว (Single Entry Form)</t>
  </si>
  <si>
    <t>ผู้ประกอบการสามารถใช้ข้อมูลชุดเดียวสำหรับการแจ้งขออนุญาตกับหน่วยงานราชการที่เกี่ยวข้องพร้อมกันได้ และเป็นอิเล็กทรอนิกส์ 100%</t>
  </si>
  <si>
    <r>
      <t xml:space="preserve">กระทรวงกลาโหม </t>
    </r>
    <r>
      <rPr>
        <sz val="16"/>
        <color theme="1"/>
        <rFont val="TH SarabunPSK"/>
        <family val="2"/>
      </rPr>
      <t>(หน่วยงานสนับสนุน)</t>
    </r>
  </si>
  <si>
    <t xml:space="preserve">งานการพัฒนาระบบการรับชำระเงินค่าธรรมเนียมทางอิเล็กทรอนิกส์ (E-Payment) </t>
  </si>
  <si>
    <t>ระบบการรับชำระเงินค่าธรรมเนียมใบอนุญาต สั่งเข้ามา นำเข้ามา ผลิต มี ใบแทนในอนุญาต ฯ รวมถึงคำขอรับใบอนุญาต ทางอิเล็กทรอนิกส์</t>
  </si>
  <si>
    <t xml:space="preserve">ผู้ประกอบการมีทางเลือกและได้รับความสะดวกในการชำระค่าธรรมเนียมใบอนุญาตประเภทต่าง ๆ ซึ่งจะเป็นการช่วยเพิ่มความสะดวก รวดเร็วให้กับระบบการยื่นขออนุญาตซึ่งยุทธภัณฑ์ของกรมการอุตสาหกรรมทหาร ฯ </t>
  </si>
  <si>
    <t>จำนวนธุรกรรมการให้บริการการนำเข้าและส่งออกด้วยระบบอิเล็กทรอนิกส์เป็นร้อยละ 100</t>
  </si>
  <si>
    <t>กรมการอุตสาหกรรมทหาร</t>
  </si>
  <si>
    <t xml:space="preserve">งานระบบการจัดการฐานข้อมูลโรงงานผลิตอาวุธของเอกชน SPF (Database Management System of Private Factory) </t>
  </si>
  <si>
    <r>
      <rPr>
        <b/>
        <sz val="16"/>
        <color theme="1"/>
        <rFont val="TH SarabunPSK"/>
        <family val="2"/>
      </rPr>
      <t>กระทรวงเกษตรและสหกรณ์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</si>
  <si>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โครงการพัฒนาระบบการให้บริการเชื่อมโยงอิเล็กทรอนิกส์</t>
  </si>
  <si>
    <t>จำนวนเอกสารที่เข้าใช้ระบบการให้บริการเชื่อมโยงอิเล็กทรอนิกส์  442,000 ฉบับ</t>
  </si>
  <si>
    <t>ผู้นำเข้า-ส่งออกมีความพึงพอใจต่อการใช้บริการด่านตรวจสัตว์น้ำไม่น้อยกว่าร้อยละ 80</t>
  </si>
  <si>
    <t>จำนวนธุรกรรมการให้บริการการนำเข้าและส่งออกด้วยระบบอิเล็กทรอนิกส์เป็นร้อยละ 100 ในปี 2564</t>
  </si>
  <si>
    <t>โครงการพัฒนาระบบการตรวจสอบตามมาตรฐานรัฐเจ้าของท่า (PSM) และการออกใบรับรองการแปรรูปสัตว์น้ำ (PSE) ภายใต้การเชื่อมโยงคำขอกลาง (FSW) ระยะที่ 2</t>
  </si>
  <si>
    <t>สินค้าประมงส่งออกมีคุณภาพได้มาตรฐาน</t>
  </si>
  <si>
    <t>1. อำนวยความสะดวกทางการค้าให้กับภาคเอกชน
2. ปรับลดขั้นตอนกระบวนการนำเข้าส่งออก</t>
  </si>
  <si>
    <t>1. กองตรวจสอบคุณภาพสินค้าประมง
2. กองควบคุมการค้าสัตว์น้ำและปัจจัยการผลิต</t>
  </si>
  <si>
    <t>โครงการพัฒนาระบบเชื่อมโยงข้อมูลทางอิเล็กทรอนิกส์</t>
  </si>
  <si>
    <t>จำนวนระบบเชื่อมโยงข้อมูลทางอิเล็คทรอนิกส์ที่ได้มีการพัฒนาขึ้น 1 ระบบ</t>
  </si>
  <si>
    <t>ผู้รับบริการไ ได้รับความสะดวกรวดเร็วต่อการให้บริการผ่านระบบการให้บริการทางอิเล็กทรอนิกส์ในด้านการยื่นคำร้องขอใบอนุญาตเคลื่อนย้ายสัตว์และซากสัตว์ ใบรับรองสุขภาพสัตว์ เป็นต้น และยังสามารถรองรับความต้องการของผู้รับบริการและประชาชนทั่วไปได้อย่างเต็มที่ อีกทั้งยังช่วยส่งเสริมและสนับสนุนให้กิจการด้านปศุสัตว์ในเชิงพาณิชย์มีอัตราการขยายตัวเพิ่มสูงขึ้น</t>
  </si>
  <si>
    <t>โครงการต่อเนื่องปี 2561-2564  วงเงินรวมทั้งสิ้น 145.20 ล้านบาท</t>
  </si>
  <si>
    <t>โครงการพัฒนาระบบการให้บริการเชื่อมโยงอิเล็กทรอนิกส์
- พัฒนาระบบข้อมูลอิเล็กทรอนิกส์ผ่านระบบ NSW เพื่อส่งออกยางพารา</t>
  </si>
  <si>
    <t xml:space="preserve">1. เพิ่มประสิทธิภาพการตรวจสอบคุณภาพยางและสถานที่เก็บยางของผู้ประกอบการเพื่อประกอบการออกใบผ่านด่านให้เป็นไปตามมาตรฐานสากลด้วยระบบอิเล็กทรอนิกส์โลจิสติกส์
 2. รองรับการให้บริการการรายงานคุณภาพยางและสถานที่เก็บยางของผู้ประกอบการเพื่อประกอบการออกใบผ่านด่านที่มีปริมาณมากกว่า10,000 รายการต่อเดือน
</t>
  </si>
  <si>
    <t>ลดเวลาในการรายงานผลตรวจสอบสถานที่เก็บยางของเอกชนในขั้นตอนการอนุมัติและออกใบผ่านด่านให้กับผู้ประกอบการ</t>
  </si>
  <si>
    <t>โครงการต่อเนื่องปี 2561-2564  วงเงินรวมทั้งสิ้น 48.00 ล้านบาท</t>
  </si>
  <si>
    <t>โครงการพัฒนาและปรับปรุงระบบรับชำระค่าธรรมเนียมทางอิเล็กทรอนิกส์ผ่านระบบ NSW
- กิจกรรมพัฒนาและระบบปรับปรุงระบบรับชำระค่าธรรมเนียมทางอิเล็กทรอนิกส์ผ่านระบบ NSW</t>
  </si>
  <si>
    <t xml:space="preserve">จำนวนระบบอิเล็คทรอนิกส์ที่กำหนดให้มีการพัฒนาและปรับปรุงระบบรับชำระค่าธรรมเนียมทางอิเล็คทรอนิกส์ผ่านระบบ NSW  1 ระบบ </t>
  </si>
  <si>
    <t>จำนวนระบบอิเล็คทรอนิกส์ที่ได้รับการพัฒนาและปรับปรุงระบบรับชำระค่าธรรมเนียมทางอิเล็คทรอนิกส์ผ่านระบบ NSW  1 ระบบ สามารถสนับสนุนผู้ประกอบการส่งออกยางนอกราชอาณาจักรทั่วประเทศ</t>
  </si>
  <si>
    <t>โครงการต่อเนื่องปี 2561-2564  วงเงินรวมทั้งสิ้น 18.75 ล้านบาท</t>
  </si>
  <si>
    <t>โครงการพัฒนาส่วนขยายเพิ่มเติม เพื่อเพิ่มประสิทธิภาพระบบการขออนุญาตและการแจ้งนำเข้าส่งออกสินค้าเกษตรตามมาตรฐานบังคับ และระบบการกำหนดรับรองมาตรฐานสินค้าเกษตรแบบอิเล็คทรอนิกส์</t>
  </si>
  <si>
    <t>1. ระบบเชื่อมโยงข้อมูลภายใต้ระบบ NSW ในการควบคุมการนำเข้า-ส่งออกสินค้าเกษตร รองรับการทำงานในรูปแบบไร้เอกสาร (Paperless System)
2. การเชื่อมโยงระหว่างระบบการยื่นคำขอใบอนุญาตและการแจ้งส่งออก-นำเข้าสินค้าเกษตร (TAS License) และระบบการกำหนดรหัสการรับรองมาตรฐานสินค้าเกษตรแบบอิเล็คทรอนิกส์ (e-coding)</t>
  </si>
  <si>
    <t>1. ผู้ประกอบการไม่ต้องแนบเอกสารประกอบการแจ้งนำเข้า-ส่งออกเกษตรตามมาตรฐานบังคับ ซึ่งเป็นการลดกระดาษ และรองรับการทำงานในรูปแบบเอกสาร (Paperless System)
2. มีการเชื่อมโยงระบบการยื่นคำขอใบอนุญาตและการแจ้งส่งออก-นำเข้าสินค้าเกษตร (TAS License) และระบบ e-coding</t>
  </si>
  <si>
    <t>ประสิทธิภาพการอำนวยความสะดวกทางการค้าของประเทศไทยอยู่ในอันดับที่ดีขึ้น ในปี 2564</t>
  </si>
  <si>
    <t>สำนักงานมาตรฐานสินค้าเกษตรและอาหารแห่งชาติ</t>
  </si>
  <si>
    <r>
      <t xml:space="preserve">กระทรวงสาธารณสุข </t>
    </r>
    <r>
      <rPr>
        <sz val="16"/>
        <color theme="1"/>
        <rFont val="TH SarabunPSK"/>
        <family val="2"/>
      </rPr>
      <t>(หน่วยงานสนับสนุน)</t>
    </r>
  </si>
  <si>
    <t>โครงการพัฒนาระบบฐานข้อมูลด้านอาหารเพื่อส่งเสริมการปฎิบัติงานร่วมกับระบบ NSW</t>
  </si>
  <si>
    <t>จำนวนองค์ความรู้และโครงสร้างเว็บไซต์การจัดการนำเข้าอาหารได้รับการแก้ไข ปรับปรุงภายใต้ NSW จำนวน 1 เว็บไซต์</t>
  </si>
  <si>
    <t>ผู้ประกอบการนำเข้าผลิตภัณฑ์อาหารสามารถศึกษาข้อมูลจากเว็บไซต์ฯ ได้ด้วยตนเอง เพื่อเป็นการลดภาระและปริมาณงานของคลินิกให้คำปรึกษาผู้ประกอบการนำเข้าอาหาร</t>
  </si>
  <si>
    <t>1. ประสิทธิภาพการอำนวยความสะดวกทางการค้าของประเทศไทยอยู่ในอันดับที่ดีขึ้นในปี 2564
2. จำนวนธุรกรรมการให้บริการการนำเข้าและส่งออกด้วยระบบอิเล็กทรอนิกส์เป็นร้อยละ 100 ในปี 2564</t>
  </si>
  <si>
    <t>สำนักงานคณะกรรมการอาหารและยา
สำนักอาหาร</t>
  </si>
  <si>
    <t>กิจกรรมการบำรุงรักษาระบบเชื่อมโยง NSW</t>
  </si>
  <si>
    <t>ระบบเชื่อมโยง NSW ได้รับการบำรุงรักษาเพื่อให้สามารถใช้งานได้อย่างต่อเนื่อง และมีประสิทธิภาพ</t>
  </si>
  <si>
    <t>ผู้ใช้งานระบบ (User) สามารถใช้งานได้อย่างต่อเนื่อง และมีประสิทธิภาพ</t>
  </si>
  <si>
    <t xml:space="preserve">สำนักงานคณะกรรมการอาหารและยา
ศูนย์ข้อมูลและสารสนเทศ </t>
  </si>
  <si>
    <t>โครงการต่อเนื่องปี 2560-2564  วงเงินรวมทั้งสิ้น 5.70 ล้านบาท</t>
  </si>
  <si>
    <t xml:space="preserve">กิจกรรมการพัฒนาผู้ประกอบการนำเข้าผลิตภัณฑ์สุขภาพ และเจ้าหน้าที่ด่านอาหารและยา </t>
  </si>
  <si>
    <t>1. เจ้าหน้าที่ ที่ปฏิบัติงานด่านอาหารและยามีความรู้ในการตรวจสอบผลิตภัณฑ์สุขภาพนำเข้าในระบบ NSW
2. ผู้ประกอบการนำเข้าผลิตภัณฑ์สุขภาพมีความรู้เรื่องการส่งข้อมูลการนำเข้าผ่านระบบ NSW</t>
  </si>
  <si>
    <t>1. เจ้าหน้าที่สามารถตรวจสอบผลิตภัณฑ์สุขภาพนำเข้าในระบบ NSW ได้
2. ผู้ประกอบการมีความสามารถในการส่งข้อมูลการนำเข้าผลิตภัณฑ์สุขภาพในระบบ NSW ได้</t>
  </si>
  <si>
    <t>สำนักงานคณะกรรมการอาหารและยา
สำนักด่านอาหารและยา</t>
  </si>
  <si>
    <t>โครงการต่อเนื่องปี 2560-2562  วงเงินรวมทั้งสิ้น 0.8097 ล้านบาท</t>
  </si>
  <si>
    <t>โครงการพัฒนาระบบออกใบรับรองแหล่งผลิตกำเนิดอาหารปลอดโรค ให้สามารถดำเนินการด้าน E-Payment</t>
  </si>
  <si>
    <t>ระบบออกใบรับรองแหล่งผลิตกำเนิดอาหารปลอดโรค ดำเนินการด้าน E-Payment</t>
  </si>
  <si>
    <t>ระบบออกใบรับรองแหล่งผลิตกำเนิดอาหารปลอดโรคที่สามารถเชื่อมโยงกับระบบ E-payment ของธนาคารพานิช</t>
  </si>
  <si>
    <t xml:space="preserve">กรมควบคุมโรค
สำนักโรคติดต่อทั่วไป
</t>
  </si>
  <si>
    <r>
      <rPr>
        <b/>
        <sz val="16"/>
        <color theme="1"/>
        <rFont val="TH SarabunPSK"/>
        <family val="2"/>
      </rPr>
      <t>กระทรวงทรัพยากรธรรมชาติและสิ่งแวดล้อม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</si>
  <si>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โครงการปรับปรุงระบบ NSW กรมป่าไม้ เพื่อรองรับการออกใบ อนุญาตแบบออนไลน์</t>
  </si>
  <si>
    <t>web portal สำหรับบริการประชาชนและมีศูนย์ปฏิบัติงานสำหรับเจ้าหน้าที่กรมป่าไม้และผู้ที่เกี่ยวข้อง</t>
  </si>
  <si>
    <t>ผู้ประกอบการสามารถขอใบอนุญาตต่างๆ ได้ด้วยตนเองและเจ้าหน้าที่กรมป่าไม้มีระบบฐานข้อมูลที่ช่วยในการตรวจ ติดตาม และสามารถออกรายงานผลการออกใบอนุญาตต่างๆ ให้ผู้บริหารทราบเพื่อประกอบการตัดสินใจได้ในอนาคต</t>
  </si>
  <si>
    <t>กรมป่าไม้</t>
  </si>
  <si>
    <r>
      <rPr>
        <b/>
        <sz val="16"/>
        <color theme="1"/>
        <rFont val="TH SarabunPSK"/>
        <family val="2"/>
      </rPr>
      <t>กระทรวงวัฒนธรรม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</si>
  <si>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โครงการพัฒนาระบบ NSW การให้บริการนำเข้าและส่งออกศิลปโบราณวัตถุด้วยระบบอิเล็กทรอนิกส์</t>
  </si>
  <si>
    <t>ระบบ NSW นำเข้า ส่งออก โบราณวัตถุ ศิลปวัตถุ กรมศิลปากร รองรับการทำงานแบบ B2G ได้</t>
  </si>
  <si>
    <t>1) ผู้ประกอบการนำเข้า ส่งออก ประชาชน หน่วยงานภาครัฐ สามารถดำเนินการขออนุญาตนำเข้า ส่งออก โบราณวัตถุ ศิลปวัตถุ ได้สะดวก รวดเร็วขึ้น
2) ลดขั้นตอนและระยะเวลาในการดำเนินงาน
3) ลดค่าใช้จ่ายในการเดินทางพบเจ้าหน้าที่ และค่าเอกสารต่างๆ ที่เกี่ยวข้อง
4) ระบบ NSW ของกรมศิลปากรแลกเปลี่ยนข้อมูลและกระบวนทางโลจิสติกส์กับระบบ NSW ของประเทศแบบ B2G อย่างสมบูรณ์</t>
  </si>
  <si>
    <t>กรมศิลปากร</t>
  </si>
  <si>
    <r>
      <t xml:space="preserve">กระทรวงพลังงาน </t>
    </r>
    <r>
      <rPr>
        <sz val="16"/>
        <color theme="1"/>
        <rFont val="TH SarabunPSK"/>
        <family val="2"/>
      </rPr>
      <t>(หน่วยงานสนับสนุน)</t>
    </r>
  </si>
  <si>
    <t>โครงการเพิ่มประสิทธิภาพระบบฐานข้อมูล และโปรแกรมรับส่งข้อมูลอิเล็กทรอนิกส์ผ่านระบบ NSW ในการพิจารณาและแจ้งผลการพิจารณาตามมาตรา 70 แห่งพระราชบัญญัติปิโตรเลียม พ.ศ. 2514</t>
  </si>
  <si>
    <t>มีการตรวจสอบและติดตามข้อมูลอิเล็กทรอนิกส์ที่มีการรับส่งแลกเปลี่ยนระหว่างผู้ประกอบการและกรมศุลกากรในระบบ มีช่องทางการติดต่อสื่อสารกับผู้ประกอบการปิโตรเลียมที่มีความสะดวกรวดเร็ว โดยเฉพาะการติดตามการดำเนินงาน สอบถามข้อมูลเพิ่มเติม และประชาสัมพันธ์ข่าวสาร สามารถใช้โปรแกรมกับอุปกรณืเคลื่อนที่ เพื่อความสะดวกและรวดเร็วในการทำงานนอกสถานที่ได้</t>
  </si>
  <si>
    <t>ผู้ประกอบการปิโตรเลียมได้รับการอำนวยความสะดวกในการตรวจสอบและแจ้งผลการพิจารณายกเว้นอากรขาเข้าและภาษีมูลค่าเพิ่มวัสดุอุปกรณ์ที่นำเข้ามาในราชอาณาจักรเพื่อใช้ประกอบกิจการปิโตรเลียม</t>
  </si>
  <si>
    <t>กรมเชื้อเพลิงธรรมชาติ</t>
  </si>
  <si>
    <r>
      <rPr>
        <b/>
        <sz val="16"/>
        <color indexed="8"/>
        <rFont val="TH SarabunPSK"/>
        <family val="2"/>
      </rPr>
      <t xml:space="preserve">กระทรวงมหาดไทย </t>
    </r>
    <r>
      <rPr>
        <sz val="16"/>
        <color indexed="8"/>
        <rFont val="TH SarabunPSK"/>
        <family val="2"/>
      </rPr>
      <t>(หน่วยงานสนับสนุน)</t>
    </r>
  </si>
  <si>
    <t>โครงการพัฒนาปรับปรุงระบบการเชื่อมโยง
ข้อมูลผ่านระบบ National Single Window (NSW)</t>
  </si>
  <si>
    <t>ระบบ NSW จำนวน 1 ระบบ</t>
  </si>
  <si>
    <t>จำนวนธุรกรรมการให้บริการ
นำเข้าและส่งออกด้วยระบบอิเล็กทรอนิกส์เป็นร้อยละ 100 ในปี 2564</t>
  </si>
  <si>
    <t>กรมการปกครอง</t>
  </si>
  <si>
    <r>
      <rPr>
        <b/>
        <sz val="16"/>
        <color indexed="8"/>
        <rFont val="TH SarabunPSK"/>
        <family val="2"/>
      </rPr>
      <t xml:space="preserve">กระทรวงอุตสาหกรรม </t>
    </r>
    <r>
      <rPr>
        <sz val="16"/>
        <color indexed="8"/>
        <rFont val="TH SarabunPSK"/>
        <family val="2"/>
      </rPr>
      <t>(หน่วยงานสนับสนุน)</t>
    </r>
  </si>
  <si>
    <t>โครงการพัฒนาระบบออกใบอนุญาตส่งแร่ออกนอกราชอาณาจักรและใบอนุญาตนำแร่เข้าในราชอาณาจักรเพื่อรองรับการเชื่อมโยง National Single Window</t>
  </si>
  <si>
    <t>จำนวน 1 ระบบ</t>
  </si>
  <si>
    <t>กรมอุตสาหกรรมพื้นฐานและการเหมืองแร่</t>
  </si>
  <si>
    <t>โครงการต่อเนื่องปี 2560-2561 และ ปี 2563-2564  วงเงินรวมทั้งสิ้น 14.50 ล้านบาท</t>
  </si>
  <si>
    <t>โครงการปรับปรุงและพัฒนาระบบออกใบอนุญาตส่งออกน้ำตาลทรายเพื่อรองรับการให้บริการผ่าน National Single Window (NSW) ทั้งระบบ (ระบบขอรับใบรับรอง/ใบอนุญาตส่งออกน้ำตาลทรายและน้ำตาลทรายแดงไปนอกราชอาณาจักร และระบบขอรับหนังสือรับรองนำเข้าตามพันธกรณี (MA)</t>
  </si>
  <si>
    <t>ระบบขอรับใบรับรอง/ใบอนุญาตส่งออกน้ำตาลทรายไปนอกราชอาณาจักรสามารถทำงานได้อย่างต่อเนื่อง</t>
  </si>
  <si>
    <t>สำนักงานคณะกรรมการอ้อยและน้ำตาลทราย</t>
  </si>
  <si>
    <t>โครงการต่อเนื่องปี 2560 และ ปี 2562-2564  วงเงินรวมทั้งสิ้น 5.83 ล้านบาท</t>
  </si>
  <si>
    <t>โครงการพัฒนาระบบให้บริการเชื่อมโยงข้อมูลแบบบูรณาการสำหรับการนำเข้าและส่งออกน้ำตาลทราย (เชื่อมโยงกับการบริหารจัดการข้อมูลภายใน (Back Office) /ระบบรับ–ส่งข้อมูลระหว่างหน่วยงาน (ebXML Gateway) และระบบ PKI</t>
  </si>
  <si>
    <t>โครงการต่อเนื่องปี 2561-2564  วงเงินรวมทั้งสิ้น 5.80 ล้านบาท</t>
  </si>
  <si>
    <t>โครงการพัฒนาระบบเชื่อมโยงข้อมูลใบอนุญาต/ใบรับรองทางอิเล็กทรอนิกส์ผ่าน NSW</t>
  </si>
  <si>
    <t>สำนักงานมาตรฐานผลิตภัณฑ์อุตสาหกรรม</t>
  </si>
  <si>
    <t xml:space="preserve">โครงการปรับปรุงระบบ National Single Window (NSW) รองรับ Industry 4.0 </t>
  </si>
  <si>
    <t>จำนวน 1 ระบบ (B2G)</t>
  </si>
  <si>
    <t>การนิคมอุตสาหกรรมแห่งประเทศไทย</t>
  </si>
  <si>
    <t>โครงการต่อเนื่องปี 2560 และ ปี 2563-2564  วงเงินรวมทั้งสิ้น 3.20 ล้านบาท</t>
  </si>
  <si>
    <t>โครงการพัฒนาระบบการอนุญาตวัตถุอันตราย ณ จุดเดียว</t>
  </si>
  <si>
    <t>ระบบรับคำขออนุญาตวัตถุ-อันตรายทางอิเล็กทรอนิกส์</t>
  </si>
  <si>
    <t>ผู้ประกอบการสามารถยื่นขออนุญาตวัตถุอันตรายผ่านทางระบบอิเล็กทรอนิกส์</t>
  </si>
  <si>
    <t>กรมโรงงานอุตสาหกรรม</t>
  </si>
  <si>
    <t>รวมแผนงาน/โครงการ
ในกลยุทธ์ที่ 2 มี 27 โครงการ</t>
  </si>
  <si>
    <t xml:space="preserve">กลยุทธ์ที่ 3 พัฒนากระบวนการโลจิสติกส์ในรูปแบบอิเล็กทรอนิกส์ </t>
  </si>
  <si>
    <t>กระทรวงการคลัง (หน่วยงานหลัก)</t>
  </si>
  <si>
    <t>โครงการศึกษาแนวทางการปรับปรุงกระบวนการที่เกี่ยวข้องกับการศุลกากร</t>
  </si>
  <si>
    <t>ศึกษาแนวทางการปรับปรุงกระบวนการที่เกี่ยวข้องกับการศุลกากร</t>
  </si>
  <si>
    <t>โครงการ/กระบวนการทางศุลกากรที่ควรพัฒนา/ปรับปรุงให้สามารถใช้งานได้อย่างมีประสิทธิภาพ สอดคล้องกับความต้องการในการใช้งานและพลวัตรการเปลี่ยนแปลงด้านเทคโนโลยีสารสนเทศที่เกิดขึ้น</t>
  </si>
  <si>
    <t xml:space="preserve">จำนวนธุรกรรมการให้บริการนำเข้าและส่งออกด้วยระบบอิเล็กทรอนิกส์เป็นร้อยละ 100 ในปี 2564
</t>
  </si>
  <si>
    <t>โครงการเชื่อมโยงแลกเปลี่ยนข้อมูลด้านความปลอดภัยสินค้าเกษตรและอาหารในรูปแบบอิเล็คทรอนิกส์กับประเทศคู่ค้า</t>
  </si>
  <si>
    <t>มีระบบเชื่อมโยงแลกเปลี่ยนข้อมูลใบรับรองสุขอนามัยและสุขอนามัยพืชระหว่างศูนย์กลางข้อมูลใบรับรองสุขอนามัยสินค้าเกษตรของสำนักงานมาตรฐานสินค้าเกษตรและอาหารแห่งชาติกับหน่วยงานผู้ออกใบรับรองเช่น กรมประมง กรมปศุสัตว์ กรมวิชาการเกษตร</t>
  </si>
  <si>
    <t>มีข้อมูลใบรับรองสุขอนามัยและสุขอนามัยพืชที่สามารถรองรับการเชื่อมโยงแลกเปลี่ยนข้อมูลกับประเทศคู่ค้า</t>
  </si>
  <si>
    <t>ประสิทธิภาพการอำนวยความสะดวกทางการค้าของประเทศไทยอยู่ในอันดับที่ดีขึ้น     ในปี 2564</t>
  </si>
  <si>
    <t xml:space="preserve">โครงการปรับปรุงกฎหมายและพัฒนากฎหมาย
 - การบังคับใช้กฎหมายที่เกี่ยวข้องกับการให้บริการการอำนวยความสะดวกควบคุมการเคลื่อนย้าย และตรวจสอบสินค้านำเข้า นำออก และนำผ่านด้านพืช 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</si>
  <si>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และนำผ่านด้านพืช ที่กำหนดให้นำไปบังคับใช้ 6 ฉบับ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</si>
  <si>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และนำผ่านด้านพืชที่มีการปรับปรุงและนำไปบังคับใช้  6 ฉบับ</t>
  </si>
  <si>
    <t xml:space="preserve">ดัชนีความสามารถในการแข่งขันด้านโลจิสติกส์ของประเทศไทยอยู่ในอันดับที่ดีขึ้นในปี 2563 </t>
  </si>
  <si>
    <t>โครงการต่อเนื่องปี 2560-2564  วงเงินรวมทั้งสิ้น 8.30 ล้านบาท</t>
  </si>
  <si>
    <r>
      <rPr>
        <b/>
        <sz val="16"/>
        <color theme="1"/>
        <rFont val="TH SarabunPSK"/>
        <family val="2"/>
      </rPr>
      <t>กระทรวงดิจิทัลเพื่อเศรษฐกิจและสังคม</t>
    </r>
    <r>
      <rPr>
        <sz val="16"/>
        <color theme="1"/>
        <rFont val="TH SarabunPSK"/>
        <family val="2"/>
      </rPr>
      <t xml:space="preserve"> (หน่วยงานสนับสนุน)</t>
    </r>
  </si>
  <si>
    <t xml:space="preserve">โครงการอำนวยความสะดวกทางการค้าด้วยวิธีอิเล็กทรอนิกส์ (e-Trade Facilitation)
</t>
  </si>
  <si>
    <t xml:space="preserve">- จัดทำร่างมาตรฐานฯ จำนวน 3 ฉบับ ได้แก่ 
1) ข้อเสนอแนะฯ มาตรฐานด้านการยืนยันตัวตนทางอิเล็กทรอนิกส์ 
2) ข้อเสนอแนะฯ การเก็บรักษาเอกสารอิเล็กทรอนิกส์ที่น่าเชื่อถือ
3) ข้อเสนอแนะฯ ข้อความอิเล็กทรอนิกส์สำหรับการควบคุมวัตถุอันตราย 
- มีจำนวนเอกสารที่ใช้ออกใบอนุญาต/ใบรับรอง รวม 13 เอกสาร
</t>
  </si>
  <si>
    <t xml:space="preserve">มี Soft infrastructure ที่เป็นนโยบาย มาตรฐาน กฎหมาย ข้อบังคับ และอื่นๆ ให้หน่วยงานที่เกี่ยวข้องได้ดำเนินการนำไปใช้ในการทำธุรกรรม ทางอิเล็กทรอนิกส์ สำหรับการนำเข้าส่งออกอย่างมีประสิทธิภาพ
</t>
  </si>
  <si>
    <t>โครงการต่อเนื่องปี 2560-2564  วงเงินรวมทั้งสิ้น 200.77 ล้านบาท
งบบูรณาการพัฒนาเศรษฐกิจดิจิทัล</t>
  </si>
  <si>
    <t>กระทรวงอุตสาหกรรม (หน่วยงานสนับสนุน)</t>
  </si>
  <si>
    <r>
      <t xml:space="preserve">โครงการพัฒนาและปรับปรุงระบบสารสนเทศสำหรับการออกใบอนุญา/หนังสือรับรองในรูปแบบอิเล็กทรอนิกส์ เพื่อสนับสนุนการดำเนินงานภายใต้โครงการ  e- Trade Facilitation ปีงบประมาณ พ.ศ. 2560
</t>
    </r>
    <r>
      <rPr>
        <sz val="14"/>
        <rFont val="TH SarabunPSK"/>
        <family val="2"/>
      </rPr>
      <t xml:space="preserve">    - ระบบการออกหนังสือรับรองแสดงการได้รับสิทธิชำระภาษีใน และนอกโควตาตามพันธกรณี ตามความตกลงการเกษตรภายใต้องค์การการค้าโลก (WTO) สำหรับสินค้าน้ำตาลทรายปี 2558
    - ระบบการส่งออกน้ำตาลทรายแดง (นอกโควต้า)</t>
    </r>
  </si>
  <si>
    <t>0.9951</t>
  </si>
  <si>
    <t xml:space="preserve"> - ใบอนุญาตส่งออกน้ำตาลทรายไปนอกราชอาณาจักร
 - หนังสือรับรองแสดงการได้รับสิทธิชำระภาษีใน และนอกโควตาตามพันธกรณี ตามความตกลงการเกษตรภายใต้องค์การการค้าโลก (WTO) </t>
  </si>
  <si>
    <t>ผู้ประกอบการสามารถดำเนินการขออนุญาตแบบไร้เอกสารได้ 100 %</t>
  </si>
  <si>
    <t>ETDA</t>
  </si>
  <si>
    <t>โครงการพัฒนาระบบการนำวัตถุดิบจากต่างประเทศเข้าไปในเขตประกอบการเสรี โดยอนุญาตตามใบรับรองการเป็นผู้ประกอบอุตสาหกรรมหรือผู้ประกอบพาณิชยกรรม (IEAT-I-02)</t>
  </si>
  <si>
    <t>การมีระบบอิเล็กทรอนิกส์ (ระบบ e-pp)สำหรับใช้ในกระบวนการอนุญาตสิทธิประโยชน์ด้านภาษีอากร (นำเข้า-ส่งออก) เมื่อ กนอ. อนุมัติแล้ว ระบบมีการเชื่อมโยงข้อมูลกับกรมศุลกากร จึงเป็นระบบ Paperless (ใบอนุญาตมี QR code กำกับ ผู้ประกอบการต้องการ Print ใบอนุญาตก็สามารถดำเนินการได้)</t>
  </si>
  <si>
    <t>1. ผู้ประกอบการพึงพอใจ ไม่ต้องเสียเวลาเดินทางมารับหนังสืออนุญาตที่ กนอ. หรือที่สำนักงานนิคมฯ ที่โรงงานตั้งอยู่ ลดต้นทุน ค่าใช้จ่ายของผู้ประกอบการ           2. ลดต้นทุนของ กนอ. คำขอปีละประมาณ 90,000   คำขอ หากต้นทุนใบอนุญาตของ กนอ. ใบละ 50 บาท กนอ. จะประหยัดค่าใช้จ่ายปีละประมาณ 90,000 คำขอ x 50 บาท = 4,500,000 บาท / ปี</t>
  </si>
  <si>
    <t>โครงการพัฒนาระบบการนำของหรือวัตถุดิบเข้าไปในเขตประกอบการเสรี โดยมีวัตถุประสงค์เพื่อการส่งออกให้ได้รับยกเว้นกฎหมายควบคุมมาตรฐานหรือคุณภาพ การประทับตราฯ ตามมาตรา 49 (IEAT-I-04)</t>
  </si>
  <si>
    <t>โครงการพัฒนาระบบคำขอยกเว้นภาษีอากรสำหรับเครื่องจักร/วัตถุดิบ(นำเข้าจากต่างประเทศ) (IEAT-I-05)</t>
  </si>
  <si>
    <t>โครงการพัฒนาระบบคำขอยกเว้นหรือคืนค่าภาษีอากร สำหรับเครื่องจักร/วัตถุดิบ (นำเข้าจากในประเทศ จากบริษัทที่ได้รับสิทธิยกเว้นหรือคืนค่าภาษีอากรตามกฎหมายกรมศุลกากร, บีโอไอ (IEAT-I-06)</t>
  </si>
  <si>
    <t>โครงการพัฒนาระบบการนำของออกจากเขตประกอบการเสรีตามมาตรา 55 แห่งพระราชบัญญัติการนิคมอุตสาหกรรมแห่งประเทศไทย (IEAT-E-02)</t>
  </si>
  <si>
    <t>1. ผู้ประกอบการพึงพอใจ ไม่ต้องเสียเวลาเดินทางมารับหนังสืออนุญาตที่ กนอ. หรือที่สำนักงานนิคมฯ ที่โรงงานตั้งอยู่ ลดต้นทุน ค่าใช้จ่ายของผู้ประกอบการ           
2. ลดต้นทุนของ กนอ. คำขอปีละประมาณ 90,000   คำขอ หากต้นทุนใบอนุญาตของ กนอ. ใบละ 50 บาท กนอ. จะประหยัดค่าใช้จ่ายปีละประมาณ 90,000 คำขอ x 50 บาท = 4,500,000 บาท / ปี</t>
  </si>
  <si>
    <t>โครงการพัฒนาระบบการนำของออก เพื่อการอื่นเป็นการชั่วคราว และการนำกลับ (IEAT-E-02-1)</t>
  </si>
  <si>
    <t>โครงการปรับปรุงกฎระเบียบให้รองรับการทำธุรกรรมอิเล็กทรอนิกส์</t>
  </si>
  <si>
    <t>กฎระเบียบเกี่ยวกับการนำเข้า หรือส่งออกซากดึกดำบรรพ์ที่รองรับการทำธุรกรรมอิเล็กทรอนิกส์</t>
  </si>
  <si>
    <t>ผู้เกี่ยวข้องสามารถนำเข้าหรือส่งออกซากดึกดำบรรพ์ในรูปแบบอิเล็กทรอนิกส์</t>
  </si>
  <si>
    <t>กรมทรัพยากรธรณี</t>
  </si>
  <si>
    <t xml:space="preserve">*ไม่ได้ใช้งบประมาณในการดำเนินการ </t>
  </si>
  <si>
    <t>การพัฒนาระบบ E-Trading Platform ในรูปแบบของ B2B Cross Border  Model</t>
  </si>
  <si>
    <t>แผนการพัฒนาระบบ E-Trading Platform ในรูปแบบของ B2B Cross Border  Model</t>
  </si>
  <si>
    <t>เกิดความเชื่อมโยงระหว่างภาครัฐและเอกชน ในเรื่องของการอำนวยความสะดวกทางการค้าระหว่างประเทศ</t>
  </si>
  <si>
    <t>สภาผู้ส่งสินค้าทางเรือแห่งประเทศไทย</t>
  </si>
  <si>
    <r>
      <rPr>
        <b/>
        <sz val="16"/>
        <color indexed="8"/>
        <rFont val="TH SarabunPSK"/>
        <family val="2"/>
      </rPr>
      <t>สภาหอการค้าแห่งประเทศไทย</t>
    </r>
    <r>
      <rPr>
        <sz val="16"/>
        <color indexed="8"/>
        <rFont val="TH SarabunPSK"/>
        <family val="2"/>
      </rPr>
      <t xml:space="preserve"> (หน่วยงานสนับสนุน)</t>
    </r>
  </si>
  <si>
    <t>ผลักดันแนวทางการปรับลดขั้นตอนรายสินค้ายุทธศาสตร์ (ข้าว ยางพารา สินค้าแช่แข็ง น้ำตาล และวัตถุอันตราย)</t>
  </si>
  <si>
    <t>สามารถลดขั้นตอนด้านเอกสาร ระยะเวลา และค่าใช้จ่าย รวมทั้งเพิ่มขีดความสามารถในการแข่งขันให้แก่ผู้ประกอบการอย่างมีประสิทธิภาพและเป็นรูปธรรม</t>
  </si>
  <si>
    <t>ลดระยะเวลา เอกสาร และค่าใช้จ่าย ในการนำเข้า-ส่งออก ให้สอดคล้องกับขั้นตอนและวิธีการดำเนินงานที่จะเปลี่ยนมาเป็นรูปแบบอิเล็กทรอนิกส์</t>
  </si>
  <si>
    <t>ผลักดันการเชื่อมโยงข้อมูล (ใบอนุญาต/ใบรับรอง) กับระบบ NSW อย่างไร้เอกสารโดยสมบูรณ์</t>
  </si>
  <si>
    <t>มีการเชื่อมโยงข้อมูลกับระบบ NSW แบบไร้เอกสารอย่างสมบูรณ์ และเป็นการอำนวยความสะดวกการค้าและยกระดับความยากง่ายในการประกอบธุรกิจของประเทศ</t>
  </si>
  <si>
    <t>ลดระยะเวลา เอกสาร และค่าใช้จ่าย ตลอดจนสามารถตรวจสอบได้ (Tracibility) และมีรูปแบบการเชื่อมโยงข้อมูลที่เป็นมาตรฐานทุกหน่วยงาน</t>
  </si>
  <si>
    <t>จัดทำข้อเสนอแนวทางการยกร่างกฎหมายกลางเพื่อกำหนดมาตรฐาน กระบวนงาน ขั้นตอนการทำงาน หรือระยะเวลา ให้หน่วยงานภาครัฐที่เกี่ยวข้องดำเนินการปรับลดขั้นตอนการนาเข้า ส่งออก ให้เป็นไปตามมาตรฐานที่กำหนด</t>
  </si>
  <si>
    <t>ลดขั้นตอน และระยะเวลาในการปรับแก้กฎหมาย ระเบียบปฏิบัติของแต่ละหน่วยงานที่เกี่ยวข้อง เพื่อให้การปรับลดขั้นตอนรายสินค้ายุทธศาสตร์เกิดผลเป็นรูปธรรมอย่างรวดเร็วและมีประสิทธิภาพ</t>
  </si>
  <si>
    <t>จัดทำแนวทาง/ข้อเสนอ ของภาคเอกชน ต่อการดำเนินตามบทบัญญัติ พ.ร.บ.ศุลกากร 2560</t>
  </si>
  <si>
    <t>เพื่อให้การบังคับใช้ และการดำเนินการตามบทบัญญัติฯ พ.ร.บ.ศุลกากร 2560 สอดคล้องกับการอำนวยความสะดวกทางการค้าระหว่างประเทศ</t>
  </si>
  <si>
    <t>รวมแผนงาน/โครงการ
ในกลยุทธ์ที่ 3 มี 17 โครงการ</t>
  </si>
  <si>
    <t xml:space="preserve">กลยุทธ์ที่ 4 เร่งแก้ไขอุปสรรคการค้าระหว่างประเทศ </t>
  </si>
  <si>
    <t>การเจรจาความตกลงด้านการขนส่งระหว่างประเทศกับประเทศเพื่อนบ้าน</t>
  </si>
  <si>
    <t>มีการลงนามในความตกลงฯ และมีผลในทางปฏิบัติ</t>
  </si>
  <si>
    <t>รถจากประเทศภาคีสามารถวิ่งเข้า-ออกประเทศสมาชิกได้ตามเส้นทางและจำนวนรถตามที่กำหนดไว้ตามความตกลงฯ</t>
  </si>
  <si>
    <t>จำนวนข้อตกลงด้านการขนส่งสินค้าระหว่างประเทศที่สามารถนำไปสู่การปฏิบัติ</t>
  </si>
  <si>
    <t>สำนักงานปลัดกระทรวงคมนาคม/ กรมการขนส่งทางบก</t>
  </si>
  <si>
    <t>โครงการต่อเนื่องปี 2560-2563  วงเงินรวมทั้งสิ้น 18.86 ล้านบาท</t>
  </si>
  <si>
    <t xml:space="preserve">ร่วมผลักดันการเจราจาความตกลงด้านการขนส่งระหว่างประเทศ โดยเฉพาะในกลุ่ม GMS </t>
  </si>
  <si>
    <t>เพื่อช่วยให้การอำนวยความสะดวกด้านการขนส่งข้ามพรมแดนมีความคล่องตัว และมีประสิทธิภาพ</t>
  </si>
  <si>
    <t>ผลักดันการแก้ปัญหาขนส่งระหว่างประเทศร่วมกับภาครัฐ เช่น ไทย-สปป.ลาว ไทย-กัมพูชา และไทย-เมียนมา</t>
  </si>
  <si>
    <t>(1) การขนส่งผ่านแดนและข้ามแดนที่มีความสะดวก (2) ผู้ประกอบการไทยสามารถแข่งขันได้</t>
  </si>
  <si>
    <t>รวมแผนงาน/โครงการ
ในกลยุทธ์ที่ 4 มี 3 โครงการ</t>
  </si>
  <si>
    <t>รวมแผนงาน/โครงการ
ในยุทธศาสตร์ที่ 2 มี 158 โครงการ</t>
  </si>
  <si>
    <t xml:space="preserve">ยุทธศาสตร์ที่ 3 การพัฒนาปัจจัยสนับสนุนด้านโลจิสติกส์ </t>
  </si>
  <si>
    <t>กลยุทธ์ที่ 1 พัฒนามาตรฐานวิชาชีพโลจิสติกส์</t>
  </si>
  <si>
    <r>
      <t xml:space="preserve">กระทรวงแรงงาน </t>
    </r>
    <r>
      <rPr>
        <sz val="16"/>
        <color theme="1"/>
        <rFont val="TH SarabunPSK"/>
        <family val="2"/>
      </rPr>
      <t>(หน่วยงานหลัก)</t>
    </r>
  </si>
  <si>
    <t>จัดทำมาตรฐานฝีมือแรงงานแห่งชาติ</t>
  </si>
  <si>
    <t>ร่างมาตรฐานฝีมือแรงงาน</t>
  </si>
  <si>
    <t>มาตรฐานฝีมือแรงงานแห่งชาติ
ผ่านความเห็นชอบ คกก.ส่งเสริมฯ</t>
  </si>
  <si>
    <t>อันดับ International LPI ดีขึ้น</t>
  </si>
  <si>
    <t xml:space="preserve">กรมพัฒนาฝีมือแรงงาน
</t>
  </si>
  <si>
    <t>โครงการต่อเนื่องปี 2560-2564 วงเงินรวมทั้งสิ้น 17 ล้านบาท
(สมฐ./สพร./สนพ.)</t>
  </si>
  <si>
    <t>โครงการจัดทำมาตรฐานฝีมือแรงงานแห่งชาติและวิธีทดสอบ สาขาโลจิสติกส์</t>
  </si>
  <si>
    <t xml:space="preserve">แรงงานมีศักยภาพ
และผลิตภาพเพิ่มขึ้น เพื่อเตรียมพร้อมและเข้าสู่ Thailand 4.0 </t>
  </si>
  <si>
    <t>จำนวนมาตรฐานฝีมือแรงงานสอดคล้องกับอุตสาหกรรมเป้าหมาย</t>
  </si>
  <si>
    <t>ดัชนีความสามารถในการแข่งขัน
ดีขึ้น (LPI)</t>
  </si>
  <si>
    <t xml:space="preserve">กรมพัฒนาฝีมือแรงงาน </t>
  </si>
  <si>
    <t xml:space="preserve"> ปี 2561
จำนวน 1 สาขา ได้แก่ สาขานักบริหารจัดการระบบอิเล็กทรอนิกส์ด้านโลจิสติกส์
(สมฐ./สพร./สนพ.)</t>
  </si>
  <si>
    <t>โครงการรับรองมาตรฐานคุณภาพบริการขนส่งด้วยรถบรรทุก</t>
  </si>
  <si>
    <t>1. จำนวนครั้งที่ออกตรวจประเมินมาตรฐานคุณภาพบริการขนส่งด้วยรถบรรทุก 
2. การตรวจรับรองมาตรฐานบริการขนส่งด้วยรถบรรทุกเป็นไปตามหลักเกณฑ์ วิธีการที่กำหนด</t>
  </si>
  <si>
    <t>จำนวนผู้ประกอบการที่ได้รับการรับรองมาตรฐานคุณภาพบริการขนส่งด้วยรถบรรทุก</t>
  </si>
  <si>
    <t>กรมการขนส่งทางบก (สนค.)</t>
  </si>
  <si>
    <r>
      <t xml:space="preserve">โครงการจัดหาเครื่องมืออุปกรณ์เพื่อพัฒนาบุคลากรด้านพาณิชยนาวี
</t>
    </r>
    <r>
      <rPr>
        <sz val="14"/>
        <color theme="1"/>
        <rFont val="TH SarabunPSK"/>
        <family val="2"/>
      </rPr>
      <t>- จัดหาอุปกรณ์และติดตั้งทดแทนเครื่องมือฝึกจำลองระบบการเดินเรือ 35.2 ลบ.
- จัดหาเครื่องมือฝึกจำลองการปฏิบัติงานทำสินค้าเทกอง เรือคอนเทนเนอร์ เรือ General  Cargo  เรือโดยสาร  เรือเฟอรรี่ 7.91 ลบ.
- จัดหาเครื่องมือฝึกจำลองการปฏิบัติงานในเรือที่มีอุปกรณ์ไฟฟ้าแรงดันสูง 11.95 ลบ.
- จัดหาเครื่องมือฝึกจำลองการดับเพลิงชั้นสูงเสมือนจริง 8 ลบ.</t>
    </r>
  </si>
  <si>
    <t>ได้รับเครื่องมืออุปกรณ์เพื่อประกอบการเรียนการสอน</t>
  </si>
  <si>
    <t>บุคลากรประจำเรือมีความรู้ความสามารถตามมาตรฐานสากล</t>
  </si>
  <si>
    <t xml:space="preserve">แบ่งเป็น 5 โครงการย่อยเป็นโครงการ ปี 2560 จำนวน 4 โครงการ และโครงการ ปี 2562 จำนวน 1 โครงการ วงเงินรวมทั้งสิ้น 78.06 ล้านบาท
</t>
  </si>
  <si>
    <t>จัดทำข้อเสนอการส่งเสริมความปลอดภัยในการขนส่งทางถนน (Road Safety) และการพัฒนามาตรฐานของพนักงานขับรถต่อกระทรวงคมนาคม</t>
  </si>
  <si>
    <t>(1) การขนส่งทางถนนของประเทศที่มีความปลอดภัยและมีมาตรฐาน
(2) ลดอัตราการเกิดอุบัติเหตุ
(3) ยกระดับมาตรฐานของพนักงานขับรถขนส่งทางถนนของประเทศ</t>
  </si>
  <si>
    <t>รวมแผนงาน/โครงการ
ในกลยุทธ์ที่ 1 มี 5 โครงการ</t>
  </si>
  <si>
    <t xml:space="preserve">กลยุทธ์ที่ 2 พัฒนาบุคลากรด้านโลจิสติกส์ให้มีคุณภาพตามมาตรฐานสากล </t>
  </si>
  <si>
    <t>โครงการฝึกอบรมฝีมือแรงงานรองรับระบบขนส่งด้านโลจิสติกส์
 และอบรมผู้ทดสอบมาตรฐานฝีมือแรงงานแห่งชาติ สาขาโลจิสติกส์</t>
  </si>
  <si>
    <t>การฝึกอบรมฝีมือแรงงานรองรับการขนส่งด้านโลจิสติกส์ และการทดสอบมาตรฐานฝีมือแรงงาน
จำนวนแรงงานได้รับการฝึกอบรมฝีมือจำนวน 72 คน ในปี 2560 และจำนวน 120 คน ในปี 2561 
ปี 2560 จำนวน 4 สาขา
1. นักบริหารการขนส่งสินค้าทางถนน 2. ผู้ควบคุมสินค้าคงคลัง 3. ผู้ควบคุมรถยกสินค้าขนาดไม่เกิน 10 ตัน 4. ผู้ปฏิบัติการคลังสินค้า
ปี 2561 จำนวน 4 สาขาๆละ 30 คน</t>
  </si>
  <si>
    <t>การฝึกอบรมแรงงานในสถานประกอบกิจการ/ ธุรกิจ Startup และแรงงานไทยทั่วไปและแรงงานนอกระบบได้ตามเป้าหมาย
การทดสอบมาตรฐานฝีมือแรงงานได้ตามเป้าหมาย</t>
  </si>
  <si>
    <t>โครงการต่อเนื่องปี 2560-2564 วงเงินรวมทั้งสิ้น 44.30 ล้านบาท
(ผส./สพร./สนพ)</t>
  </si>
  <si>
    <t xml:space="preserve">โครงการฝึกอบรมฝีมือแรงงานรองรับระบบขนส่งด้านโลจิสติกส์ และก่อสร้าง </t>
  </si>
  <si>
    <t>พัฒนาฝีมือแรงงานในตลาดแรงงาน รองรับการทำงานเพื่อพัฒนาโครงสร้างพื้นฐานการทำงานในสถานประกอบกิจการด้านโลจิสติกส์</t>
  </si>
  <si>
    <t xml:space="preserve">จำนวนแรงงานได้รับการฝึกอบรมฝีมือได้ตามเป้าหมาย
</t>
  </si>
  <si>
    <t xml:space="preserve">ปี 2560 เป้าหมายจำนวน 17,840 คน
(ผส./สพร./สนพ)
</t>
  </si>
  <si>
    <t xml:space="preserve">โครงการความร่วมมือเพื่อพัฒนาบุคลากรด้านโลจิสติกส์รองรับธุรกิจการขนส่งและการค้าระหว่างประเทศ   
หลักสูตร ธุรกิจการขนส่งและการค้าระหว่างประเทศ  </t>
  </si>
  <si>
    <t>ปี 2561 เป้าหมายจำนวน 50 คน
(ผส./สพร./สนพ)</t>
  </si>
  <si>
    <r>
      <t xml:space="preserve">โครงการเพิ่มศักยภาพแรงงานรองรับ Thailand 4.0 
 </t>
    </r>
    <r>
      <rPr>
        <b/>
        <sz val="14"/>
        <rFont val="TH SarabunPSK"/>
        <family val="2"/>
      </rPr>
      <t xml:space="preserve">กิจกรรม </t>
    </r>
    <r>
      <rPr>
        <sz val="14"/>
        <rFont val="TH SarabunPSK"/>
        <family val="2"/>
      </rPr>
      <t xml:space="preserve">เพิ่มศักยภาพกำลังแรงงานภาคอุตสาหกรรมและบริการไปสู่ 
Thailand 4.0 สาขาโลจิสติกส์
 </t>
    </r>
  </si>
  <si>
    <t xml:space="preserve">แรงงานมีศักยภาพและผลิตภาพเพิ่มขึ้น เพื่อเตรียมพร้อมและเข้าสู่ Thailand 4.0 </t>
  </si>
  <si>
    <t>แรงงานเข้ารับการพัฒนาการพัฒนาฝีมือแรงงานได้ตามเป้าหมาย</t>
  </si>
  <si>
    <t>กรมพัฒนาฝีมือแรงงาน</t>
  </si>
  <si>
    <t>หลักสูตรเตรียมเข้าทำงาน 510 คน (2,448,000 บาท)
 หลักสูตรยกระดับฝีมือแรงงาน 11,060 คน (26,544,000 บาท)</t>
  </si>
  <si>
    <t>โครงการพัฒนาฝีมือแรงงานนานาชาติเพื่อการพัฒนาความร่วมมือทางเศรษฐกิจในอนุภูมิภาคลุ่มแม่น้ำโขงและเอเชียตะวันออกเฉียงใต้ (GMS-ASEAN) รายการ เพิ่มผลิตภาพแรงงานด้านโลจิสติกส์รองรับการขนส่งพรมแดนในอนุภูมิภาคลุ่มน้ำโขงและประชาคมอาเซียนรายการ เพิ่มผลิตภาพแรงงานด้านโลจิสติกส์และซัพพลายเซนรองรับความร่วมมือระหว่างประเทศและมาตรฐานสากล</t>
  </si>
  <si>
    <t>แรงงานของประเทศลุ่มน้ำโขงและเอเชียตะวันออกเฉียงใต้มีฝีมือส่งเสริมความร่วมมือทางเศรษฐกิจ</t>
  </si>
  <si>
    <t>พัฒนาขีดความสามารถกำลังแรงงานในกลุ่มประเทศอนุภูมิภาคลุ่มน้ำโขงได้ตามเป้าหมาย</t>
  </si>
  <si>
    <t>ปี 2560 จำนวน 
700 คน 
ปี 2561 จำนวน 
400 คน</t>
  </si>
  <si>
    <t>โครงการความร่วมมือเพื่อพัฒนาบุคลากรด้านโลจิสติกส์รองรับธุรกิจขนส่งและการค้าระหว่างประเทศ</t>
  </si>
  <si>
    <t xml:space="preserve"> - จำนวนผู้เข้าฝึกอบรมไม่น้อยกว่า 300 คน ฝึก 4 เดือน (2/2 เดือน)
 - ผู้สำเร็จการฝึกไม่น้อยกว่า ร้อยละ 80
- พัฒนาบุคลากรสอดคล้องกับความต้องการรองรับการพัฒนาระบบโลจิสติกส์ของประเทศไทย</t>
  </si>
  <si>
    <t xml:space="preserve"> - ผู้จบฝึกมีงานทำมีรายได้ไม่น้อยกว่าร้อยละ 80 - ผู้จบฝึกมีงานทำมีรายได้เฉลี่ยไม่น้อยกว่า 17,000 บาท/เดือน/คน  </t>
  </si>
  <si>
    <r>
      <t xml:space="preserve">โครงการต่อเนื่องปี 2560-2564 วงเงินรวมทั้งสิ้น 19.94 ล้านบาท
</t>
    </r>
    <r>
      <rPr>
        <sz val="14"/>
        <rFont val="TH SarabunPSK"/>
        <family val="2"/>
      </rPr>
      <t>หน่วยงานสนับสนุน สมาคมผู้รับจัดการขนส่งสินค้าระหว่างประเทศ (TIFFA) และภาคการศึกษา/ภาคเอกชนอื่น
โครงการนำร่องเจียดจ่ายจากงบประมาณปกติ</t>
    </r>
    <r>
      <rPr>
        <sz val="16"/>
        <rFont val="TH SarabunPSK"/>
        <family val="2"/>
      </rPr>
      <t xml:space="preserve">
</t>
    </r>
  </si>
  <si>
    <t>การจัดทำเอกสารประกอบการฝึกยกระดับฝีมือเพื่อการทดสอบมาตรฐานฝีมือแรงงาน รองรับการจ่ายค่าค่าจ้างตามระดับมาตรฐานฝีมือแรงงานแห่งชาติ 4 หลักสูตร ได้แก่ ผู้ควบคุมสินค้าคงคลัง ระดับ 1 ผู้ควบคุมรถยกสินค้าขนาดไม่เกิน 10 ตัน ระดับ 1 ผู้ปฏิบัติการคลังสินค้า ระดับ 1 และนักบริหารการขนส่งสินค้าทางถนน ระดับ 1</t>
  </si>
  <si>
    <t>เอกสารประกอบการฝึก
4 หลักสูตร</t>
  </si>
  <si>
    <t>แรงงานได้รับการฝึกอบรมรองรับระบบขนส่งด้าน
โลจิสติกส์</t>
  </si>
  <si>
    <t>โครงการอบรมผู้ทดสอบมาตรฐานฝีมือแรงงานแห่งชาติ สาขาโลจิสติกส์</t>
  </si>
  <si>
    <t>การทดสอบมาตรฐานฝีมือแรงงาน</t>
  </si>
  <si>
    <t>การทดสอบมาตรฐานฝีมือแรงงาน ได้ตามเป้าหมาย</t>
  </si>
  <si>
    <t xml:space="preserve">โครงการต่อเนื่องปี 2560-2564 
ปี 2560 จำนวน 4 สาขา รวม 72 คน
ปี 2561 จำนวน 4 สาขาๆ ละ 30 คน รวม 120 คน
 1.นักบริหารการขนส่งสินค้าทางถนน 
2.ผู้ควบคุมสินค้าคงคลัง 
3.ผู้ควบคุมรถยกสินค้าขนาดไม่เกิน 10 ตัน 
4.ผู้ปฏิบัติการคลังสินค้า
</t>
  </si>
  <si>
    <t>การจัดทำเอกสารประกอบการฝึกยกระดับฝีมือ จำนวน 6 หลักสูตร ได้แก่ การซ่อมบำรุงระบบส่วนหัวของรถบรรทุก การบำรุงรักษาตัวถัง - ชุดไฮดรอลิค - ชุดช่วงล่างของรถบรรทุก การบำรุงรักษายางและช่วงล่างส่วนหัวของรถบรรทุก การบำรุงรักษาระบบปรับอากาศของรถบรรทุก เทคนิคการขับรถลากจูง และการซ่อมบำรุงรักษาและแก้ไขปัญหารถบรรจุก๊าซธรรมชาติ</t>
  </si>
  <si>
    <t>เอกสารประกอบการฝึก 
6 หลักสูตร</t>
  </si>
  <si>
    <t>โครงการจัดจ้างฝึกอบรมให้ความรู้บุคลากรใน CLMVT
หลักสูตร "การวางแผนและการจัดการขนส่งและโลจิสติกส์อย่างยั่งยืน"</t>
  </si>
  <si>
    <t>1. ผู้เข้าร่วมโครงการไม่น้อยกว่า 50 คน ในปี 60 และ 60 คน ในปี 61 และข้าราชการ พณ. ไม่เกิน 5 คน/ปี
2. หลักสูตร "การวางแผนและการจัดการขนส่งและโลจิสติกส์อย่างยั่งยืน" ในปี 60 และหลักสูตรฯ ฉบับปรับปรุง ในปี 61
3. ข้อเสนอแนะแนวทางการพัฒนาบุคลากรสาขาขนส่งและโลจิสติกส์ในกลุ่ม CLMVT
4. ข้อเสนอแนะแนวทางการส่งเสริมและพัฒนาธุรกิจขนส่งและโลจิสติกส์ในกลุ่ม CLMVT
5. จำนวนประเด็นความร่วมมือเพื่อให้เกิดการขยายผลและต่อยอดในกลุ่ม CLMVT อย่างน้อย 1 ประเด็นในปี 61</t>
  </si>
  <si>
    <t>ร้อยละ 70 ของผู้ร่วมโครงการเห็นว่าการดำเนินโครงการเป็นประโยชน์ สามารถต่อยอดได้ในอนาคต</t>
  </si>
  <si>
    <t>1. มูลค่าเพิ่มทางเศรษฐกิจของธุรกิจให้บริการโลจิสติกส์ของประเทศ เพิ่มขึ้นเฉลี่ยร้อยละ 5 ต่อปี
2. มูลค่าการส่งออกบริการ (Export Service) ของธุรกิจด้านโลจิสติกส์ เพิ่มขึ้นเฉลี่ยร้อยละ 5 ต่อปี
3. จำนวนผู้ประกอบการโลจิสติกส์ที่ได้ Related Logistics World-recognized Certificate เพิ่มขึ้นร้อยละ 10 ต่อปี</t>
  </si>
  <si>
    <t>สำนักงานนโยบายและยุทธศาสตร์การค้า
กองนโยบายและยุทธศาสตร์การค้าสินค้าอุตสาหกรรม
และธุรกิจบริการ</t>
  </si>
  <si>
    <t xml:space="preserve">งบประมาณปี 2561 ขอผ่านแผนงานบูรณาการเพิ่มขีดความสามารถทางการแข่งขันด้านการค้าและการลงทุนระหว่างประเทศ
</t>
  </si>
  <si>
    <r>
      <t xml:space="preserve">กระทรวงศึกษาธิการ </t>
    </r>
    <r>
      <rPr>
        <sz val="16"/>
        <color theme="1"/>
        <rFont val="TH SarabunPSK"/>
        <family val="2"/>
      </rPr>
      <t>(หน่วยงานหลัก)</t>
    </r>
  </si>
  <si>
    <t>โครงการอบรมหลักสูตร Logistics : Strategy &amp; Management</t>
  </si>
  <si>
    <t>ผู้เข้ารับการอบรม 30-40 คน/ครั้ง</t>
  </si>
  <si>
    <t>ผู้เข้ารับการอบรมมีความรู้ความเข้าใจเกี่ยวกับการจัดการโลจิสติกส์และคลังสินค้า</t>
  </si>
  <si>
    <t>โครงการต่อเนื่องปี 2560-2564 วงเงินรวมทั้งสิ้น 1.778 ล้านบาท</t>
  </si>
  <si>
    <t>โครงการพัฒนาระบบโลจิสติกส์และการค้าของจังหวัดนครราชสีมา</t>
  </si>
  <si>
    <t>การบูรณาการด้านการพัฒนาโครงสร้างพื้นฐานและระบบโลจิสติกส์ โดยมีจำนวนผู้เข้าร่วมโครงการ 2,200 คน / ผล 4,900 คน</t>
  </si>
  <si>
    <t>1. ผู้ประกอบการ ประชาชนทั่วไป หน่วยงานราชการ และหน่วยงานของรัฐ นำความรู้และประสบการณ์ที่ได้รับจากการเข้าร่วมโครงการไปใช้ในการทำงานให้มีประสิทธิภพและสอดคล้องกับการขับเคลื่อนทิศทางโลจิสติกส์ในระดับประเทศ
2. ประชาชนทั่วไป และผู้ประกอบการด้านการขนส่งสามารถประยุกต์นำความรู้มาใช้เป็นแนวทางในการสร้างมูลค่าเพิ่มและเพิ่มผลิตภาพได้อย่างมีประสิทธิภาพ</t>
  </si>
  <si>
    <t xml:space="preserve">สัดส่วนต้นทุนโลจิสติกส์ต่อ GDP เท่ากับร้อยละ 12 ในปี 2564 </t>
  </si>
  <si>
    <t>มหาวิทยาลัยเทคโนโลยีสุรนารี</t>
  </si>
  <si>
    <t>โครงการต่อเนื่องปี 2560-2564 วงเงินรวมทั้งสิ้น 55.36 ล้านบาท</t>
  </si>
  <si>
    <t>โครงการ Logistics and Supply Chain Camp</t>
  </si>
  <si>
    <t>1. จำนวนผู้รับบริการ 55 คน
2. ความพึงพอใจของผู้รับบริการในกระบวนการให้บริการ ร้อยละ 80</t>
  </si>
  <si>
    <t>1. ผู้รับบริการนำความรู้ไปใช้ประโยชน์ ร้อยละ 80
2. ความพึงพอใจของผู้รับบริการและวิชาชีพต่อประโยชน์จากการให้บริการ ร้อยละ 80</t>
  </si>
  <si>
    <t>มหาวิทยาลัยเทคโนโลยีราชมงคลพระนคร
คณะบริหารธุรกิจ</t>
  </si>
  <si>
    <t>โครงการพัฒนาบัณฑิตนักปฏิบัติแบบบูรณาการร่วมกับสถานประกอบการ
ด้านโลจิสติกส์และโซ่อุปทาน</t>
  </si>
  <si>
    <t>1. จำนวนผู้รับบริการ 40 คน
2. ความพึงพอใจของผู้รับบริการในกระบวนการให้บริการ ร้อยละ 87
3.สถานประกอบการ 1 แห่งที่ร่วมทำบันทึกข้อตกลง (MOU)</t>
  </si>
  <si>
    <t>1. ผู้รับบริการนำความรู้ไปใช้ประโยชน์ ร้อยละ 85
2. ความพึงพอใจของผู้รับบริการและวิชาชีพต่อประโยชน์จากการให้บริการ ร้อยละ 85</t>
  </si>
  <si>
    <t>โครงการพัฒนาบุคลากรประเภทคนขับรถบรรทุก</t>
  </si>
  <si>
    <t>จัดอบรม/สัมมนา 1 รุ่น และจำนวนผู้เข้ารับการอบรม/สัมมนาไม่น้อยกว่า 100 คน</t>
  </si>
  <si>
    <t xml:space="preserve">ผู้เข้ารับการอบรม/สัมมนา  มีความรู้หรือความคิดเห็นต่อความรู้ที่ได้รับผ่านเกณฑ์ที่กำหนด                 </t>
  </si>
  <si>
    <t>โครงการต่อเนื่องปี 2560-2564 วงเงินรวมทั้งสิ้น 1.5 แสนบาท</t>
  </si>
  <si>
    <r>
      <t xml:space="preserve">กระทรวงอุตสาหกรรม </t>
    </r>
    <r>
      <rPr>
        <sz val="16"/>
        <color theme="1"/>
        <rFont val="TH SarabunPSK"/>
        <family val="2"/>
      </rPr>
      <t>(หน่วยงานสนับสนุน)</t>
    </r>
  </si>
  <si>
    <t>โครงการสร้างนักโลจิสติกส์อุตสาหกรรมมืออาชีพ</t>
  </si>
  <si>
    <t>บุคลากรภาคอุตสาหกรรมได้รับการพัฒนาความรู้ 
ปี 2560 จำนวน 374 คน ปี 2561  จำนวน 240 คน</t>
  </si>
  <si>
    <t>บุคลากรที่เข้าร่วมอบรมสามารถนำความรู้ที่ได้จากการอบรมไปใช้ประโยชน์ร้อยละ 80</t>
  </si>
  <si>
    <t>โครงการสร้างที่ปรึกษาด้านการจัดการโลจิสติกส์และโซ่อุปทานเพื่อเพิ่มขีดความสามารถการแข่งขันภาคอุตสาหกรรม</t>
  </si>
  <si>
    <r>
      <t xml:space="preserve">บุคลากรภาคอุตสาหกรรมได้รับการพัฒนาศักยภาพการเป๋นที่ปรึกษาด้านโลจิสติกส์ฯ </t>
    </r>
    <r>
      <rPr>
        <sz val="16"/>
        <rFont val="TH SarabunPSK"/>
        <family val="2"/>
      </rPr>
      <t>ปี 2560 จำนวน 36 คน 
ปี 2561  จำนวน 30 คน</t>
    </r>
  </si>
  <si>
    <t xml:space="preserve">โครงการ Workshop สัญจรขยายผลความรู้ด้านโลจิสติกส์และโซ่อุปทานภาคอุตสาหกรรมระดับจังหวัด </t>
  </si>
  <si>
    <t>ปี 2560 บุคลากรภาคอุตสาหกรรมได้รับการพัมนาความรู้ 544 คน ปี 2561 บุคลากรภาคอุตสาหกรรมได้รับการพัฒนาความรู้ 710 คน</t>
  </si>
  <si>
    <t>บุคลากรที่เข้าร่วมการฝึกอบรมสามารถนำความรู้ที่ได้ไปใช้ประโยชน์ร้อยละ 80</t>
  </si>
  <si>
    <r>
      <t xml:space="preserve">สำนักนายกรัฐมนตรี </t>
    </r>
    <r>
      <rPr>
        <sz val="16"/>
        <color theme="1"/>
        <rFont val="TH SarabunPSK"/>
        <family val="2"/>
      </rPr>
      <t>(หน่วยงานสนับสนุน)</t>
    </r>
  </si>
  <si>
    <t xml:space="preserve">โครงการสร้างโอกาสในการพัฒนาสมรรถนะของผู้ประกอบอาชีพ </t>
  </si>
  <si>
    <t>การอบรมผู้ประกอบอาชีพจำนวน 4,000 คน</t>
  </si>
  <si>
    <t>การอบรมผู้ประกอบอาชีพได้ตามเป้าหมาย</t>
  </si>
  <si>
    <t>สถาบันคุณวุฒิวิชาชีพ</t>
  </si>
  <si>
    <t>ร่วมกับกระทรวงแรงงาน ในการจัดทำยุทธศาสตร์การพัฒนาบุคลากรด้าน Logistics &amp; Supply Chain</t>
  </si>
  <si>
    <t>เพื่อเป็นกรอบแนวทางในการพัฒนาบุคลากรด้าน Logistics &amp; Supply Chain รองรับความต้องการในภาคธุรกิจ</t>
  </si>
  <si>
    <t xml:space="preserve">สภาหอการค้าฯ
</t>
  </si>
  <si>
    <t>รวมแผนงาน/โครงการ
ในกลยุทธ์ที่ 2 มี 20 โครงการ</t>
  </si>
  <si>
    <t xml:space="preserve">กลยุทธ์ที่ 3 วิจัยและพัฒนานวัตกรรมและเทคโนโลยีด้านโลจิสติกส์ </t>
  </si>
  <si>
    <r>
      <rPr>
        <b/>
        <sz val="16"/>
        <color theme="1"/>
        <rFont val="TH SarabunPSK"/>
        <family val="2"/>
      </rPr>
      <t>สำนักนายกรัฐมนตรี (สำนักงานคณะกรรมการวิจัยแห่งชาติ</t>
    </r>
    <r>
      <rPr>
        <sz val="16"/>
        <color theme="1"/>
        <rFont val="TH SarabunPSK"/>
        <family val="2"/>
      </rPr>
      <t>) (หน่วยงานหลัก)</t>
    </r>
  </si>
  <si>
    <t>การพัฒนาระบบการผลิตแป้งมันสำปะหลังอินทรีย์ตลอดห่วงโซ่การผลิตของเกษตรกรในจังหวัดอุบลราชธานีเพื่อเพิ่มศักยภาพการเป็นศูนย์กลางเกษตรอินทรีย์ในภูมิภาคอาเซียน</t>
  </si>
  <si>
    <t>1.ได้ข้อมูลในระบบการผลิตมันสำปะหลังอินทรีย์ตลอดห่วงโซ่การผลิต 1ชุด 
2.ได้ข้อมูลจุดคุ้มทุนในการผลิตมันสำปะหลังอินทรีย์สู่ตลาดยุโรปและตลาดอเมริกา
3.ได้กลุ่มเกษตรกรต้นแบบการผลิตมันสำปะหลังอินทรีย์ตามมาตรฐานการรับรองการผลิตพืชอินทรีย์ในระบบUSDA NOP หรือEUOrganic อย่างน้อย 2 กลุ่ม
4.ได้ศูนย์เรียนรู้การผลิตมันสำปะหลังอินทรีย์อย่างน้อย 1 ศูนย์
5. ได้ระบบQR Code เพื่อใช้ตรวจสอบย้อนกลับตั้งแต่ปลายน้ำถึงต้นน้ำ1ระบบ</t>
  </si>
  <si>
    <t>สามารถยกระดับการผลิตมันสำปะหลังอินทรีย์สู่มาตรฐานสากลตามแผนการผลิตที่กำหนดไว้และควบคุมต้นทุนการผลิตการขนส่งตลอดห่วงโซ่อย่างยั่งยืนเป็นศูนย์กลางความรู้และระบบการจัดการผลิตและโลจิสติกส์มันสำปะหลังอินทรีย์ของอาเซียน</t>
  </si>
  <si>
    <t>การพัฒนาตัวแบบการเพิ่มประสิทธิภาพสำหรับการบริการโลจิสติกส์ด้านการขนส่งทางถนนของประเทศไทยบนฐานการคำนวณแบบคลาวด์</t>
  </si>
  <si>
    <t>1) ได้ข้อมูลพื้นฐานปัจจัยที่มีผลต่อการประยุกต์ใช้ระบบการคำนวณแบบคลาวด์ในอุตสาหกรรมโลจิสติกส์ด้านการขนส่งทางถนนของประเทศไทย
2) ได้ตัวแบบในการนำระบบการคำนวณแบบคลาวด์มาใช้ในอุตสาหกรรมโลจิสติกส์ด้านขนส่งทางถนนของประเทศไทย</t>
  </si>
  <si>
    <t>1) รัฐบาลได้ทราบปัจจัยต่างๆ ที่มีผลต่อการนำระบบการคำนวณแบบคลาวด์มาใช้ในอุตสาหกรรม   โลจิสติกส์ด้านการขนส่งทางถนนของประเทศไทย
2) ผู้ประกอบการโลจิสติกส์ได้ตัวแบบในการนำระบบการคำนวณแบบคลาวด์มาใช้ในอุตสากรรม   โลจิสติกส์ด้านการขนส่งทางถนนของประเทศไทย</t>
  </si>
  <si>
    <t>การพัฒนาโปรแกรมสำเร็จรูปเพื่อลดต้นทุนการขนถ่ายวัสดุของกิจกรรมโลจิสติกส์ในกระบวนการผลิตเสื้อผ้าสำเร็จรูปที่มีความต้องการสินค้าแบบพลวัต</t>
  </si>
  <si>
    <t>โปรแกรมช่วยออกแบบผังพื้นที่ทำงานภายใต้สภาพแวดล้อมการผลิตที่มีการเปลี่ยนแปลง</t>
  </si>
  <si>
    <t>1.ถ่ายทอดเทคโนโลยีสู่กลุ่มสถานประกอบการและหรือผู้ที่สนใจ
2.ทดลองใช้กับข้อมูลจากสถานประกอบการตัวอย่าง
3.เผยแพร่องค์ความรู้ใหม่ เพื่อการเรียนการสอน ในรายวิชาที่เกี่ยวข้อง</t>
  </si>
  <si>
    <t xml:space="preserve">การวิจัยและพัฒนาเทคโนโลยีหลังการเก็บเกี่ยวมะม่วงน้ำดอกไม้สีทองเพื่อการส่งออกตลาดประเทศญี่ปุ่นโดยการขนส่งทางเรือเชิงพาณิชย์  </t>
  </si>
  <si>
    <t>เทคโนโลยีการยืดอายุการเก็บรักษาเพื่อการส่งออกทางเรือ และยืดอายุการเก็บรักษาเพื่อการส่งออกเพิ่มขึ้น</t>
  </si>
  <si>
    <t>ต้นทุนการส่งออกมะม่วงน้ำดอกไม้สีทองทางเรือ</t>
  </si>
  <si>
    <t>แผนงานวิจัยระบบการจัดการขนส่งรถเที่ยวเปล่า</t>
  </si>
  <si>
    <t>1.ฐานข้อมูลสภาพปัจจุบันของการขนส่งทางถนนโดยรถบรรทุกสินค้า
2.โครงข่ายเส้นทางการกระจายสินค้าโดยรถบรรทุกสินค้า
3.รายงานข้อมูลการขนส่งเที่ยวเปล่าและระดับปัญหาความรุนแรงของการขนส่งเที่ยวเปล่าของประเทศไทย
4.รายงานความสูญเสียทางเศรษฐกิจที่เกิดจากการขนส่งเที่ยวเปล่าและปริมาณการปล่อยก๊าซคาร์บอนไดออกไซด์ที่เกิดจากการขนส่งเที่ยวเปล่า</t>
  </si>
  <si>
    <t>1.ลดต้นทุนการขนส่งทางถนน (งานวิจัยจะทำการคำนวณต้นทุนการขนส่งทางถนนที่ลดลงจากการใช้ระบบบริหารจัดการการขนส่งรถเที่ยวเปล่าสาธิตภายใต้สมมุติฐานในกรณีมีการขยายผลงานวิจัยไปสู่การปฏิบัติ)
2.ลดการปล่อยมลพิษจากการขนส่ง (งานวิจัยจะทำการคำนวณมลพิษที่ลดลงจากการใช้ระบบบริหารจัดการการขนส่งรถเที่ยวเปล่าสาธิตภายใต้สมมุติฐานในกรณีมีการขยายผลงานวิจัยไปสู่การปฏิบัติ)</t>
  </si>
  <si>
    <t>แผนงานวิจัยการพัฒนาระบบโลจิสติกส์และโซ่อุปทานผลิตภัณฑ์น้ำตาลที่มีประสิทธิภาพ</t>
  </si>
  <si>
    <t>1.ระบบโลจิสติกส์และโซ่อุปทานอุตสาหกรรมน้ำตาลในปัจจุบัน
2.วิเคราะห์ต้นทุนโลจิสติกส์โดยรวมของอุตสาหกรรมน้ำตาล
3.เสนอระบบโลจิสติกส์และโซ่อุปทานของอุตสาหกรรมน้ำตาลที่มีประสิทธิภาพ
4.ศึกษารูปแบบการขนส่งผลิตภัณฑ์น้ำตาลทั้งการขนส่งทางถนนและทางรถไฟ
5.วิเคราะห์ต้นทุนการขนส่งผลิตภัณฑ์น้ำตาลที่เหมาะสม
6.วิเคราะห์ต้นทุนการรวบรวมและกระจายสินค้าของผลิตภัณฑ์น้ำตาลที่เหมาะสม
7.พัฒนารูปแบบศูนย์รวบรวมและกระจายสินค้าที่มีประสิทธิภาพสำหรับผลิตภัณฑ์น้ำตาล</t>
  </si>
  <si>
    <t>1.แผนภาพ (Diagram) ของระบบโลจิสติกส์และโซ่อุปทานผลิตภัณฑ์น้ำตาลในปัจจุบัน
2.ผลวิเคราะห์ต้นทุนโลจิสติกส์โดยรวมของผลิตภัณฑ์น้ำตาล
3.นำไปใช้ในระบบโลจิสติกส์และโซ่อุปทานของผลิตภัณฑ์น้ำตาลให้มีประสิทธิภาพมากขึ้นเพื่อพัฒนานวัตกรรมที่เพิ่มประสิทธิภาพในการพัฒนาระบบโลจิสติกส์และการจัดการโซ่อุปทาน
4.รูปแบบการขนส่งผลิตภัณฑ์น้ำตาลทั้งการขนส่งทางบก (ทางถนนและทางรถไฟ) เพิ่มความได้เปรียบในการแข่งขัน
5.ระบบคลังสินค้าที่เหมาะสมกับผลิตภัณฑ์น้ำตาล</t>
  </si>
  <si>
    <t>การติดตามการวิเคราะห์และสังเคราะห์งานวิจัยกลุ่มโลจิสติกส์และโซ่อุปทาน ประจำปีงบประมาณ 2560</t>
  </si>
  <si>
    <t>1.การดำเนินงานของแต่ละโครงการ/แผนงานวิจัย สำเร็จตามแผนงาน
2.หน่วยงานภาครัฐและเอกชนที่มีแนวโน้มเป็นผู้ใช้ประโยชน์จากผลงานของแต่ละโครงการ/แผนงานวิจัย รับรู้และเข้าใจแนวทางการใช้ประโยชน์จากผลงานวิจัย</t>
  </si>
  <si>
    <t>หน่วยงานภาครัฐและเอกชนได้รับประโยชน์จากผลงานของโครงการ/แผนงานวิจัยกลุ่มเรื่องโลจิสติกส์และโซ่อุปทาน</t>
  </si>
  <si>
    <t>การจัดการโลจิสติกส์และโซ่อุปทานของผักไฮโดรโปนิกส์ในภาคเหนือตอนล่างเพื่อเพิ่มประสิทธิภาพทางการแข่งขันของธุรกิจ</t>
  </si>
  <si>
    <t>1. ได้ข้อมูลสภาพทั่วไปและปัญหาที่พบในการดำเนินธุรกิจผักไฮโดรโปนิกส์
2. ได้แนวทางการเพิ่มประสิทธิภาพการแข่งขันของธุรกิจผักไฮโดรโปนิกส์ 
3. ได้ระบบสารสนเทศในการซื้อ-ขายผักไฮโดรโปนิกส์ บนระบบแอนดรอยด์ 
4. หน่วยงานของรัฐ เช่น เกษตรจังหวัด สามารถนำข้อมูลไปกำหนดนโยบาย สำหรับการพัฒนาธุรกิจด้านการเกษตร</t>
  </si>
  <si>
    <t>1. ต้นทุนในการผลิตลดลง โดยค่าใช้จ่ายและของเสียในการผลิตลดลง ทำให้เจ้าของธุรกิจและผู้บริโภคมีความพึงพอใจมากขึ้น
2. ผู้ซื้อและผู้ขายสามารถติดต่อกันได้โดยตรง สะดวกและรวดเร็ว ซึ่งระยะเวลาในการติดต่อซื้อขาย-ลดลง ทำให้เจ้าของธุรกิจและผู้บริโภคมีความพึงพอใจมากขึ้น</t>
  </si>
  <si>
    <t>การพัฒนาการจัดการโซ่อุปทานระหว่างประเทศของสมุนไพรไทย ในภาคเหนือตอนบน 2 อย่างยั่งยืน กรณีศึกษา : การส่งออกไปประเทศในกรอบความร่วมมืออนุภูมิภาคลุ่มน้ำโขง</t>
  </si>
  <si>
    <t>1. ได้รูปแบบของการจัดการโซ่อุปทานระหว่างประเทศของสมุนไพรไทยในกลุ่มจังหวัดภาคเหนือ ตอนบน 2  เพื่อเป็นแนวทางในการแก้ไขปัญหาเศรษฐกิจ สังคม สิ่งแวดล้อม ความมั่นคง สุขภาวะ ของชุมชน อย่างยั่งยืน
2. ยกระดับโซ่คุณค่าของสมุนไพรไทยของกลุ่มจังหวัดภาคเหนือตอนบน 2 ซึ่งส่งเสริมระบบเศรษฐกิจด้านการเกษตรในท้องถิ่น (Local Agriculture Economy) เพื่อพัฒนาคุณภาพชีวิต ชุมชนท้องถิ่นมีความเข้มแข็ง พึ่งพาตนเอง รักษาทรัพยากรธรรมชาติและสิ่งแวดล้อม คือ การสร้างความมั่นคงทางผลิตผลการเกษตรของชุมชน (Community Agriculture Security)
3. ได้รูปแบบการเชื่อมโยงเครือข่ายธุรกิจไปยังตลาดในกลุ่มประเทศในอนุภูมิภาคลุ่มน้ำโขง ซึ่งเกี่ยวข้องกับ กฎระเบียบ ขั้นตอน ปัญหาและอุปสรรคของการส่งออกสมุนไพรไทย เป็นการเพิ่มรายได้ให้กับผู้มีส่วนร่วมในระบบโซ่อุปทานสมุนไพรไทย</t>
  </si>
  <si>
    <t>1. โครงสร้างโซ่อุปทาน และต้นทุนโลจิสติกส์ของระบบโซ่อุปทานสมุนไพร
2. ศักยภาพ ระบบการจัดการการผลิตที่มีประสิทธิภาพ
3. สถานการณ์การตลาดของการส่งออกสมุนไพรไทยไปประเทศในกลุ่ม GMS
4. การพัฒนาโซ่คุณค่าสมุนไพรไทยส่งออกที่มีประสิทธิภาพอย่างยั่งยืน</t>
  </si>
  <si>
    <t>การวิเคราะห์และการป้องกันต้นทุนคุณภาพในการบรรจุผลิตภัณฑ์ การจัดวางเรียงผลิตภัณฑ์ และกระบวนการขนส่งสินค้าของอุตสาหกรรมนมพร้อมดื่มในภาคตะวันออก</t>
  </si>
  <si>
    <t>1. เพื่อลดปัญหาต้นทุนคุณภาพด้านความเสียหายภายนอกในกระบวนการโลจิสติกส์ของสหกรณ์ โคนมวังน้ำเย็น
2. เพื่อพัฒนากระบวนการการบรรจุผลิตภัณฑ์ การจัดวางเรียงผลิตภัณฑ์บนพาเลท และกระบวนการขนส่งสินค้าของสหกรณ์โคนมวังน้ำเย็นให้มีประสิทธิภาพมากยิ่งขึ้น
3. เพื่อลดปัญหาการตีกลับสินค้าจากลูกค้าเนื่องมาจากบรรจุภัณฑ์ได้รับความเสียหาย
4. พนักงานสหกรณ์โคนมวังน้ำเย็นตระหนักถึงความสำคัญและร่วมหาวิธีป้องกันปัญหาต้นทุนคุณภาพและต้นทุนโลจิสติกส์เพิ่มมากขึ้น
5. ได้แนวปฏิบัติในการป้องกันต้นทุนคุณภาพและการลดต้นทุนโลจิสติกส์กรณีศึกษาอุตสาหกรรมนมพร้อมดื่มในภาคตะวันออกในรูปแบบคู่มือการปฏิบัติงาน</t>
  </si>
  <si>
    <t xml:space="preserve">1. ลดจำนวนการตีกลับสินค้าจากลูกค้าลง
2. ได้พัฒนาผู้จัดหาปัจจัยการผลิตพาเลทตามคุณลักษณะผลิตภัณฑ์ตามที่แผนก R&amp;D กำหนดอย่างน้อย 1 ราย
3. ผู้ประกอบการรายอื่นมีความสนใจเกี่ยวกับการป้องกันต้นทุนคุณภาพและการลดต้นทุนโลจิสติกส์
4. ผู้ประกอบการรายอื่นสามารถใช้เป็นแนวทางในการลดของเสียและเพิ่มผลิตภาพของบริษัทได้
</t>
  </si>
  <si>
    <t>การวิจัยและพัฒนามังคุดนอกฤดู และในฤดูเชิงพาณิชย์ เพื่อการส่งออกตลาดประเทศญี่ปุ่นโดยการขนส่งทางเรือ</t>
  </si>
  <si>
    <t>ใช้เป็นคำแนะนำการผลิตมังคุดให้มีคุณภาพดีและเหมาะสมในการส่งออกในเขตภาคเหนือ โดยการจัดอบรมเชิงปฏิบัติการแก่เกษตรกร ผู้สนใจ และผู้ประกอบการ</t>
  </si>
  <si>
    <t>การออกแบบระบบโลจิสติกส์เพื่อธุรกิจบริการด้านอาหาร: มาตราฐานและหลักคิด</t>
  </si>
  <si>
    <t>1) Application รองรับธุรกิจบริการส่งมอบอาหารในเขตเมือง
2) ทิศทางการพัฒนางานวิจัยเพื่อการสร้างคุณค่าโลจิสติกส์เกษตร
3) ต้นแบบอุปกรณ์เสริมรองรับการเติบโตของธุรกิจส่งมอบอาหาร
4) การบริหารจัดการปริมาณและคุณภาพอุปทานวัตถุดิบ</t>
  </si>
  <si>
    <t>1.การสร้างแนวทางการเพิ่มความสามารถในการใช้งานวิจัยสร้างนวัตกรรมในมุมมองฐานคุณค่า (Value Based)
2.การเชื่อมโยงของโซ่อุปทานทำให้เกิดการพัฒนาอย่างมีทิศทางบนฐานการเห็นโอกาสทางธุรกิจ</t>
  </si>
  <si>
    <t>โครงการการติดตามประเมินผลและการผลักดันการใช้ประโยชน์โครงการวิจัยกลุ่มโลจิสติกส์และโซ่อุปทาน ปีงบประมาณ 2561</t>
  </si>
  <si>
    <t>1.ได้แผนการดำเนินการเพิ่มมูลค่าผลผลิตงานวิจัย (ทั้งผลผลผลิตงานวิจัยในปัจจุบันและอดีต)
2.ผลผลิตงานวิจัยที่ถูกเพิ่มมูลค่าแล้วถูกส่งมอบไปยังผู้บริโภคงานวิจัย
3.แนวทางการพัฒนาระบบนิเวศการวิจัยเพื่อให้สามารถเก็บเกี่ยวมูลค่าเพิ่มจากผลผลิตจากงานวิจัยกลุ่มโลจิสติกส์และโซ่อุปทานเพื่อตอบสนองความต้องการของประเทศ</t>
  </si>
  <si>
    <t>1. หน่วยงานภาครัฐและเอกชนได้รับประโยชน์จากผลงานของโครงการ/แผนงานวิจัยกลุ่มเรื่องโลจิสติกส์และโซ่อุปทาน
2. หน่วยงานให้ทุนได้โมเดลต้นแบบกระบวนการเก็บเกี่ยวมูลค่าเพิ่มผลผลิตงานวิจัย สู่การใช้ประโยชน์อย่างเป็นรูปธรรม
3.หน่วยงานให้ทุนสามารถใช้ประโยชน์จากข้อเสนอแนะการพัฒนาระบบนิเวศการวิจัยเพื่อให้สามารถเก็บเกี่ยวมูลค่าเพิ่มจากผลผลิตจากงานวิจัยกลุ่มโลจิสติกส์และโซ่อุปทาน</t>
  </si>
  <si>
    <r>
      <rPr>
        <b/>
        <sz val="16"/>
        <color theme="1"/>
        <rFont val="TH SarabunPSK"/>
        <family val="2"/>
      </rPr>
      <t>กระทรวงวิทยาศาสตร์และเทคโนโลยี</t>
    </r>
    <r>
      <rPr>
        <sz val="16"/>
        <color theme="1"/>
        <rFont val="TH SarabunPSK"/>
        <family val="2"/>
      </rPr>
      <t xml:space="preserve"> (หน่วยงานหลัก)</t>
    </r>
  </si>
  <si>
    <t>โครงการพัฒนาต้นแบบเครื่องมือภูมิสารสนเทศเพื่อความปลอดภัยในการเดินอากาศ</t>
  </si>
  <si>
    <t xml:space="preserve"> - ระบบเครื่องมือ
ภูมิสารสนเทศเพื่อความปลอดภัยในการเดินอากาศ
- ระบบเครื่องมือ
ภูมิสารสนเทศสำหรับบริหารจัดการกิจกรรม
บั้งไฟและโคมลอย</t>
  </si>
  <si>
    <t xml:space="preserve"> - มีเครื่องมือให้แก่หน่วยงานที่เกี่ยวข้องกับการคมนาคมทางอากาศ เพื่อช่วยตัดสินใจในการวางแผนการใช้งานห้วงอากาศ  เพิ่มประสิทธิภาพในการบริหารการจราจรทางอากาศ รวมทั้งเพิ่มขีดความสามารถให้แก่ประเทศไทย
 - ลดการพึ่งพาเทคโนโลยีจากต่างประเทศ</t>
  </si>
  <si>
    <t>สัดส่วนต้นทุน
โลจิสติกส์ต่อ GDP ดท่ากับ ร้อยละ 12 ในปี 2564</t>
  </si>
  <si>
    <t>สำนักงานพัฒนาเทคโนโลยีอวกาศและภูมิสารสนเทศ</t>
  </si>
  <si>
    <t>โครงการต่อเนื่องปี 2561-2563  วงเงินรวมทั้งสิ้น 125.5938 ล้านบาท</t>
  </si>
  <si>
    <t xml:space="preserve">โครงการศึกษาพัฒนาโครงสร้างพื้นฐานและระบบโลจิสติกส์สินค้าเกษตรกรณีศึกษา การศึกษาศักยภาพการบริหารจัดการสินค้าเกษตร
</t>
  </si>
  <si>
    <t>จำนวนโครงการพัฒนาโครงสร้างพื้นฐานและระบบ Logistics สินค้าเกษตร กรณีศึกษา การศึกษาศักยภาพการบริหารจัดการสินค้าเกษตร 1 โครงการ</t>
  </si>
  <si>
    <t>จำนวนโครงการพัฒนาโครงสร้างพื้นฐานและระบบ Logistics สินค้าเกษตร กรณีศึกษา การศึกษาศักยภาพการบริหารจัดการสินค้าเกษตร 1 โครงการ สามารถนำไปใช้เป็นแนวทางในการพัฒนาระบบโลจิสติกส์สินค้าเกษตร</t>
  </si>
  <si>
    <t>1. อันดับ LPI ดีขึ้น
2. สัดส่วนต้นทุนโลจิสติกส์ต่อ GDP เท่ากับร้อยละ 12 ในปี 2564</t>
  </si>
  <si>
    <t>สำนักงานเศรษฐกิจการเกษตร</t>
  </si>
  <si>
    <t>โครงการศึกษาแนวทางการพัฒนานวัตกรรมและเทคโนโลยีด้านโลจิสติกส์เพื่อการบริหารจัดการระบบโลจิสติกส์การเกษตรในพื้นที่แปลงใหญ่</t>
  </si>
  <si>
    <t>จำนวนโครงการแนวทางการพัฒนานวัตกรรมและเทคโนโลยีด้านโลจิสติกส์ เพื่อการบริหารจัดการระบบโลจิสติกส์ภาคเกษตรในพื้นที่แปลงใหญ่ 1 โครงการ</t>
  </si>
  <si>
    <t>จำนวนโครงการแนวทางการพัฒนานวัตกรรมและเทคโนโลยีด้าน         โลจิสติกส์ เพื่อการบริหารจัดการระบบโลจิสติกส์ภาคเกษตรในพื้นที่แปลงใหญ่ 1 โครงการ</t>
  </si>
  <si>
    <t>โครงการวิจัยและนวัตกรรมในอุตสาหกรรมประมง</t>
  </si>
  <si>
    <t>จำนวนโครงการวิจัยและนวัตกรรมในอุตสาหกรรมประมง ที่ดำเนินการ 6 โครงการ</t>
  </si>
  <si>
    <t>จำนวนโครงการวิจัยและนวัตกรรมในอุตสาหกรรมประมง ที่ดำเนินการสำเร็จ 6  โครงการ สามารถนำไปประยุกต์ใช้พัฒนานวัตกรรมในอุตสาหกรรมประมง</t>
  </si>
  <si>
    <t>โครงการต่อเนื่องปี 2560-2564 วงเงินรวมทั้งสิ้น 39.91 ล้านบาท</t>
  </si>
  <si>
    <t>โครงการพัฒนานวัตกรรมการแปรรูปข้าวเพิ่มมูลค่า</t>
  </si>
  <si>
    <t>จำนวนผลิตภัณฑ์ข้าวที่เข้าร่วมโครงการพัฒนานวัตกรรมการแปรรูป 12 ผลิตภัณฑ์</t>
  </si>
  <si>
    <t>จำนวนผลิตภัณฑ์ข้าวที่มีการพัฒนานวัตกรรมการแปรรูป 12 ผลิตภัณฑ์ มีมาตรฐานและเป็นที่ต้องการของตลาด</t>
  </si>
  <si>
    <t>โครงการต่อเนื่องปี 2560-2564 วงเงินรวมทั้งสิ้น 1,158.83 ล้านบาท</t>
  </si>
  <si>
    <t>พัฒนาระบบประสิทธิภาพการเข้าถึงข้อมูลเชิงพื้นที่สำหรับการบริหารจัดการพื้นที่ Zoning</t>
  </si>
  <si>
    <t>จำนวนระบบประสิทธิภาพการเข้าถึงข้อมูลเชิงพื้นที่สำหรับการบริหารจัดการพื้นที่ Zoning ที่กำหนดให้มีการพัฒนา 1 ระบบ</t>
  </si>
  <si>
    <t>จำนวนระบบประสิทธิภาพการเข้าถึงข้อมูลเชิงพื้นที่สำหรับการบริหารจัดการพื้นที่ Zoning ที่ถูกพัฒนาขึ้น 1 ระบบ สามารถสนับสนุนเกษตรกรให้ได้รับการสนับสนุนข้อมูลและองค์ความรู้จากฐานข้อมูลพืชเศรษฐกิจ 13 ชนิดพืช</t>
  </si>
  <si>
    <t>โครงการศึกษาเพื่อปรับปรุงกระบวนการจัดการหลังการเก็บเกี่ยวผักอินทรีย์ของโครงการหลวง</t>
  </si>
  <si>
    <t>จำนวนองค์ความรู้ที่ถูกกำหนดให้มีการพัฒนา เพื่อปรับปรุงกระบวนการจัดการหลังการเก็บเกี่ยวผักอินทรีย์ จำนวน 8 องค์ความรู้</t>
  </si>
  <si>
    <t>จำนวนองค์ความรู้ที่พัฒนาขึ้น เพื่อปรับปรุงกระบวนการจัดการหลังการเก็บเกี่ยวผักอินทรีย์ 8 องค์ความรู้</t>
  </si>
  <si>
    <t>โครงการต่อเนื่องปี 2560-2564 วงเงินรวมทั้งสิ้น 7.5 ล้านบาท</t>
  </si>
  <si>
    <t>รวมแผนงาน/โครงการ
ในกลยุทธ์ที่ 3 มี 20 โครงการ</t>
  </si>
  <si>
    <t xml:space="preserve">กลยุทธ์ที่ 4 ประเมิน/ติดตามข้อตกลงความร่วมมือระหว่างประเทศและพัฒนาฐานข้อมูลเพื่อประเมินผลการพัฒนาระบบโลจิสติกส์ของประเทศ </t>
  </si>
  <si>
    <r>
      <t xml:space="preserve">สำนักงานคณะกรรมการพัฒนาการเศรษฐกิจและสังคมแห่งชาติ </t>
    </r>
    <r>
      <rPr>
        <sz val="16"/>
        <color theme="1"/>
        <rFont val="TH SarabunPSK"/>
        <family val="2"/>
      </rPr>
      <t>(หน่วยงานหลัก)</t>
    </r>
  </si>
  <si>
    <t>โครงการพัฒนาแบบจำลองการจัดทำข้อมูลต้นทุนโลจิสติกส์ของประเทศไทย</t>
  </si>
  <si>
    <t xml:space="preserve">1) ผลการสำรวจข้อมูลขั้นปฐมภูมิและทุติยภูมิที่ใช้ในแบบจำลองการคำนวณที่ครบถ้วน ทันสมัย และสะท้อนการพัฒนาระบบโลจิสติกส์ของประเทศ
2) ปัญหา/อุปสรรค ข้อจำกัด และข้อเสนอแนะแนวทางการพัฒนาแบบจำลองการคำนวณต้นทุนโลจิติกส์ของประเทศไทย
</t>
  </si>
  <si>
    <t>ข้อมูลประกอบการวางแผนและกำหนดทิศทางการพัฒนาระบบโลจิสติกส์ของประเทศไทยได้อย่างมีประสิทธิภาพ</t>
  </si>
  <si>
    <t>มีระบบฐานข้อมูลด้านโลจิสติกส์เพื่อติดตามและประเมินผลการพัฒนาระบบโลจิสติกส์</t>
  </si>
  <si>
    <t xml:space="preserve">สำนักงานคณะกรรมการพัฒนาการเศรษฐกิจและสังคมแห่งชาติ </t>
  </si>
  <si>
    <t xml:space="preserve">(1) ติดตามการเปลี่ยนแปลงด้านข้อตกลงและความร่วมมือระหว่างประเทศทั้งระดับทวิภาคี พหุภาคีในภูมิภาคและนานาชาติที่มีผลกระทบต่อการพัฒนาโลจิสติกส์ของประเทศไทย 
(2) ติดตามประเมินผลการพัฒนาระบบโลจิสติกส์ของประเทศ
(3) ติดตามประเมินผลการดำเนินงานของหน่วยงานตามแผนยุทธศาสตร์การพัฒนาระบบโลจิสติกส์เพื่อรายงานต่อคณะกรรมการ กบส.
</t>
  </si>
  <si>
    <t xml:space="preserve">(1) ข้อมูลการการเปลี่ยนแปลงด้านข้อตกลงและความร่วมมือระหว่างประเทศที่มีผลกระทบต่อการพัฒนาโลจิสติกส์ของประเทศไทย
(2) รายงานประจำปีต้นทุนโลจิสติกส์ของประเทศไทย
(3) ข้อมูลการดำเนินงานของหน่วยงานสำคัญตามแผนยุทธศาสตร์การพัฒนาระบบโลจิสติกส์ฯ ฉบับที่ 3 พร้อมปัญหาและอุปสรรค 
</t>
  </si>
  <si>
    <t>สามารถวางแผนและกำหนดทิศทางการพัฒนาระบบโลจิสติกส์ของประเทศไทยได้อย่างมีประสิทธิภาพ</t>
  </si>
  <si>
    <t xml:space="preserve">โครงการสำรวจและพัฒนาฐานข้อมูลเกณฑ์เทียบวัดประสิทธิภาพโลจิสติกส์และโซ่อุปทานภาคอุตสาหกรรม (Benchmarking) </t>
  </si>
  <si>
    <t>ข้อมูลตัวชี้วัดประสิทธิภาพโลจิสติกส์ ซัพพลายเชน และเกณฑ์ประเมินศักยภาพการจัดการโลจิสติกส์ของกลุ่มอุตสาหกรรม</t>
  </si>
  <si>
    <t xml:space="preserve">สถานประกอบการนำร่องสามารถนำข้อมูลไปใช้ประโยชน์ เพื่อเทียบวัดประสิทธิภาพด้านโลจิสติกส์ ร้อยละ 80
</t>
  </si>
  <si>
    <t>โครงการประเมินประสิทธิภาพการบริหารจัดการระบบโลจิสติกส์และโซ่อุปทานสินค้าเกษตรที่สำคัญ ภายใต้ระบบส่งเสริมการเกษตรแบบแปลงใหญ่ประชารัฐเกษตรสมัยใหม่</t>
  </si>
  <si>
    <t>จำนวนโครงการประเมินประสิทธิภาพการบริหารจัดการระบบ Logistics และโซ่อุปทานสินค้าที่สำคัญภายใต้ระบบส่งเสริมการเกษตรแบบแปลงใหญ่ 1 โครงการ</t>
  </si>
  <si>
    <t>1)ได้รับข้อมูลตัวชี้วัดประสิทธิภาพด้านโลจิสติกส์สินค้าเกษตรในพื้นที่และสินค้าlป้าหมาย
2) มีข้อเสนอแนะเชิงนโยบายเพื่อนำไปสู่การปรับปรุงประสิทธิ ภาพโลจิสติกส์สินค้าเกษตร ให้มีประสิทธิภาพมากยิ่งขึ้น</t>
  </si>
  <si>
    <r>
      <rPr>
        <b/>
        <sz val="16"/>
        <color theme="1"/>
        <rFont val="TH SarabunPSK"/>
        <family val="2"/>
      </rPr>
      <t>สำนักนายกรัฐมนตรี (สำนักงานคณะกรรมการวิจัยแห่งชาติ</t>
    </r>
    <r>
      <rPr>
        <sz val="16"/>
        <color theme="1"/>
        <rFont val="TH SarabunPSK"/>
        <family val="2"/>
      </rPr>
      <t>) 
(หน่วยงานสนับสนุน)</t>
    </r>
  </si>
  <si>
    <t>แผนงานการเพิ่มประสิทธิภาพโลจิสติกส์เพื่อความสามารถทางการแข่งขันภายใต้กรอบความตกลงว่าด้วยการอำนวยความสะดวกทางการค้า (Trade Facilitation Agreement:TFA)</t>
  </si>
  <si>
    <t>1. ทราบสถานการณ์ปัจจุบันของข้อตกลงการค้าเสรี (Free Trade Agreement: FTA) สำหรับสินค้ากาแฟระหว่างประเทศไทยและประเทศคู่ค้า และผลกระทบที่คาดว่าจะเกิดขึ้นเมื่อข้อตกลงว่าด้วยการอำนวยความสะดวกทางการค้า (Trade Facilitation Agreement: TFA) มีผลบังคับใช้ 
2.ทราบรายการตรวจรับรองการออกใบรับรองและหน่วยงานที่ทำหน้าที่ในการออกใบรับรองเกี่ยวกับการเพาะปลูกกาแฟและผลผลิตเกี่ยวกับกาแฟตามมาตรฐานสากลที่สอดคล้องกับทิศทางการดำเนินงานและแนวโน้มการเจรจาการค้ากาแฟขององค์การการค้าโลกโดยมีขั้นตอนการดำเนินงานสอดคล้องกับกรอบข้อตกลงว่าด้วยการอำนวยความสะดวกทางการค้า
3. ทราบโอกาสทางการค้าและแนวทางการสร้างมูลค่าเพิ่มเพื่อการส่งออกกาแฟไทยที่ผ่านการรับรองคุณภาพตามมาตรฐานสากลภายใต้กรอบข้อตกลงว่าด้วยการอำนวยความสะดวกทางการค้า
4. ได้ต้นแบบแนวทางการปฏิบัติให้แก่เกษตรกรและผู้ประกอบการสำหรับการยกระดับมาตรฐานสินค้าเกษตรไทยให้เป็นไปตามมาตรฐานสากลและสอดคล้องกรอบข้อตกลงว่าด้วยการอำนวยความสะดวกทางการค้า</t>
  </si>
  <si>
    <t>1. เกษตรกรผู้ปลูกกาแฟสามารถนำไปใช้เป็นแนวทางการเตรียมความพร้อมสำหรับการปลูกกาแฟเพื่อการส่งออกให้เป็นไปตามมาตรฐานสากลและสอดคล้องกับกรอบข้อตกลงว่าด้วยการอำนวยความสะดวกทางการค้า
2. ผู้ประกอบการสามารถนำไปใช้เป็นแนวทางการเตรียมความพร้อมและดำเนินการเตรียมเอกสาร
3. เกิดการผลักดันจากผู้ปฏิบัติงานจริงสู่การกำหนดแผนยุทธศาสตร์การดำเนินงานในอนาคต (Roadmap) ให้เป็นไปตามมาตรฐานสากลและสอดคล้องกับกรอบข้อตกลงว่าด้วยการอำนวยความสะดวกทางการค้า จำนวนผู้ประกอบการที่เกิดความตระหนักและรับรู้ถึงความสำคัญของกรอบข้อตกลงว่าด้วยการอำนวยความสะดวกทางการค้ากับการนำเข้าและส่งออกกาแฟ ข้อมูลแนวการจัดการเชิงโครงสร้างเพื่อนำเสนอหน่วยงานภาครัฐในการเตรียมความพร้อมในการออกใบรับรองมาตรฐานเพื่อการนำเข้าและส่งออกกาแฟภายใต้กรอบข้อตกลงว่าด้วยการอำนวยความสะดวกทางการค้า</t>
  </si>
  <si>
    <r>
      <t xml:space="preserve">สภาผู้ส่งสินค้าทางเรือแห่งประเทศไทย </t>
    </r>
    <r>
      <rPr>
        <sz val="16"/>
        <color theme="1"/>
        <rFont val="TH SarabunPSK"/>
        <family val="2"/>
      </rPr>
      <t>(หน่วยงานสนับสนุน)</t>
    </r>
  </si>
  <si>
    <t>UN/CEFACT Forum</t>
  </si>
  <si>
    <t>เข้าร่วมการประชุมเพื่อติดตามสถานะและแนวทางในการสร้างมาตรฐานข้อมูล</t>
  </si>
  <si>
    <t>จัดทำข้อเสนอแนะเกี่ยวกับโครงสร้างมาตรฐานในการดำเนินงานอำนวยความสะดวกทางการค้าให้แก่ภาครัฐและเอกชน</t>
  </si>
  <si>
    <t>มีระบบฐานข้อมูลด้านโลจิสติกส์เพื่อติดตามและประเมินผลการพัฒนาระบบโลจิสติกส์ในปี 2564</t>
  </si>
  <si>
    <t>Asian Logistics and Maritime Conference</t>
  </si>
  <si>
    <t>เข้าร่วมการติดตามสถานการณ์ขนส่งทางทะเล และแนวโน้มค่าระวางเรือ</t>
  </si>
  <si>
    <t>ข้อเสนอเพื่อการพัฒนาและการยกระดับผู้ให้บริการการขนส่งทางทะเลของไทย และสร้างความเป็นธรรมให้กับผู้ใช้บริการ</t>
  </si>
  <si>
    <t xml:space="preserve">การมีอันดับด้านการค้าระหว่างประเทศ (Trading Across Border) ของประเทศไทยในอันดับที่ดีขึ้นในปี 2564 </t>
  </si>
  <si>
    <t>Global Liner Shipping Conference</t>
  </si>
  <si>
    <t>AFACT Meeting</t>
  </si>
  <si>
    <t>เข้าร่วมการประชุมเพื่อติดตามสถานะและแนวทางการดำเนินงานในระดับภูมิภาคเอเชียแปซิฟิก</t>
  </si>
  <si>
    <t>เพื่อรับทราบแนวทางการสร้างมาตรฐานและจัดทำข้อเสนอแนะเกี่ยวกับโครงสร้างมาตรฐานสำหรับการอำนวยความสะดวกทางการค้าในระดับภูมิภาคเอเชียแปซิฟิกที่สอดคล้องกับมาตรฐานสากลให้แก่ภาครัฐ และเอกชน</t>
  </si>
  <si>
    <t>Asian Shipper's Alliance</t>
  </si>
  <si>
    <t>เข้าร่วมการประชุมเพื่อติดตามสถานการณ์และแนวทางการแก้ไขปัญหาที่เกี่ยวข้องกับการค้าระหว่างประเทศ</t>
  </si>
  <si>
    <t>รับทราบสถานการณ์ทางการขนส่งสินค้าทางทะเล ปัญหา กฎระเบียบ มาตรการต่างๆ ด้านการขนส่งสินค้า</t>
  </si>
  <si>
    <t xml:space="preserve">อันดับ Trading Across Border ดีขึ้นในปี 2564 </t>
  </si>
  <si>
    <t>Global Shipper's Alliance</t>
  </si>
  <si>
    <t>อันดับ Trading Across Border ดีขึ้นในปี 2565</t>
  </si>
  <si>
    <t>Asia Pallet System Federation (APSF)</t>
  </si>
  <si>
    <t>แนวทางในการจัดทำมาตรฐานพาเลทของประเทศต่างๆ ในภูมิภาคเอเชีย</t>
  </si>
  <si>
    <t>พัฒนามาตรฐานพาเลทของไทยให้สามารถใช้ได้กับทุกๆ ประเทศในเอเชียเพื่ออำนวยความสะดวกและลดอุปสรรคทงด้านการค้า</t>
  </si>
  <si>
    <t>อันดับ Trading Across Border ดีขึ้นในปี 2566</t>
  </si>
  <si>
    <t>Global AEO Conference</t>
  </si>
  <si>
    <t>เข้าร่วมการประชุมเพื่อติดตามสถานะและแนวทางการทำ MRA ของมาตรการรักษาความปลอดภัยในด้านการค้า</t>
  </si>
  <si>
    <t>สรุปประเด็นด้านมาตรการ และมาตรฐานในการักษาความปลอดภัยในกระบวนการโลจิสติกส์เพื่อการส่งออกและการนำเสนอแนวทางการให้แก่ภาครัฐและเอกชน เพื่อเพิ่มศักยภาพผู้ประกอบการ</t>
  </si>
  <si>
    <t>ระยะเวลาที่ใช้ในการตรวจปล่อยสินค้า (Time Release Study) ณ ประตูการค้าหลักลดลงร้อยละ  5 ต่อปี</t>
  </si>
  <si>
    <t>CSCMP Global Annual Conference</t>
  </si>
  <si>
    <t>เข้าร่วมการติดตามสถานการณ์ของการใช้นวัตกรรมและแนวโน้มการบริหารจัดการโลจิสติกส์และห่วงโซ่อุปทาน</t>
  </si>
  <si>
    <t>เรียนรู้นวัตกรรมและแนวโน้มการบริหารจัดการโลจิสติกส์และโซ่อุปทานเพื่อเผยแพร่และเป็นประโยชน์ทั้งภาครัฐและเอกชน</t>
  </si>
  <si>
    <t xml:space="preserve">โครงการวัดระยะเวลาที่ใช้ในการตรวจปล่อยสินค้าตามแนวทางขององค์การศุลกากรโลก (Time Release Study: TRS) </t>
  </si>
  <si>
    <t>มีการรายงานเสนอกรมศุลกากร และเผยแพร่สู่สาธารณะ</t>
  </si>
  <si>
    <t>1. ทราบระยะเวลาเฉลี่ยที่ใช้ในกระบวนการนำเข้าสินค้าทั้งหมด และระยะเวลาที่สูญเสีย โดยไม่มีกระบวนการปฏิบัติงาน
2. ทราบระยะเวลาเฉลี่ยที่เกิดขึ้นในกระบวนการของศุลกากร และกระบวนการตรวจปล่อยสินค้าโดยหน่วยงานศุลกากร หน่วยงานอื่น และกิจกรรมของผู้เกี่ยวข้องในช่วงระยะเวลาดังกล่าว 
3. ทราบจุดอ่อนและปัญหาอุปสรรคที่มีผลต่อกระบวนการตรวจปล่อยสินค้า</t>
  </si>
  <si>
    <t>ประสิทธิภาพการอำนวยความสะดวกทางการค้าของประเทศไทยอยู่ในอันดับที่ดีขึ้นในปี 2564 (อันดับด้านการค้าระหว่างประเทศของธนาคารโลก Trading Across Border)</t>
  </si>
  <si>
    <t>หน่วยงานหลัก: กระทรวงพาณิชย์
หน่วยงานสนับสนุน: กระทรวงการคลัง (กรมศุลกากร)</t>
  </si>
  <si>
    <t>ดำเนินการแล้วเสร็จในปี 2560</t>
  </si>
  <si>
    <t>จัดทำข้อเสนอในการเพิ่มประสิทธิภาพด้วยการขนส่งแบบ Intermodal (1) เงื่อนไขการประมูลท่าเรือชายฝั่ง A ที่แหลมฉบัง (2) การขนส่งขนถ่ายระหว่างสถานีบรรจุและแยกสินค้ากล่องลาดกระบัง (ICD ลาดกระบัง) กับท่าเรือแหลมฉบัง (3) การพัฒนาการขนส่งทางลำน้ำและชายฝั่ง ต่อ กระทรวงคมนาคม</t>
  </si>
  <si>
    <t>(1) ลดภาระงบประมาณค่าซ่อมบำรุงถนน ลดมลภาวะ ลดการใช้น้ำมันเชื้องเพลิง รวมทั้งลดจำนวนและความเสียหายจากอุบัติเหตุทางถนน      (2) การขนส่งขนถ่ายระหว่างสถานีบรรจุและแยกสินค้ากล่องลาดกระบัง (ICD ลาดกระบัง) กับท่าเรือแหลมฉบัง เป็นไปอย่างรวดเร็ว ตรงเวลา และลดการการจราจรทางถนน</t>
  </si>
  <si>
    <t>รวมแผนงาน/โครงการ
ในกลยุทธ์ที่ 4 มี 16 โครงการ</t>
  </si>
  <si>
    <t>รวมแผนงาน/โครงการ
ในยุทธศาสตร์ที่ 3 มี 61 โครงการ</t>
  </si>
  <si>
    <t>วงเงิน
ปี 2562</t>
  </si>
  <si>
    <t>โครงการเพิ่มประสิทธิภาพบริหารจัดการการผลิตและตลาดข้าวครบวงจร</t>
  </si>
  <si>
    <t>จำนวนแผนงานที่จะจัดทำขึ้น 2 แผนและจำนวนเกษตรกรที่เข้ารับการเพิ่มประสิทธิภาพการบริหารจัดการการผลิต/การตลาด 1,700 ราย</t>
  </si>
  <si>
    <t>จำนวนกลุ่มเกษตรกร/สมาชิกเกษตรกรที่เข้ารับการส่งเสริมและพัฒนาการผลิต/การตลาดเฉพาะ 6,500 ราย</t>
  </si>
  <si>
    <t xml:space="preserve">จำนวนศูนย์ผลิตเมล็ดพันธุ์ข้าว 15 ศูนย์ ได้รับการขยายศักยภาพการผลิต ได้แก่ โครงสร้างพื้นฐาน และกำลังการผลิตเมล็ดพันธุ์ข้าว </t>
  </si>
  <si>
    <t>โครงการต่อเนื่องปี 2560-2564 วงเงินรวมทั้งสิ้น 3,386.30 ล้านบาท</t>
  </si>
  <si>
    <t xml:space="preserve">จำนวนสหกรณ์ที่เข้ารับการพัฒนาศักยภาพดำเนินธุรกิจสินค้าเกษตร 515 แห่ง </t>
  </si>
  <si>
    <t>จำนวนเกษตรกรที่เข้ารับการพัฒนาให้เป็น Smart Farmer 139,075 ราย</t>
  </si>
  <si>
    <t xml:space="preserve">การส่งเสริมและพัฒนาวิสาหกิจชุมชน </t>
  </si>
  <si>
    <t>จำนวนเกษตรกรสมาชิกของวิสาหกิจชุมชนที่เข้ารับการพัฒนา  17,640 ราย</t>
  </si>
  <si>
    <t>สมาชิกวิสาหกิจชุมชนที่เข้าร่วมโครงการสามารถสร้างมูลค่าเพิ่ม จากวัตถุดิบทางการเกษตร และมีการพัฒนาวิสาหกิจชุมชนหรือแปลงเกษตรกรให้เป็นแหล่งท่องเที่ยวเชิงเกษตร</t>
  </si>
  <si>
    <t>จำนวนเกษตรกรที่เข้าร่วมการเสริมสร้างและพัฒนาศักยภาพ 11,165 ราย</t>
  </si>
  <si>
    <t>วิสาหกิจชุมชนมีความเข้มแข็ง สามารถผลิตสินค้าได้อย่างมีประประสิทธิภาพ มากขึ้น นำมาฃึ่งรายได้อย่างยั่งยืน</t>
  </si>
  <si>
    <t>จำนวนวิสาหกิจชุมชนที่เข้าร่วมโครงการการพัฒนาขีดความสามารถ 154 แห่ง</t>
  </si>
  <si>
    <t>จำนวนวิสาหกิจชุมชนที่เข้าร่วมโครงการสร้างมูลค่าเพิ่มสินค้า 15 แห่ง</t>
  </si>
  <si>
    <t>โครงการตลาดเกษตรกร</t>
  </si>
  <si>
    <t>จำนวนตลาดเกษตรกรที่ได้จัดตั้ง/พัฒนาขึ้น 60 แห่ง</t>
  </si>
  <si>
    <t>1) เกษตรกรมีคุณภาพชีวิตที่ดีขึ้นและเกิดความเข้มแข็ง มั่นคงและยั่งยืน 
2) ผู้บริโภคสามารถเข้าถึงอาหารที่ปลอดภัยในราคาที่สมเหตุสมผล</t>
  </si>
  <si>
    <t>โครงการพัฒนาคุณภาพสินค้าเกษตรสู่มาตรฐาน
- ตรวจสอบรับรองแหล่งผลิตพืช/โรงงานแปรรูป/โรงรมตามมาตรฐานระบบการจัดการคุณภาพ (GAP /GMP / HACCP)</t>
  </si>
  <si>
    <t>จำนวนฟาร์มของเกษตรกรที่เข้าร่วมโครงการพัฒนาคุณภาพ 93,761 ฟาร์ม</t>
  </si>
  <si>
    <t>โครงการพัฒนาเป็นศูนย์กลางการผลิตเมล็ดพันธุ์พืชรองรับประชาคมอาเซียน
- พัฒนาหน่วยงานให้เป็นหน่วยตรวจสอบรับรองเมล็ดพันธุ์ตามมาตรฐานสากล</t>
  </si>
  <si>
    <t>จำนวนศูนย์เมล็ดพันธุ์ที่เข้ารับการพัฒนาให้เป็นหน่วยตรวจสอบรับรองเมล็ดพันธุ์ตามมาตรฐานสากล 3 ศูนย์</t>
  </si>
  <si>
    <t>จำนวนแหล่งผลิตด้านการประมงที่เข้าร่วมโครงการตรวจสอบและรับรองแหล่งผลิต 33,000 แห่ง</t>
  </si>
  <si>
    <t>การบริหารจัดการสินค้าเกษตรในพื้นที่แปลงใหญ่ โดยเสริมสร้างศักยภาพการบริหารจัดการด้านการเงินการบัญชีแก่สถาบันเกษตรกรในพื้นที่แปลงใหญ่</t>
  </si>
  <si>
    <t>สถาบันเกษตรกรที่เข้าร่วมโครงการจำนวน 380 แห่งได้รับการพัฒนาศักยภาพการบริหารการเงินการบัญชี</t>
  </si>
  <si>
    <t>ร้อยละ 60 ของสถาบันเกษตรกรที่ได้รับการพัฒนาศักยภาพการบริหารการเงินการบัญชีสามารถนำความรู้ไปใช้ประโยชน์ได้</t>
  </si>
  <si>
    <t>กรมตรวจบัญชีสหกรณ์</t>
  </si>
  <si>
    <t>โครงการต่อเนื่องปี 2562-2564 วงเงินรวมทั้งสิ้น 52.95 ล้านบาท</t>
  </si>
  <si>
    <t>โครงการเพิ่มประสิทธิภาพการบริหารจัดการด้านการตลาดและสถาบันเกษตรกร</t>
  </si>
  <si>
    <t xml:space="preserve">จำนวนพื้นที่เป้าหมายที่เข้าร่วมโครงการเพิ่มประสิทธิภาพการบริหารจัดการด้านการตลาดและสถาบันเกษตรกร  จำนวน 29 พื้นที่ </t>
  </si>
  <si>
    <t>จำนวนโรงคัดบรรจุที่เข้าร่วมโครงการพัฒนาโครงสร้างพื้นฐานสนับสนุนการผลิตให้ได้มาตรฐานและลดต้นทุนการผลิต  จำนวน 7 แห่ง</t>
  </si>
  <si>
    <t>จำนวนห้องปฏิบัติการที่เข้าร่วมโครงการพัฒนามาตรฐานและความสามารถห้องปฏิบัติทางอุตสาหกรรมผลิตภัณฑ์ยาง จำนวน 4 ห้อง</t>
  </si>
  <si>
    <t xml:space="preserve">จำนวนตลาดกลางยางพาราที่เข้าร่วมโครงการพัฒนาตลาดกลางยางพาราการยางแห่งประเทศไทย 11 แห่ง </t>
  </si>
  <si>
    <t xml:space="preserve">จำนวนตลาดที่เข้าร่วมโครงการจัดตั้งตลาดกลางน้ำยางสด 1 ตลาด </t>
  </si>
  <si>
    <t xml:space="preserve"> เกษตรกรและสถาบันเกษตรกรสามารถเพิ่มมูลค่าผลผลิตยางในรูปของผลิตภัณฑ์ยางที่ได้รับการยอมรับตามมาตรฐานสากลและ มีการใช้ยางในประเทศเพื่อแปรรูปเป็นผลิตภัณฑ์เพิ่มมากขึ้น และ กยท. มีหน่วยงานและศูนย์บริการทดสอบรับรอง ศูนย์เรียนรู้ฯ ทางด้านอุตสาหกรรมยาง รองรับความต้องการของสถาบันเกษตรกร ภาคเอกชน และหน่วยงานต่างๆ ได้อย่างมีประสิทธิภาพ</t>
  </si>
  <si>
    <t>โครงการพัฒนาประสิทธิภาพการบริหารจัดการโลจิสติกส์เพื่อการลดต้นทุนและเพิ่มขีดความสามารถในการแข่งขัน</t>
  </si>
  <si>
    <t>สถานประกอบการกลุ่มอุตสาหกรรมเป้าหมายได้รับการพัฒนาประสิทธิภาพการจัดการ
โลจิสติกส์และโซ่อุปทาน จำนวน 200 กิจการ</t>
  </si>
  <si>
    <t xml:space="preserve">สถานประกอบการเป้าหมายมีมูลค่าต้นทุน
ด้านโลจิสติกส์ลดลงหรือมีประสิทธิภาพ
ด้านโลจิสติกส์เพิ่มขึ้นร้อยละ 15 </t>
  </si>
  <si>
    <t xml:space="preserve">กระทรวงอุตสาหกรรม/ กระทรวงเกษตร และกระทรวงพาณิชย์ </t>
  </si>
  <si>
    <t>โครงการต่อเนื่องปี 2560-2564  วงเงินรวมทั้งสิ้น 90.62 ล้านบาท</t>
  </si>
  <si>
    <t>โครงการเสริมสร้างเครือข่ายความร่วมมือและการเชื่อมโยงโซ่อุปทานในกลุ่มอุตสาหกรรมเป้าหมาย</t>
  </si>
  <si>
    <t>สถานประกอบการกลุ่มอุตสาหกรรมเป้าหมาย มีเครือข่ายความร่วมมือ การประสานงาน ความเชื่อมโยง และพัฒนากระบวนการทางธุรกิจและการผลิตตลอดทั้งโซ่อุปทาน จำนวน 75 กิจการ</t>
  </si>
  <si>
    <t>สถานประกอบการเป้าหมายมีมูลค่าต้นทุน
ด้านโลจิสติกส์และโซ่อุปทานลดลงหรือมีประสิทธิภาพด้านโลจิสติกส์และโซ่อุปทานส์เพิ่มขึ้นร้อยละ 15</t>
  </si>
  <si>
    <t>โครงการต่อเนื่องปี 2562-2564  วงเงินรวมทั้งสิ้น 45.00 ล้านบาท</t>
  </si>
  <si>
    <t>โครงการเพิ่มประสิทธิภาพด้านโลจิสติกส์และโซ่อุปทาน ด้วยเทคโนโลยีสารสนเทศ (IT) เพื่อให้เกิดการลดต้นทุนด้านโลจิสติกส์ (Logistics Cost) และยกระดับภาคอุตสาหกรรมก้าวเข้าสู่เศรษฐกิจยุคดิจิทัล</t>
  </si>
  <si>
    <t>สถานประกอบการภาคอุตสาหกรรม สามารถใช้เทคโนโลยีสารสนเทศ (IT) ช่วยในการปรับปรุงประสิทธิภาพงานโลจิสติกส์และโซ่อุปทาน ตามแนวทาง SCOR Model เกิดการเพิ่มประสิทธิภาพในงานและช่วยลดต้นทุนด้านโลจิสติกส์ จำนวน 35 กิจการ</t>
  </si>
  <si>
    <t xml:space="preserve">กระทรวงอุตสาหกรรม/ กระทรวงเกษตร และกระทรวงพาณิชย์  </t>
  </si>
  <si>
    <t>โครงการต่อเนื่องปี 2562-2564  วงเงินรวมทั้งสิ้น 15.00 ล้านบาท</t>
  </si>
  <si>
    <t>โครงการส่งเสริมผู้ประกอบการภาคอุตสาหกรรมนำระบบโปรแกรม (Software) ด้านโลจิสติกส์และโซ่อุปทานมาใช้ เพื่อให้เกิดการลดต้นทุนด้านโลจิสติกส์ (Logistics Cost) และยกระดับภาคอุตสาหกรรมก้าวเข้าสู่เศรษฐกิจยุคดิจิทัล</t>
  </si>
  <si>
    <t>สถานประกอบการภาคอุตสาหกรรมที่เข้าร่วมโครงการ ได้รับการส่งเสริมให้นำโปรแกรม (Software) ระบบงานด้านโลจิสติกส์และโซ่อุปทาน มาใช้ในการทำงานเพื่อเพิ่มประสิทธิภาพการทำงานและลดต้นทุนด้านโลจิสติกส์จำนวน 62 กิจการ</t>
  </si>
  <si>
    <t xml:space="preserve">กระทรวงอุตสาหกรรม/ กระทรวงเกษตร และกระทรวงพาณิชย์   </t>
  </si>
  <si>
    <t>โครงการต่อเนื่องปี 2562-2564  วงเงินรวมทั้งสิ้น 30.00 ล้านบาท</t>
  </si>
  <si>
    <t>โครงการส่งเสริมการเพิ่มศักยภาพ SME ด้วยการพัฒนาอุปกรณ์เครื่องมือ (Hardware) และระบบโปรแกรมประยุกต์ (Application) มาช่วยในงานด้านโลจิสติกส์และโซ่อุปทาน เพื่อเตรียมความพร้อมในการปรับตัวสู่ยุคอุตสาหกรรม 4.0 และ Internet of Thing</t>
  </si>
  <si>
    <t>สถานประกอบการที่เข้าร่วมโครงการ ได้รับการส่งเสริมให้นำอุปกรณ์เครื่องมือ (Hardware) และระบบโปรแกรมประยุกต์ (Software Application) ด้านโลจิสติกส์และโซ่อุปทาน มาใช้ในการทำงานเพื่อเพิ่มประสิทธิภาพการทำงานและลดต้นทุนด้าน
โลจิสติกส์ จำนวน 35 กิจการ</t>
  </si>
  <si>
    <t>สถานประกอบการเป้าหมายมีมูลค่าต้นทุน
ด้านโลจิสติกส์และโซ่อุปทานลดลงหรือมีประสิทธิภาพด้านโลจิสติกส์และโซ่อุปทานเพิ่มขึ้นร้อยละ 15</t>
  </si>
  <si>
    <t>กระทรวงอุตสาหกรรม/ กระทรวงเกษตร และกระทรวงพาณิชย์</t>
  </si>
  <si>
    <t>โครงการยกระดับมาตรฐานอุตสาหกรรมในงานโลจิสติกส์ ด้วยระบบติดตามและตรวจสอบย้อนกลับ (Tracing and Tracking System) เพื่อยกระดับความน่าเชื่อถือและส่งเสริมการส่งออก</t>
  </si>
  <si>
    <t>สถานประกอบการที่เข้าร่วมโครงการ ได้รับการส่งเสริมให้ปรับปรุงและพัฒนาตัวเอง ด้วยระบบติดตามและตรวจสอบย้อนกลับ (Tracing and Tracking System) เพื่อยกระดับความน่าเชื่อถือและส่งเสริมการส่งออกเพิ่มประสิทธิภาพ จำนวน 30 กิจการ</t>
  </si>
  <si>
    <t>โครงการต่อเนื่องปี 2562-2564  วงเงินรวมทั้งสิ้น 12.00 ล้านบาท</t>
  </si>
  <si>
    <t>โครงการส่งเสริมการบริหารจัดการโลจิสติกส์และโซ่อุปทานอย่างเป็นมิตรต่อสิ่งแวดล้อม</t>
  </si>
  <si>
    <t>สถานประกอบการได้รับการพัฒนาปรับปรุงการบริหารจัดการโลจิสติกส์และโซ่อุปทานให้เป็นมิตรต่อสิ่งแวดล้อมเพื่อลดต้นทุนและความสูญเปล่าทางเศรษฐกิจ จำนวน 80 กิจการ</t>
  </si>
  <si>
    <t>สถานประกอบการสามารถลดต้นทุนโลจิสติกส์จากการปรับปรุงการบริหารจัดการโลจิสติกส์อย่างเป็นมิตรต่อสิ่งแวดล้อมได้ไม่น้อยกว่าร้อยละ 15</t>
  </si>
  <si>
    <t>โครงการต่อเนื่องปี 2562-2564  วงเงินรวมทั้งสิ้น 33.00 ล้านบาท</t>
  </si>
  <si>
    <t>โครงการพัฒนาการมาตรฐานด้านโลจิสติกส์ของประเทศไทยสู่มาตรฐานระดับสากล</t>
  </si>
  <si>
    <t>มาตรฐานการบริหารจัดการโลจิสติกส์และโซ่อุปทานอย่างมีมาตรฐานภายใต้ความตกลงว่าด้วยการอำนวยความสะดวกทางการค้าตามกรอบองค์การการค้าโลก จำนวน 1 เรื่อง</t>
  </si>
  <si>
    <t>สถานประกอบการนำร่องได้รับการยกระดับมาตรฐานการบริหารจัดการโลจิสติกส์ภายใต้ความตกลงว่าด้วยการอำนวยความสะดวกทางกาค้าตามกรอบองค์การการค้าโลก จำนวน 80 กิจการ</t>
  </si>
  <si>
    <t xml:space="preserve">กระทรวงอุตสาหกรรม/กระทรวงพาณิชย์  </t>
  </si>
  <si>
    <t>โครงการเพิ่มประสิทธิภาพการจัดการโลจิสติกส์ด้วยเทคโนโลยี IoT (Internet of Things)</t>
  </si>
  <si>
    <t>1) ระบบการบริหารจัดการสินค้าคงคลัง ทั้งส่วนวัตถุดิบและสินค้า จำนวน 1  ระบบต่อสถานประกอบการรวม 30 วิสาหกิจ
 2) จำนวนบุคลากรที่ได้รับการฝึกอบรมไม่น้อยกว่า 200 คนทั้งโครงการ
 3) แบบจำลองการปฏิบัติงานที่ดีด้านโลจิสติกส์ จำนวน 1 ต้นแบบ</t>
  </si>
  <si>
    <t>ต้นทุนโลจิสติกส์ต่อยอดขายของกลุ่มวิสาหกิจที่เข้าร่วมโครงการลดลงร้อยละ 5 ต่อปี</t>
  </si>
  <si>
    <t xml:space="preserve">กระทรวงอุตสาหกกรรม/ </t>
  </si>
  <si>
    <t>โครงการต่อเนื่องปี 2562-2564  วงเงินรวมทั้งสิ้น 60.00 ล้านบาท</t>
  </si>
  <si>
    <t>โครงการพัฒนาเครือข่ายอุตสาหกรรมเกษตรเพื่อเพิ่มคุณค่าและมูลค่าด้วยระบบโซ่ความเย็น</t>
  </si>
  <si>
    <t>40 กิจการ</t>
  </si>
  <si>
    <t>ร้อยละ 15 ของความสูญเสียในระบบการจัดการสินค้าผักและผลไม้ลดลง</t>
  </si>
  <si>
    <t>โครงการต่อเนื่อง ปี 2562-2564  วงเงินรวมทั้งสิ้น 23.00 ล้านบาท</t>
  </si>
  <si>
    <t>โครงการพัฒนาแพลทฟอร์มเชื่อมโยงการให้บริหารขนส่งสินค้าทางบก ทางราง ทางน้ำ และทางอากาศ (Logistics Platform)</t>
  </si>
  <si>
    <t>1 ระบบ</t>
  </si>
  <si>
    <t>สามารถเชื่อมโยงการให้บริหารขนส่งสินค้าทางบก ทางราง ทางน้ำ และทางอากาศ (Logistics Platform) ได้อย่างมีประสิทธิภาพ</t>
  </si>
  <si>
    <t>โครงการส่งเสริมเครือข่ายผู้ให้บริการโลจิสติกส์ 4.0 : ส่งเสริมการจัดทำคาร์บอนฟุตพริ๊นต์ของการขนส่ง</t>
  </si>
  <si>
    <t>ผู้ให้บริการโลจิสติกส์ได้รับการส่งเสริมพัฒนาด้าน Green Logistics</t>
  </si>
  <si>
    <t>โครงการต่อเนื่อง ปี 2562-2564 วงเงินรวมทั้งสิ้น 15.00 ล้านบาท</t>
  </si>
  <si>
    <t>25 คน / ร้อยละ 15 ของผู้ประกอบการใหม่สามารถจัดตั้งหรือขยายธุรกิจได้</t>
  </si>
  <si>
    <t>โครงการศึกษาระบบมาตรฐานคุณภาพการขนส่งสินค้าเกษตรและอาหารด้วยรถบรรทุก (Cold Chain Management)</t>
  </si>
  <si>
    <t>มาตรฐานการขนส่งสินค้าเกษตรและอาหารแบบควบคุมอุณหภูมิ (Q Mark Cold Chain) และคู่มือมาตรฐานการขนส่งสินค้าเกษตรและอาหารแบบควบคุมอุณหภูมิ (Q Mark Cold Chain)</t>
  </si>
  <si>
    <t>ประเทศไทยสามารถยกระดับการบริหารจัดการโลจิสติกส์และโซ่อุปทานในภาคเกษตรกรรมและภาคอุตสาหกรรมให้ได้มาตรฐาน โดยผลิตและแปรรูปสินค้าเกษตรที่ได้มาตรฐานในระดับสากลส่งออกไปจำหน่ายยังประเทศแถบภูมิภาคอาเซียนได้ และยังสามารถใช้เป็นเครื่องมือในการพัฒนาศักยภาพผู้ประกอบการขนส่งให้มีระบบการขนส่งในกลุ่มสินค้าเกษตรและอาหารที่ได้มาตรฐานในระดับสากล</t>
  </si>
  <si>
    <t>ตัวชี้วัด (1) อันดับ International LPI</t>
  </si>
  <si>
    <t>โครงการประยุกต์และดำเนินการใช้ระบบฐานข้อมูลยาและเวชภัณฑ์แห่งชาติเพื่อเชื่อมโยงโซ่อุปทานและ
โลจิสติกส์สาธารณสุขไทย</t>
  </si>
  <si>
    <t>ระบบฐานข้อมูลยาและเวชภัณฑ์แห่งชาติ 1 ระบบ</t>
  </si>
  <si>
    <t>1 ต้นทุนด้านโลจิสติกส์และโซ่อุปทานของสถานประกอบการ เป้าหมายในปี 2562 ลดลงไม่น้อยกว่าร้อยละ 15</t>
  </si>
  <si>
    <t>สำนักงานปลัดกระทรวงสาธารณสุข</t>
  </si>
  <si>
    <r>
      <t xml:space="preserve">โครงการต่อเนื่องปี 2562-2564 วงเงินรวมทั้งสิ้น 120.00 ล้านบาท
</t>
    </r>
    <r>
      <rPr>
        <sz val="12"/>
        <rFont val="TH SarabunPSK"/>
        <family val="2"/>
      </rPr>
      <t>ศูนย์เทคโนโลยีสารสนเทศและการสื่อสาร / ศูนย์การจัดการโลจิสติกส์และโซ่อุปทานสุขภาพ (LogHealth) คณะวิศวกรรมศาสตร์  มหาวิทยาลัยมหิดล</t>
    </r>
  </si>
  <si>
    <t>โครงการการสร้างระบบ Big Data ข้อมูลโลจิสติกส์ในระบบสาธารณสุขไทย</t>
  </si>
  <si>
    <t>1. คลังข้อมูลและระบบสารสนเทศเชิงลึกด้านยาและเวชภัณฑ์ของโรงพยาบาลในสังกัดกระทรวงสาธารณสุข 1 ต้นแบบ
2. สถาปัตยกรรมระบบธุรกิจอัจฉริยะทางด้านยาและเวชภัณฑ์ของโรงพยาบาลในสังกัดกระทรวงสาธารณสุข 1 ต้นแบบ
3. ระบบ Executive Information system สำหรับผู้บริหาร และนักวิเคราะห์ 1 ต้นแบบ
4. คณะกรรมการในการบำรุงรักษาระบบ</t>
  </si>
  <si>
    <t>ระบบอัจฉริยะที่รวบรวมคลังข้อมูลด้านยาและเวชภัณฑ์ และระบบสารสนเทศเชิงลึกด้านยาและเวชภัณฑ์ของโรงพยาบาลในสังกัดกระทรวงสาธารณสุข รวมไปถึงการวิเคราะห์ข้อมูล เพื่อนำไปวางแผนและกำหนดกลยุทธ์ด้านยาและเวชภัณฑ์ของโรงพยาบาลในสังกัดและกระทรวงสาธารณสุขได้ 1 ระบบ</t>
  </si>
  <si>
    <t>1. ต้นทุนด้านโลจิสติกส์และโซ่อุปทานของสถานประกอบการ เป้าหมายในปี 2562 ลดลงไม่น้อยกว่าร้อยละ 15</t>
  </si>
  <si>
    <t>ศูนย์เทคโนโลยีสารสนเทศและการสื่อสาร สำนักงานปลัดกระทรวงสาธารณสุข/ ศูนย์การจัดการโลจิสติกส์และโซ่อุปทานสุขภาพ (LogHealth) คณะวิศวกรรมศาสตร์  มหาวิทยาลัยมหิดล</t>
  </si>
  <si>
    <t>โครงการต่อเนื่องปี 2562-2564 วงเงินรวมทั้งสิ้น 60.00 ล้านบาท</t>
  </si>
  <si>
    <t>การติดตามและสอบย้อนกลับผลิตภัณฑ์ในระบบโซ่อุปทานสาธารณสุขเพื่อความปลอดภัยของประชาชน</t>
  </si>
  <si>
    <t>มีระบบติดตามสอบกลับยาที่สามารถดำเนินการตามความต้องการของกระทรวงสาธารณสุขได้อย่างมีประสิทธิภาพ 1ต้นแบบ</t>
  </si>
  <si>
    <t>ระบบการจัดการโซ่อุปทานสุขภาพในโรงพยาบาลนำร่องภายใต้สังกัดกระทรวงสาธารณสุขสามารถติดตามและสอบย้อนกลับยาได้ โรงพยาบาลนำร่องภายใต้สังกัดกระทรวงสาธารณสุขในระดับต่างๆ ได้แก่ โรงพยาบาลศูนย์ โรงพยาบาลทั่วไป และโรงพยาบาลชุมชนรวมจำนวน 5 โรง</t>
  </si>
  <si>
    <t>1.จำนวนโครงการพัฒนาปัจจัยสนับสนุนด้านโลจิสติกส์ (มาตรฐาน ความเชี่ยวชาญ และคุณภาพบุคลากร วิจัยนวัตกรรมและเทคโนโลยี พัฒนาข้อมูลและการติดตามประเมินผล  ..... รายการ</t>
  </si>
  <si>
    <t>กระทรวงสาธารณสุข/ศูนย์การจัดการโลจิสติกส์และโซ่อุปทานสุขภาพ คณะวิศวกรรมศาสตร์ มหาวิทยาลัยมหิดล</t>
  </si>
  <si>
    <t>โครงการต่อเนื่องปี 2562-2564 วงเงินรวมทั้งสิ้น 130.00 ล้านบาท</t>
  </si>
  <si>
    <t>ผู้ประกอบกิจการเข้าร่วมโครงการไม่น้อยกว่า 30 แห่ง (ยกระดับผู้ให้บริการ
โลจิสติกส์ให้ได้การรับรองคุณภาพระดับมาตรฐานสากล)</t>
  </si>
  <si>
    <r>
      <rPr>
        <b/>
        <sz val="16"/>
        <color theme="1"/>
        <rFont val="TH SarabunPSK"/>
        <family val="2"/>
      </rPr>
      <t>สำนักนายกรัฐมนตรี 
(สำนักงานกองทุนสนับสนุนการวิจัย (สกว.)</t>
    </r>
    <r>
      <rPr>
        <sz val="16"/>
        <color theme="1"/>
        <rFont val="TH SarabunPSK"/>
        <family val="2"/>
      </rPr>
      <t>) (หน่วยงานสนับสนุน)</t>
    </r>
  </si>
  <si>
    <t>การจัดการโซ่คุณค่าเพื่อสร้างมูลค่าเพิ่มและเพื่อยกระดับประสิทธิภาพการจัดการโลจิสติกส์</t>
  </si>
  <si>
    <t>1.ได้นวัตกรรมและเทคโนโลยีด้านโลจิสติกส์ทดแทนการนำเข้าเพื่อเพิ่มความสามารถในการแข่งขันให้ผู้ประกอบการ
2.ได้นวัตกรรมและเทคโนโลยี แผนปฏิบัติการ กระบวนการบริหารจัดการ และข้อเสนอแนะในการจัดการด้านโลจิสติกส์ ภาคการเกษตรหรืออุตสาหกรรม เพื่อช่วยเพิ่มความสามารถในการแข่งขันให้แก่ผู้ประกอบการ</t>
  </si>
  <si>
    <t xml:space="preserve">1.เพิ่มมูลค่าผลผลิตอุตสาหกรรมและภาคการเกษตร 
2.ลดต้นทุนการผลิตในภาคอุตสาหกรรมและภาคการเกษตร
3.นวัตกรรมด้านโลจิสติกส์ เพื่อช่วยผู้ประกอบการเพิ่มความสามารถในการแข่งขัน
4.การเปลี่ยนแปลงเชิงนโยบาย เพื่อลดต้นทุนด้านโลจิสติกส์ของประเทศ
</t>
  </si>
  <si>
    <t>สำนักงานกองทุนสนับสนุนการวิจัย</t>
  </si>
  <si>
    <t>รวมแผนงาน/โครงการ
ในกลยุทธ์ที่ 1 มี 41 โครงการ</t>
  </si>
  <si>
    <t>ผู้ประกอบการไทยได้รับการพัฒนาศักยภาพในการใช้ช่องทางการตลาดออนไลน์ จำนวน 1,800 ราย</t>
  </si>
  <si>
    <t xml:space="preserve">โครงการต่อเนื่องปี 2561-2564  วงเงินรวมทั้งสิ้น 155.00 ล้านบาท
</t>
  </si>
  <si>
    <t>ผู้ประกอบธุรกิจได้รับการส่งเสริมความรู้ด้าน  e-Commerce จำนวน 5,760 ราย/ผู้ประกอบธุรกิจได้รับการเสริมสร้างโอกาสด้านการค้าออนไลน์จำนวน 1,200 ราย</t>
  </si>
  <si>
    <t>ผู้ประการพาณิชย์อิเล็กทรอนิกส์ได้รับเครื่องหมาย DBD Verified ไม่น้อยกว่า 300 ราย/ผู้ประกอบการพาณิชย์อิเล็กทรอนิกได้รับโล่รางวัลเว็บไซต์พาณิชย์อิเล็กทรอนิกส์ดีเด่นจำนวน 30 ราย</t>
  </si>
  <si>
    <t>โครงการต่อเนื่องปี 2561-2564  วงเงินรวมทั้งสิ้น 53.96 ล้านบาท</t>
  </si>
  <si>
    <t xml:space="preserve">โครงการพาณิชย์ดิจิทัลเพื่อพัฒนาและส่งเสริม SMEs สู่สากล (Cross Border e-Commerce Promotion)
</t>
  </si>
  <si>
    <t>มูลค่าพาณิชย์อิเล็กทรอนิกส์เพิ่มขึ้นเป็นเท่าตัวภายใน 5 ปี (2560-2564)</t>
  </si>
  <si>
    <t>เพิ่มขีดความสามารถในการแข่งขันด้วยการค้าระหว่างประเทศให้กับผู้ประกอบการไทยผ่านช่องทางการค้าดิจิทัล</t>
  </si>
  <si>
    <t xml:space="preserve">1) มูลค่าพาณิชย์อิเล็กทรอนิกส์สาขาการขนส่งและโลจิสติกส์เพิ่มขึ้นเฉลี่ยร้อยละ10 ต่อปี
2) มูลค่าเพิ่มทางเศรษฐกิจของธุรกิจให้บริการโลจิสติกส์ของประเทศ เพิ่มขึ้นเฉลี่ยร้อยละ 5 ต่อปี
3) มูลค่าการส่งออกภาคบริการ (Export Service) ของธุรกิจด้านโลจิสติกส์เพิ่มขึ้นร้อยละ 5 ต่อปี </t>
  </si>
  <si>
    <t xml:space="preserve">   3.1  โครงการขับเคลื่อนยุทธศาสตร์ ภายใต้คณะกรรมการพาณิชย์อิเล็กทรอนิกส์ของประเทศ</t>
  </si>
  <si>
    <t>(3.0671)</t>
  </si>
  <si>
    <t>1. ข้อเสนอแนะทางนโยบายเพื่อจัดทำการขับเคลื่อนยุทธศาสตร์พาณิชย์อิเล็กทรอนิกส์แห่งชาติ</t>
  </si>
  <si>
    <t>1. มีการประเมินผลการขับเคลื่อนยุทธศาสตร์พาณิชย์อิเล็กทรอนิกส์ฯ และสามารถนำไปใช้พัฒนาปรับปรุงยุทธศาสตร์ระยะต่อไปได้</t>
  </si>
  <si>
    <t xml:space="preserve">   3.2  โครงการพัฒนาตลาดพาณิชย์ดิจิทัลและระบบนิเวศเพื่อส่งเสริม SMEs สู่สากล
</t>
  </si>
  <si>
    <t>(58.5000)</t>
  </si>
  <si>
    <t>1. ผู้ประกอบการ SMEs ไทยสามารถใช้ประโยชน์จากเว็บไซต์ Thaitrade.com ในการขยายโอกาสและช่องทางการสู่สากล (Thaitrade.com)</t>
  </si>
  <si>
    <t>1. ผู้ประกอบการ SMEs ไทยสามารถขยายโอกาสและช่องทางการค้าไปยังตลาดต่างประเทศ โดยผ่านช่องทางการค้าออนไลน์
2. ผู้ประกอบการ SMEs ไทยสามารถใช้ประโยชน์จากเว็บไซต์ website Thaitrade.com ให้สามารถดำเนินการอย่างครบวงจรสามารถใช้งานได้ง่ายขึ้น รวมถึงเข้าถึงเว็บไซต์ที่สะดวก รวดเร็ว และสามารถใช้งานจากทุกอุปกรณ์
3. เสริมสร้างขีดความสามารถทางการแข่งขันของผู้ประกอบการ SMEs ไทย ทั้งความรู้ ทักษะ และเทคนิคในการทำการค้าและการตลาดออนไลน์</t>
  </si>
  <si>
    <t xml:space="preserve">   3.3  โครงการส่งเสริมการค้าระหว่างประเทศผ่านพาณิชย์ดิจิทัล</t>
  </si>
  <si>
    <t>(8.6416)</t>
  </si>
  <si>
    <t>จำนวนการจัดกิจกรรมเพื่อส่งเสริมและสนับสนุนประกอบการไทยด้านพาณิชย์อิเล็กทรอนิกส์</t>
  </si>
  <si>
    <t>1. เพิ่มมูลค่าการส่งออกของไทยผ่านทางพาณิชย์อิเล็กทรอนิกส์ข้ามพรมแดน (Cross Border e-Commerce) และสร้างรายได้ให้แก่ผู้ประกอบการไทยในการทำการค้าระหว่างประเทศผ่านช่องทางพาณิชย์อิเล็กทรอนิกส์
2. พัฒนาและขยายเครือข่ายพันธมิตรด้านค้าออนไลน์ในต่างประเทศเพื่อเป็นการสร้างและพัฒนา e-Commerce Ecosystem ของไทยให้สมบูรณ์และครบวงจร</t>
  </si>
  <si>
    <r>
      <rPr>
        <b/>
        <sz val="16"/>
        <color theme="1"/>
        <rFont val="TH SarabunPSK"/>
        <family val="2"/>
      </rPr>
      <t>กระทรวงดิจิทัลเพื่อเศรษฐกิจและสังคม</t>
    </r>
    <r>
      <rPr>
        <sz val="16"/>
        <color theme="1"/>
        <rFont val="TH SarabunPSK"/>
        <family val="2"/>
      </rPr>
      <t xml:space="preserve"> (หน่วยงานหลัก)</t>
    </r>
  </si>
  <si>
    <t>- จำนวนผู้ประกอบการที่ได้รับการส่งเสริมและพัฒนา 6,000 คน
- ยอดขายของผู้ประกอบการใน e-Directory เพิ่มขึ้น
- ส่งเสริมการรับรู้และกระตุ้นความเชื่อมั่นใจการซื้อขายออนไลน์ 
- จำนวน Payment Partner ด้าน e-Payment เข้าร่วมโครงการ 
- ให้บริการรับเรื่องร้องเรียนปัญหาออนไลน์ (Online Complaint Center หรือ OCC) ให้กับผู้บริโภค ด้วยระบบ call center (1212)  และให้คำแนะนำเบื้องต้นเกี่ยวกับแก้ไขปัญหาที่เกิดขึ้นหรือการส่งเรื่องต่อไปยังหน่วยงานที่เกี่ยวข้อง</t>
  </si>
  <si>
    <t xml:space="preserve">-ผู้ประกอบการพาณิชย์อิเล็กทรอนิกส์ไทยมีมาตรฐานการดำเนินธุรกิจอีคอมเมิร์ซในระดับสากล และมีความพร้อมในการเข้าสู่ประชาคมเศรษฐกิจอาเซียน
- ภาคธุรกิจ และภาคประชาชนเกิดความเชื่อมั่นในการทำ e-Commerce จากการมีผู้ประกอบการพาณิชย์อิเล็กทรอนิกส์ที่มีมาตรฐาน และน่าเชื่อถือ สามารถเป็นแหล่งที่พึ่งให้แก่ผู้บริโภค ตลอดจนสร้างความมั่นใจให้กับผู้ประกอบการไทยได้
- มีศูนย์รับเรื่องร้องเรียนออนไลน์ หรือ Online Complaint Center (OCC) ซึ่งเป็นศูนย์กลางในการรองรับปัญหาอันเกิดจากการทำธุรกรรมออนไลน์ และให้คำแนะนำเกี่ยวกับแก้ไขปัญหาที่เกิดขึ้นหรือการส่งต่อไปยังหน่วยงานที่เกี่ยวข้อง ถือเป็นช่องทางที่ประชาชนสามารถเข้าถึงได้ง่าย ซึ่งการดำเนินงานดังกล่าวเป็นจุดเริ่มต้นที่จะนำไปสู่การระงับข้อพิพาททางออนไลน์ (Online Dispute Resolution) ทั้งเรื่องการร้องเรียน และการไกล่เกลี่ยในอนาคตต่อไป
</t>
  </si>
  <si>
    <t>ชุมชนใน 10,200   หมู่บ้านทั่วประเทศ สามารถนำสินค้าและบริการมาจำหน่ายบนร้านค้าออนไลน์และออฟไลน์ เพื่อสร้างรายได้แก่ชุมชน</t>
  </si>
  <si>
    <t>มีรายการสินค้าหรือบริการเข้าร่วมโครงการไม่ต่ำกว่า 100,000 รายการ</t>
  </si>
  <si>
    <t>โครงการประยุกต์และดำเนินการใช้ e-product catalogues สำหรับยาและเวชภัณฑ์เพื่อการค้าอิเล็กทรอนิกส์ในระบบสาธารณสุขไทย</t>
  </si>
  <si>
    <t>ฐานแค็ตตาล็อกอิเล็กทรอนิกส์สำหรับยาและเวชภัณฑ์ 1 ฐาน</t>
  </si>
  <si>
    <t xml:space="preserve">ฐานแค็ตตาล็อกอิเล็กทรอนิกส์สำหรับยาและเวชภัณฑ์ (ฐานข้อมูลออนไลน์บนเว็บ) </t>
  </si>
  <si>
    <t xml:space="preserve">1. ต้นทุนด้านโลจิสติกส์และโซ่อุปทานของสถานประกอบการ เป้าหมายในปี 2562 ลดลงไม่น้อยกว่าร้อยละ 15
</t>
  </si>
  <si>
    <t>สำนักงานปลัดกระทรวงสาธารณสุข/
ศูนย์การจัดการโลจิสติกส์และโซ่อุปทานสุขภาพ (LogHealth) คณะวิศวกรรมศาสตร์  มหาวิทยาลัยมหิดล</t>
  </si>
  <si>
    <t>รวมแผนงาน/โครงการ
ในกลยุทธ์ที่ 2 มี 6 โครงการ</t>
  </si>
  <si>
    <t>โครงการเพิ่มขีดความสามารถธุรกิจให้บริการโลจิสติกส์ไทยให้แข่งขันได้ในสากล</t>
  </si>
  <si>
    <t>ธุรกิจให้บริการโลจิสติกส์และธุรกิจที่เกี่ยวเนื่องกับการให้บริการโลจิสติกส์ได้รับการพัฒนา จำนวน 1,100 ราย</t>
  </si>
  <si>
    <t xml:space="preserve">ธุรกิจให้บริการโลจิสติกส์ได้รับการพัฒนาสู่มาตรฐานสากล จำนวน 204 ราย </t>
  </si>
  <si>
    <t xml:space="preserve">สร้างความเข้มแข็งให้แก่ธุรกิจให้บริการโลจิสติกส์ และเพิ่มขีดความสามารถในการแข่งขัน </t>
  </si>
  <si>
    <t>โครงการต่อเนื่องปี 2562-2564  วงเงินรวมทั้งสิ้น 72.00 ล้านบาท</t>
  </si>
  <si>
    <t xml:space="preserve">โครงการส่งเสริมการพัฒนาบริการและขยายเครือข่ายของ
ผู้ให้บริการโลจิสติกส์ </t>
  </si>
  <si>
    <t>1.จำนวนการจับคู่ธุรกิจระหว่าง LSPs ไทยผู้ประกอบการค้าระหว่างประเทศอย่างน้อย 300 คู่
2.จำนวนผู้ให้บริการ
โลจิสติกส์ไทยที่ได้รับการพัฒนาขีดความสามารถในการบริหารจัดการโลจิสติกส์ในระดับสากลอย่างน้อย 15 ราย</t>
  </si>
  <si>
    <t>มูลค่าการสั่งซื้อสินค้าและบริการจากกิจกรรมเจรจาธุรกิจสาขา
โลจิสติกส์เพิ่มขึ้นร้อยละ 2.2 (คิดเป็นมูลค่า 672.22 ล้านบาท)</t>
  </si>
  <si>
    <t xml:space="preserve">1) มูลค่าพาณิชย์อิเล็กทรอนิกส์สาขาการขนส่งและโลจิสติกส์เพิ่มขึ้นเฉลี่ยร้อยละ10 ต่อปี
2) มูลค่าเพิ่มทางเศรษฐกิจของธุรกิจให้บริการโลจิสติกส์ของประเทศ เพิ่มขึ้นเฉลี่ยร้อยละ 5 ต่อปี
3) มูลค่าการส่งออกภาคบริการ (Export Service) ของธุรกิจด้านโลจิสติกส์เพิ่มขึ้นร้อยละ5 ต่อปี </t>
  </si>
  <si>
    <t>โครงการต่อเนื่องปี 2560-2564  วงเงินรวมทั้งสิ้น 147.13 ล้านบาท</t>
  </si>
  <si>
    <r>
      <t xml:space="preserve">   2.1 งานแสดงสินค้าโลจิสติกส์</t>
    </r>
    <r>
      <rPr>
        <sz val="12"/>
        <rFont val="TH SarabunPSK"/>
        <family val="2"/>
      </rPr>
      <t>(TILOG-LOGISTIX 2019)</t>
    </r>
  </si>
  <si>
    <t>(15.0000)</t>
  </si>
  <si>
    <t xml:space="preserve">   2.2 ศูนย์ให้บริการโลจิสติกส์ในงานแสดงสินค้านานาชาติ</t>
  </si>
  <si>
    <t>(3.0000)</t>
  </si>
  <si>
    <t xml:space="preserve">   2.3 คณะผู้แทนการค้า(Incoming Mission) จากต่างประเทศ (เอเชียและยุโรป)   </t>
  </si>
  <si>
    <t>(2.5500)</t>
  </si>
  <si>
    <t xml:space="preserve">   2.4 การจัดกิจกรรมสร้างเครือข่ายผู้ให้บริการโลจิสติกส์</t>
  </si>
  <si>
    <t>(2.0000)</t>
  </si>
  <si>
    <t xml:space="preserve">   2.5 การยกระดับการให้บริการของผู้ให้บริการโลจิสติกส์ตามเกณฑ์มาตรฐานสากล</t>
  </si>
  <si>
    <t>(7.0000)</t>
  </si>
  <si>
    <t>โครงการพัฒนาศักยภาพความปลอดภัยในการประกอบการขนส่ง และผู้บริหารจัดการความปลอดภัยด้านการขนส่งสินค้า</t>
  </si>
  <si>
    <t xml:space="preserve"> 1. หลักสูตรเพื่อใช้ในการอบรมให้กับผู้ประกอบการขนส่งสินค้าในเรื่องความปลอดภัยในการขนส่งสินค้าด้วยรถบรรทุก และจัดทำมาตรฐานผู้จัดการด้านความปลอดภัยด้านการขนส่งสินค้า 
2. มีผู้จัดการด้านความปลอดภัยด้านการขนส่งสินค้า (Safety Transport Manager) </t>
  </si>
  <si>
    <t xml:space="preserve">มีกลไกการบริหารเชิงป้องกันการเกิดอุบัติเหตุ (Accident  Prevention) ที่มีสาเหตุจากรถบรรทุกได้ </t>
  </si>
  <si>
    <t xml:space="preserve"> - จำนวนโครงการที่ส่งเสริมด้านความปลอดภัยและมีมาตรฐานสากลด้านคมนาคมขนส่ง .... รายการ    
 - จำนวนผู้ประกอบการโลจิสติกส์ที่ได้ Related Logistics World-recognized Certificate 
เพิ่มขึ้นร้อยละ 10 ต่อปี
</t>
  </si>
  <si>
    <t>โครงการพัฒนาเครือข่ายโลจิสติกส์ ด้านการขนส่งสินค้าทางถนนรองรับเขตเศรษฐกิจพิเศษ เชื่อมโยงสู่ประเทศเพื่อนบ้าน</t>
  </si>
  <si>
    <t xml:space="preserve"> ประสิทธิภาพการอำนวยความสะดวกทางการค้าของประเทศไทยอยู่ในอันดับที่ดีขึ้นในปี 2564</t>
  </si>
  <si>
    <t xml:space="preserve">โครงการต่อเนื่องปี 2561-2562  วงเงินรวมทั้งสิ้น 24.70 ล้านบาท
</t>
  </si>
  <si>
    <t>พัฒนาผู้ประกอบการโลจิสติกส์สำหรับการส่งออกสินค้าเกษตรหลัก</t>
  </si>
  <si>
    <t>ผู้เข้าอบรม 250 คน/จำนวนสถานประกอบการ 50 แห่ง</t>
  </si>
  <si>
    <t>ลดต้นทุนด้านโลจิสติกส์สำหรับการส่งออกสินค้าเกษตรหลัก ร้อยละ 10</t>
  </si>
  <si>
    <t>ต้นทุนด้านโลจิสติกส์และโซ่อุปทานของสถานประกอบการ เป้าหมายในปี 2562 ลดลงไม่น้อยกว่าร้อยละ 15</t>
  </si>
  <si>
    <t>มหาวิทยาลัยขอนแก่น
คณะวิศวกรรมศาสตร์</t>
  </si>
  <si>
    <t xml:space="preserve">โครงการต่อเนื่องปี 2562-2564  วงเงินรวมทั้งสิ้น 30.00 ล้านบาท
</t>
  </si>
  <si>
    <t>ยกระดับเทคโนโลยีดิจิทัลสำหรับผู้ให้บริการโลจิสติกส์ (Logistics Service Provider: LSP) ด้าน Enterprise Resource Planning/Transport Management System</t>
  </si>
  <si>
    <t>−</t>
  </si>
  <si>
    <t>ผู้เข้าอบรม 200 คน/จำนวนสถานประกอบการ 50 แห่ง</t>
  </si>
  <si>
    <t xml:space="preserve">โครงการต่อเนื่องปี 2562-2564  วงเงินรวมทั้งสิ้น 60.00 ล้านบาท
</t>
  </si>
  <si>
    <t>Certified ASEAN Logistics Master</t>
  </si>
  <si>
    <t xml:space="preserve">โครงการต่อเนื่องปี 2562-2564  วงเงินรวมทั้งสิ้น 54.00 ล้านบาท
</t>
  </si>
  <si>
    <t>โครงการจัดทำมาตรฐานเกรดตู้คอนเทนเนอร์สำหรับการส่งออก</t>
  </si>
  <si>
    <t>สภาผู้ส่งสินค้าทางเรือแห่งประเทศไทย (สรท.)</t>
  </si>
  <si>
    <t>โครงการของ สรท. ในปี 2562 อยู่ระหว่างพิจารณารายละเอียดและสรรหางบประมาณเพื่อสนับสนุนการดำเนินงาน</t>
  </si>
  <si>
    <r>
      <t>สมาคมผู้รับจัดการขนส่งสินค้าระหว่างประเทศ (TIFFA)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</si>
  <si>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โครงการพัฒนาผู้บริหารชั้นต้นของผู้ให้บริการโลจิสติกส์ไทย หลักสูตรการพัฒนาบุคลากรเพื่อเสริมสร้างความพร้อมสำหรับผู้บริหารการจัดการโลจิสติกส์ชั้นต้น (Logistics Management for Young Executive Program)</t>
  </si>
  <si>
    <t xml:space="preserve"> - ผู้บริหารระดับต้นในอุตสาหกรรมโลจิสติกส์จำนวน 300 คน</t>
  </si>
  <si>
    <t xml:space="preserve"> - สร้างนักบริหารระดับต้นให้เป็นผู้มีวิสัยทัศน์และโลกทัศน์ที่กว้างไกล พัฒนามาตรฐานบุคลากรด้านโลจิสติกส์ให้ได้รับความรู้ศาสตร์และศิลป์ด้านโลจิสติกส์และการบริหารจัดการสมัยใหม่ เพื่อให้สามารถนำองค์ความรู้และประสบการณ์ไปประยุกต์ใช้งานในองค์การให้มีประสิทธิภาพยิ่งขึ้น</t>
  </si>
  <si>
    <t xml:space="preserve"> - จำนวนสถาบันและผู้ประกอบการที่มีการเชื่อมโยงการค้าสู่รูปแบบพาณิชย์อิเล็กทรอนิกส์เพิ่มขึ้นร้อยละ 10 ต่อปี</t>
  </si>
  <si>
    <t xml:space="preserve">สมาคมผู้รับจัดการขนส่งสินค้าระหว่างประเทศ (TIFFA)/กรมส่งเสริมการค้าระหว่างประเทศ </t>
  </si>
  <si>
    <t>รวมแผนงาน/โครงการ
ในยุทธศาสตร์ที่ 1 มี 57 โครงการ</t>
  </si>
  <si>
    <t>กระทรวงคมนาคม (หน่วยงานสนับสนุน)</t>
  </si>
  <si>
    <t>กระทรวงสาธารณสุข (หน่วยงานสนับสนุน)</t>
  </si>
  <si>
    <t>กระทรวงศึกษาธิการ (หน่วยงานสนับสนุน)</t>
  </si>
  <si>
    <t xml:space="preserve">แผนปฏิบัติการภายใต้แผนยุทธศาสตร์การพัฒนาระบบโลจิสติกส์ของประเทศไทย ฉบับที่ 3 (พ.ศ. 2560-2564)  (ครม. มีมติเห็นชอบเมื่อวันที่ 16  ตุลาคม 2561) </t>
  </si>
  <si>
    <t>ปีงบประมาณ พ.ศ. 2560-2561</t>
  </si>
  <si>
    <t>ปีงบประมาณ พ.ศ. 2562</t>
  </si>
  <si>
    <r>
      <rPr>
        <b/>
        <sz val="16"/>
        <rFont val="TH SarabunPSK"/>
        <family val="2"/>
      </rPr>
      <t>กระทรวงคมนาคม</t>
    </r>
    <r>
      <rPr>
        <sz val="16"/>
        <rFont val="TH SarabunPSK"/>
        <family val="2"/>
      </rPr>
      <t xml:space="preserve"> (หน่วยงานหลัก)</t>
    </r>
  </si>
  <si>
    <t>เพิ่มประสิทธิภาพของการขนส่งทางรถไฟ ลดระยะเวลาการเดินทาง ประหยัดพลังงานเชื้อเพลิงที่ใช้ในการขนส่งของประเทศ และลดปัญหามลพิษที่มีต่อสิ่งแวดล้อม</t>
  </si>
  <si>
    <t xml:space="preserve">โครงการต่อเนื่องปี 2559-2563  วงเงินรวมทั้งสิ้น 17,290.63 ล้านบาท </t>
  </si>
  <si>
    <t xml:space="preserve">โครงการต่อเนื่องปี 2559-2564  วงเงินรวมทั้งสิ้น 24,722.28 ล้านบาท </t>
  </si>
  <si>
    <t xml:space="preserve">โครงการต่อเนื่องปี 2559-2563  วงเงินรวมทั้งสิ้น 10,239.58 ล้านบาท </t>
  </si>
  <si>
    <t>โครงการก่อสร้างทางคู่ ช่วงปากน้ำโพ -  เด่นชัย</t>
  </si>
  <si>
    <t xml:space="preserve">โครงการต่อเนื่องปี 2560-2565  วงเงินรวมทั้งสิ้น 62,625.35 ล้านบาท </t>
  </si>
  <si>
    <t>โครงการก่อสร้างทางคู่ ชุมทางถนน
จิระ - อุบลราชธานี</t>
  </si>
  <si>
    <t xml:space="preserve">โครงการต่อเนื่องปี 2560-2564 วงเงินรวมทั้งสิ้น 37,431.59 ล้านบาท </t>
  </si>
  <si>
    <t xml:space="preserve">โครงการต่อเนื่องปี 2560-2564  วงเงินรวมทั้งสิ้น 26,663.36 ล้านบาท </t>
  </si>
  <si>
    <t>โครงการก่อสร้างทางคู่ ช่วงชุมพร - 
สุราษฎร์ธานี</t>
  </si>
  <si>
    <t xml:space="preserve">โครงการต่อเนื่องปี 2560-2564  วงเงินรวมทั้งสิ้น 24,294.36 ล้านบาท </t>
  </si>
  <si>
    <t xml:space="preserve">โครงการต่อเนื่องปี 2560-2565  วงเงินรวมทั้งสิ้น 57,375.43 ล้านบาท </t>
  </si>
  <si>
    <t xml:space="preserve">โครงการต่อเนื่องปี 2560-2565  วงเงินรวมทั้งสิ้น 59,924.24 ล้านบาท </t>
  </si>
  <si>
    <t xml:space="preserve">โครงการต่อเนื่องปี 2559-2562  วงเงินรวมทั้งสิ้น 100 ล้านบาท </t>
  </si>
  <si>
    <t xml:space="preserve">โครงการต่อเนื่องปี 2560-2566  วงเงินรวมทั้งสิ้น 76,980.32 ล้านบาท </t>
  </si>
  <si>
    <t xml:space="preserve">โครงการต่อเนื่องปี 2560-2566  วงเงินรวมทั้งสิ้น 60,353.41 ล้านบาท </t>
  </si>
  <si>
    <t>โครงการเพิ่มประสิทธิภาพและเพิ่มความจุทางรถไฟ ช่วงหัวหมาก - ฉะเชิงเทรา - ศรีราชา(125กม.) และโครงการรถไฟทางคู่ ช่วงศรีราชา - มาบตาพุด(70 กม.) (งานจ้างที่ปรึกษาเพื่อศึกษาความเหมาะสม ออกแบบรายละเอียดฯ)</t>
  </si>
  <si>
    <t>ผลการศึกษาโครงการเพิ่มประสิทธิภาพและเพิ่มความจุทางรถไฟช่วงหัวหมาก -ฉะเชิงเทรา - ศรีราชา และโครงการรถไฟทางคู่ ช่วงศรีราชา - มาบตาพุด</t>
  </si>
  <si>
    <t>โครงการทางคู่ ช่วงระยอง -  จันทบุรี - ตราด (งานจ้างที่ปรึกษาเพื่อศึกษาความเหมาะสมของโครงการ)</t>
  </si>
  <si>
    <t>ผลการศึกษาความเหมาะสมโครงการรถไฟทางคู่ระยอง จันทบุรี ตราด</t>
  </si>
  <si>
    <t>กระทรวงวิทยาศาสตร์และเทคโนโลยี</t>
  </si>
  <si>
    <t>โครงการพัฒนามาตรฐานการวัดเพื่อรองรับการพัฒนาระบบราง</t>
  </si>
  <si>
    <t>อาคารพัฒนามาตรฐานการวัดเพื่อรองรับการพัฒนาระบบราง เป็นไปตามแผนการดำเนินการก่อสร้าง คิดเป็นร้อยละ 54</t>
  </si>
  <si>
    <t>จำนวนโครงการที่ส่งเสริมด้านความปลอดภัยและมีมาตรฐานสากลด้านคมนาคมขนส่ง</t>
  </si>
  <si>
    <t>จำนวนรายการวิเคราะห์ทดสอบตามมาตรฐานความปลอดภัยระบบราง 30 รายการ</t>
  </si>
  <si>
    <t>เกิดมาตรฐานชิ้นส่วนระบบรางที่สำคัญต่อความปลอดภัยในการใช้งานระบบรางรถไฟและตัวรถไฟของประเทศที่เป็นสากล 2 มาตรฐาน</t>
  </si>
  <si>
    <t xml:space="preserve">อันดับ LPI ดีขึ้น </t>
  </si>
  <si>
    <t>กระทรวงคมนาคม</t>
  </si>
  <si>
    <t xml:space="preserve">โครงการท่าเทียบเรือน้ำลึกปากบารา จ.สตูล (ค่าศึกษาทบทวนและสำรวจออกแบบรายละเอียดและศึกษา EHIA) </t>
  </si>
  <si>
    <t xml:space="preserve">โครงการต่อเนื่องปี 2559-2562  วงเงินรวมทั้งสิ้น 115.52 ล้านบาท </t>
  </si>
  <si>
    <t xml:space="preserve">โครงการก่อสร้างท่าเรือน้ำลึกสงขลา แห่งที่ 2 </t>
  </si>
  <si>
    <t>ท่าเรือ 1 แห่ง</t>
  </si>
  <si>
    <t>เพิ่มขีดความสามารถของท่าเรือน้ำลึกบริเวณชายฝั่งทะเลอ่าวไทยตอนล่างทดแทนการขยายท่าเรือสงขลาที่มีการใช้งานจนเกินขีดความสามารถ</t>
  </si>
  <si>
    <t xml:space="preserve">โครงการต่อเนื่องปี 2562-2565  วงเงินรวมทั้งสิ้น 14,077.68 ล้านบาท </t>
  </si>
  <si>
    <t xml:space="preserve">โครงการพัฒนาท่าเรือแหลมฉบัง ขั้นที่ 3
</t>
  </si>
  <si>
    <t>(1.) วิสัยสามารถรองรับตู้สินค้าผ่านท่ารวมกันได้ประมาณ ปีละ 18 ล้าน ที.อี.ยู.
(2.) เพิ่มรองรับการขนส่งตู้สินค้าผ่านท่าทางรถไฟให้ได้ 4 ล้านตู้ ต่อปี และเพิ่มระบบจัดการขนส่งตู้สินค้าแบบอัตโนมัติ (Automation)</t>
  </si>
  <si>
    <t>อันดับ Trading Across Border  ดีขึ้น</t>
  </si>
  <si>
    <t xml:space="preserve">โครงการต่อเนื่องปี 2562-2578 วงเงินรวมทั้งสิ้น 141,357.60 ล้านบาท* (วงเงินเบื้องต้น โดยเป็นเงินลงทุนของ กทท. 47,592.720 ล้านบาทและเอกชนร่วมลงทุน) </t>
  </si>
  <si>
    <t>อันดับ LPI ดีขึ้น</t>
  </si>
  <si>
    <t xml:space="preserve">โครงการต่อเนื่องปี 2560-2564  วงเงินรวมทั้งสิ้น 31,244.00 ล้านบาท </t>
  </si>
  <si>
    <t>(1.) ช่วยอํานวยความสะดวกให้แก่ประชาชนในการคมนาคมขนส่ง
(2.) พัฒนาเครือข่ายการขนส่งทั้งภายในประเทศและที่เชื่อมต่อสู่ต่างประเทศให้เชื่อมโยงอย่างบูรณาการ
(3.) แผนที่สามารถสนับสนุนกิจกรรมการกระจายสินค้าจากภาคตะวันออกเฉียงเหนือไปภาคตะวันออก และการขนส่งทางอากาศที่สนามบินสุวรรณภูมิ                       (4.) ประชาชนในพื้นและใกล้เคียงได้ใช้เส้นทางที่สะดวกและปลอดภัย
(5.) เกิดการจ้างงานในพื้นที่ อันที่จะทําให้ประชาชนมีรายได้เพิ่มขึ้น</t>
  </si>
  <si>
    <t>โครงการต่อเนื่อง</t>
  </si>
  <si>
    <t xml:space="preserve">(1.) เพิ่มประสิทธิภาพด้านการคมนาคมขนส่งสินค้า (2.) ลดปัญหาการจราจรที่ติดขัดและอุบัติเหตุบนท้องถนน
</t>
  </si>
  <si>
    <t>สาย ฉช.3001 แยก ทล.314  - ลาดกระบัง จ.ฉะเชิงเทรา, สมุทรปราการ ระยะทาง 20.328 กม.</t>
  </si>
  <si>
    <t xml:space="preserve">โครงการต่อเนื่องปี 2559-2562  วงเงินรวมทั้งสิ้น 3,801.96 ล้านบาท </t>
  </si>
  <si>
    <t>(1.) เป็นการเพิ่มประสิทธิภาพของคมนาคมขนส่ง ให้มีความสะดวก ปลอดภัย ในการใช้งาน และมีความรวดเร็วในการเดินทาง ลดเวลาและค่าใช้จ่ายในการเดินทาง
(2.) ส่งเสริมการพัฒนาด้านเศรษฐกิจในพื้นที่โครงการและภาพรวมของจังหวัดในแขนงต่าง ๆ เช่น การบริการ การค้า การอุตสาหกรรม การคมนาคม
(3.) รองรับปริมาณจราจรที่มีความหนาแน่น
(4.)ยกระดับคุณภาพชีวิตแก่ประชาชนในพื้นที่
(5.) การจ้างงานในพื้นที่ อันที่จะทําให้ประชาชนมีรายได้เพิ่มขึ้น</t>
  </si>
  <si>
    <t xml:space="preserve">โครงการต่อเนื่องปี 2559-2562  วงเงินรวมทั้งสิ้น 1,499.26 ล้านบาท </t>
  </si>
  <si>
    <t xml:space="preserve">โครงการต่อเนื่องปี 2561-2563  วงเงินรวมทั้งสิ้น 978.51 ล้านบาท </t>
  </si>
  <si>
    <t xml:space="preserve">โครงการต่อเนื่องปี 2559-2563  วงเงินรวมทั้งสิ้น 1,104.40 ล้านบาท </t>
  </si>
  <si>
    <t>สาย รย. 4058 แยก ทล.3138 - ทล.344 อ.บ้านค่าย จ. ระยอง</t>
  </si>
  <si>
    <t xml:space="preserve">โครงการต่อเนื่องปี 2561-2563  วงเงินรวมทั้งสิ้น 215.83 ล้านบาท </t>
  </si>
  <si>
    <t>โครงข่ายทางสนับสนุนการเชื่อมต่อระบบขนส่งหลักของประเทศ ช่วงจังหวัดสมุทรสาคร -  จังหวัดสมุทรปราการ (สะพานข้ามแม่น้ำเจ้าพระยาบริเวณอำเภอพระสมุทรเจดีย์ จังหวัดสมุทรปราการ และถนนเชื่อมต่อ)</t>
  </si>
  <si>
    <t xml:space="preserve">โครงการต่อเนื่องปี 2562-2567  วงเงินรวมทั้งสิ้น 48,103.09 ล้านบาท </t>
  </si>
  <si>
    <t xml:space="preserve">(1.) ช่วยอำนวยความสะดวกให้แก่ประชาชนในการคมนาคมและการขนส่งสินค้า
(2.) ช่วยบรรเทาปัญหาจาจรที่ติดขัดในเขตเมืองและเพิ่มความปลอดภัยในการเดินทาง
(3.) ยกระดับคุณภาพชีวิตแก่ประชาชนในพื้นที่
</t>
  </si>
  <si>
    <t>โครงการต่อเนื่องปี 2561-2564  วงเงินรวมทั้งสิ้น 2,913.00 ล้านบาท</t>
  </si>
  <si>
    <t xml:space="preserve">โครงการต่อเนื่องปี 2562-2565  วงเงินรวมทั้งสิ้น 1,136 ล้านบาท </t>
  </si>
  <si>
    <t>โครงการก่อสร้างถนนสาย ก ผังเมืองรวมเมืองชลบุรี จ.ชลบุรี ระยะทาง 3 กม.</t>
  </si>
  <si>
    <t xml:space="preserve">โครงการต่อเนื่องปี 2562-2565  วงเงินรวมทั้งสิ้น 681.00 ล้านบาท </t>
  </si>
  <si>
    <t>โครงการก่อสร้างถนนโลจิสติกส์ สาย ทล.36 – ทช.ชบ.3009 (เชื่อมท่าเรือแหลมฉบัง) จ.ชลบุรี ระยะทาง 9.25 กม.</t>
  </si>
  <si>
    <t xml:space="preserve">โครงการต่อเนื่องปี 2562-2565  วงเงินรวมทั้งสิ้น 1,796.00 ล้านบาท </t>
  </si>
  <si>
    <t>โครงการก่อสร้างปรับปรุงขยายผิวจราจร สาย รย.2061 แยก ทล.36 – บ.หนองมะหาด อ.เมือง จ.ระยอง ระยะทาง 3.041 กม.</t>
  </si>
  <si>
    <t xml:space="preserve">โครงการต่อเนื่องปี 2562-2563  วงเงินรวมทั้งสิ้น 190 ล้านบาท </t>
  </si>
  <si>
    <t>โครงการก่อสร้างปรับปรุงขยายผิวจราจร สาย รย.4038 แยก ทล.3139 – บ.มาบจันทร์ อ.เมือง จ.ระยอง ระยะทาง 8 กม.</t>
  </si>
  <si>
    <t xml:space="preserve">โครงการต่อเนื่องปี 2562-2563  วงเงินรวมทั้งสิ้น 185.00 ล้านบาท </t>
  </si>
  <si>
    <t>การจัดทำแผนแม่บท พัฒนาโครงข่ายทางหลวงชนบท สนับสนุนเขตระเบียงเศรษฐกิจ ภาคตะวันออก(EEC)</t>
  </si>
  <si>
    <t xml:space="preserve">โครงการต่อเนื่องปี 2560-2562  วงเงินรวมทั้งสิ้น 9,832.67 ล้านบาท </t>
  </si>
  <si>
    <t>โครงการสำรวจออกแบบรายละเอียดโครงการถนนเลี่ยงเมือง สาย ง อ.เมือง จ.ระยอง ระยะทาง 14 กม.</t>
  </si>
  <si>
    <t>โครงการศึกษาความเหมาะสมและสำรวจออกแบบรายละเอียดพร้อมประมาณราคาถนนโลจิสติกส์สานยทาง ฉช.2004 (ตอนที่2) จ.ฉะเชิงเทรา</t>
  </si>
  <si>
    <t>โครงการศึกษาความเหมาะสม และสำรวจออกแบบ พร้อมประมาณราคา สะพาน คสล. ข้ามจุดตัดถนนกับทางรถไฟ และ/หรือการแก้ไขจุดเสี่ยงบเวณจุดตัดฯ ในจังหวัดฉะเชิงเทรา จำนวน 5 แห่ง</t>
  </si>
  <si>
    <t>โครงการศึกษาความเหมาะสม ขยายช่องจราจร ชบ.3027 และสะพานข้ามทางแยก ทล.331 เชื่อม ทล.331 ตัดใหม่ กับ ทช.3027 จ.ชลบุรี</t>
  </si>
  <si>
    <t>โครงการศึกษาความเหมาะสม ขยายช่องจราจร ชบ.3007 แยก ทล.331 เชื่อม ทล.3245 จ.ชลบุรี ระยะทาง 7 กม.</t>
  </si>
  <si>
    <t xml:space="preserve">โครงการต่อเนื่องปี 2561-2563  วงเงินรวมทั้งสิ้น 1,530.00 ล้านบาท </t>
  </si>
  <si>
    <t xml:space="preserve">โครงการต่อเนื่องปี 2561-2563  วงเงินรวมทั้งสิ้น 1,200.00 ล้านบาท </t>
  </si>
  <si>
    <t xml:space="preserve">โครงการต่อเนื่องปี 2560-2562  วงเงินรวมทั้งสิ้น 250.00 ล้านบาท </t>
  </si>
  <si>
    <t xml:space="preserve">โครงการต่อเนื่องปี 2561-2563  วงเงินรวมทั้งสิ้น 632.00 ล้านบาท </t>
  </si>
  <si>
    <t>ทล.3 บ้านฉาง - ระยอง (ระยะทาง 17 กม. ขยาย 4 ช่องจราจร เป็น 8 ช่องจราจร)</t>
  </si>
  <si>
    <t>ทางหลวงจำนวน 8 ช่องจราจร ระยะทาง 17 กม.</t>
  </si>
  <si>
    <t xml:space="preserve">โครงการต่อเนื่องปี 2562-2564  วงเงินรวมทั้งสิ้น 1,460.00 ล้านบาท </t>
  </si>
  <si>
    <t>ทางหลวงจำนวน 8 ช่องจราจร ระยะทาง 21กม.</t>
  </si>
  <si>
    <t xml:space="preserve">โครงการต่อเนื่องปี 2561-2563  วงเงินรวมทั้งสิ้น 1,395.00 ล้านบาท </t>
  </si>
  <si>
    <t>ทล.3304 บ้านโพธิ์ - แปลงยาว (ระยะทาง 20 กม. ขยาย 2 ช่องจราจร เป็น 4 ช่องจราจร)</t>
  </si>
  <si>
    <t>ทางหลวงจำนวน 4 ช่องจราจร ระยะทาง 20 กม.</t>
  </si>
  <si>
    <t xml:space="preserve">โครงการต่อเนื่องปี 2562-2564  วงเงินรวมทั้งสิ้น 800.00 ล้านบาท </t>
  </si>
  <si>
    <t>ทล 319 พนมสารคาม - ศรีมโหสถ (ทล.304 - ทล.3070) (ระยะทาง 17 กม. ขยาย 2 ช่องจราจร เป็น 4 ช่องจราจร)</t>
  </si>
  <si>
    <t xml:space="preserve">โครงการต่อเนื่องปี 2562-2564  วงเงินรวมทั้งสิ้น 530.00 ล้านบาท </t>
  </si>
  <si>
    <t xml:space="preserve">โครงการต่อเนื่องปี 2561-2563  วงเงินรวมทั้งสิ้น 1,134.00 ล้านบาท </t>
  </si>
  <si>
    <t xml:space="preserve">โครงการต่อเนื่องปี 2561-2563  วงเงินรวมทั้งสิ้น 612.00 ล้านบาท </t>
  </si>
  <si>
    <t xml:space="preserve">โครงการต่อเนื่องปี 2561-2563  วงเงินรวมทั้งสิ้น 500.00 ล้านบาท </t>
  </si>
  <si>
    <t>ทล.3466 สะพานลอยข้ามทางรถไฟ บ้านเก่า - พานทอง</t>
  </si>
  <si>
    <t xml:space="preserve">โครงการต่อเนื่องปี 2562-2565  วงเงินรวมทั้งสิ้น 265.00 ล้านบาท </t>
  </si>
  <si>
    <t>ทล.3701 สะพานลอยข้ามทางรถไฟ ทางบริการทางหลวงพิเศษหมายเลข 7 กรุงเทพฯ - ชลบุรี</t>
  </si>
  <si>
    <t xml:space="preserve">โครงการต่อเนื่องปี 2564-2566  วงเงินรวมทั้งสิ้น 290.00 ล้านบาท </t>
  </si>
  <si>
    <t xml:space="preserve">โครงการต่อเนื่องปี 2561-2563  วงเงินรวมทั้งสิ้น 4,00.00 ล้านบาท </t>
  </si>
  <si>
    <t>ทล.3 &amp; 331 &amp; 3126 โครงการก่อสร้างสะพานลอยข้ามแยก กม.10 ทางหลวงสายพัทยา-ระยอง</t>
  </si>
  <si>
    <t xml:space="preserve">โครงการต่อเนื่องปี 2562-2564  วงเงินรวมทั้งสิ้น 450.00 ล้านบาท </t>
  </si>
  <si>
    <t>ทล.3 &amp; 334 ทางแยกต่างระดับแกลง</t>
  </si>
  <si>
    <t>ทางแยกต่างระดับจำนวน 1 แห่ง</t>
  </si>
  <si>
    <t xml:space="preserve">โครงการต่อเนื่องปี 2563-2565  วงเงินรวมทั้งสิ้น 350.00 ล้านบาท </t>
  </si>
  <si>
    <t>ทล.304 &amp; 359 สะพานข้ามแยก ไปสระแก้ว</t>
  </si>
  <si>
    <t xml:space="preserve">โครงการต่อเนื่องปี 2563-2565  วงเงินรวมทั้งสิ้น 450.00 ล้านบาท </t>
  </si>
  <si>
    <t>ทล.34 สะพานลอยกลับรถเกือกม้า แยกบ้านเก่า (กม.53) ขาเข้า - ขาออก</t>
  </si>
  <si>
    <t>สะพานลอยกลับรถเกือกม้า 1 แห่ง</t>
  </si>
  <si>
    <t xml:space="preserve">โครงการต่อเนื่องปี 2562-2563  วงเงินรวมทั้งสิ้น 240.00 ล้านบาท </t>
  </si>
  <si>
    <t>ทล.34 สะพานลอยกลับรถเกือกม้า โรงไฟฟ้า บางปะกง (กม.50) ขาออก</t>
  </si>
  <si>
    <t xml:space="preserve">โครงการต่อเนื่องปี 2562-2563  วงเงินรวมทั้งสิ้น 120.00 ล้านบาท </t>
  </si>
  <si>
    <t>ทล.3 สัตหีบ - บ้านฉาง (ขยาย8ช่องจราจร)</t>
  </si>
  <si>
    <t>ทางหลวงจำนวน 8 ช่องจราจร ระยะทาง 10.865 กม.</t>
  </si>
  <si>
    <t xml:space="preserve">โครงการต่อเนื่องปี 2562-2564  วงเงินรวมทั้งสิ้น 930.00 ล้านบาท </t>
  </si>
  <si>
    <t>ทล.3 &amp; 332 โครงการก่อสร้างร้างสะพานลอยข้ามแยกสนามบินอู่ตะเภา ทางหลวงสายพัทยา -  ระยอง</t>
  </si>
  <si>
    <t>ทล.3245 โครงการขยายช่องจราจร ทางหลวงสายปลวกแดง - หนองใหญ่</t>
  </si>
  <si>
    <t>ทางหลวงจำนวน 4 ช่องจราจร ระยะทาง 11.858 กม.</t>
  </si>
  <si>
    <t xml:space="preserve">โครงการต่อเนื่องปี 2562-2564  วงเงินรวมทั้งสิ้น 300.00 ล้านบาท </t>
  </si>
  <si>
    <t>ทล.36 กระทิงลาย - ระยอง (รวมสะพานข้ามแยก หมวดฯ ระยอง3 แยกทับมา แยกบ้านดอน) ตอนแยกมาบข่า -แยกเชิงเนิน (ระยะทาง 24.021 กม. ขยายจาก 4 ช่องจราจร เป็น 6 ช่องจร่จร)</t>
  </si>
  <si>
    <t xml:space="preserve">โครงการต่อเนื่องปี 2561-2563  วงเงินรวมทั้งสิ้น 2,250.00 ล้านบาท </t>
  </si>
  <si>
    <t>ทล.304 ฉะเชิงเทรา -  เขาหินซ้อน ตอนฉะเชิงเทรา - บางคล้า รวมสะพานข้าม 3 แยก เข้าวัดสมานรัตนาราม (ระยะทาง 5.5 กม. ขยายจาก 4 ช่องจราจร เป็น 8 ช่องจราจร)</t>
  </si>
  <si>
    <t xml:space="preserve">โครงการต่อเนื่องปี 2561-2563  วงเงินรวมทั้งสิ้น 600.00 ล้านบาท </t>
  </si>
  <si>
    <t>ทล.344 อ.บ้านบึง - อ.แกลง ตอนบ.นองเสือช้าง-อ.แกลง (ระยะทาง 39.581 กม. บูรณะทางเดิม 4 ช่องจราจร )</t>
  </si>
  <si>
    <t xml:space="preserve">โครงการต่อเนื่องปี 2561-2563  วงเงินรวมทั้งสิ้น 1,300.00 ล้านบาท </t>
  </si>
  <si>
    <t>ทล.36 กระทิงลาย - ระยอง ตอนแยกต่างระดับโป่ง (ทางหลวงพิเศษ หมายเลข7) (ระยะทาง 6.9 กม. ขยายจาก 4 ช่องจราจร เป็น 6 ช่องจราจร)</t>
  </si>
  <si>
    <t xml:space="preserve">โครงการต่อเนื่องปี 2561-2563  วงเงินรวมทั้งสิ้น 470.00 ล้านบาท </t>
  </si>
  <si>
    <t xml:space="preserve">โครงการต่อเนื่องปี 2561-2563  วงเงินรวมทั้งสิ้น 3,628.00 ล้านบาท </t>
  </si>
  <si>
    <t>ทล.332 แยก ทล.32 (แยกเจ) - แยกทล.3 (แยกอู่ตะเภา) (ขยาย 4 ช่องจราจร)</t>
  </si>
  <si>
    <t>ทางหลวงจำนวน 4 ช่องจราจร ระยะทาง 14.487 กม.</t>
  </si>
  <si>
    <t xml:space="preserve">โครงการต่อเนื่องปี 2562-2564  วงเงินรวมทั้งสิ้น 700.00 ล้านบาท </t>
  </si>
  <si>
    <t>ทล.3 พัทยา - สัตหีบ (ขยาย 8 ช่องจราจร)</t>
  </si>
  <si>
    <t>ทางหลวงจำนวน 8 ช่องจราจร ระยะทาง 17.136กม.</t>
  </si>
  <si>
    <t xml:space="preserve">โครงการต่อเนื่องปี 2562-2564  วงเงินรวมทั้งสิ้น 1,900.00 ล้านบาท </t>
  </si>
  <si>
    <t>ทางเลี่ยงเมืองมาบตาพุด (ทางแนวใหม่ 8 ช่องจราจร)</t>
  </si>
  <si>
    <t>ทางเลี่ยงเมืองแนวใหม่จำนวน 8 ช่องจราจรระยะทาง 30 กม.</t>
  </si>
  <si>
    <t xml:space="preserve">โครงการต่อเนื่องปี 2563-2565  วงเงินรวมทั้งสิ้น 6,000 ล้านบาท </t>
  </si>
  <si>
    <t>ทล.304 ฉะเชิงเทรา - เขาหินซ้อน ตอน 2  (บางคล้า - พนมสารคาม) ขยาย 6 ช่องจราจร + สะพานข้ามแยก ทล.3551</t>
  </si>
  <si>
    <t>ทางหลวงจำนวน 6 ช่องจราจร ระยะทาง 24.5 กม.</t>
  </si>
  <si>
    <t xml:space="preserve">โครงการต่อเนื่องปี 2562-2564  วงเงินรวมทั้งสิ้น 2,100.00 ล้านบาท </t>
  </si>
  <si>
    <t>ทล.304 ฉะเชิงเทรา - เขาหินซ้อน ตอน 3  (พนมสารคาม - เขาหินซ้อน) ขยาย 6 ช่องจราจร +  สะพานข้ามแยก ทล.319</t>
  </si>
  <si>
    <t>ทางหลวงจำนวน 6 ช่องจราจร ระยะทาง 21.5 กม. พร้อมสะพานข้ามแยก 1 แห่ง</t>
  </si>
  <si>
    <t>การเพิ่มประสิทธิภาพโครงข่ายโลจิสติกส์ในประเทศและต่างประเทศ</t>
  </si>
  <si>
    <t>โครงการสถานีขนส่งสินค้าจังหวัดเชียงใหม่  (จ้างสำรวจอสังหาริมทรัพย์และจัดกรรมสิทธิ์ที่ดิน)</t>
  </si>
  <si>
    <t>มีสิ่งอำนวยความสะดวกและโครงสร้างพื้นฐานเพื่อรองรับการขนส่งสินค้าและขยายตัวในเมืองหลัก</t>
  </si>
  <si>
    <t xml:space="preserve">โครงการต่อเนื่องปี 2558-2565 วงเงินรวมทั้งสิ้น 1,268.37 ล้านบาท </t>
  </si>
  <si>
    <t>โครงการสถานีขนส่งสินค้าจังหวัดพิษณุโลก (จ้างสำรวจอสังหาริมทรัพย์และจัดกรรมสิทธิ์ที่ดิน)</t>
  </si>
  <si>
    <t xml:space="preserve">โครงการต่อเนื่องปี 2558-2565  วงเงินรวมทั้งสิ้น 625.46 ล้านบาท </t>
  </si>
  <si>
    <t>โครงการสถานีขนส่งสินค้าจังหวัดขอนแก่น (จ้างสำรวจอสังหาริมทรัพย์และจัดกรรมสิทธิ์ที่ดิน)</t>
  </si>
  <si>
    <t xml:space="preserve">โครงการต่อเนื่องปี 2558-2565  วงเงินรวมทั้งสิ้น 1,133.28 ล้านบาท </t>
  </si>
  <si>
    <t>โครงการสถานีขนส่งสินค้าจังหวัดนครราชสีมา (จ้างสำรวจอสังหาริมทรัพย์และจัดกรรมสิทธิ์ที่ดิน)</t>
  </si>
  <si>
    <t xml:space="preserve">โครงการต่อเนื่องปี 2558-2565  วงเงินรวมทั้งสิ้น 958.47 ล้านบาท </t>
  </si>
  <si>
    <t>โครงการสถานีขนส่งสินค้าจังหวัดสุราษฎร์ธานี (จ้างสำรวจอสังหาริมทรัพย์และจัดกรรมสิทธิ์ที่ดิน)</t>
  </si>
  <si>
    <t xml:space="preserve">โครงการต่อเนื่องปี 2558-2565  วงเงินรวมทั้งสิ้น 1,106.20 ล้านบาท </t>
  </si>
  <si>
    <t xml:space="preserve">โครงการสถานีขนส่งสินค้าจังหวัดตาก </t>
  </si>
  <si>
    <t xml:space="preserve">โครงการต่อเนื่องปี 2558-2564  วงเงินรวมทั้งสิ้น 1,021.82 ล้านบาท </t>
  </si>
  <si>
    <t xml:space="preserve">โครงการสถานีขนส่งสินค้าจังหวัดสระแก้ว </t>
  </si>
  <si>
    <t xml:space="preserve">โครงการต่อเนื่องปี 2558-2564  วงเงินรวมทั้งสิ้น 706.82 ล้านบาท </t>
  </si>
  <si>
    <t>โครงการสถานีขนส่งสินค้าจังหวัดสงขลา</t>
  </si>
  <si>
    <t xml:space="preserve">โครงการต่อเนื่องปี 2558-2564  วงเงินรวมทั้งสิ้น 1,884.30 ล้านบาท </t>
  </si>
  <si>
    <t xml:space="preserve">โครงการสถานีขนส่งสินค้าจังหวัดมุกดาหาร </t>
  </si>
  <si>
    <t xml:space="preserve">โครงการต่อเนื่องปี 2558-2564  วงเงินรวมทั้งสิ้น 660.96 ล้านบาท </t>
  </si>
  <si>
    <t xml:space="preserve">โครงการสถานีขนส่งสินค้าจังหวัดหนองคาย </t>
  </si>
  <si>
    <t xml:space="preserve">โครงการต่อเนื่องปี 2558-2564  วงเงินรวมทั้งสิ้น 1,076.79 ล้านบาท </t>
  </si>
  <si>
    <t xml:space="preserve">โครงการสถานีขนส่งสินค้าจังหวัดเชียงราย </t>
  </si>
  <si>
    <t xml:space="preserve">โครงการต่อเนื่องปี 2558-2564  วงเงินรวมทั้งสิ้น 618.37 ล้านบาท </t>
  </si>
  <si>
    <t>โครงการศูนย์เปลี่ยนถ่ายรูปแบบการขนส่งสินค้าเชียงของ จังหวัดเชียงราย (ค่าก่อสร้างระยะที่ 1)</t>
  </si>
  <si>
    <t xml:space="preserve">โครงการต่อเนื่องปี 2553-2562  วงเงินรวมทั้งสิ้น 1,580.63 ล้านบาท </t>
  </si>
  <si>
    <t xml:space="preserve">โครงการสถานีขนส่งสินค้าจังหวัดนราธิวาส </t>
  </si>
  <si>
    <t xml:space="preserve">โครงการต่อเนื่องปี 2558-2564  วงเงินรวมทั้งสิ้น 709.54 ล้านบาท </t>
  </si>
  <si>
    <t>การพัฒนาจุดพักรถบรรทุกตามเส้นทางการขนส่งสินค้าหลักของประเทศ (โครงการนำร่องและแผนระยะเร่งด่วน 13 แห่ง)</t>
  </si>
  <si>
    <t>เพิ่มมาตรฐานความปลอดภัยในการขนส่ง</t>
  </si>
  <si>
    <t xml:space="preserve">โครงการต่อเนื่องปี 2559-2563  วงเงินรวมทั้งสิ้น 2957.72 ล้านบาท </t>
  </si>
  <si>
    <t xml:space="preserve">ถนนสายแยก ทล.4 – ทล.4054 เลียบแนวชายแดน อ.สะเดา (ตอนที่ 2) (ระยะทาง 17.000 กม.) </t>
  </si>
  <si>
    <t xml:space="preserve">โครงการต่อเนื่องปี 2561  วงเงินรวมทั้งสิ้น 183.00 ล้านบาท </t>
  </si>
  <si>
    <t xml:space="preserve">โครงการต่อเนื่องปี 2561-2563  วงเงินรวมทั้งสิ้น 126.00ล้านบาท </t>
  </si>
  <si>
    <t xml:space="preserve">(1.) สนับสนุนส่งเสริมความสามารถในการขนส่งสินค้าระหว่างประเทศไทยและประเทศเพื่อนบ้าน
(2.) เป็นการพัฒนาโครงข่ายทางหลวงชนบทเพื่อรองรับปริมาณจราจรที่เพิ่มขึ้นและรองรับการขยายตัวของชุมชน
(3.) ลดระยะเวลาและค่าใช้จ่ายในการขนส่งสินค้า
(4.) สนับสนุนการท่องเที่ยวประชาชนในพื้นที่และใกล้เคียงได้ใช้เส้นทางที่สะดวกและปลอดภัย
(5.) ยกระดับคุณภาพชีวิตแก่ประชาชนในพื้นที่
(6.) เกิดการจางงานในพื้นที่ อันที่จะทําใหประชาชนมีรายไดเพิ่มขึ้น
</t>
  </si>
  <si>
    <t xml:space="preserve">โครงการต่อเนื่องปี 2558-2564  วงเงินรวมทั้งสิ้น 1,488.21 ล้านบาท </t>
  </si>
  <si>
    <t xml:space="preserve">โครงการต่อเนื่องปี 2561-2564  วงเงินรวมทั้งสิ้น 2,070.00 ล้านบาท </t>
  </si>
  <si>
    <t xml:space="preserve">แยกทางหลวงหมายเลข 4 - ด่านสะเดาแห่งที่ 2 </t>
  </si>
  <si>
    <t xml:space="preserve">เพิ่มความคล่องตัวในการเดินทางบนโครงข่ายทางหลวง  เชื่อมต่อโครงข่ายระเบียงเศรษฐกิจ ระหว่างทางหลวง และพื้นที่สำคัญเพื่อเร่งรัดการพัฒนา </t>
  </si>
  <si>
    <t xml:space="preserve">โครงการต่อเนื่องปี 2563-2565  วงเงินรวมทั้งสิ้น 720.00 ล้านบาท </t>
  </si>
  <si>
    <t xml:space="preserve">ทางหลวงพิเศษระหว่างเมืองสายหาดใหญ่ - ชายแดนไทย/มาเลเซีย </t>
  </si>
  <si>
    <t>ทางหลวงพิเศษ จำนวน 4 ช่องจราจร ระยะทาง 72 กม.</t>
  </si>
  <si>
    <t xml:space="preserve">โครงการต่อเนื่องปี 2564-2567  วงเงินรวมทั้งสิ้น 30,500.00 ล้านบาท </t>
  </si>
  <si>
    <t xml:space="preserve">ทางหลวงหมายเลข 3 ตราด – หาดเล็ก </t>
  </si>
  <si>
    <t xml:space="preserve">โครงการต่อเนื่องปี 2562-2564  วงเงินรวมทั้งสิ้น 3,275.00 ล้านบาท </t>
  </si>
  <si>
    <t xml:space="preserve">โครงการต่อเนื่องปี 2563-2565  วงเงินรวมทั้งสิ้น 2,393.00 ล้านบาท </t>
  </si>
  <si>
    <t xml:space="preserve">ทางเลี่ยงเมืองหนองคาย (ตะวันออก) </t>
  </si>
  <si>
    <t>ทางหลวงแนวใหม่จำนวน 4 ช่องจราจร ระยะทาง 16.127 กม.</t>
  </si>
  <si>
    <t xml:space="preserve">โครงการต่อเนื่องปี 2562-2564  วงเงินรวมทั้งสิ้น 3,100.00 ล้านบาท </t>
  </si>
  <si>
    <t>ทางหลวงหมายเลข 81  บางใหญ่ - บ้านโป่ง – กาญจนบุรี</t>
  </si>
  <si>
    <t xml:space="preserve">โครงการต่อเนื่องปี 2559-2562  วงเงินรวมทั้งสิ้น 49,119.50 ล้านบาท </t>
  </si>
  <si>
    <t>ทล 22 สกลนคร - นครพนม (ทล.)</t>
  </si>
  <si>
    <t xml:space="preserve">โครงการต่อเนื่องปี 2561-2563  วงเงินรวมทั้งสิ้น 1,400.00 ล้านบาท </t>
  </si>
  <si>
    <t xml:space="preserve">กระทรวงเกษตรและสหกรณ์ </t>
  </si>
  <si>
    <t>จำนวนด่านสินค้าเกษตรชายแดนด้านพืช ประมง ปศุสัตว์ ที่เข้าร่วมโครงการฯ ที่ 15 แห่ง ปี 2562 20 ด่าน ปี2564 มีศักยภาพการดำเนินงานพร้อมรองรับการเข้าสู่ประชาคมอาเซียน</t>
  </si>
  <si>
    <t xml:space="preserve">รวมแผนงาน/โครงการ
ในกลยุทธ์ที่ 1  มี 102 โครงการ </t>
  </si>
  <si>
    <t xml:space="preserve">กลยุทธ์ที่ 2 พัฒนาระบบ National Single Window (NSW) ให้สมบูรณ์ </t>
  </si>
  <si>
    <t>โครงการเพิ่มประสิทธิภาพการเชื่อมโยงข้อมูลการนำเข้าและการส่งออก สินค้าสรรพสามิต ผ่านระบบ NSW</t>
  </si>
  <si>
    <t>พัฒนาระบบเชื่อมโยงข้อมูล การนำเข้า-ส่งออกสินค้าสรรพสามิต ผ่านระบบ NSW</t>
  </si>
  <si>
    <t>ระบบเชื่อมโยงข้อมูลการนำเข้า-ส่งออกสินค้าสรรพสามิต ผ่านระบบ NSW</t>
  </si>
  <si>
    <t>มีธุรกรรมการให้บริการนำเข้า-ส่งออกด้วยระบบอิเล็กทรอนิกส์</t>
  </si>
  <si>
    <t>พัฒนาระบบเชื่อมโยงข้อมูลการนำเข้า-ส่งออก ผ่านศุลกากรกับระบบ NSW และปรับลดขั้นตอนการอนุญาตสำหรับนำเข้า-ส่งออกวัสดุกัมมันตรังสีและวัสดุนิวเคลียร์</t>
  </si>
  <si>
    <t>เพิ่มประสิทธิภาพการออกใบอนุญาตฯ และการรายงานการนำเข้า-ส่งออก สินค้าภายใต้การกำกับ ผ่านระบบ NSW</t>
  </si>
  <si>
    <t>ผู้ประกอบการได้รับความสะดวก รวดเร็ว ลดเวลา ในการขอรับใบอนุญาต และลดวิธีการ ขั้นตอน การนำเข้า-ส่งออก แบบ B2G</t>
  </si>
  <si>
    <r>
      <t xml:space="preserve">กระทรวงเกษตรและสหกรณ์ </t>
    </r>
    <r>
      <rPr>
        <sz val="16"/>
        <rFont val="TH SarabunPSK"/>
        <family val="2"/>
      </rPr>
      <t>(หน่วยงานสนับสนุน)</t>
    </r>
  </si>
  <si>
    <t>โครงการพัฒนาระบบการให้บริการเชื่อมโยงทางอิเล็คทรอนิกส์</t>
  </si>
  <si>
    <t xml:space="preserve">จำนวนการออกใบอนุญาตและใบรับรองการนำเข้าส่งออกสัตว์น้ำ หรือผลิตภัณฑ์สัตว์น้ำไม่น้อยกว่า 323,650 ครั้ง
</t>
  </si>
  <si>
    <t>ผู้นำเข้าส่งออกมีความพึงพอใจต่อการใช้บริการด่านตรวจสัตว์น้ำไม่น้อยกว่าร้อยละ 80</t>
  </si>
  <si>
    <t>จำนวนธุรกรรมการให้บริการกานำเข้าและส่งออกด้วยระบบอิเล็กทรอนิกส์ เป็นร้อยละ 100 ในปี 2564</t>
  </si>
  <si>
    <t>โครงการต่อเนื่องปี 2560-2564  วงเงินรวมทั้งสิ้น 38.05 ล้านบาท</t>
  </si>
  <si>
    <t>โครงการพัฒนาระบบเชื่อมโยงอิเล็กทรอนิกส์</t>
  </si>
  <si>
    <t>จำนวนระบบเชื่อมโยงข้อมูลทางอิเล็คทรอนิกส์  ที่มีการพัฒนาขึ้น 1 ระบบ</t>
  </si>
  <si>
    <t xml:space="preserve">จำนวนระบบเชื่อมโยงข้อมูลทางอิเล็คทรอนิกส์ที่พัฒนาขึ้น 1 ระบบ สามารถรองรับระบบงานด้านใบอนุญาตนำเข้า-ส่งออก </t>
  </si>
  <si>
    <t>จำนวนธุรกรรมการให้บริการกานำเข้าและส่งออกด้วยระบบอิเล็กทรอนิกส์เป็นร้อยละ 100 ในปี 2564</t>
  </si>
  <si>
    <t xml:space="preserve">(1) เพื่อเพิ่มประสิทธิภาพการปฏิบัติงานตรวจสอบคุณภาพยางและสถานที่เก็บยางของผู้ประกอบการเพื่อประกอบการออกใบผ่านด่านให้เป็นไปตามมาตรฐานสากลด้วยระบบอิเล็กทรอนิกส์โลจิสติกส์
(2) รองรับการให้บริการการรายงานคุณภาพยางและสถานที่เก็บยางของผู้ประกอบการเพื่อประกอบการออกใบผ่านด่านที่มีปริมาณมากกว่า 10,000 รายการต่อเดือน
(3) ให้สามารถเชื่อมโยงข้อมูลอิเล็กทรอนิกส์รับรองการปรับขั้นตอนในการอนุมัติและรายงานผลการตรวจสอบสถานที่เก็บยางเพื่อลดเวลาในการอนุมัติและตรวจสอบ
</t>
  </si>
  <si>
    <t>ลดเวลาในการรายงานผลตรวจสอบสถานที่เก็บยางของเอกชนในขั้นตอนการอนุมัติและออกใบผ่านด่านยางพาราให้กับผู้ประกอบการ</t>
  </si>
  <si>
    <r>
      <t xml:space="preserve">โครงการพัฒนาระบบบูรณาการและปรับปรุงประสิทธิภาเชื่อมโยงข้อมูลแบบอิเล็กทรอนิกส์ ของใบรับรอง ใบอนุญาตนำเข้า ส่งออก นำผ่าน พืช ผลิตผลพืช และปัจจัยการผลิตทางการเกษตรผ่านระบบ NSW 
</t>
    </r>
    <r>
      <rPr>
        <sz val="14"/>
        <rFont val="TH SarabunPSK"/>
        <family val="2"/>
      </rPr>
      <t>(แยกเป็น 4 โครงการย่อย) ตามภารกิจ กฎหมาย        
1.พ.ร.บ. กักพืช พ.ศ.2507และแก้ไขเพิ่มเติม                
2.พ.รบ.พันธุ์พืช พ.ศ. 2518 และที่แก้ไขเพิ่มเติม              
3.พ.ร.บ.วัตถุอันตราย พ.ศ. 2535 และที่แก้ไขเพิ่มเติม      
4.พ.ร.บ.ปุ๋ย พ.ศ. 2518 และที่แก้ไขเพิ่มเติม 5.อนุสัญญาไซเตส</t>
    </r>
  </si>
  <si>
    <t xml:space="preserve">1.พัฒนาระบบการเชื่อมโยงข้อมูลแบบ B2G 
2.เชื่อมโยงผ่านคำขอกลางแบบ e-Single form ณ จุดเดียว ผ่านระบบ NSW : National Single Window 
3.พัฒนาระบบการชำระเงินค่าธรรมเนียมแบบอิเล็กทรอนิกส์  (e Payment) 
4.พัฒนาระบบให้มีความพร้อมในการรองรับ e-Phyto certification ในกลุ่ม ASEAN Single Windows รวมถึงต่างประเทศที่กรมวิชาการเกษตรได้มีข้อตกลงการแลกเปลี่ยนข้อมูล e-Phyto      
5.พัฒนาระบบการแลกเปลี่ยนข้อมูลแบบ Peperless (G2G) ได้แก่กรมการ ปกครอง กรมพัฒนาธุรกิจการค้า การแลกเปลี่ยนข้อมูลผลการตรวจร่วมกับกรมศุลกากร   และใบอนุญาตวัตถุอันตรายกับ กรมโรงงานอุตสาหกรรม                                                                                    </t>
  </si>
  <si>
    <t xml:space="preserve">1.ผู้ประกอบการมีทางเลือกการใช้บริการนำเข้า นำผ่าน ส่งออก สินค้าเกษตรผ่าน e Single form 
2.ลดต้นทุน/ระยะเวลาดำเนินการในการเตรียมเอกสาร (Peper less)ของผู้ประกอบการ  
3.อำนวยความสะดวกให้ผู้ประกอบการในการชำระเงินค่าธรรมเนียมผ่านระบบ e Payment 
4.เพิ่มประสิทธิภาพในการควบคุมการนำเข้า ส่งออก นำผ่าน                 </t>
  </si>
  <si>
    <t>โครงการเชื่อมโยงใบรับรองสุขอนามัยสินค้าเกษตรกับประเทศคู่ค้า</t>
  </si>
  <si>
    <t>มีระบบใบรับรองสุขอนามัยสินค้าเกษตรที่เชื่อมโยงกับประเทศคู่ค้าในรูปแบบอิเล็กทรอนิกส์ โดยมี มกอช. เป็นศูนย์กลางเครือข่าย</t>
  </si>
  <si>
    <t>สร้างความเชื่อมั่นการออกใบรับรองสุขอนามัยสินค้าเกษตรไทยกับประเทศคู่ค้า และยังสามารถแก้ไขปัญหาการปลอมแปลงใบรับรองสุขอนามัยสินค้าเกษตร</t>
  </si>
  <si>
    <t>โครงการพัฒนาระบบรับคำขอใบรับรองคุณภาพยางทางอิเล็กทรอนิกส์ ผ่านระบบ NSW</t>
  </si>
  <si>
    <t>การยางแห่งประเทศไทยมีระบบรับคำขอใบรับรองคุณภาพยางทางอิเล็กทรอนิกส์ ผ่านระบบ NSW ได้ตามแผนที่กำหนด</t>
  </si>
  <si>
    <t>(1.) ผู้ประกอบการส่งยางออกนอกราชอาณาจักรทั่วประเทศ ได้รับความสะดวกในการขอรับใบรับรองคุณภาพยาง และสามารถลดค่าใช้จ่ายและระยะเวลาในการดำเนินการลงได้ (2.) การยางแห่งประเทศไทย กรมวิชาการเกษตร และระบบ Single Form สินค้ายางพารา สามารถเชื่อมโยงข้อมูลร่วมกันได้อย่างมีประสิทธิภาพ</t>
  </si>
  <si>
    <t>โครงการปรับปรุงระบบรับชำระค่าธรรมเนียมทางอิเล็กทรอนิกส์ ให้รองรับการเชื่อมโยงข้อมูลร่วมกับระบบรับคำขอใบอนุญาตผ่านด่านศุลกากร และใบรับชำระค่าธรรมเนียมในการส่งยางออกไปนอกราชอาณาจักรแบบ Single Form ผ่านระบบ NSW</t>
  </si>
  <si>
    <t>ระบบรับชำระค่าธรรมเนียมทางอิเล็กทรอนิกส์ของการยางแห่งประเทศไทย สามารถรองรับการเชื่อมโยงข้อมูลร่วมกับระบบรับคำขอใบอนุญาตผ่านด่านศุลกากร และใบรับชำระค่าธรรมเนียมในการส่งยางออกไปนอกราชอาณาจักรแบบ Single Form ผ่านระบบ NSW ได้ตามแผนที่กำหนด</t>
  </si>
  <si>
    <t xml:space="preserve">(1.) ความพึงพอใจของผู้รับบริการอยู่ในระดับดีและดีมากไม่น้อยกว่า ร้อยละ 80
(2.) สามารถเชื่อมโยงข้อมูลการรับชำระค่าธรรมเนียมร่วมกับระบบรับคำขอใบอนุญาตผ่านด่าน ศุลกากร และใบรับชำระค่าธรรมเนียมในการส่งยางออกไปนอกราชอาณาจักรแบบ Single Form  ผ่านระบบ NSW และหน่วยงานที่เกี่ยวข้องได้อย่างมีประสิทธิภาพ
</t>
  </si>
  <si>
    <r>
      <t xml:space="preserve">กระทรวงสาธารณสุข </t>
    </r>
    <r>
      <rPr>
        <sz val="16"/>
        <rFont val="TH SarabunPSK"/>
        <family val="2"/>
      </rPr>
      <t>(หน่วยงานสนับสนุน)</t>
    </r>
  </si>
  <si>
    <t xml:space="preserve">กิจกรรมการบำรุงรักษาระบบเชื่อมโยง NSW </t>
  </si>
  <si>
    <t>จำนวนหน่วยงานที่สามารถให้บริการเชื่อมโยงข้อมูลกับผู้ประกอบการผ่านระบบ NSW ในรูปแบบ B2G เพิ่มขึ้น ... หน่วยงาน</t>
  </si>
  <si>
    <t xml:space="preserve">สำนักงานคณะกรรมการอาหารและยา
</t>
  </si>
  <si>
    <t>โครงการต่อเนื่องปี 2560-2564  วงเงินรวมทั้งสิ้น 5.70 ล้านบาท
(ศูนย์ข้อมูลและสารสนเทศ)</t>
  </si>
  <si>
    <t xml:space="preserve">กิจกรรมการพัฒนาผู้ประกอบการนำเข้าผลิตภัณฑ์สุขภาพ </t>
  </si>
  <si>
    <t>ผู้ประกอบการนำเข้าผลิตภัณฑ์สุขภาพมีความรู้ในการส่งข้อมูลการนำเข้าผลิตภัณฑ์สุขภาพในระบบ NSW</t>
  </si>
  <si>
    <t>ผู้ประกอบการนำเข้าผลิตภัณฑ์สุขภาพสามารถนำส่งข้อมูลการนำเข้าผลิตภัณฑ์สุขภาพในระบบ NSW ได้อย่างถูกต้อง</t>
  </si>
  <si>
    <t xml:space="preserve">สำนักงานคณะกรรมการอาหารและยา </t>
  </si>
  <si>
    <t>โครงการต่อเนื่องปี 2560-2562  วงเงินรวมทั้งสิ้น 0.8097 ล้านบาท
(ศูนย์ข้อมูลและสารสนเทศ)</t>
  </si>
  <si>
    <t>โครงการการเพิ่มประสิทธิภาพในการให้บริการระบบออกใบรับรองแหล่งผลิตแหล่งกำเนิดอาหารปลอดโรค</t>
  </si>
  <si>
    <t>(1.) ระบบออกใบรับรองแหล่งผลิตกำเนิดอาหารปลอดโรคจะมีความพร้อมในการแลกเปลี่ยนข้อมูลในอนาคต (2.) การพัฒนาโครงสร้างพื้นฐานด้านสารสนเทศสามารถรองรับปริมาณการเข้าใช้งานระบบได้อย่างมีประสิทธิภาพ (3.) บุคลากรที่เกี่ยวข้องสามารถดำเนินการพัฒนาและดูแลระบบได้อย่างยั่งยืน</t>
  </si>
  <si>
    <t>(1.) ระบบออกใบรับรองแหล่งผลิดกำเนิดอาหารปลอดโรคที่เบ็ดเสร็จในระบบเดียว พร้อมแลกเปลี่ยนข้อมูล (2.) โครงสร้างพื้นฐานด้านสารสนเทศสามารถรองรับปริมาณการเข้าใช้งานระบบที่เพิ่มขึ้นอย่างต่อเนื่องได้อย่างมีประสิทธิภาพ (3.) ระบบที่มีความยั่งยืน ลดค่าใช้จ่ายในการบำรุงรักษาระบบ</t>
  </si>
  <si>
    <t>จำนวนหน่วยงานที่สามารถให้บริการเชื่อมโยงข้อมูลกับผู้ประกอบการผ่านระบบ NSW ในรูปแบบ B2G เพิ่มขึ้นจาก 3000 รายเป็น 9000 ราย</t>
  </si>
  <si>
    <t xml:space="preserve">กรมควบคุมโรค
</t>
  </si>
  <si>
    <t>สำนักโรคติดต่อทั่วไปศูนย์สารสนเทศ</t>
  </si>
  <si>
    <t xml:space="preserve">กรมควบคุมโรค
</t>
  </si>
  <si>
    <t>สำนักโรคติดต่อทั่วไป
กองคุ้มครองสัตว์ป่าและพืชป่าตามอนุสัญญา
กลุ่มงานควบคุมและตตรวจสอบการค้าสัตว์ป่าระหว่างประเทศและผู้ประกอบการ</t>
  </si>
  <si>
    <r>
      <t xml:space="preserve">กระทรวงกลาโหม </t>
    </r>
    <r>
      <rPr>
        <sz val="16"/>
        <rFont val="TH SarabunPSK"/>
        <family val="2"/>
      </rPr>
      <t>(หน่วยงานสนับสนุน)</t>
    </r>
  </si>
  <si>
    <t>งานการเพิ่มประสิทธิภาพการควบคุมยุทธภัณฑ์ ตามกฎหมายว่าด้วยการควบคุมยุทธภัณฑ์ ตาม พ.ร.บ.ควบคุมยุทธภัณฑ์ พ.ศ.2530</t>
  </si>
  <si>
    <t>ระบบการให้บริการต่าง ๆ ทางอิเล็กทรอนิกส์ ในรูปแบบ ณ จุดเดียวตามกฎหมายว่าด้วยการควบคุมยุทธภัณฑ์         (1.) ระบบตรวจสอบบัญชีรับจ่ายยุทธภัณฑ์ ที่ผู้ประกอบการรายงานผ่านอินเตอร์เน็ต   (2.) ระบบการเชื่อมโยงข้อมูลทะเบียนผู้ประกอบการบนเว็บไซต์ของ NSW กับทะเบียนผู้ประกอบการในระบบการควบคุมยุทธภัณฑ์ฯ ของกรมการอุตสาหกรรมทหารฯ</t>
  </si>
  <si>
    <t xml:space="preserve">การควบคุมยุทธภัณฑ์ตามกฎหมายว่าด้วยการควบคุมยุทธภัณฑ์ ของกรมการอุตสาหกรรมทหาร ฯ กระทรวงกลาโหม มีประสิทธิภาพมากยิ่งขึ้น โดยสามารถอำนวยความสะดวกและรวดเร็วให้กับผู้ประกอบการ ช่วยลดขั้นตอนในการทำงาน สามารถรองรับปริมาณผู้ประกอบการที่มาขออนุญาตเพิ่มขึ้นในแต่ละปีได้ </t>
  </si>
  <si>
    <t xml:space="preserve">งานการพัฒนาระบบการลงนามอนุมัติใบคำขออนุญาตด้วยลายมือชื่ออิเล็กทรอนิกส์ผ่านอินเตอร์เน็ต (E-Signature) ส่วนเพิ่มเติม </t>
  </si>
  <si>
    <t xml:space="preserve">(1.) ระบบเทคโนโลยีในการรับชำระเงินค่าธรรมเนียมใบอนุญาต/หนังสืออนุญาตที่ทันสมัยมีประสิทธิภาพ
(2.) ระบบ Softwere ของระบบการรับชำระเงินค่าธรรมเนียมทางอิเล็กทรอนิกส์ (E-Payment)
(3.) ระบบการเชื่อมโยงข้อมูลในระบบควบคุมอาวุธของโรงงาน  ตาม พ.ร.บ.โรงงานผลิตอาวุธ ของเอกชน ฯ ในการขออนุญาตและการออกใบอนุญาตด้วยระบบอิเล็กทรอนิกส์, การแลกเปลี่ยนข้อมูล และ/หรือเอกสารอิเล็กทรอนิกส์
(4.) ระบบการจัดเก็บข้อมูลการดำเนินการธุรกรรมทางการเงิน รวมทั้งเอกสารอิเล็กทรอนิกส์
</t>
  </si>
  <si>
    <t>กรมการอุตสาหกรรมทหารฯ จะได้รับการพัฒนาระบบสารสนเทศ โดยมีระบบการรับชำระเงินค่าธรรมเนียมทางอิเล็กทรอนิกส์(E-Payment)    ตาม พ.ร.บ.โรงงานผลิตอาวุธของเอกชนฯเพื่อรองรับธุรกรรมทางการเงินและกิจกรรมต่าง ๆ ซึ่งจะเป็นทางเลือกและอำนวยความสะดวกให้กับผู้ประกอบการ    และเพิ่มขีดความสามารถ และสนับสนุนการควบคุมการดำเนินการของโรงงานผลิตอาวุธ ตาม พ.ร.บ.โรงงานผลิตอาวุธของเอกชน ฯ ได้อย่างมีประสิทธิภาพและทัน  ต่อเหตุการณ์ปัจจุบัน</t>
  </si>
  <si>
    <t>การลงนามในใบอนุญาต/หนังสืออนุญาตตาม พ.ร.บ.โรงงานผลิตอาวุธของเอกชน ฯ ดำเนินการได้ร้อยละ 100</t>
  </si>
  <si>
    <t>งานการพัฒนาระบบการรับชำระเงินค่าธรรมเนียมทางอิเล็กทรอนิกส์ (E-Payment) ส่วนเพิ่มเติม</t>
  </si>
  <si>
    <t>การรับชำระค่าธรรมเนียมคำขออนุญาตและใบอนุญาต/หนังสืออนุญาตดำเนินการได้ร้อยละ 100</t>
  </si>
  <si>
    <t>กรมการอุตสาหกรรมทหาร
(กระทรวงกลาโหม)</t>
  </si>
  <si>
    <t>งานเชื่อมโยงข้อมูลระหว่างส่วนราชการกับบริษัทผู้ประกอบการภาคเอกชน ผ่านระบบ National Single Window (NSW) และระบบรักษาความปลอดภัย (Firewall)</t>
  </si>
  <si>
    <t xml:space="preserve">(1.) ระบบSoftware งานเชื่อมโยงข้อมูลโรงงานผลิตอาวุธตามพ.ร.บ.โรงงานผลิตอาวุธของเอกชน พ.ศ.2550 ของกองควบคุมโรงงานอุตสาหกรรมฯ ผ่านอินเตอร์เน็ต
(2.) ระบบการเชื่อมโยงในระบบการควบคุมอาวุธยุทธภัณฑ์และการออกใบอนุญาต/หนังสืออนุญาตด้วย ระบบอิเล็กทรอนิกส์, การแลกเปลี่ยนข้อมูล และ/หรือเอกสารอิเล็กทรอนิกส์       
(3.) ระบบ Hardware สำหรับการปรับปรุงการจัดเก็บข้อมูล หรือเอกสารอิเล็กทรอนิกส์ที่เพิ่มเติมในการเชื่อมโยงข้อมูลผ่านช่องทางอินเตอร์เน็ต
(4.) การพัฒนาบุคลากร (Human Resources) เช่นการพัฒนาผู้ประกอบการ และแรงงานให้มีองค์ความรู้
</t>
  </si>
  <si>
    <t xml:space="preserve">กรมการอุตสาหกรรมทหารฯจะได้รับการพัฒนาระบบสารสนเทศ โดยมีระบบการเชี่อมโยงข้อมูลโรงงานผลิตอาวุธของเอกชน ตาม พ.ร.บ.โรงงานผลิตอาวุธของเอกชนฯ 
ในการเพิ่มขีดความสามารถ และประสิทธิภาพให้กับการควบคุม กำกับดูแล ผู้ประกอบการที่ได้รับอนุญาตตาม พ.ร.บ.ดังกล่าว ให้เป็นไปด้วยความสะดวกและรวดเร็ว ทันต่อเหตุการณ์ และสามารถสนับสนุนการควบคุมการดำเนินการของโรงงานผลิตอาวุธ ตาม พ.ร.บ.โรงงานผลิตอาวุธของเอกชน ฯ
</t>
  </si>
  <si>
    <t>การรายงานผลการดำเนินการของผู้ประกอบการที่ได้รับอนุญาตตาม พ.ร.บ.โรงงานผลิตอาวุธของเอกชน ฯ สามารถ ดำเนินการได้ร้อยละ 100</t>
  </si>
  <si>
    <t>งานการพัฒนาระบบฐานข้อมูลและการตรวจสอบตามข้อกฎหมาย ตาม พ.ร.บ.ควบคุมยุทธภัณฑ์ พ.ศ.2530 และ พ.ร.บ.โรงงานผลิตอาวุธของเอกชน พ.ศ.2550 (Audit Control System)</t>
  </si>
  <si>
    <t>ระบบ Software และ Hardware ของระบบฐานข้อมูลและการตรวจสอบตามข้อกฎหมาย ตาม พ.ร.บ.ควบคุมยุทธภัณฑ์ พ.ศ.2530 และ พ.ร.บ.โรงงานผลิตอาวุธของเอกชน พ.ศ.2550 (Audit Control System)</t>
  </si>
  <si>
    <t>การจัดเก็บข้อมูลด้านการออกใบอนุญาต/หนังสืออนุญาตและการควบคุมการผลิตอาวุธที่เป็นเอกสารอิเล็กทรอนิกส์จัดเก็บในระบบฐานข้อมูลมีประสิทธิภาพ ลดขั้นตอนปริมาณเอกสาร สืบค้นข้อมูลได้อย่างถูกต้องและรวดเร็ว</t>
  </si>
  <si>
    <t>ขำนวนหน่วยงานที่สามารถให้บริการเชื่อมโยงข้อมูลกับผู้ประกอบการผ่านระบบ NSW ในรูปแบบ B2G เพิ่มขึ้น</t>
  </si>
  <si>
    <r>
      <t xml:space="preserve">กระทรวงทรัพยากรธรรมชาติและสิ่งแวดล้อม </t>
    </r>
    <r>
      <rPr>
        <sz val="16"/>
        <rFont val="TH SarabunPSK"/>
        <family val="2"/>
      </rPr>
      <t>(หน่วยงานสนับสนุน)</t>
    </r>
  </si>
  <si>
    <t>โครงการพัฒนาระบบอนุญาตส่งออกสินค้าไม้และผลิตภัณฑ์จากไม้</t>
  </si>
  <si>
    <t>ระบบอนุญาตส่งออกสินค้าไม้และผลิตภัณฑ์จากไม้</t>
  </si>
  <si>
    <t>(1.) ผู้ประกอบการสามารถขออนุญาตส่งออกไม้และผลิตภัณฑ์จากไม้ด้วยตนเอง
(2.) เกิดความโปร่งใสในการบริการภาครัฐ</t>
  </si>
  <si>
    <t>จำนวนหน่วยงานที่สามารถให้บริการเชื่อมโยงข้อมูลกับผู้ประกอบการผ่านระบบ NSW ในรูปแบบ B2G เพิ่มขึ้น</t>
  </si>
  <si>
    <t xml:space="preserve">โครงการเพิ่มประสิทธิภาพระบบการแลกเปลี่ยนข้อมูลอิเล็กทรอนิกส์ตามระบบ NSW สำหรับการนำเข้า ส่งออก และนำผ่านซึ่งสัตว์ป่าตามอนุสัญญาไซเตส (ระยะที่ 3) 
 </t>
  </si>
  <si>
    <t xml:space="preserve">1. มีการเชื่อมโยงข้อมูลระหว่างหน่วยงานภาครัฐ โดยระบบสามารถตรวจสอบและยืนยันข้อมูลบุคคลกับกรมการปกครองได้
2. มีช่องทางในการเข้าถึงระบบงานผ่านแอพพลิเคชันบนโทรศัพท์มือถือ
3. ผู้ประกอบการสามารถยื่นขออนุญาต ผ่านระบบ NSW </t>
  </si>
  <si>
    <t>ระบบการแลกเปลี่ยนข้อมูลอิเล็กทรอนิกส์ตามระบบ NSW เพื่อการนำเข้า ส่งออก และนำผ่านซึ่งสัตว์ป่าตามอนุสัญญาไซเตสมีประสิทธิภาพการทำงานมากยิ่งขึ้น</t>
  </si>
  <si>
    <t>จำนวนหน่วยงานที่สามารถให้บริการเชื่อมโยงข้อมูลกับผู้ประกอบการผ่านระบบ NSW ในรูปแบบ B2G เพิ่มขึ้น 1 หน่วยงาน</t>
  </si>
  <si>
    <t xml:space="preserve">กรมอุทยานแห่งชาติ สัตว์ป่า และพันธุ์พืช
</t>
  </si>
  <si>
    <t>กองคุ้มครองสัตว์ป่าและพืชป่าตามอนุสัญญา
กลุ่มงานควบคุมและตตรวจสอบการค้าสัตว์ป่าระหว่างประเทศและผู้ประกอบการ</t>
  </si>
  <si>
    <r>
      <t xml:space="preserve">กระทรวงอุตสาหกรรม </t>
    </r>
    <r>
      <rPr>
        <sz val="16"/>
        <rFont val="TH SarabunPSK"/>
        <family val="2"/>
      </rPr>
      <t>(หน่วยงานสนับสนุน)</t>
    </r>
  </si>
  <si>
    <t>โครงการพัฒนาระบบเชื่อมโยงข้อมูลรับรองการนำเข้าอิเล็กทรอนิกส์ ระหว่างภาครัฐ (G2G) และระหว่างภาครัฐและเอกชน (G2B) สำหรับอุตสาหกรรมไฟฟ้าและอิเล็กทรอนิกส์โดยผ่านระบบ NSW สมบูรณ์เต็มรูปแบบ (ระยะที่ 1-เชื่อมโยงข้อมูลคำขอรับรองร่วมอิเล็กทรอนิกส์เบ็ดเสร็จณ จุดเดียว (Single Form))</t>
  </si>
  <si>
    <t xml:space="preserve">1. เกิดระบบเชื่อมโยงข้อมูลรับรองการนำเข้าอิเล็กทรอนิกส์ฯ โดยผ่าน  
ระบบ NSW จำนวน 1 ระบบ
2. จำนวนข้อมูลการอนุมัติรับรองการนำเข้าอิเล็กทรอนิกส์ 25,000 ครั้งต่อปี
3. จำนวนผู้ประกอบการที่ใช้ระบบเชื่อมโยงข้อมูลรับรองการนำเข้าอิเล็กทรอนิกส์ 150 รายต่อปี
</t>
  </si>
  <si>
    <t>1. ระยะเวลาที่ใช้ในการตรวจปล่อยสินค้า(Time Release Study) ณ ประตูการค้าหลักลดลงร้อยละ 5 ต่อปี
2. ลดต้นทุนด้านโลจิสติกส์ของผู้ประกอบการต่อปี  15 ล้านบาท</t>
  </si>
  <si>
    <t>จำนวนหน่วยงานที่สามารถให้บริการเชื่อมโยงข้อมูลกับผู้ประกอบการผ่านระบบ NSW ในรูปแบบ G2B เพิ่มขึ้น 1 หน่วยงาน</t>
  </si>
  <si>
    <t xml:space="preserve">สถาบันไฟฟ้าและอิเล็กทรอนิกส์ </t>
  </si>
  <si>
    <t>โครงการต่อเนื่องปี 2561-2564  วงเงินรวมทั้งสิ้น 5.80 ล้านบาท 
(อยู่ในรับประกัน)</t>
  </si>
  <si>
    <t>โครงการพัฒนาระบบฐานข้อมูลสารเคมีและวัตถุอันตราย</t>
  </si>
  <si>
    <t>ฐานข้อมูลสารเคมีภาคอุตสาหกรรม</t>
  </si>
  <si>
    <t>สามารถเชื่อมโยงข้อมูลสารเคมีตามกฎหมายโรงงานและวัตถุอันตรายตามกฎหมายวัตถุอันตราย</t>
  </si>
  <si>
    <t>โครงการพัฒนาระบบอนุญาตและติดตามวัตถุอันตราย
ทางอิเล็กทรอนิกส์แบบเบ็ดเสร็จ</t>
  </si>
  <si>
    <t>ระบบการอนุญาต/ติดตามวัตถุอันตรายทางอิเล็กทรอนิกส์</t>
  </si>
  <si>
    <r>
      <t xml:space="preserve">กระทรวงวัฒนธรรม </t>
    </r>
    <r>
      <rPr>
        <sz val="16"/>
        <rFont val="TH SarabunPSK"/>
        <family val="2"/>
      </rPr>
      <t>(หน่วยงานสนับสนุน)</t>
    </r>
  </si>
  <si>
    <t>พัฒนา ปรับปรุง ระบบ NSW นำเข้า ส่งออก โบราณวัตถุศิลปวัตถุให้สอดคล้องกับความต้องการปัจจุบัน</t>
  </si>
  <si>
    <t>ระบบ NSW นำเข้า ส่งออกโบราณวัตถุ ศิลปวัตถุ กรมศิลปากร รองรับการทำงานแบบ รองรับ Mobile Application</t>
  </si>
  <si>
    <t>1) ผู้ประกอบการนำเข้า ส่งออก ประชาชน หน่วยงานภาครัฐ สามารถดำเนินการขออนุญาตนำเข้า ส่งออก โบราณวัตถุ ศิลปวัตถุ ได้สะดวก รวดเร็วขึ้น
2) ลดขั้นตอนและระยะเวลาในการดำเนินงาน
3) ลดค่าใช้จ่ายในการเดินทางพบเจ้าหน้าที่ และค่าเอกสารต่างๆ ที่เกี่ยวข้อง
4) ระบบ NSW ของกรมศิลปากรแลกเปลี่ยนข้อมูลและกระบวนทางโลจิสติกส์กับระบบ NSW ของประเทศทั้งในส่วนกลางและส่วนภูมิภาคแบบสมบูรณ์ รองรับ Mobile Application</t>
  </si>
  <si>
    <t>ระบบสามารถตรวจสอบและแจ้งเตือน หากข้อมูลใบขนสินค้าที่กรมเชื้อเพลิงธรรมชาติได้รับจากผู้ประกอบการมีความแตกต่างกับข้อมูลใบขนสินค้าที่กรมศุลกากรจัดเก็บอยู่ในระบบ เพื่อป้องกันความผิดพลาดในการอนุญาตตามมาตรา 70 ที่ไม่ตรงกับใบขนสินค้า พร้อมทั้งมีระบบตรวจสอบข้อมูลย้อนหลังและระบบรายงานที่แสดงรายละเอียดที่จำเป็น</t>
  </si>
  <si>
    <t>ดัชนีชีวัด 2 จำนวนหน่วยงานที่สามารถให้บริการเชื่อมโยงข้อมูลกับผู้ประกอบการผ่านระบบ NSW ในรูปแบบ B2G เพิ่มขึ้น 15 หน่วยงาน</t>
  </si>
  <si>
    <r>
      <t xml:space="preserve">สำนักงานคณะกรรมการกิจการโทรคมนาคมแห่งชาติ (กสทช.) </t>
    </r>
    <r>
      <rPr>
        <sz val="16"/>
        <color theme="1"/>
        <rFont val="TH SarabunPSK"/>
        <family val="2"/>
      </rPr>
      <t>(หน่วยงานสนับสนุน)</t>
    </r>
  </si>
  <si>
    <t>โครงการเพิ่มประสิทธิภาพระบบเชื่อมโยงข้อมูลใบอนุญาตนำเข้า/นำออกเครื่องวิทยุคมนาคมกับระบบ NSW ของกรมศุลกากร ระยะที่ 3</t>
  </si>
  <si>
    <t>ระบบใบอนุญาตนำเข้า/นำออกเครื่องวิทยุคมนาคมของสำนักงาน กสทช. สามารถเชื่อมโยงข้อมูลผ่านระบบ NSW แบบ G2G , G2B และ e-Payment และกระบวนงานที่เกี่ยวข้องการนำเข้า/ส่งออก</t>
  </si>
  <si>
    <t>ลดขั้นตอนและระยะเวลาในการทำธุรกรรมที่เกี่ยวข้องกับการนำเข้า/ส่งออกเครื่องวิทยุคมนาคม</t>
  </si>
  <si>
    <t>จำนวนธุรกรรมการให้บริการการนำเข้าและส่งออกด้วยระบบอิเล็กทรอนิกส์
เป็นร้อยละ 100 ในปี 2564</t>
  </si>
  <si>
    <t>สำนักงาน กสทช. /กรมศุลกากร</t>
  </si>
  <si>
    <t xml:space="preserve">ใช้งบประมาณของสำนักงาน กสทช. ประจำปี 2562
</t>
  </si>
  <si>
    <t>พัฒนาศักยภาพของบุคลากรในทุกส่วนที่เกี่ยวข้องกับการขอรับใบอนุญาตนำเข้า/นำออกเครื่องวิทยุคมนาคมกับระบบ NSW ของกรมศุลกากร</t>
  </si>
  <si>
    <t>บุคลากรของหน่วยงานที่เกี่ยวข้องในกระบวนการขอรับใบอนุญาตนำเข้า/นำออกเครื่องวิทยุคมนาคมมีความรู้ความเข้าใจในการดำเนินการอย่างเชี่ยวชาญ</t>
  </si>
  <si>
    <t>ลดความผิดพลาดของระบบที่เกิดจากปัญหา User error</t>
  </si>
  <si>
    <t>รวมแผนงาน/โครงการ
ในกลยุทธ์ที่ 2 มี 31 โครงการ</t>
  </si>
  <si>
    <r>
      <t xml:space="preserve">กระทรวงดิจิทัลเพื่อเศรษฐกิจและสังคม </t>
    </r>
    <r>
      <rPr>
        <sz val="16"/>
        <rFont val="TH SarabunPSK"/>
        <family val="2"/>
      </rPr>
      <t>(หน่วยงานสนับสนุน)</t>
    </r>
  </si>
  <si>
    <t>โครงการอำนวยความสะดวกทางการค้าด้วยวิธีอิเล็กทรอนิกส์
(e-Trade Facilitation)</t>
  </si>
  <si>
    <t xml:space="preserve">- มีข้อเสนอแนะมาตรฐานด้านเทคโนโลยีสารสนเทศและการสื่อสารที่จำเป็นต่อธุรกรรมทางอิเล็กทรอนิกส์ ซึ่งช่วยให้เกิดการอำนวยความสะดวกทางการค้าและการให้บริการธุรกรรมทางอิเล็กทรอนิกส์แก่ประชาชนและภาคธุรกิจ - มีระบบที่เกิดจากการปรับปรุงหรือบูรณาการระบบที่มีอยู่เดิมเพื่อรองรับการทำธุรกรรม
ทางอิเล็กทรอนิกส์ที่สอดคล้องกับมาตรฐานและกฎหมายที่เกี่ยวข้อง
- มีการพัฒนาศักยภาพของบุคลากรในหน่วยงานภาครัฐและเอกชนที่สนใจ รวมถึงผู้ประกอบการพัฒนาซอฟต์แวร์ เพื่อให้เกิดความเข้าใจการในการใช้วิธิการทางอิเล็กทรอนิกส์ในการอำนวยความสะดวกทางการค้า
</t>
  </si>
  <si>
    <t>พัฒนา Soft Infrastructure ที่ช่วยให้การเกิดการอำนวยความสะดวกทางการค้าและการพาณิชย์อิเล็กทรอนิกส์ข้ามพรมแดน (Cross-border e-commerce) 
จัดทำมาตรฐานข้อมูลอิเล็กทรอนิกส์สำหรับเอกสารที่ใช้ในกระบวนการธุรกิจที่เกี่ยวข้องกับการอำนวยความสะดวกทางการค้า (Trade Facilitation) และการพาณิชย์อิเล็กทรอนิกส์ข้ามพรมแดน (Cross-border e-commerce)</t>
  </si>
  <si>
    <t>งบบูรณาการพัฒนาเศรษฐกิจดิจิทัล โครงการต่อเนื่อง ปี 2560-2564  วงเงินรวมทั้งสิ้น 200.77 ล้านบาท</t>
  </si>
  <si>
    <r>
      <t xml:space="preserve">กระทรวงพาณิชย์ </t>
    </r>
    <r>
      <rPr>
        <sz val="16"/>
        <rFont val="TH SarabunPSK"/>
        <family val="2"/>
      </rPr>
      <t>(หน่วยงานสนับสนุน)</t>
    </r>
  </si>
  <si>
    <t>โครงการพัฒนาระบบบริการการออกหนังสือสำคัญการส่งออกนำเข้าสินค้า ภายใต้การปรับลดขั้นตอนการส่งออกสินค้ายุทธศาสตร์ข้าว</t>
  </si>
  <si>
    <t>ระบบบริการการออกหนังสือสำคัญการส่งออกนำเข้าสินค้า ภายใต้การปรับลดขั้นตอนการส่งออกสินค้ายุทธศาสตร์
ข้าว (จำนวน 1 ระบบ)</t>
  </si>
  <si>
    <t>1. ระบบบริการการออกหนังสือสำคัญการส่งออกนำเข้าสินค้าที่สามารถให้บริการการออกหนังสือสำคัญการส่งออกและการนำเข้าสินค้าสอดรับกับกระบวนการปรับลดขั้นตอนการส่งออกสินค้ายุทธศาสตร์ข้าว และสามารถเชื่อมโยงข้อมูลกับหน่วยงานที่เกี่ยวข้องทั้งภายในและภายนอกกรมฯ
2. ผู้ประกอบการได้รับความสะดวกในการรับบริการการออกหนังสือสำคัญการส่งออกและนำเข้าสินค้า รวมถึงลดค่าใช้จ่ายและระยะเวลาในการทำธุรกรรม</t>
  </si>
  <si>
    <t>การพัฒนาระบบ
โลจิสติกส์ในภาพรวม :
จำนวนธุรกรรมการให้บริการการนำเข้าและส่งออกด้วยระบบอิเล็กทรอนิกส์
เป็นร้อยละ 100 ในปี 2564</t>
  </si>
  <si>
    <t xml:space="preserve">กรมการค้าต่างประเทศ
</t>
  </si>
  <si>
    <t>กรมฯ ได้จัดทำคำขอเสนองบประมาณ ปี 2562 ภายใต้แผนบูรณาการพัฒนาระบบการให้บริการประชาชนของหน่วยงานภาครัฐ โดยมี ก.พ.ร. เป็นเจ้าภาพหลัก
(1. ศูนย์เทคโนโลยีสารสนเทศและการสื่อสาร 2. สำนักงานบริการการค้าต่างประเทศ 3. กองมาตรฐานสินค้านำเข้าส่งออก 4. กองบริหารสินค้าข้าว 5. กองคลัง)</t>
  </si>
  <si>
    <t xml:space="preserve">โครงการปรับปรุงกฎหมายและพัฒนากฎหมาย 
- การบังคับใช้กฎหมายที่เกี่ยวข้องกับการให้บริการ การอำนวยความสะดวกควบคุมการเคลื่อนย้าย และตรวจสอบสินค้านำเข้า นำออก และนำผ่านด้านพืช และประมง 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</si>
  <si>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และนำผ่านที่มีการปรับปรุง 11 ฉบับ (พืช 6, ประมง 5)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</si>
  <si>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และนำผ่านที่ปรับปรุงและได้นำไปบังคับใช้  11 ฉบับ (พืช 6, ประมง 5)</t>
  </si>
  <si>
    <t>กรมวิชาการเกษตร/กรมประมง</t>
  </si>
  <si>
    <t>โครงการพัฒนาระบบออกหนังสือรับรองสุขภาพสัตว์น้ำดิจิทัล</t>
  </si>
  <si>
    <t>ระบบออกหนังสือรับรองสุขภาพสัตว์น้ำดิจิทัล</t>
  </si>
  <si>
    <t>เชื่อมโยงข้อมูลการส่งออกกับหน่วยงานรัฐหรือต่างประเทศ</t>
  </si>
  <si>
    <t xml:space="preserve">กรมประมง
</t>
  </si>
  <si>
    <t>กองควบคุมการค้าสัตว์น้ำและปัจจัยการผลิต</t>
  </si>
  <si>
    <t>โครงการพัฒนาระบบสารสนเทศสนับสนุนงานหลักฐานเพื่อการสืบค้นการรับรองมาตรฐานสินค้าประมงและการเชื่อมโยงข้อมูลตลอดการผลิตสินค้าประมง ระยะที่ 2 ระบบตรวจสอบย้อนกลับและการเรียกคืนสินค้าประมง (Phase II: Traceability and Recall)</t>
  </si>
  <si>
    <t>1. ระบบการจัดการฐานข้อมูลการรับรองสินค้าประมงเพื่อการสืบค้นข้อมูลตลอดสายการผลิต 
2. กระบวนการทวนสอบย้อนกลับระบบการรับรองมาตรฐานสัตว์น้ำและกระบวนการเรียกคืนสินค้าประมงในรูปแบบอิเล็กทรอนิกส์</t>
  </si>
  <si>
    <t>1. อำนวยความสะดวกให้หน่วยงาน เจ้าหน้าที่ ผู้ประกอบการที่เกี่ยวข้อง สามารถเข้าสู่ระบบการจัดการหลักฐานเพื่อการสืบค้นสินค้าประมง 
2. เชื่อมโยงข้อมูลระบบการรับรองหน่วยงานในกรมประมงเพื่อเข้าถึงแหล่งที่มาสินค้าประมงตลอดสายการผลิต</t>
  </si>
  <si>
    <t>กองพัฒนาระบบการรับรองมาตรฐานสินค้าประมงและหลักฐานเพื่อการสืบค้น</t>
  </si>
  <si>
    <t>โครงการการดำเนินการเชื่อมโยงโซ่อุปทานและระบบโลจิสติกส์ระหว่างโรงพยาบาลและระบบสาธารณสุขส่วนกลางด้วยการแลกเปลี่ยนข้อมูลทางอิเล็กทรอนิกส์</t>
  </si>
  <si>
    <t>ระบบการแลกเปลี่ยนข้อมูลอิเล็กทรอนิกส์สำหรับโรงพยาบาล และระบบสาธารณสุขส่วนกลาง 1 ระบบ</t>
  </si>
  <si>
    <t>ระบบการแลกเปลี่ยนข้อมูลอิเล็กทรอนิกส์สำหรับโรงพยาบาลกับระบบสาธารณสุขส่วนกลาง 1 ระบบ</t>
  </si>
  <si>
    <r>
      <t xml:space="preserve">โครงการต่อเนื่องปี 2562-2564 วงเงินรวมทั้งสิ้น 100.00ล้านบาท
</t>
    </r>
    <r>
      <rPr>
        <sz val="14"/>
        <rFont val="TH SarabunPSK"/>
        <family val="2"/>
      </rPr>
      <t>ศูนย์เทคโนโลยีสารสนเทศและการสื่อสาร/ ศูนย์การจัดการโลจิสติกส์และโซ่อุปทานสุขภาพ (LogHealth) คณะวิศวกรรมศาสตร์  มหาวิทยาลัยมหิดล</t>
    </r>
  </si>
  <si>
    <t>ประสิทธิภาพการอำนวยความสะดวกทางการค้าของประเทศไทยอยู่ในอันดับที่ดีขึ้นในปี 2564 (อันดับด้านการค้าระหว่างประเทศของธนาคารโลก (Trading Across Border))</t>
  </si>
  <si>
    <t>สำนักโรคติดต่อทั่วไป และศูนย์สารสนเทศ</t>
  </si>
  <si>
    <r>
      <t xml:space="preserve">กระทรวงวิทยาศาสตร์และเทคโนโลยี </t>
    </r>
    <r>
      <rPr>
        <sz val="16"/>
        <rFont val="TH SarabunPSK"/>
        <family val="2"/>
      </rPr>
      <t>(หน่วยงานสนับสนุน)</t>
    </r>
  </si>
  <si>
    <t>ปรับลดเอกสารประกอบการพิจารณาออกใบอนุญาตฯ</t>
  </si>
  <si>
    <t>จำนวนเอกสารประกอบการพิจารณาออกใบอนุญาตฯ ลดลง ร้อยละ 10</t>
  </si>
  <si>
    <t>ผู้ประกอบการได้รับความสะดวก รวดเร็ว ลดเวลา 
ลดขั้นตอนการเตรียมเอกสาร</t>
  </si>
  <si>
    <t xml:space="preserve">ต้นทุนด้านโลจิสติกส์และโซ่อุปทานของสถานประกอบการ เป้าหมายในปี 2562 ลดลงไม่น้อยกว่าร้อยละ 15 </t>
  </si>
  <si>
    <t>ดำเนินการโดยไม่ใช้งบประมาณ</t>
  </si>
  <si>
    <t>ปรับปรุงมาตรฐานรหัสพิกัด และรหัสสถิติ</t>
  </si>
  <si>
    <t>จำนวนรหัสพิกัดและรหัสสถิติครอบคลุมทุกชนิดสินค้า ตามพระราชบัญญัติพลังงานนิวเคลียร์เพื่อสันติ พ.ศ. 2559</t>
  </si>
  <si>
    <t xml:space="preserve">เชื่อมโยงข้อมูลรหัสพิกัดและรหัสสถิติในรูปแบบอิเล็กทรอนิกส์กับกรมศุลกากรครบทุกชนิดสินค้า </t>
  </si>
  <si>
    <t>โครงการพัฒนาระบบอนุญาตและติดตามวัตถุอันตรายทางอิเล็กทรอนิกส์แบบเบ็ดเสร็จ</t>
  </si>
  <si>
    <t xml:space="preserve">ระบบอนุญาตเกี่ยวกับการออกใบอนุญาตวัตถุอันตรายชนิดที่ 3 และการออกใบรับแจ้งข้อเท็จจริงเกี่ยวกับวัตถุอันตรายชนิดที่ 2 ผ่านระบบอิเล็กทรอนิกส์
</t>
  </si>
  <si>
    <t xml:space="preserve">ลดขั้นตอนและระยะเวลาในการทำธุรกรรมที่เกี่ยวข้องกับการออกใบอนุญาตวัตถุอันตรายชนิดที่ 3 และการออกใบรับแจ้งข้อเท็จจริงเกี่ยวกับวัตถุอันตรายชนิดที่ 2 </t>
  </si>
  <si>
    <t>จำนวนธุรกรรมการให้บริการออกใบอนุญาตวัตถุอันตรายชนิดที่ 3 และการออกใบรับแจ้งข้อเท็จจริงเกี่ยวกับวัตถุอันตรายชนิดที่ 2 เป็นร้อยละ 100 ในปี 2564</t>
  </si>
  <si>
    <t>โครงการพัฒนาระบบการนำของหรือวัตถุดิบเข้าไปในเขตประกอบการเสรี ให้ได้รับยกเว้นกฎหมายควบคุมการนำเข้า การส่งออก การครอบครอง และการใช้ประโยชน์ ตามมาตรา49(IEAT-I-04-1)</t>
  </si>
  <si>
    <t>โครงการพัฒนาระบบการนำของหรือผลิตภัณฑ์ออกจากเขตประกอบการเสรี เพื่อส่งออกให้ได้รับยกเว้นกฎหมายควบคุมการนำเข้า , การส่งออก , การครอบครอง และการใช้ประโยชน์  ตามมาตรา 49 (IEAT-E-04)</t>
  </si>
  <si>
    <t>โครงการพัฒนาการเชื่อมโยงข้อมูลกับสำนักงานตรวจคนเข้าเมืองในการอนุญาต บรรจุ/ต่ออายุช่างฝีมือ ผู้ชำนาญการต่างด้าว เข้ามาทำงานในนิคมอุตสาหกรรมและนำครอบครัวเข้ามาอยู่ในราชอาณาจักร (กนอ.17-2) (มาตรา 45)</t>
  </si>
  <si>
    <t>1. ผู้ประกอบการพึงพอใจ ไม่ต้องเสียเวลาเดินทางมารับหนังสืออนุญาตที่ กนอ. หรือที่สำนักงานนิคมฯ ที่โรงงานตั้งอยู่ ลดต้นทุน ค่าใช้จ่ายของผู้ประกอบการ           
2. ไม่ต้องพิมพ์หนังสืออนุญาต เนื่องจากข้อมูลมีการเชื่อมโยงระหว่างหน่วยงาน</t>
  </si>
  <si>
    <t>โครงการพัฒนาการเชื่อมโยงข้อมูลกับกรมจัดหางาน ในการอนุญาตให้ช่างฝีมือ ผู้ชำนาญการต่างด้าว เข้ามาทำงานในนิคมอุตสาหกรรม (กนอ.17-2) (มาตรา 46)</t>
  </si>
  <si>
    <t>การมีระบบอิเล็กทรอนิกส์ (ระบบ e-pp)สำหรับใช้ในกระบวนการอนุญาตสิทธิประโยชน์ เมื่อ กนอ. อนุมัติแล้ว ระบบมีการเชื่อมโยงข้อมูลกับหน่วยงานที่เกี่ยวข้อง เช่น สำนักงานตรวจคนเข้าเมือง , กรมการจัดหางาน , กรมที่ดิน จึงเป็นระบบ Paperless (ใบอนุญาตมี QR code กำกับ ผู้ประกอบการต้องการ Print ใบอนุญาตก็สามารถดำเนินการได้)</t>
  </si>
  <si>
    <t>โครงการพัฒนาการเชื่อมโยงข้อมูลกับสำนักงานตรวจคนเข้าเมือง และกรมการจัดหางาน กรณีการแจ้งพ้นตำแหน่งช่างฝีมือ ผู้ชำนาญการต่างด้าวและครอบครัว กรณีการเปลี่ยนตำแหน่ง , การเพิ่มตำแหน่ง เป็นต้น (กนอ.17-3)</t>
  </si>
  <si>
    <t>โครงการพัฒนาการเชื่อมโยงข้อมูลกับกรมที่ดิน กรณี กนอ. อนุญาตให้ผู้ประกอบการต่างด้าว ถือกรรมสิทธิที่ดินในนิคมอุตสาหกรรม (กนอ.15ส)</t>
  </si>
  <si>
    <r>
      <t xml:space="preserve">กระทรวงคมนาคม </t>
    </r>
    <r>
      <rPr>
        <sz val="16"/>
        <rFont val="TH SarabunPSK"/>
        <family val="2"/>
      </rPr>
      <t>(หน่วยงานสนับสนุน)</t>
    </r>
  </si>
  <si>
    <t>รวมแผนงาน/โครงการ
ในกลยุทธ์ที่ 4 มี 1 โครงการ</t>
  </si>
  <si>
    <t>รวมแผนงาน/โครงการ
ในยุทธศาสตร์ที่ 2 มี 151 โครงการ</t>
  </si>
  <si>
    <t>ร่างมาตรฐานฝีมือแรงงาน 1 สาขา (สาขานักวางแผนและบริหารทรัพยากรด้วยระบบ ERP (Enterprise Resource Planning))</t>
  </si>
  <si>
    <t>มาตรฐานฝีมือแรงงานแห่งชาติ ผ่านความเห็นชอบ คกก.ส่งเสริมฯ</t>
  </si>
  <si>
    <t>กรมพัฒนาฝีมือแรงงาน
สมฐ./สพร./สนพ.</t>
  </si>
  <si>
    <t xml:space="preserve">โครงการต่อเนื่องปี 2560-2564 วงเงินรวมทั้งสิ้น 17 ล้านบาท
</t>
  </si>
  <si>
    <t>โครงการพัฒนาาตรฐานฝีมือแรงงานแห่งชาติรองรับ 10 อุตสาหกรรมแห่งอนาคต สาขาโลจิสติกส์และการบิน</t>
  </si>
  <si>
    <t>มาตรฐานฝีมือแรงงานแห่งชาติและวิธีทดสอบมาตรฐานฝีมือแรงงานแห่งชาติ จำนวน 1 สาขา</t>
  </si>
  <si>
    <t>มาตรฐานฝีมือแรงงานแห่งชาติผ่านความเห็นชอบ คกก.ส่งเสริมฯ</t>
  </si>
  <si>
    <t>สาขาช่างวิทยุการบิน
(สมฐ./สพร./สนพ)</t>
  </si>
  <si>
    <t>2.โครงการพัฒนามาตรฐานฝีมือแรงงานแห่งชาติรองรับ 10 อุตสาหกรรมแห่งอนาคต สาขาโลจิสติกส์</t>
  </si>
  <si>
    <t>สาขานักวางแผนและบริหารทรัพยากรด้วยระบบ ERP Enterprise Resource Planning
(สมฐ./สพร./สนพ)</t>
  </si>
  <si>
    <t>โครงการจัดหาเครื่องมืออุปกรณ์เพื่อพัฒนาบุคลากรด้านพาณิชยนาวี
- เครื่องมือฝึกจำลองปฏิบัติงานสินค้าเหลวในระวาง 15 ลบ.</t>
  </si>
  <si>
    <t>รวมแผนงาน/โครงการ
ในกลยุทธ์ที่ 1  มี 4 โครงการ</t>
  </si>
  <si>
    <t>โครงการฝึกอบรมฝีมือแรงงานรองรับระบบขนส่งด้านโลจิสติกส์และอบรมผู้ทดสอบมาตรฐานฝีมือแรงงานแห่งชาติ สาขาโลจิสติกส์</t>
  </si>
  <si>
    <t>การฝึกอบรมฝีมือแรงงานรองรับการขนส่งด้านโลจิสติกส์ และการทดสอบมาตรฐานฝีมือแรงงาน
จำนวนแรงงานได้รับการฝึกอบรมฝีมือ180 คน จำนวน 6 สาขาๆละ 30 คน</t>
  </si>
  <si>
    <t>ดัชนีความสามารถในการแข่งขันด้านโลจิสติกส์ของประเทศไทยอยู่ในอันดับที่ดีขึ้นในปี 2563 
(อันดับดัชนีวัดประสิทธิภาพด้านโลจิสติกส์ระหว่างประเทศของธนาคารโลก (International LPI))</t>
  </si>
  <si>
    <t>กรมพัฒนาฝีมือแรงงาน
ผส./สพร./สนพ</t>
  </si>
  <si>
    <t>โครงการต่อเนื่องปี 2560-2564 วงเงินรวมทั้งสิ้น 44.30 ล้านบาท</t>
  </si>
  <si>
    <t>โครงการอบรมผู้ทดสอบมาตรฐานฝีมือแรงงานแห่งชาติ สาขาโลจิสติกส์และการบิน</t>
  </si>
  <si>
    <t xml:space="preserve">อบรมเตรียมความพร้อมผู้ทดสอบมาตรฐานฝีมือแรงงานแห่งชาติ </t>
  </si>
  <si>
    <t xml:space="preserve">จำนวนผู้ผ่านการอบรมเตรียมความพร้อมผู้ทดสอบมาตรฐานฝีมือแรงงานแห่งชาติ </t>
  </si>
  <si>
    <t>จำนวนแรงงานได้รับการฝึกอบรมฝีมือได้ตามเป้าหมาย</t>
  </si>
  <si>
    <t>สาขานักควบคุมคุณภาพบริการขนส่งสินค้าทางอากาศ และสาขานักควบคุมคุณภาพบริการขนส่งสินค้าทางน้ำ
(ผส./สพร./สนพ)</t>
  </si>
  <si>
    <t xml:space="preserve">โครงการพัฒนาบุคลากรด้านโลจิสติกส์รองรับธุรกิจขนส่งและการค้าระหว่างประเทศ </t>
  </si>
  <si>
    <t xml:space="preserve">พัฒนาบุคลากร
ด้านโลจิสติกส์รองรับการความต้องการ
ในพื้นที่ระเบียงเศรษฐกิจภาคตะวันออก
</t>
  </si>
  <si>
    <t xml:space="preserve"> ผู้ประกอบกิจการไทยในธุรกิจรับจัดการขนส่งสินค้าระหว่างประเทศมีขีดความสามารถในการแข่งขันกับต่างประเทศสูงขึ้น
</t>
  </si>
  <si>
    <t xml:space="preserve"> ผส./สพร./สนพ</t>
  </si>
  <si>
    <t xml:space="preserve"> - ผู้จบฝึกมีงานทำมีรายได้ไม่น้อยกว่าร้อยละ 80               - ผู้จบฝึกมีงานทำมีรายได้เฉลี่ยไม่น้อยกว่า 17,000 บาท/เดือน/คน  </t>
  </si>
  <si>
    <r>
      <t xml:space="preserve">โครงการต่อเนื่องปี 2560-2564 วงเงินรวมทั้งสิ้น 19.94 ล้านบาท
</t>
    </r>
    <r>
      <rPr>
        <sz val="12"/>
        <rFont val="TH SarabunPSK"/>
        <family val="2"/>
      </rPr>
      <t>หน่วยงานสนับสนุน สมาคมผู้รับจัดการขนส่งสินค้าระหว่างประเทศ (TIFFA) และภาคการศึกษา/ภาคเอกชนอื่น
โครงการนำร่องเจียดจ่ายจากงบประมาณปกติ</t>
    </r>
    <r>
      <rPr>
        <sz val="16"/>
        <rFont val="TH SarabunPSK"/>
        <family val="2"/>
      </rPr>
      <t xml:space="preserve">
</t>
    </r>
  </si>
  <si>
    <t>การจัดทำเอกสารประกอบการฝึกและสื่อประกอบการฝึก จำนวน 1 สาขา เพื่อรองรับมาตรฐานฝีมือแรงงานแห่งชาติ</t>
  </si>
  <si>
    <t>เอกสารประกอบการฝึกและสื่อประกอบการฝึก จำนวน 1 สาขา</t>
  </si>
  <si>
    <t>โครงการต่อเนื่องปี 2560-2564 
จำนวน 80 คน
(ผส./สพร./สนพ)</t>
  </si>
  <si>
    <t>อันดับ LPI ของ World Bank</t>
  </si>
  <si>
    <t>โครงการต่อเนื่องปี 2560-2564 วงเงินรวมทั้งสิ้น 1.78 ล้านบาท</t>
  </si>
  <si>
    <t>การยกระดับความร่วมมือของผู้ประกอบการด้านโลจิสติกส์และการค้าชายแดน จังหวัดเลย ภาคตะวันออกเฉียงเหนือเชื่อมโยง ภาคเหนือตอนล่าง สปป. ลาว เวียดนาม และจีนตอนใต้</t>
  </si>
  <si>
    <t>1 ผู้ประกอบการ SME ด้านโลจิสิตกส์ และการค้าชายแดน มีความรู้และได้มาตรฐานในการให้บริการเพิ่มขึ้นไม่น้อยกว่า ร้อยละ 5   
2. ผู้ประกอบการ  ในจังหวัดเลย จังหวัดขอนแก่น จังหวัดสระบุรี จังหวัดลพบุรี และจังหวัดเพชรบูรณ์ และพื้นที่ในภาคตะวันออกเฉียงเหนือ ได้รับการอบรมด้านโลจิสิตกส์และเทคโนโลยีด้านโลจิสติกส์ไม่น้อยกว่า  1,000  ราย
3. มีแผนและแนวทางและหลักสูตรในการพัฒนาผู้ประกอบการเพื่อสร้างความรวมมือของภูมิภาคในระยะยาว
4. จัดเวทีการสัมมนาโลจิสติกส์ระดับนานาชาติไม่น้อยกว่า 1 ครั้ง จำนวนผู้เข้าร่วมไม่น้อยกว่า 4 ประเทศ
5. ผู้ประกอบการมีคู่ค้ากับต่างประเทศเพิ่มขึ้นไม่น้อยกว่า 20 คู่</t>
  </si>
  <si>
    <t xml:space="preserve">1. บุคลากรด้านโลจิสติกส์ได้รับการพัฒนาและมีคุณภาพเข้าสู่มาตรฐานสากล และพัฒนาธุรกิจสู่ตลาดต่างประเทศได้
2. ต้นทุนโลจิสติกส์ในประเทศไทยลดลง
3. . มูลค่ารายได้จากค้าชายแดน การท่องเที่ยวและบริการด้านโลจิสติกส์ในพื้นที่เพิ่มขึ้นร้อยละ 5   
4.. ผู้ประกอบการมีรายได้จากการค้าระหว่างประเทศเพิ่มขึ้นร้อยละ 10 
5.  ประชาชนมีรายได้และพึ่งตนเองในท้องถิ่นได้เพิ่มขึ้นจากปีที่ผ่านมาร้อยละ 5
</t>
  </si>
  <si>
    <t>อบรมบุคลากรด้านเทคโนโลยีโลจิสติกส์โดยเฉพาะระดับหัวหน้างาน ระดับเจ้าหน้าที่เทคนิค และระดับปฏิบัติการตามหลักสูตรมาตรฐาน</t>
  </si>
  <si>
    <t>มหาวิทยาลัยราชภัฏเลย</t>
  </si>
  <si>
    <t>การบูรณาการด้านการพัฒนาโครงสร้างพื้นฐานและระบบโลจิสติกส์ โดยมีจำนวนผู้เข้าร่วมโครงการ 5,700 คน</t>
  </si>
  <si>
    <t>1. ผู้ประกอบการ ประชาชนทั่วไป หน่วยงานราชการ และหน่วยงานของรัฐ นำความรู้และประสบการณ์ที่ได้รับจากการเข้าร่วมโครงการไปใช้ในการทำงานให้มีประสิทธิภาพและสอดคล้องกับการขับเคลื่อนทิศทางโลจิสติกส์ในระดับประเทศ
2. ประชาชนทั่วไป และผู้ประกอบการด้านการขนส่งสามารถประยุกต์นำความรู้มาใช้เป็นแนวทางในการสร้างมูลค่าเพิ่มและเพิ่มผลิตภาพได้อย่างมีประสิทธิภาพ</t>
  </si>
  <si>
    <t>จำนวนโครงการพัฒนาปัจจัยสนับสนุนด้านโลจิสติกส์ (มาตรฐาน ความเชี่ยวชาญ และคุณภาพบุคลากร วิจัยนวัตกรรมและเทคโนโลยี พัฒนาข้อมูลและการติดตามประเมินผล)</t>
  </si>
  <si>
    <t xml:space="preserve">โครงการต่อเนื่องปี 2560-2564 วงเงินรวมทั้งสิ้น 55.36 ล้านบาท
</t>
  </si>
  <si>
    <t>สนับสนุนบุคลากรในงานด้านโครงสร้างพื้นฐานระบบราง (Rail Infrastructure) เข้ารับการประเมินเพื่อรับรองสมรรถนะบุคคลตามมาตรฐานอาชีพ</t>
  </si>
  <si>
    <t xml:space="preserve">1) อาชีพช่างเทคนิคซ่อมบำรุงทางรถไฟ ระดับชั้นคุณวุฒิ 3 จำนวน 90 คน และระดับชั้นคุณวุฒิ 4 จำนวน 55 คน
2) อาชีพช่างเทคนิคซ่อมบำรุงโครงสร้างรองรับทำงรถไฟ ระดับชั้นคุณวุฒิ 3 จำนวน 60 คน และระดับชั้นคุณวุฒิ 4 จำนวน 35 คน
3) อาชีพผู้วางแผนและตรวจสอบงานซ่อมบำรุงทางรถไฟ ระดับชั้นคุณวุฒิ  4 จำนวน 40 คน และระดับชั้นคุณวุฒิ 5 จำนวน 20
</t>
  </si>
  <si>
    <t xml:space="preserve">จำนวนบุคลากรที่ปฏิบัติงานด้านโครงสร้างพื้นฐานระบบราง (Rail Infrastructure) กลุ่มอาชีพงานทางรถไฟและงานโยธา (Track and Civil Work) มีการพัฒนาศักยภาพและสมรรถนะที่เกี่ยวข้องในอาชีพสูงขึ้น เป็นการเพิ่มขีดความสามารถในการแข่งขันของประเทศไทย
</t>
  </si>
  <si>
    <t>จำนวนโครงการพัฒนาปัจจัยสนับสนุนด้านโลจิสติกส์ (มาตรฐาน ความเชี่ยวชาญ และคุณภาพบุคลากร วิจัยนวัตกรรมและเทคโนโลยี พัฒนาข้อมูลและการติดตามประเมินผล 1 รายการ</t>
  </si>
  <si>
    <t>มหาวิทยาลัยเทคโนโลยีพระจอมเกล้าธนบุรี</t>
  </si>
  <si>
    <t>โครงการต่อเนื่องปี 2562-2564 วงเงินรวมทั้งสิ้น 2.5  ล้านบาท</t>
  </si>
  <si>
    <t xml:space="preserve">โครงการต่อเนื่องปี 2560-2564 วงเงินรวมทั้งสิ้น 1.50 แสนบาท
</t>
  </si>
  <si>
    <t>โครงการ Workshop สัญจรขยายผลความรู้ด้านโลจิสติกสและโซอุปทานภาคอุตสาหกรรมสู่ภูมิภาค</t>
  </si>
  <si>
    <t xml:space="preserve">บุคลากร SMEs กลุ่มเป้าหมายได้รับการพัฒนาองค์ความรู้ด้านการจัดการโลจิสติกส์
โซ่อุปทานและพาณิชย์อิเล็กทรอนิกส์จากการ Workshop ปฏิบัติการเชิงลึก จำนวน 840 คน
</t>
  </si>
  <si>
    <t>อบรมบุคลากรด้านเทคโนโลยีโลจิสติกส์โดยเฉพาะระดับหัวหน้างาน ระดับเจ้าหน้าที่เทคนิคและระดับปฏิบัติการตามหลักสูตรมาตรฐานเฉลี่ยปีละ 5,000 คน</t>
  </si>
  <si>
    <t>โครงการ เสริมสร้างศักยภาพบุคลากรด้านการจัดการโลจิสติกส์และโซ่อุปทาน (Logistics and Supply Chain Training Center)</t>
  </si>
  <si>
    <t>บุคลากรกลุ่มเป้าหมายได้รับการพัฒนาองค์ความรู้ด้านการจัดการโลจิสติกส์โซ่อุปทานและพาณิชย์อิเล็กทรอนิกส์ 440 คน</t>
  </si>
  <si>
    <t>โครงการส่งเสริมความร่วมมือการพัฒนาบุคลากรด้านโลจิสติกส์ให้มีทักษะเฉพาะที่ตลาดแรงงานมีความต้องการ</t>
  </si>
  <si>
    <t>ร่วมมือการพัฒนาบุคลากรด้านโลจิสติกส์ให้มีทักษะเฉพาะที่ตลาดแรงงานมีความต้องการ</t>
  </si>
  <si>
    <t>โครงการต่อเนื่องปี 2562-2564  วงเงินรวมทั้งสิ้น 3.00 ล้านบาท</t>
  </si>
  <si>
    <t xml:space="preserve">โครงการการพัฒนาขีดความสามารถกำลังคนด้านปริมาณและคุณภาพในระบบโลจิสติกส์และโซ่อุปทานสุขภาพของประเทศเพื่อสนับสนุนการพัฒนาสู่ Medical Hub  </t>
  </si>
  <si>
    <t xml:space="preserve">1)  แผนการผลิตและพัฒนากำลังคนด้านปริมาณและคุณภาพด้านโลจิสติกส์และระบบโซ่อุปทานสาธารณสุขของประเทศ 2) มาตรฐานวิชาชีพด้านโลจิสติกส์และระบบโซ่อุปทานด้านสุขภาพของประเทศ 3) กลไกพัฒนาบุคลากรด้านโลจิสติกส์และระบบโซ่อุปทานสุขภาพให้มีคุณภาพตามมาตรฐานสากล 4) ความต้องการงานวิจัยและนวัตกรรมด้านโลจิสติกส์และระบบโซ่อุปทานสุขภาพของประเทศ ในการพัฒนาสู่ Medical Hub 5) ระบบฐานข้อมูลสารสนเทศ เพื่อบริหารการพัฒนาบุคลากร
ด้านโลจิสติกส์และระบบโซ่อุปทานสาธารณสุขของประเทศ
</t>
  </si>
  <si>
    <t>บุคลากรด้านโลจิสติกส์และระบบโซ่อุปทานด้านสุขภาพมีคุณภาพตามมาตรฐานสากล</t>
  </si>
  <si>
    <t>1.จำนวนโครงการพัฒนาปัจจัยสนับสนุนด้านโลจิสติกส์ (มาตรฐาน ความเชี่ยวชาญ และคุณภาพบุคลากร วิจัยนวัตกรรมและเทคโนโลยี พัฒนาข้อมูลและการติดตามประเมินผล</t>
  </si>
  <si>
    <t>โครงการต่อเนื่องปี 2562-2564  วงเงินรวมทั้งสิ้น 75.00 ล้านบาท</t>
  </si>
  <si>
    <t>รวมแผนงาน/โครงการ
ในกลยุทธ์ที่ 2 มี 15 โครงการ</t>
  </si>
  <si>
    <t>สำนักนายกรัฐมนตรี 
(สำนักงานกองทุนสนับสนุนการวิจัย (สกว.)) (หน่วยงานหลัก)</t>
  </si>
  <si>
    <t>การวิจัยและพัฒนาเทคโนโลยีและนวัตกรรมด้านโลจิสติกส์ เพื่อมุ่งสู่ความยั่งยืน</t>
  </si>
  <si>
    <t>การวิจัยเพื่อหาแนวทาง วิธีการ นโยบาย นวัตกรรม เพื่อลดต้นทุนโลจิสติกส์ของประเทศ โดยมุ่งเน้นการลดต้นทุนโลจิสติกส์ต่อผลิตภัณฑ์มวลรวมของประเทศ</t>
  </si>
  <si>
    <r>
      <t xml:space="preserve">กระทรวงวิทยาศาสตร์และเทคโนโลยี 
</t>
    </r>
    <r>
      <rPr>
        <sz val="16"/>
        <color theme="1"/>
        <rFont val="TH SarabunPSK"/>
        <family val="2"/>
      </rPr>
      <t>(หน่วยงานสนับสนุน)</t>
    </r>
  </si>
  <si>
    <t>โครงสร้างพื้นฐานทางด้านการวิเคราะห์ทดสอบ มาตรฐานเพื่อรองรับอุตสาหกรรมขนส่งทางราง</t>
  </si>
  <si>
    <t xml:space="preserve">1. ข้อมูลและความรู้ด้านข้อกำหนดมาตรฐานการทดสอบการขนส่งทางราง 
ตามข้อกำหนดของมาตรฐานทั้งในระดับประเทศและระดับสากล เพื่อเตรียมขอการรับรองระบบคุณภาพ ISO/IEC17025 
2. ห้องปฏิบัติการทดสอบมีความสามารถในการทดสอบเป็นไปตามข้อกำหนดของมาตรฐานสากล เช่น EN IEC ISO  ITU และ มอก. มีระบบเอกสารมาตรฐาน การบริหารจัดการด้านบริการและด้านเทคนิคครบถ้วน
</t>
  </si>
  <si>
    <t xml:space="preserve">มีห้องปฏิบัติการทดสอบมาตรฐาน มอก. สามารถให้บริการทดสอบอุปกรณ์ในระบบขนส่งทางรางได้มากกว่า 30 ผลิตภัณฑ์
</t>
  </si>
  <si>
    <t>จำนวนโครงการพัฒนาปัจจัยสนับสนุนด้าน
โลจิสติกส์ (มาตรฐานความเชี่ยวชาญ และคุณภาพบุคลากร วิจัยนวัตกรรมและเทคโนโลยี พัฒนาข้อมูลและการติดตามประเมินผล)</t>
  </si>
  <si>
    <t>สำนักงานพัฒนาวิทยาศาสตร์และเทคโนโลยีแห่งชาติ</t>
  </si>
  <si>
    <t>โครงการต่อเนื่องปี 2562-2564  วงเงินรวมทั้งสิ้น 300 ล้านบาท</t>
  </si>
  <si>
    <t>โครงการพัฒนาต้นแบบเครื่องมือ
ภูมิสารสนเทศเพื่อความปลอดภัย
ในการเดินอากาศ ระยะที่ 2</t>
  </si>
  <si>
    <t xml:space="preserve"> -ระบบต้นแบบเครื่องมือ
ภูมิสารสนเทศสำหรับบริหารกิจกรรมการจราจรทางอากาศ
 - ระบบเครื่องมือสารสนเทศสำหรับบริหารกิจกรรมบั้งไฟ และโคมลอย
 - ระบบต้นแบบเครื่องมือบริหารจัดการอากาศยาน
ไร้คนขับ (Drone)</t>
  </si>
  <si>
    <t>ยุทธศาสตร์ที่ 3 การพัฒนาปัจจัยสนับสนุนด้านโลจิสติกส์/ จำนวนโครงการวิจัย/ มูลค่าเชิงพาณิชย์จากงานวิจัยและพัฒนานวัตกรรมและเทคโนโลยีด้านโลจิสติกส์ เพิ่มขึ้นร้อยละ 5-10 ต่อปี</t>
  </si>
  <si>
    <t>จำนวนโครงการวิจัยและนวัตกรรมในอุตสาหกรรมประมง ที่มีกำหนดดำเนินการ 4 โครงการ</t>
  </si>
  <si>
    <t>จำนวนโครงการวิจัยและนวัตกรรมในอุตสาหกรรมประมง ที่ดำเนินการสำเร็จ 4 โครงการ</t>
  </si>
  <si>
    <t xml:space="preserve"> - ดัชนีความสามารถในการแข่งขันด้านโลจิสติกส์ของประเทศไทยอยู่ในอันดับที่ดีขึ้นในปี 2563 
- ต้นทุนโลจิสติกส์ของประเทศไทยคิดเป็นสัดส่วนเท่ากับร้อยละ 12 ของผลิตภัณฑ์มวลรวมในประเทศ ณ ราคาประจำปี ในปี 2564</t>
  </si>
  <si>
    <t>จำนวนผลิตภัณฑ์ข้าวที่เข้าร่วมโครงการพัฒนานวัตกรรมการแปรรูป 5 ผลิตภัณฑ์</t>
  </si>
  <si>
    <t>จำนวนผลิตภัณฑ์ข้าวที่มีการพัฒนานวัตกรรมการแปรรูป 5 ผลิตภัณฑ์</t>
  </si>
  <si>
    <t>จำนวนองค์ความรู้ที่ถูกกำหนดให้มีการพัฒนา เพื่อปรับปรุงกระบวนการจัดการหลังการเก็บเกี่ยวผักอินทรีย์ จำนวน 3 องค์ความรู้</t>
  </si>
  <si>
    <t>จำนวนองค์ความรู้ที่พัฒนาขึ้น เพื่อปรับปรุงกระบวนการจัดการหลังการเก็บเกี่ยวผักอินทรีย์ 3องค์ความรู้</t>
  </si>
  <si>
    <t xml:space="preserve"> - อันดับ International LPI ดีขึ้น
- สัดส่วนต้นทุนโลจิสติกส์ต่อ GDP เท่ากับร้อยละ 12 ในปี 2564</t>
  </si>
  <si>
    <t>การศึกษามาตรการเพื่อเพิ่มประสิทธิภาพการเดินรถของระบบรถไฟในประเทศไทย</t>
  </si>
  <si>
    <t xml:space="preserve">- ผลการวิเคราะห์ปัจจัยที่ส่งผลต่อความล่าช้าของการเดินรถไฟ ผลการวิเคราะห์มีความถูกต้องและมีนัยสำคัญตามหลักสถิติและนำไปปรับปรุงประสิทธิภาพการเดินรถในปัจจุบันได้ - ผลการวิเคราะห์ปัจจัยที่ส่งผลต่อความรุนแรงของการเกิดอุบัติเหตุ ผลการวิเคราะห์มีความถูกต้องและมีนัยสำคัญตามหลักสถิติ สะท้อนให้เห็นถึงปัญหาของระบบที่มีอยู่จริง
</t>
  </si>
  <si>
    <t xml:space="preserve">- มาตรการการแก้ไขปัญหาขบวนรถไม่ตรงเวลาและกำหนดหลักประกันด้านคุณภาพการให้บริการ
- มาตรการลดอุบัติเหตุที่เกิดขึ้นจากการเดินรถไฟ
</t>
  </si>
  <si>
    <t>สัดส่วนต้นทุนโลจิสติกส์ต่อ GDP</t>
  </si>
  <si>
    <t>อาคารคลังสินค้าอัจฉริยะและระบบอัตโนมัติ (การพัฒนาอาคารคลังสินค้าและระบบอัตโนมัติแบบครบวงจร)</t>
  </si>
  <si>
    <t>1) ต้นแบบผลิตภัณฑ์ในระดับอุตสาหกรรม จำนวน 4 ระบบควบคุมการจัดเก็บและเบิกจ่ายสินค้าอัตโนมัติในคลังสินค้าและโรงงานอุตสาหกรรม อันประกอบด้วย
(1) WMS Warehouse Management System
(2) Automated Guide Vehicle
(3) Stacker Crane
(4) Rack Testing Design Module และศูนย์ตรวจสอบวัสดุ Rack
2) การถ่ายทอดเทคโนโลยีระบบการจัดการสินค้าอัจฉริยะ ดังนี้
(1) ผ่านการอบรมและสัมมนาในหัวข้อที่เกี่ยวข้องกับระบบการจัดการสินค้าอัจฉริยะ
(2) ผ่านการดูงานที่ศูนย์สาธิตเทคโนโลยีระบบการจัดการสินค้าอัจฉริยะ
(3) ผ่านการเรียนการสอนในระดับปริญญาตรี โทและเอก ในสาขาที่เกี่ยวข้องกับการออกแบบ การใช้งานระบบการจัดการสินค้าอัจฉริยะ
(4) ผ่านศูนย์ทดสอบและศูนย์วิจัยในสาขาที่เกี่ยวข้องกับระบบการจัดการสินค้าอัจฉริยะ</t>
  </si>
  <si>
    <t>1) มีระบบ ASRS (Automatic Storage and Retrieval System) แบบครบวงจร สาหรับคลังสินค้าอัจฉริยะเพื่อรองรับอุตสาหกรรมในประเทศ
- ลดการขาดดุลการค้า จากการนาเข้าจากต่างประเทศ
- มีระบบ WMS ที่ไม่จาเป็นต้องพึ่งพาเทคโนโลยีจากต่างประเทศ
2) ลดต้นทุนทางด้าน logistic ของประเทศอย่างมีนัยสาคัญ เป็นการเพิ่มขีดความสามารถทางการแข่งขันของประเทศ (Country Competency)
- หน่วยงานภาครัฐ และเอกชนสามารถเรียนรู้เพื่อนาไปเพิ่มระบบ Logistic ของหน่วยงานตนเอง
3) สามารถตรวจสอบคุณภาพอุปกรณ์โครงสร้างพื้นฐานที่เกี่ยวข้องกับระบบคลังสินค้าอัจฉริยะ
- ศูนย์ทดสอบรับบริการตรวจสอบคุณภาพและอุปกรณ์ให้กับบริษัทและหน่วยงาน
4) มี SI (System Integrator) ที่สามารถรองรับการขยายตัวของอุตสาหกรรมในประเทศ
- อุตสาหกรรม Logistic ของประเทศมีประสิทธิภาพสูงขึ้นนาไปสู่ Thailand 4.0</t>
  </si>
  <si>
    <t>จำนวนโครงการพัฒนาปัจจัยสนับสนุนด้าน
โลจิสติกส์ (มาตรฐาน ความเชี่ยวชาญ และคุณภาพบุคลากร วิจัยนวัตกรรมและเทคโนโลยี พัฒนาข้อมูลและการติดตามประเมินผล 1 รายการ</t>
  </si>
  <si>
    <t>มหาวิทยาลัยเทคโนโลยี
พระจอมเกล้าธนบุรี</t>
  </si>
  <si>
    <t>โครงการต่อเนื่องปี 2562-2564 วงเงินรวมทั้งสิ้น 126.28  ล้านบาท</t>
  </si>
  <si>
    <t>รวมแผนงาน/โครงการ
ในกลยุทธ์ที่ 3 มี 9 โครงการ</t>
  </si>
  <si>
    <t xml:space="preserve">กลยุทธ์ 4 ประเมิน/ติดตามข้อตกลงความร่วมมือระหว่างประเทศและพัฒนาฐานข้อมูลเพื่อประเมินผลการพัฒนาระบบโลจิสติกส์ของประเทศ </t>
  </si>
  <si>
    <t>โครงการประเมินผลแผนยุทธศาสตร์การพัฒนาระบบโลจิสติกส์ของประเทศไทย ฉบับที่ 3 (พ.ศ. 2560-2564) ในช่วงระยะครึ่งแผน</t>
  </si>
  <si>
    <t xml:space="preserve">ข้อมูลการดำเนินงานตามแผนยุทธศาสตร์การพัฒนาระบบโลจิสติกส์ฯ ฉบับที่ 3 ในช่วงปี 2560-2562 พร้อมปัญหาและอุปสรรค 
</t>
  </si>
  <si>
    <t>ข้อเสนอแนะการขับเคลื่อนการพัฒนาระบบโลจิสติกส์ของประเทศไทยเพื่อปรับปรุงแนวทางการดำเนินการในช่วงครึ่งหลังของแผนฯ เป็นไปอย่างมีประสิทธิภาพ</t>
  </si>
  <si>
    <t>โครงการพัฒนาระบบข้อมูล
โลจิสติกส์เพื่อประเมินขีดความสามารถในการแข่งขันด้านโลจิสติกส์ของประเทศไทย</t>
  </si>
  <si>
    <t>ดัชนีชี้วัดการพัฒนาระบบโลจิสติกส์ที่เหมาะสม เพื่อใช้เป็นเครื่องมือในการติดตามประเมินผลการดำเนินงานการพัฒนาระบบโลจิสติกส์ของประเทศอย่างมีประสิทธิภาพต่อไป</t>
  </si>
  <si>
    <t>ระบบข้อมูลโลจิสติกส์และตัวชี้วัดที่จำเป็นเพื่อการวางแผนที่ครบถ้วนสมบูรณ์</t>
  </si>
  <si>
    <t>โครงการพัฒนาเครือข่ายความร่วมมือและติดตามการขับเคลื่อนยุทธศาสตร์การพัฒนาระบบโลจิสติกส์</t>
  </si>
  <si>
    <t xml:space="preserve">ติดตามและเร่งรัดการดำเนินงานตามแผนงาน/โครงการที่สำคัญในการขับเคลื่อนยุทธศาสตร์การพัฒนาระบบโลจิสติกส์ รวมทั้งสร้างเครือข่ายความร่วมมือระหว่างภาคีที่เกี่ยวข้องในพื้นที่ยุทธศาสตร์สำคัญทั้งในส่วนกลาง ส่วนภูมิภาค
</t>
  </si>
  <si>
    <t xml:space="preserve">เครือข่ายความร่วมมือระหว่างภาคีที่เกี่ยวข้องในพื้นที่ยุทธศาสตร์สำคัญทั้งในส่วนกลางส่วนภูมิภาคทีมีความรู้ความเข้าใจและให้ความร่วมมือในการพัฒนาตลอดห่วงโซ่อุปทาน </t>
  </si>
  <si>
    <t>ติดตามและประเมินผลการพัฒนาระบบ
โลจิสติกส์</t>
  </si>
  <si>
    <t>โครงการพัฒนาฐานข้อมูลเกณฑ์เทียบวัดประสิทธิภาพโลจิสติกส์และโซ่อุปทานภาคอุตสาหกรรม</t>
  </si>
  <si>
    <t>ข้อมูลตัวชี้วัดประสิทธิภาพโลจิสติกส์ภาคอุตสาหกรรม (ILPI) ตัวชี้วัดประสิทธิภาพซัพพลายเชน (SCPI) และเกณฑ์ประเมินศักยภาพการจัดการโลจิสติกส์ (Logistics Scorecard)</t>
  </si>
  <si>
    <t xml:space="preserve">สถานประกอบการนำร่องนำเกณฑ์ตัวชี้วัดประสิทธิภาพการบริหารจัดการโลจิสติกส์ไปใช้ประเมินผลการดำเนินการขององค์กร ร้อยละ 80
</t>
  </si>
  <si>
    <t>มีระบบฐานข้อมูลด้านโลจิสติกส์เพื่อติดตามและประเมินผลการพัฒนาระบบ
โลจิสติกส์</t>
  </si>
  <si>
    <t>โครงการต่อเนื่องปี 2562-2564  วงเงินรวมทั้งสิ้น 21 ล้านบาท</t>
  </si>
  <si>
    <t>โครงการศึกษาเพื่อพัฒนาบริการศักยภาพของไทย
  - การจัดทำฐานข้อมูลและสถิติการค้าบริการศักยภาพ สาขาโลจิสติกส์
  - การสำรวจและวิเคราะห์ข้อมูลมูลค่าการส่งออก-นำเข้าบริการ</t>
  </si>
  <si>
    <t xml:space="preserve">1. จำนวนฐานข้อมูลบริการศักยภาพ 1 ฐาน ซึ่งครอบคลุมข้อมูล–สถิติการค้าบริการโลจิสติกส์
2. รายงานข้อเสนอแนะด้านโครงสร้าง วิธีการจัดทำ และแนวทางการพัฒนาข้อมูลมูลค่าการส่งออก–นำเข้าบริการในภาพรวม 1 ฉบับ และรายงานวิเคราะห์ความสามารถในการแข่งขันของการค้าระหว่างประเทศของไทย 1 ฉบับ </t>
  </si>
  <si>
    <t>1. ฐานข้อมูลและสถิติการค้าบริการสาขาโลจิสติกส์ ระยะที่ 1 ตลอดห่วงโซ่อุปทาน ที่สามารถเป็นต้นแบบการพัฒนาฐานข้อมูลระยะต่อไป
2. รายงานข้อเสนอแนะด้านโครงสร้าง หน่วยงานที่จัดเก็บ วิธีการจัดทำ ความเป็นไปได้ในการเชื่อมโยงข้อมูล และแนวทางการพัฒนาข้อมูลมูลค่าส่งออก–นำเข้าบริการที่มีประสิทธิภาพและคุ้มค่าที่สุด และรายงานวิเคราะห์ความสามารถในการแข่งขันด้านการค้าบริการระหว่างประเทศของไทย ที่ครอบคลุมผลประกอบการ ความสำคัญและศักยภาพของภาคบริการในประเทศ โอกาสการขยายการส่งออกบริการ และข้อเสนอแนะเชิงนโยบาย</t>
  </si>
  <si>
    <t>มีระบบฐานข้อมูลด้านโลจิสติกส์เพื่อติดตามและประเมินผลการพัฒนาระบบโลจิสติกส์ของประเทศในปี 2564</t>
  </si>
  <si>
    <t>สำนักงานนโยบายและยุทธศาสตร์การค้า
กระทรวงพาณิชย์กองนโยบายและยุทธศาสตร์การค้าสินค้าอุตสาหกรรมและธุรกิจบริการ</t>
  </si>
  <si>
    <t>อยู่ระหว่างการยื่นของบประมาณ แผนงานบูรณาการพัฒนาศักยภาพ วิทยาศาสตร์ เทคโนโลยี วิจัยและนวัตกรรม ปีงบประมาณ 2562</t>
  </si>
  <si>
    <t>รวมแผนงาน/โครงการ
ในกลยุทธ์ที่ 4 มี 6 โครงการ</t>
  </si>
  <si>
    <t>รวมแผนงาน/โครงการ
ในยุทธศาสตร์ที่ 3 มี 34 โครงการ</t>
  </si>
  <si>
    <t>ปี 2563-2564</t>
  </si>
  <si>
    <t>1. มีการวางแผนการผลิตข้าวประจำปีเพื่อใช้ในการบริหารจัดการข้าว 2 แผน
2. เกษตรกรได้รับการถ่ายทอดเทคโนโลยีด้านการผลิตข้าว 22,700 ราย
3. มีโปรแกรมระบบการวางแผนการผลิตข้าวและระบบการลงทะเบียนแจ้งความประสงค์การผลิตข้าวของชาวนา และระบบการติดตามสถานการณ์การเพาะปลูกข้าว 2 ระบบ
4. มีฐานข้อมูลและแผนที่การผลิตข้าวรายแปลงของชาวนา 1 ฐาน
5. มีพื้นที่ปลูกข้าวที่ลดและปรับเปลี่ยนไปปลูกพืชอื่น ส่งเสริม และสนับสนุนการลดและปรับเปลี่ยนการปลูกข้าว 1,250,000 ไร่</t>
  </si>
  <si>
    <t>1.ปริมาณการผลิตข้าวแต่ละชนิดได้ไม่เกินร้อยละ 10  ของอุปสงค์
2. ปริมาณการส่งออกข้าวเพิ่มขึ้นไม่น้อยกว่าร้อยละ 10 ของปริมาณการส่งออกข้าวปีที่แล้ว</t>
  </si>
  <si>
    <t xml:space="preserve"> - สัดส่วนต้นทุนโลจิสติกส์ต่อ GDP เท่ากับร้อยละ 12 ในปี 2564
 - ต้นทุนโลจิสติกส์ต่อยอดขายของสินค้าเกษตรสำคัญลดลงร้อยละ 3 - 5 ต่อปี</t>
  </si>
  <si>
    <t>โครงการต่อเนื่องปี 2560-2564 วงเงินรวมทั้งสิ้น 1,163.26 ล้านบาท</t>
  </si>
  <si>
    <t>1. เกษตรกรได้รับการพัฒนาการผลิตข้าวอย่างมีคุณภาพอย่างเป็นระบบได้มาตรฐาน และสร้างรายได้เพิ่มขึ้น โดยการแปรรูปและทำการตลาดด้วยตนเอง
2. มีการขยายพื้นที่การผลิตข้าวตลาดเฉพาะ เพิ่มมูลค้าข้าวคุณภาพที่ทำให้ชาวนาและผู้ประกอบการ มีรายได้ และความเป็นอยู่ที่ดีขึ้น
3. ผู้บริโภคสามารถเข้าถึงสินค้า ข้าวคุณภาพที่มีคุณสมบัติพิเศษ โดยเฉพาะ และมีคุณภาพทางโภชนาการของเกษตรกรเพิ่มขึ้น</t>
  </si>
  <si>
    <t>1. มีกลุ่มผลิตสินค้าข้าวตลาดเฉพาะ 220 กลุ่ม ได้พัฒนาอย่างเป็นระบบ
2. มีกลุ่มผลิตสินค้าข้าวตลาดเฉพาะ 220 กลุ่ม ได้รับรองมาตรฐานอินทรีย์  GAP และ GI ไม่น้อยกว่า 75 %
3. กลุ่มเกษตรกรสามารถจำหน่ายผลผลิตได้ราคาสูงกว่า ผลผลิตทั่วไป 2 เท่า ไม่น้อยกว่าร้อยละ  75</t>
  </si>
  <si>
    <t>1.ศูนย์เมล็ดพันธุ์ข้าวแห่งใหม่ จำนวน 15 แห่ง
2. กำลังการผลิตข้าวของกรมการข้าวเพิ่มขึ้นสูงสุดเป็น 145,000 ตัน/ปี</t>
  </si>
  <si>
    <t>1. ชาวนาทั่วปีผลผลิตข้าวและรายได้มากขึ้น เนื่องจากสามารถเข้าถึงแหล่งเมล็ดพันธุ์ข้าวคุณภาพดี
2. ผลผลิตข้าวของประเทศไทยมีคุณภาพสูงขึ้น ลดปัญหาข้าววัชพืชในแปลงนา  เพิ่มศักยภาพในการส่งออกข้าวของประเทศไทย
3. มีความมั่นคงทางเมล็ดพันธุ์และอาหาร หากเกิดภัยธรรมชาติจะมีเมล็ดพันธุ์สำรองให้ชาวนาเพาะปลูกใหม่ได้ทันที
4. ส่งเสริมความเข้มแข็งขององค์กรเครือข่ายและผู้ประกอบการที่ผลิตเมล็ดพันธุ์ข้าว
5. ส่งเสริมสนับสนุนด้านวิชาการและบริการประชาชนได้อย่างทั่วถึง</t>
  </si>
  <si>
    <t xml:space="preserve">จำนวนสหกรณ์ที่เข้ารับการพัฒนาศักยภาพดำเนินธุรกิจสินค้าเกษตร 1,000 แห่ง </t>
  </si>
  <si>
    <t>จำนวนเกษตรกรที่เข้ารับการพัฒนาให้เป็น Smart Farmer 295,695 ราย</t>
  </si>
  <si>
    <t>กรมส่งเสริมการเกษตร /กรมการข้าว/กรมประมง/กรมปศุสัตว์/สำนักงานการปฏิรูปที่ดินเพื่อเกษตรกรรม</t>
  </si>
  <si>
    <t>โครงการต่อเนื่องปี 2560-2564 วงเงินรวมทั้งสิ้น 2,406.30 ล้านบาท</t>
  </si>
  <si>
    <t>จำนวนเกษตรกรสมาชิกของวิสาหกิจชุมชนที่เข้ารับการพัฒนา 35,280 ราย</t>
  </si>
  <si>
    <t>สมาชิกวิสาหกิจชุมชนที่เข้าร่วมโครงการสามารถสร้างมูลค่าเพิ่ม จากวัตถุดิบทางการเกษตร และ
มีการพัฒนาวิสาหกิจชุมชนหรือแปลงเกษตรกรให้เป็นแหล่งท่องเที่ยวเชิงเกษตร</t>
  </si>
  <si>
    <t>จำนวนเกษตรกรที่เข้ารับการเสริมสร้างและพัฒนาศักยภาพ 22,330 ราย</t>
  </si>
  <si>
    <t>วิสาหกิจชุมชนมีความเข้มแข็ง สามารถผลิตสินค้าได้อย่างมีประประสิทธิภาพมากขึ้น นำมาฃึ่งรายได้อย่างยั่งยืน</t>
  </si>
  <si>
    <t>จำนวนวิสาหกิจชุมชนที่เข้าร่วมโครงการพัฒนาขีดความสามารถ 308 แห่ง</t>
  </si>
  <si>
    <t xml:space="preserve"> - สัดส่วนต้นทุนโลจิสติกส์ต่อ GDP เท่ากับร้อยละ 12 ในปี 2564
 - ต้นทุนโลจิสติกส์ต่อยอดขายของสินค้าเกษตรสำคัญลดลงร้อยละ 3 - 5 ต่อปี
</t>
  </si>
  <si>
    <t>จำนวนวิสาหกิจชุมชนที่เข้าร่วมโครงการสร้างมูลค่าเพิ่มสินค้า 30 แห่ง</t>
  </si>
  <si>
    <t>จำนวนตลาดเกษตรกรที่ได้จัดตั้ง/พัฒนาขึ้น 120 แห่ง</t>
  </si>
  <si>
    <t>เกษตรกรสมาชิกมีช่องทางการตลาดและรายได้เพิ่มขึ้น จากการจัดตั้งตลาดเกษตรกร</t>
  </si>
  <si>
    <t>จำนวนฟาร์มของเกษตรกรที่เข้าร่วมโครงการพัฒนาคุณภาพ 106,400 ฟาร์ม</t>
  </si>
  <si>
    <t>จำนวนศูนย์เมล็ดพันธุ์ที่เข้ารับการพัฒนาให้เป็นหน่วยตรวจสอบรับรองเมล็ดพันธุ์ตามมาตรฐานสากล 9 ศูนย์</t>
  </si>
  <si>
    <t>จำนวนแหล่งผลิตด้านการประมงที่เข้าร่วมโครงการตรวจสอบและรับรองแหล่งผลิต 69,500 แห่ง</t>
  </si>
  <si>
    <t xml:space="preserve">สถาบันเกษตรกรในพื้นที่ระบบส่งเสริมการเกษตรแบบแปลงใหญ่ จำนวน 800 แห่ง ได้รับการพัฒนาศักยภาพการบริหารการเงินการบัญชี 
</t>
  </si>
  <si>
    <t>ร้อยละ 60 ของสถาบันเกษตรกรที่ได้รับการพัฒนาศักยภาพการบริหารการเงินการบัญชี สามารถนำความรู้ไปใช้ประโยชน์ได้</t>
  </si>
  <si>
    <t xml:space="preserve"> - ต้นทุนโลจิสติกส์ของประเทศไทยคิดเป็นสัดส่วนเท่ากับร้อยละ 12 ของผลิตภัณฑ์มวลรวมในประเทศ ณ ราคาประจำปี ในปี 2564
 - ต้นทุนโลจิสติกส์ต่อยอดขายของสินค้าเกษตรสำคัญ ลดลงร้อยละ 3-5 ต่อปี</t>
  </si>
  <si>
    <t>โครงการต่อเนื่องปี 2562-2564 วงเงินรวมทั้งสิ้น 54.92 ล้านบาท</t>
  </si>
  <si>
    <t>อันดับ International LPI ดีขึ้น           สัดส่วนต้นทุนโลจิสติกส์ต่อ GDP เท่ากับร้อยละ 12 ในปี 2564</t>
  </si>
  <si>
    <t>จำนวนตลาดกลางยางพาราที่เข้าร่วมโครงการพัฒนาตลาดกลางยางพาราการยางแห่งประเทศไทย 11 แห่ง</t>
  </si>
  <si>
    <t>เกษตรกรมีคุณภาพชีวิตที่ดีขึ้นและเกิดความเข้มแข็ง มั่นคงและยั่งยืน</t>
  </si>
  <si>
    <t xml:space="preserve">การจัดทำกรอบแนวทางการบริหารจัดการระบบโลจิสติกส์สินค้าเกษตรที่สำคัญ (มันสำปะหลัง ปาล์มน้ำมัน ยางพารา และอ้อยโรงงาน) 
</t>
  </si>
  <si>
    <t xml:space="preserve">กรอบแนวทางการบริหารจัดการระบบโลจิสติกส์สินค้าเกษตรที่สำคัญ 4 ชนิด (มันสำปะหลัง ปาล์มน้ำมัน ยางพารา และอ้อยโรงงาน)
</t>
  </si>
  <si>
    <t xml:space="preserve">หน่วยงานรัฐ โดยเฉพาะหน่วยงานในสังกัด กษ. สามารถนำกรอบแนวทางการบริหารจัดการระบบโลจิสติกส์สินค้าเกษตรที่สำคัญ 4 ชนิด (มันสำปะหลัง ปาล์มน้ำมัน ยางพารา และ อ้อยโรงงาน) ไปใช้ในการจัดทำแผนปฏิบัติงานเพื่อปรับปรุงและพัฒนาระบบโลจิสติกส์สินค้าเกษตรเป้าหมาย
</t>
  </si>
  <si>
    <t>โครงการพัฒนาประสิทธิภาพการบริหารจัดการโลจิสติกส์ เพื่อการลดต้นทุนและเพิ่มขีดความสามารถในการแข่งขัน</t>
  </si>
  <si>
    <t>สถานประกอบการกลุ่มอุตสาหกรรมเป้าหมายได้รับการพัฒนาประสิทธิภาพการจัดการโลจิสติกส์และโซ่อุปทาน</t>
  </si>
  <si>
    <t xml:space="preserve">สถานประกอบการเป้าหมายมีมูลค่าต้นทุนด้านโลจิสติกส์ลดลงหรือมีประสิทธิภาพด้านโลจิสติกส์เพิ่มขึ้นร้อยละ 15 </t>
  </si>
  <si>
    <t xml:space="preserve">กระทรวงอุตสาหกรรม/ กระทรวงเกษตร และกระทรวงพานิชย์ </t>
  </si>
  <si>
    <t>สถานประกอบการกลุ่มอุตสาหกรรมเป้าหมาย มีเครือข่ายความร่วมมือ การประสานงาน ความเชื่อมโยง และพัฒนากระบวนการทางธุรกิจและการผลิตตลอดทั้งโซ่อุปทาน</t>
  </si>
  <si>
    <t>โครงการต่อเนื่อง ปี 2562-2564  วงเงินรวมทั้งสิ้น 45.00 ล้านบาท</t>
  </si>
  <si>
    <t>โครงการเพิ่มประสิทธิภาพ
ด้านโลจิสติกส์และโซ่อุปทาน ด้วยเทคโนโลยีสารสนเทศ (IT) เพื่อให้เกิดการลดต้นทุนด้านโลจิสติกส์ (Logistics Cost) และยกระดับภาคอุตสาหกรรมก้าวเข้าสู่เศรษฐกิจยุคดิจิทัล</t>
  </si>
  <si>
    <t xml:space="preserve">สถานประกอบการภาคอุตสาหกรรม สามารถใช้เทคโนโลยีสารสนเทศ (IT) ช่วยในการปรับปรุงประสิทธิภาพงานโลจิสติกส์และโซ่อุปทาน ตามแนวทาง SCOR Model เกิดการเพิ่มประสิทธิภาพในงานและช่วยลดต้นทุนด้านโลจิสติกส์ จำนวน 35 กิจการ
</t>
  </si>
  <si>
    <t xml:space="preserve">กระทรวงอุตสาหกรรม/ กระทรวงเกษตร กระทรวงพานิชย์  </t>
  </si>
  <si>
    <t>โครงการต่อเนื่อง ปี 2562-2564  วงเงินรวมทั้งสิ้น 15.00 ล้านบาท</t>
  </si>
  <si>
    <t xml:space="preserve">สถานประกอบการภาคอุตสาหกรรมที่เข้าร่วมโครงการ ได้รับการส่งเสริมให้นำโปรแกรม (Software) ระบบงานด้านโลจิสติกส์และโซ่อุปทาน มาใช้ในการทำงานเพื่อเพิ่มประสิทธิภาพการทำงานและลดต้นทุนด้านโลจิสติกส์จำนวน 62 กิจการ
</t>
  </si>
  <si>
    <t xml:space="preserve">กระทรวงอุตสาหกรรม/ กระทรวงเกษตร กระทรวงพานิชย์   </t>
  </si>
  <si>
    <t>โครงการต่อเนื่อง ปี 2562-2564  วงเงินรวมทั้งสิ้น 30.00 ล้านบาท</t>
  </si>
  <si>
    <t>สถานประกอบการที่เข้าร่วมโครงการ ได้รับการส่งเสริมให้นำอุปกรณ์เครื่องมือ (Hardware) และระบบโปรแกรมประยุกต์ (Software Application) ด้านโลจิสติกส์และโซ่อุปทาน มาใช้ในการทำงานเพื่อเพิ่มประสิทธิภาพการทำงานและลดต้นทุนด้านโลจิสติกส์ จำนวน 35 กิจการ</t>
  </si>
  <si>
    <t>โครงการต่อเนื่อง ปี 2562-2564  วงเงินรวมทั้งสิ้น 12.00 ล้านบาท</t>
  </si>
  <si>
    <t xml:space="preserve">กระทรวงอุตสาหกรรม/ </t>
  </si>
  <si>
    <t>โครงการต่อเนื่อง ปี 2562-2564  วงเงินรวมทั้งสิ้น 33.00 ล้านบาท</t>
  </si>
  <si>
    <t xml:space="preserve">กระทรวงอุตสาหกรรม/กระทรวงพานิชย์  </t>
  </si>
  <si>
    <t>1. ระบบการบริหารจัดการสินค้าคงคลัง ทั้งส่วนวัตถุดิบและสินค้า จำนวน 1 ระบบต่อสถานประกอบการรวม 30 วิสาหกิจ
 2. จำนวนบุคลากรที่ได้รับการฝึกอบรมไม่น้อยกว่า 200 คนทั้งโครงการ
 3. แบบจำลองการปฏิบัติงานที่ดีด้านโลจิสติกส์ จำนวน 1 ต้นแบบ</t>
  </si>
  <si>
    <t>กระทรวงอุตสาหกรรม/</t>
  </si>
  <si>
    <t>โครงการต่อเนื่อง ปี 2562-2564  วงเงินรวมทั้งสิ้น 60.00 ล้านบาท</t>
  </si>
  <si>
    <t>โครงการต่อเนื่อง ปี 2562-2564 วงเงินรวมทั้งสิ้น 23.00 ล้านบาท</t>
  </si>
  <si>
    <t>โครงการต่อเนื่อง ปี 2561-2564 วงเงินรวมทั้งสิ้น 79.00 ล้านบาท</t>
  </si>
  <si>
    <t>โครงการส่งเสริมเครือข่ายผู้ให้บริการโลจิสติกส์ 4.0 : ส่งเสริมการขนส่งสินค้าอย่างเป็นมิตรต่อสิ่งแวดล้อม</t>
  </si>
  <si>
    <t>ผู้ประกอบการส่งเสริมมาตรฐานความปลอดภัยในโซ่อุปทานและการจัดการความต่อเนื่องทางธุรกิจ</t>
  </si>
  <si>
    <t>โครงการต่อเนื่อง ปี 2560 และ2563 - 2564  วงเงินรวมทั้งสิ้น 12.00 ล้านบาท</t>
  </si>
  <si>
    <t>โครงการประยุกต์และดำเนินการใช้ระบบฐานข้อมูลยาและเวชภัณฑ์แห่งชาติเพื่อเชื่อมโยงโซ่อุปทานและโลจิสติกส์สาธารณสุขไทย</t>
  </si>
  <si>
    <t>ข้อที่ 2. ต้นทุนโลจิสติกส์ต่อยอดขายของกลุ่มอุตสาหกรรมสำคัญ ลดลงร้อยละ 3-5 ต่อปี
ข้อที่ 4. มูลค่าพาณิชย์อิเล็กทรอนิกส์สาขาการขนส่งและโลจิสติกส์เพิ่มขึ้นเฉลี่ยร้อยละ 10 ต่อปี* 
ข้อที่ 5. มูลค่าเพิ่มทางเศรษฐกิจของธุรกิจให้บริการโลจิสติกส์ของประเทศ เพิ่มขึ้นเฉลี่ยร้อยละ 5 ต่อปี*</t>
  </si>
  <si>
    <r>
      <t xml:space="preserve">โครงการต่อเนื่อง 2562-2564 วงเงินรวมทั้งสิ้น 120.00 ล้านบาท
</t>
    </r>
    <r>
      <rPr>
        <sz val="14"/>
        <rFont val="TH SarabunPSK"/>
        <family val="2"/>
      </rPr>
      <t>ศูนย์เทคโนโลยีสารสนเทศและการสื่อสาร/ ศูนย์การจัดการโลจิสติกส์และโซ่อุปทานสุขภาพ (LogHealth) คณะวิศวกรรมศาสตร์  มหาวิทยาลัยมหิดล</t>
    </r>
  </si>
  <si>
    <t>1. คลังข้อมูลและระบบสารสนเทศเชิงลึกด้านยาและเวชภัณฑ์ของโรงพยาบาลในสังกัดกระทรวงสาธารณสุข 1 ต้นแบบ
2. สถาปัตยกรรมระบบธุรกิจอัจฉริยะทางด้านยาและเวชภัณฑ์ของโรงพยาบาลในสังกัดกระทรวงสาธารณสุข 1 ต้นแบบ
3. ระบบ Executive Information system สำหรับผู้บริหาร และนักวิเคราะห์ 1 ต้นแบบ</t>
  </si>
  <si>
    <r>
      <t xml:space="preserve">โครงการต่อเนื่อง 2562-2564 วงเงินรวมทั้งสิ้น 60.00 ล้านบาท
</t>
    </r>
    <r>
      <rPr>
        <sz val="14"/>
        <rFont val="TH SarabunPSK"/>
        <family val="2"/>
      </rPr>
      <t>ศูนย์เทคโนโลยีสารสนเทศและการสื่อสาร/ ศูนย์การจัดการโลจิสติกส์และโซ่อุปทานสุขภาพ (LogHealth) คณะวิศวกรรมศาสตร์  มหาวิทยาลัยมหิดล</t>
    </r>
  </si>
  <si>
    <t>โครงการการติดตามและสอบย้อนกลับผลิตภัณฑ์ในระบบโซ่อุปทานสาธารณสุขเพื่อความปลอดภัยของประชาชน</t>
  </si>
  <si>
    <t>มีระบบติดตามสอบกลับยาที่สามารถดำเนินการตามความต้องการของกระทรวงสาธารณสุขได้อย่างมีประสิทธิภาพ 1 ต้นแบบ</t>
  </si>
  <si>
    <t>ข้อที่ 4.มีระบบฐานข้อมูลด้านโลจิสติกส์เพื่อติดตามและประเมินผลการพัฒนาระบบโลจิสติกส์ของประเทศไทย ในปี 2564</t>
  </si>
  <si>
    <t>กระทรวงสาธารณสุข</t>
  </si>
  <si>
    <r>
      <t xml:space="preserve">โครงการต่อเนื่องปี 2562-2564 วงเงินรวมทั้งสิ้น 130.00 ล้านบาท
</t>
    </r>
    <r>
      <rPr>
        <sz val="14"/>
        <rFont val="TH SarabunPSK"/>
        <family val="2"/>
      </rPr>
      <t>ศูนย์การจัดการโลจิสติกส์และโซ่อุปทานสุขภาพ (LogHealth) คณะวิศวกรรมศาสตร์  มหาวิทยาลัยมหิดล</t>
    </r>
  </si>
  <si>
    <t>ผู้ประกอบกิจการเข้าร่วมโครงการไม่น้อยกว่า 30 แห่ง (ยกระดับผู้ให้ บริการโลจิสติกส์ให้ได้การรับรองคุณภาพระดับมาตรฐานสากล)</t>
  </si>
  <si>
    <t>การพัฒนานวัตกรรมและเทคโนโลยีเพื่อยกระดับประสิทธิภาพการจัดการโลจิสติกส์ในภาคอุตสาหกรรมและภาคการเกษตร</t>
  </si>
  <si>
    <t xml:space="preserve">1) ได้นวัตกรรมและเทคโนโลยีด้านโลจิสติกส์ทดแทนการนำเข้า เพื่อเพิ่มความสามารถในการแข่งขันให้ผู้ประกอบการ
2) ได้นวัตกรรมและเทคโนโลยี แผนปฏิบัติการ กระบวนการบริหารจัดการ และข้อเสนอแนะในการเพิ่มประสิทธิภาพการจัดการโลจิสติกส์และการสร้างมูลค่าเพิ่มให้แก่ผู้ประกอบการตลอดโซ่อุปทาน
3) ได้นวัตกรรมและเทคโนโลยี แผนปฏิบัติการ กระบวนการบริหารจัดการ และข้อเสนอแนะในการยกระดับสินค้าเกษตร ให้มีมาตรฐานสามารถส่งออกสู่ตลาดโลก
4) ได้นวัตกรรมและเทคโนโลยี แผนปฏิบัติการ กระบวนการบริหารจัดการ และข้อเสนอแนะในการยกระดับ แก้ไขปัญหาจารจร และเพิ่มประสิทธิภาพโครงข่ายการคมนาคมขนส่ง
</t>
  </si>
  <si>
    <t xml:space="preserve">1.เพิ่มมูลค่าผลผลิตอุตสาหกรรมและภาคการเกษตร 
2.ลดต้นทุนการผลิตในภาคอุตสาหกรรมและภาคการเกษตร
3.การเปลี่ยนแปลงเชิงนโยบาย เพื่อลดอุปสรรคทางการค้าจากมาตรฐานสินค้าที่ตรงกันระหว่างประเทศ
4.ลดต้นทุนพลังงานของประเทศ จากการขนส่งและจราจรที่มีประสิทธิภาพ
</t>
  </si>
  <si>
    <t>การยกระดับสินค้าเกษตรมูลค่าสูงสู่ตลาดโลกผ่านกระบวนการพัฒนาโซ่คุณค่าและยกระดับมาตรฐาน</t>
  </si>
  <si>
    <t>รวมแผนงาน/โครงการ
ในกลยุทธ์ที่ 1 มี 43 โครงการ</t>
  </si>
  <si>
    <t xml:space="preserve">กลยุทธี่ 2 เชื่อมโยงการค้าสู่รูปแบบพาณิชย์อิเล็กทรอนิกส์ (e-Commerce) </t>
  </si>
  <si>
    <t>ผู้ประกอบการไทยได้รับการพัฒนาศักยภาพในการใช้ช่องทางการตลาดออนไลน์ จำนวน 3,600 ราย</t>
  </si>
  <si>
    <t>กรมพัฒนาธุรกิจการค้า
กระทรวงพาณิชย์</t>
  </si>
  <si>
    <t>ผู้ประกอบธุรกิจได้รับการส่งเสริมความรู้ด้าน  e-Commerce จำนวน 11,520 ราย/ผู้ประกอบธุรกิจได้รับการเสริมสร้างโอกาสด้านการค้าออนไลน์จำนวน 2,400 ราย</t>
  </si>
  <si>
    <t>ผู้ประการพาณิชย์อิเล็กทรอนิกส์ได้รับเครื่องหมาย DBD Verified ไม่น้อยกว่า 600 ราย/ผู้ประกอบการพาณิชย์อิเล็กทรอนิกส์ได้รับโล่รางวัลเว็บไซต์พาณิชย์อิเล็กทรอนิกส์ดีเด่น จำนวน 60 ราย</t>
  </si>
  <si>
    <t>โครงการยกระดับความร่วมมือเครือข่ายพันธมิตรกลุ่มผู้ให้บริการเพื่อพัฒนาธุรกิจพาณิชย์อิเล็กทรอนิกส์ (e-Commerce Enabler) 
สู่สากล</t>
  </si>
  <si>
    <t>1. จำนวนผู้ประกอบการไทยซึ่งเป็นกลุ่มผู้ให้บริการเพื่อพัฒนาธุรกิจพาณิชย์อิเล็กทรอนิกส์ (e-Commerce Enabler) เข้าร่วมโครงการ 20-25 ราย และจำนวนผู้ประกอบการต่างชาติ
เข้าร่วมโครงการ 10-20 ราย</t>
  </si>
  <si>
    <t>1. สินค้าและบริการไทยสามารถเข้าสู่ตลาดเป้าหมายผ่านช่องทาง e-Commerce
2. ผู้ประกอบการไทยสามารถขยายโอกาสทางการค้าในตลาดเป้าหมายผ่านช่องทางการค้าออนไลน์</t>
  </si>
  <si>
    <t xml:space="preserve">1. มูลค่าพาณิชย์อิเล็กทรอนิกส์สาขาการขนส่งและโลจิสติกส์ เพิ่มขึ้นเฉลี่ยร้อยละ 10 ต่อปี*
2. มูลค่าเพิ่มทางเศรษฐกิจของธุรกิจให้บริการโลจิสติกส์ของประเทศ เพิ่มขึ้นเฉลี่ยร้อยละ 5 ต่อปี*
</t>
  </si>
  <si>
    <t>กรมส่งเสริมการค้าระหว่างประเทศ กระทรวงพาณิชย์</t>
  </si>
  <si>
    <t xml:space="preserve">โครงการพาณิชย์ดิจิทัลเพื่อพัฒนาและส่งเสริม SMEs สู่สากล </t>
  </si>
  <si>
    <t>1. ระบบตลาดกลางพาณิชย์อิเล็กทรอนิกส์ที่มีศักยภาพเป็นช่องทางส่งเสริมการค้าออนไลน์ระหว่างประเทศ2. มูลค่าการซื้อขายระหว่างประเทศ 865 ล้านบาท</t>
  </si>
  <si>
    <t xml:space="preserve">1. ผู้ประกอบการไทย และ SMEs  สามารถทำการค้าออนไลน์ระหว่างประเทศได้
2. ขยายตลาด สร้างโอกาสทางธุรกิจให้แก่ผุ้ประกอบการ และ SMEs สามารถเชื่อมโยงการค้าสู่ตลาดออนไลน์ทั้งระดับประเทศและระดับโลก </t>
  </si>
  <si>
    <t>มีระบบอีคอมเมอร์และตรวจสอบย้อน</t>
  </si>
  <si>
    <t>จำนวนสถาบันเกษตรและผู้ประกอบการ ที่มีการเชื่อมโยงการค้าสู่รูปแบบพาณิชย์อิเล็กทรอนิกส์เพิ่มขึ้นร้อยละ 10 ต่อปี</t>
  </si>
  <si>
    <t>มูลค่าพาณิชย์อิเล็กทรอนิกส์สาขาการขนส่งและโลจิสติกส์เพิ่มขึ้นเฉลี่ยร้อยละ 10 ต่อปี</t>
  </si>
  <si>
    <t>การพัฒนาร้านจัดหน่าย O2O</t>
  </si>
  <si>
    <t xml:space="preserve">1. การพัฒนาและผลักดันให้เกิด e-Directory ศูนย์กลางของประเทศ
2. การอบรมบ่มเพาะและเป็นที่ปรึกษาทางธุรกิจ (Mentoring) แก่ผู้ประกอบการ SMEs อย่างครบวงจร
3. มีฐานข้อมูล และวิเคราะห์ข้อมูล เพื่อต่อยอดการทำ e-Commerce ของอุตสาหกรรม
4. การสร้างบรรยากาศที่เอื้อต่อการทำ e-Commerce และส่งเสริมให้ฝั่งผู้ซื้อเกิดประสบการณ์ที่ดี
5. พัฒนากลไกคุ้มครองผู้บริโภคออนไลน์ 
</t>
  </si>
  <si>
    <t xml:space="preserve">- ผู้ประกอบการสามารถเชื่อมโยงการค้าตลาดออนไลน์และแข่งขันทั้งในและต่างประเทศได้   รวมทั้งมีกลไกคุ้มครองผู้บริโภคออนไลน์อย่างมีประสิทธิภาพ
</t>
  </si>
  <si>
    <t>ชุมชนใน 20,200   หมู่บ้านทั่วประเทศ สามารถนำสินค้าและบริการมาจำหน่ายบนร้านค้าออนไลน์และออฟไลน์ เพื่อสร้างรายได้แก่ชุมชน</t>
  </si>
  <si>
    <t>มีรายการสินค้าหรือบริการเข้าร่วมโครงการไม่ต่ำกว่า 150,000 รายการ</t>
  </si>
  <si>
    <t>ฐานแค็ตตาล็อกอิเล็กทรอนิกส์สำหรับยาและเวชภัณฑ์ ออนไลน์บนเว็บ</t>
  </si>
  <si>
    <t xml:space="preserve">ข้อที่ 2. ต้นทุนโลจิสติกส์ต่อยอดขายของกลุ่มอุตสาหกรรมสำคัญ ลดลงร้อยละ 3-5 ต่อปี
ข้อที่ 4. มูลค่าพาณิชย์อิเล็กทรอนิกส์สาขาการขนส่งและโลจิสติกส์ เพิ่มขึ้นเฉลี่ยร้อยละ 10 ต่อปี*
ข้อที่ 5. มูลค่าเพิ่มทางเศรษฐกิจของธุรกิจให้บริการโลจิสติกส์ของประเทศ เพิ่มขึ้นเฉลี่ยร้อยละ 5 ต่อปี*
</t>
  </si>
  <si>
    <t>รวมแผนงาน/โครงการ
ในกลยุทธ์ที่ 2  มี 10 โครงการ</t>
  </si>
  <si>
    <t xml:space="preserve">ธุรกิจให้บริการโลจิสติกส์และธุรกิจที่เกี่ยวเนื่องกับการให้บริการโลจิสติกส์ได้รับการพัฒนา จำนวน 2,200 ราย
</t>
  </si>
  <si>
    <t xml:space="preserve">ธุรกิจให้บริการโลจิสติกส์ได้รับการพัฒนาสู่มาตรฐานสากล จำนวน 408 ราย </t>
  </si>
  <si>
    <t xml:space="preserve">สร้างความเข้มแข็งให้แก่ธุรกิจให้บริการ
โลจิสติกส์ และเพิ่มขีดความสามารถในการแข่งขัน </t>
  </si>
  <si>
    <t>จำนวนผู้ให้บริการ
โลจิสติกส์ที่สามารถให้บริการหรือสร้างเครือข่ายในต่างประเทศ</t>
  </si>
  <si>
    <t>มูลค่าการสั่งซื้อสินค้าและบริการจากกิจกรรมเจรจาธุรกิจสาขาโลจิสติกส์เพิ่มขึ้นจากปี 2562 เฉลี่ยร้อยละ 2.5 (คิดเป็นมูลค่า 1394.6 ล้านบาท)</t>
  </si>
  <si>
    <t>1) มูลค่าเพิ่มทางเศรษฐกิจของธุรกิจให้บริการโลจิสติกส์ของประเทศ เพิ่มขึ้นเฉลี่ยร้อยละ 5 ต่อปี
2) มูลค่าการส่งออกภาคบริการ (Export Service) ของธุรกิจด้านโลจิสติกส์เพิ่มขึ้นร้อยละ 5 ต่อปี
3) มูลค่าพาณิชย์อิเล็กทรอนิกส์สาขาการขนส่งและโลจิสติกส์ เพิ่มขึ้นเฉลี่ยร้อยละ 10 ต่อปี*</t>
  </si>
  <si>
    <r>
      <t xml:space="preserve">   2.1 งานแสดงสินค้าโลจิสติกส์</t>
    </r>
    <r>
      <rPr>
        <sz val="12"/>
        <rFont val="TH SarabunPSK"/>
        <family val="2"/>
      </rPr>
      <t>(TILOG-LOGISTIX 2020-2021)</t>
    </r>
  </si>
  <si>
    <t>(36.0000)</t>
  </si>
  <si>
    <t>(17.0000)</t>
  </si>
  <si>
    <t>(19.0000)</t>
  </si>
  <si>
    <t>(5.0000)</t>
  </si>
  <si>
    <t xml:space="preserve">   2.3 คณะผู้แทนการค้า(Incoming Mission) จากต่างประเทศ (เอเชีย/ยุโรป/แอฟริกา)   </t>
  </si>
  <si>
    <t>(4.0000)</t>
  </si>
  <si>
    <t xml:space="preserve">   2.5 การส่งเสริมผู้ให้บริการ
โลจิสติกส์ไทยพัฒนาระบบบริหารจัดการสู่ e-Logistics และใช้ประโยชน์จาก e-Commerce สร้างโครงข่ายธุรกิจในตลาดเป้าหมาย </t>
  </si>
  <si>
    <t xml:space="preserve">   2.6 การยกระดับการให้บริการของผู้ให้บริการโลจิสติกส์ตามเกณฑ์มาตรฐานสากล</t>
  </si>
  <si>
    <t>(8.0000)</t>
  </si>
  <si>
    <t xml:space="preserve">ผู้ให้บริการของ LSPs ไทย 150 ราย สมัครใจทดสอบประเมินการบริหารจัดการด้านโลจิสติกส์ของตนเองตามเกณฑ์มาตรฐานสากล </t>
  </si>
  <si>
    <t xml:space="preserve"> ร้อยละ 60 ของจำนวน LSPs ไทยที่สมัครทดสอบประเมินการบริหารจัดการด้านโลจิสติกส์ผ่านเกณฑ์ประเมินมาตรฐานการบริหารจัดการด้านโลจิสติกส์</t>
  </si>
  <si>
    <t>มูลค่าเพิ่มทางเศรษฐกิจของธุรกิจให้บริการโลจิสติกส์ของประเทศ เพิ่มขึ้นเฉลี่ยร้อยละ 5 ต่อปี</t>
  </si>
  <si>
    <t xml:space="preserve">โครงการติดตามประเมินปริมาณการลดการปล่อยก๊าซเรือนกระจกจากโครงการในภาคคมนาคม </t>
  </si>
  <si>
    <t>1) ผลการประเมินการลดการปล่อยก๊าซเรื่อนกระจกจากโครงการในภาคคมนาคมขนส่งที่ดำเนินการแล้วเสร็จ
2) แผนการติดตามและประเมินผล (Tracking) สำหรับโครงการในภาคคมนาคมขนส่ง ระยะที่ 2</t>
  </si>
  <si>
    <t>การปล่อยก๊าซเรือนกระจกในภาคพลังงานและภาคคมนาคมขนส่งลดลงภายในปี พ.ศ.2563 ร้อยละ 7-20 ของการปล่อยในกรณีปกติ</t>
  </si>
  <si>
    <t>ปริมาณการปล่อยก๊าซคาร์บอนไดออกไซค์สาขาการขนส่ง ลดลงร้อยละ 5-10 ภายในปี 2564</t>
  </si>
  <si>
    <t>สำนักงานนโยบายและแผนการขนส่ง</t>
  </si>
  <si>
    <t>การวิจัยและพัฒนาเพื่อยกระดับประสิทธิภาพการจัดการโลจิสติกส์และเพิ่มมูลค่าตลอดโซ่คุณค่าในภาคบริการ</t>
  </si>
  <si>
    <r>
      <t>สมาคมผู้รับจัดการขนส่งสินค้าระหว่างประเทศ
(TIFFA)</t>
    </r>
    <r>
      <rPr>
        <sz val="16"/>
        <color theme="1"/>
        <rFont val="TH SarabunPSK"/>
        <family val="2"/>
      </rPr>
      <t xml:space="preserve"> (หน่วยงานสนับสนุน)</t>
    </r>
  </si>
  <si>
    <t>โครงการพัฒนาผู้บริหารชั้นต้นของผู้ให้บริการโลจิสติกส์ไทย หลักสูตรการพัฒนาบุคลากรเพื่อเสริมสร้างความพร้อมสำหรับผู้บริหารการจัดการโลจิสติกส์ชั้นต้น Logistics Management for Young Executive Program</t>
  </si>
  <si>
    <t xml:space="preserve"> - ผู้บริหารระดับต้นในอุตสาหกรรมโลจิสติกส์จำนวน 600 คน</t>
  </si>
  <si>
    <t>จำนวนผู้ประกอบการโลจิสติกส์ที่ได้ Related Logistics World-recognized Certificate เพิ่มขึ้นร้อยละ 10 ต่อปี</t>
  </si>
  <si>
    <t>รวมแผนงาน/โครงการ
ในยุทธศาสตร์ที่ 1 มี 62 โครงการ</t>
  </si>
  <si>
    <t>ปีงบประมาณ พ.ศ. 2563-2564</t>
  </si>
  <si>
    <t xml:space="preserve"> - จะดำเนินการในปี 2563 และ 2564
</t>
  </si>
  <si>
    <t>สัดส่วนต้นทุนโลจิสติกส์ของประเทศไทย เท่ากับร้อยละ 12 ของ GDP ในปี 2564</t>
  </si>
  <si>
    <t xml:space="preserve">โครงการต่อเนื่องปี 2559-2563 วงเงินรวมทั้งสิ้น 17,290.63  ล้านบาท </t>
  </si>
  <si>
    <t xml:space="preserve">โครงการต่อเนื่องปี 2559-2564 วงเงินรวมทั้งสิ้น 24,722.28  ล้านบาท </t>
  </si>
  <si>
    <t>โครงการก่อสร้างทางคู่ ช่วงลพบุรี - 
ปากน้ำโพ</t>
  </si>
  <si>
    <t xml:space="preserve">โครงการต่อเนื่องปี 2559-2563 วงเงินรวมทั้งสิ้น 10,239.58  ล้านบาท </t>
  </si>
  <si>
    <t xml:space="preserve">โครงการต่อเนื่องปี 2560-2565 วงเงินรวมทั้งสิ้น 62,625.35  ล้านบาท </t>
  </si>
  <si>
    <t xml:space="preserve">โครงการต่อเนื่องปี 2560-2564 วงเงินรวมทั้งสิ้น 37,431.59  ล้านบาท </t>
  </si>
  <si>
    <t xml:space="preserve">โครงการต่อเนื่องปี 2560-2564 วงเงินรวมทั้งสิ้น 26,663.36  ล้านบาท </t>
  </si>
  <si>
    <t>โครงการก่อสร้างทางคู่ ช่วงชุมพร -  สุราษฎร์ธานี</t>
  </si>
  <si>
    <t xml:space="preserve">โครงการต่อเนื่องปี 2560-2564 วงเงินรวมทั้งสิ้น 24,294.36  ล้านบาท </t>
  </si>
  <si>
    <t xml:space="preserve">โครงการต่อเนื่องปี 2560-2565 วงเงินรวมทั้งสิ้น 57,375.43  ล้านบาท </t>
  </si>
  <si>
    <t xml:space="preserve">โครงการต่อเนื่องปี 2560-2565 วงเงินรวมทั้งสิ้น 59,924.24  ล้านบาท </t>
  </si>
  <si>
    <t xml:space="preserve">โครงการต่อเนื่องปี 2559-2562 วงเงินรวมทั้งสิ้น 100  ล้านบาท </t>
  </si>
  <si>
    <t xml:space="preserve">โครงการต่อเนื่องปี 2560-2566 วงเงินรวมทั้งสิ้น 76,980.32  ล้านบาท </t>
  </si>
  <si>
    <t xml:space="preserve">โครงการต่อเนื่องปี 2560-2566 วงเงินรวมทั้งสิ้น 60,353.41  ล้านบาท </t>
  </si>
  <si>
    <t>โครงการพัฒนามาตรฐานการวัดเพื่อรองรับการพัฒนาระบบราง/ สนข.</t>
  </si>
  <si>
    <t>ถ่ายทอดค่าความถูกต้องของการวัดและฝึกอบรมห้องปฎิบัติการต่างๆ ที่ให้บริการสอบเทียบและทดสอบด้านระบบราง รวมทั้งบุคลากรที่เกี่ยวข้องกับการทำงานและซ่อมบำรุง รวมทั้งภาคการศึกษาที่เปิดสอนในหลักสูตรที่เกี่ยวข้องกับการทำงานในระบบราง</t>
  </si>
  <si>
    <t>สถาบันมาตรวิทยาแห่งชาติ (มว.)/ สนข.</t>
  </si>
  <si>
    <t>โครงการเพิ่มประสิทธิภาพการขนส่งสินค้าในแม่น้ำป่าสัก โดยการก่อสร้าง
ระบบป้องกันตลิ่งเพื่อพัฒนาร่องน้ำทางเรือเดิน (ระยะยาว)</t>
  </si>
  <si>
    <t>เขื่อนป้องกันตลิ่งพัง และร่องน้ำทางเรือเดินที่สะดวกปลอดภัย</t>
  </si>
  <si>
    <t xml:space="preserve">โครงการต่อเนื่องปี 2564-2568  วงเงินรวมทั้งสิ้น 15,593.34 ล้านบาท </t>
  </si>
  <si>
    <t>ท่าเทียบเรือตู้สินค้า จำนวน 4 ท่า และท่าเรือขนส่งรถยนต์ จำนวน  1 ท่า</t>
  </si>
  <si>
    <t>(1.) สามารถรองรับตู้สินค้าผ่านท่ารวมกันได้ประมาณ ปีละ 18 ล้าน ที.อี.ยู. 
(2.) เพิ่มรองรับการขนส่งตู้สินค้าผ่านท่าทางรถไฟให้ได้ 4 ล้านตู้ ต่อปี และเพิ่มระบบจัดการขนส่งตู้สินค้าแบบอัตโนมัติ (Automation)</t>
  </si>
  <si>
    <t>อันดับ Trading Across Border ดีขึ้น</t>
  </si>
  <si>
    <t>โครงการต่อเนื่องปี 2562-2578 วงเงินรวมทั้งสิ้น 141,357.60 ล้านบาท*  (เงินลงทุนของ กทท. 47,592.72 ล้านบาทและเอกชนร่วมลงทุน)</t>
  </si>
  <si>
    <t>โครงการพัฒนาลานจัดคิวรถบรรทุกเพื่อเข้าสู่ท่าเรือขนถ่ายสินค้าในแต่ละท่า (Terminal) ในท่าเรือแหลมฉบัง</t>
  </si>
  <si>
    <t>ลานจอดรถบรรทุกเพื่อรอคิวเข้าสู่ท่าเรือขนถ่ายสินค้าในแต่ละท่า (Terminal)</t>
  </si>
  <si>
    <t>(1.) ลดปัญหาการจอดรถในที่ห้ามจอดและป้องกันการเกิดอุบัติเหตุอันจะส่งผลกระทบต่อชีวิตและทรัพย์สินของผู้ที่เข้ามาปฏิบัติงานภายในเขตท่าเรือแหลมฉบัง
(2.) ช่วยให้ผู้ขับรถขนส่งและผู้ขับขี่รถยนต์ที่เข้ามาใช้บริการภายในเขตท่าเรือฯ มีสถานที่พักผ่อน เพื่อไม่ให้เกิดความเครียด และความเมื่อยล้าจากการขับขี่ รวมถึงมีห้องน้ำ ห้องสุขา ไว้ใช้บริการอย่างถูกสุขลักษณะ
(3.) สร้างภาพลักษณ์ที่ดีให้กับท่าเรือฯ ในการจัดสิ่งอำนวยความสะดวกให้กับผู้มาใช้บริการ</t>
  </si>
  <si>
    <t>โครงการท่าเทียบเรือน้ำลึกปากบารา จ.สตูล**</t>
  </si>
  <si>
    <t>เพิ่มขีดความสามารถให้บริการด้านการขนส่งให้เกิดความสะดวก รวดเร็ว ปลอดภัย มีต้นทุนต่ำและเสริมฐานะการแข่งขันของประเทศ</t>
  </si>
  <si>
    <t xml:space="preserve">โครงการต่อเนื่องปี 2562-2565 วงเงินรวมทั้งสิ้น 17,726.38 ล้านบาท </t>
  </si>
  <si>
    <t>โครงการก่อสร้างท่าเรือน้ำลึกสงขลา แห่งที่ 2**</t>
  </si>
  <si>
    <t xml:space="preserve">โครงการต่อเนื่องปี 2562-2565 วงเงินรวมทั้งสิ้น 14,077.68 ล้านบาท </t>
  </si>
  <si>
    <t>งานก่อสร้างอาคารขนส่งสินค้าทางอากาศพร้อมงานผังบริเวณ ท่าอากาศยานอุบลราชธานี</t>
  </si>
  <si>
    <t xml:space="preserve">โครงการต่อเนื่องปี 2562วงเงินรวมทั้งสิ้น 50.00 ล้านบาท </t>
  </si>
  <si>
    <t>งานก่อสร้างอาคารขนส่งสินค้าทางอากาศพร้อมงานผังบริเวณ ท่าอากาศยานขอนแก่น</t>
  </si>
  <si>
    <t>งานก่อสร้างอาคารขนส่งสินค้าทางอากาศพร้อมงานผังบริเวณ ท่าอากาศยานนครศรีธรรมราช</t>
  </si>
  <si>
    <t>งานก่อสร้างอาคารขนส่งสินค้าทางอากาศพร้อมงานผังบริเวณ ท่าอากาศยานตรัง</t>
  </si>
  <si>
    <t xml:space="preserve">โครงการต่อเนื่องปี 2563 วงเงินรวมทั้งสิ้น 50.00 ล้านบาท </t>
  </si>
  <si>
    <t>งานก่อสร้างอาคารขนส่งสินค้าทางอากาศพร้อมงานผังบริเวณ ท่าอากาศยานพิษณุโลก</t>
  </si>
  <si>
    <t>งานก่อสร้างอาคารขนส่งสินค้าทางอากาศพร้อมงานผังบริเวณ ท่าอากาศยานแม่สอด</t>
  </si>
  <si>
    <t>ช่วยให้เดินทางเข้าสู่กรุงเทพมหานครได้อย่างสะดวก รวดเร็ว ปลอดภัย และลดปัญหาการจราจรติดขัดในปัจจุบันบถนน
พระรามที่ 2</t>
  </si>
  <si>
    <t>โครงการต่อเนื่องปี 2560-2564 วงเงินรวมทั้งสิ้น 31,244 ล้านบาท</t>
  </si>
  <si>
    <t>เป็นแนวทางการพัฒนาอย่างบรูณาการในการใช้ประโยชน์ด้านการคมนาคมขนส่งสาธารณูปโภคและสาธารณูปการ เพื่อรองรับนโยบายการพัฒนาระเบียงเศรษฐกิจภาคตะวันออก</t>
  </si>
  <si>
    <t>โครงการต่อเนื่องปี 2561-2563 วงเงินรวมทั้งสื้น 978.51 ล้านบาท</t>
  </si>
  <si>
    <t>โครงการต่อเนื่องปี 2559-2563 วงเงินรวมทั้งสื้น 1,104.4 ล้านบาท</t>
  </si>
  <si>
    <t>เป็นแนวทางการพัฒนาอย่างบรูณาการในการใช้ประโยชน์ด้านการคมนาคมขนส่งสาธารณูปโภคและสาธารณูปการ เพื่รองรับนโยบายการพัฒนาระเบียงเศรษฐกิจภาคตะวันออก</t>
  </si>
  <si>
    <t>โครงการต่อเนื่องปี 2561-2563 วงเงินรวมทั้งสื้น 215.83 ล้านบาท</t>
  </si>
  <si>
    <t>เพิ่มประสิทธิภาพด้านการตมนาคมขนส่งให้ดียิ่งขึ้นและรองรับปริมาณการจราจรที่เพิ่มมากขึ้นในปัจจุบัน</t>
  </si>
  <si>
    <t>โครงการต่อเนื่องปี 2562-2567 วงเงินรวมทั้งสื้น 48,103.0912 ล้านบาท</t>
  </si>
  <si>
    <t xml:space="preserve">(1.) ช่วยอำนวยความสะดวกให้แก่ประชาชนในการคมนาคม และการขนส่งสินค้า
(2.) ช่วยบรรเทาปัญหาจาจรที่ติดขัดในเขตเมือง และเพิ่มความปลอดภัยในการเดินทาง
(3.) ยกระดับคุณภาพชีวิตแก่ประชาชนในพื้นที่
</t>
  </si>
  <si>
    <t>โครงการต่อเนื่องปี 2561-2564 วงเงินรวมทั้งสื้น 2,913 ล้านบาท</t>
  </si>
  <si>
    <t>โครงการต่อเนื่องปี 2562-2565 วงเงินรวมทั้งสื้น 1,136 ล้านบาท</t>
  </si>
  <si>
    <t>โครงการต่อเนื่องปี 2562-2565 วงเงินรวมทั้งสื้น 681 ล้านบาท</t>
  </si>
  <si>
    <t>โครงการต่อเนื่องปี 2562-2565 วงเงินรวมทั้งสื้น 1,796 ล้านบาท</t>
  </si>
  <si>
    <t>โครงการต่อเนื่องปี 2562-2563 วงเงินรวมทั้งสื้น 190 ล้านบาท</t>
  </si>
  <si>
    <t>โครงการต่อเนื่องปี 2562-2563 วงเงินรวมทั้งสื้น 185 ล้านบาท</t>
  </si>
  <si>
    <t xml:space="preserve">(1.) ช่วยอํานวยความสะดวกให้แก่ประชาชนในการคมนาคมขนสอง
(2.) พัฒนาเครือข่ายการขนส่งทั้งภายในประเทศและที่เชื่อมต่อสู่ต่างประเทศให้เชื่อมโยงอย่างบูรณาการ
(3.) แผนที่สามารถสนับสนุนกิจกรรมการกระจายสินค้าจากภาคตะวันออกเฉียงเหนือไปภาคตะวันออกและการขนส่งทางอากาศที่สนามบินสุวรรณภูมิ                        
(4.) ประชาชนในพื้นและใกล้เคียงได้ใชเส้นทางที่สะดวกและปลอดภัย
(5.) เกิดการจ้างงานในพื้นที่ อันที่จะทําให้ประชาชนมีรายได้เพิ่มขึ้น
</t>
  </si>
  <si>
    <t xml:space="preserve">(1.) เพิ่มประสิทธิภาพด้านการคมนาคมขนส่งสินค้า
(2.) ลดปัญหาการจราจรที่ติดขัดและอุบัติเหตุบนท้องถนน
</t>
  </si>
  <si>
    <t>โครงการต่อเนื่องปี 2561-2563 วงเงินรวมทั้งสื้น 1,530 ล้านบาท</t>
  </si>
  <si>
    <t>โครงการต่อเนื่องปี 2561-2563 วงเงินรวมทั้งสื้น 1,200 ล้านบาท</t>
  </si>
  <si>
    <t>โครงการต่อเนื่องปี 2561-2563 วงเงินรวมทั้งสื้น 632 ล้านบาท</t>
  </si>
  <si>
    <t>ทางหลวงจำนวน 17 ช่องจราจร ระยะทาง 8 กม.</t>
  </si>
  <si>
    <t>โครงการต่อเนื่องปี 2562-2564 วงเงินรวมทั้งสื้น 1,460 ล้านบาท</t>
  </si>
  <si>
    <t>โครงการต่อเนื่องปี 2561-2563 วงเงินรวมทั้งสื้น 1,395 ล้านบาท</t>
  </si>
  <si>
    <t>ทางหลวงจำนวน 20 ช่องจราจร ระยะทาง 4 กม.</t>
  </si>
  <si>
    <t>โครงการต่อเนื่องปี 2562-2564 วงเงินรวมทั้งสื้น 800 ล้านบาท</t>
  </si>
  <si>
    <t>โครงการต่อเนื่องปี 2562-2564 วงเงินรวมทั้งสื้น 530 ล้านบาท</t>
  </si>
  <si>
    <t>โครงการต่อเนื่องปี 2561-2563 วงเงินรวมทั้งสื้น 1,134 ล้านบาท</t>
  </si>
  <si>
    <t>โครงการต่อเนื่องปี 2561-2563 วงเงินรวมทั้งสื้น 612 ล้านบาท</t>
  </si>
  <si>
    <t>โครงการต่อเนื่องปี 2561-2563 วงเงินรวมทั้งสื้น 500 ล้านบาท</t>
  </si>
  <si>
    <t>โครงการต่อเนื่องปี 2561-2563 วงเงินรวมทั้งสื้น 4,000 ล้านบาท</t>
  </si>
  <si>
    <t>ทล.3 &amp; 331 &amp; 3126 โครงการก่อสร้างสะพานลอยข้ามแยก กม.10 ทางหลวงสายพัทยา - ระยอง</t>
  </si>
  <si>
    <t>โครงการต่อเนื่องปี 2562-2564 วงเงินรวมทั้งสื้น 450 ล้านบาท</t>
  </si>
  <si>
    <t>โครงการต่อเนื่องปี 2562-2563 วงเงินรวมทั้งสื้น 240 ล้านบาท</t>
  </si>
  <si>
    <t>โครงการต่อเนื่องปี 2562-2563 วงเงินรวมทั้งสื้น 120 ล้านบาท</t>
  </si>
  <si>
    <t>ทล.34 &amp; 361 สะพานลอยข้ามแยกหนองไม้แดง</t>
  </si>
  <si>
    <t>โครงการต่อเนื่องปี 2563-2565 วงเงินรวมทั้งสื้น 400 ล้านบาท</t>
  </si>
  <si>
    <t>ทล.3 สัตหีบ-บ้านฉาง (ขยาย 8 ช่องจราจร)</t>
  </si>
  <si>
    <t>โครงการต่อเนื่องปี 2562-2564 วงเงินรวมทั้งสื้น 930 ล้านบาท</t>
  </si>
  <si>
    <t>โครงการต่อเนื่องปี 2562-2564 วงเงินรวมทั้งสื้น 300 ล้านบาท</t>
  </si>
  <si>
    <t>ทล.36 กระทิงลาย-ระยอง (รวมสะพานข้ามแยกหมวดฯ ระยอง3 แยกทับมา แยกบ้านดอน) ตอนแยกมาบข่า - แยกเชิงเนิน (ระยะทาง 24.021 กม. ขยายจาก 4 ช่องจราจร เป็น 6 ช่องจร่จร)</t>
  </si>
  <si>
    <t>โครงการต่อเนื่องปี 2561-2563 วงเงินรวมทั้งสื้น 2,250 ล้านบาท</t>
  </si>
  <si>
    <t>โครงการต่อเนื่องปี 2561-2563 วงเงินรวมทั้งสื้น 600 ล้านบาท</t>
  </si>
  <si>
    <t>โครงการต่อเนื่องปี 2561-2563 วงเงินรวมทั้งสื้น 1,300 ล้านบาท</t>
  </si>
  <si>
    <t>โครงการต่อเนื่องปี 2561-2563 วงเงินรวมทั้งสื้น 470 ล้านบาท</t>
  </si>
  <si>
    <t>โครงการต่อเนื่องปี 2561-2563 วงเงินรวมทั้งสื้น 3,628 ล้านบาท</t>
  </si>
  <si>
    <t>ทล.3578 แยกทางหลวงหมายเลข 3191 - แยกทางหลวงหมายเลข 3574 (ระยะทาง 7 กม. ขยายจาก 2 ช่องจราจร เป็น 4 ช่องจราจร)</t>
  </si>
  <si>
    <t>ทางหลวงจำนวน 4 ช่องจราจร ระยะทาง 7 กม.</t>
  </si>
  <si>
    <t>โครงการทางหลวงพิเศษระหว่างเมือง ชลบุรี - นครราชสีมา (แหลมฉบัง - ปราจีนบุรี ทล.359) *</t>
  </si>
  <si>
    <t>โครงการต่อเนื่องปี 2563-2565 วงเงินรวมทั้งสื้น 2,8000 ล้านบาท</t>
  </si>
  <si>
    <t>ทล.34 สะพานลอยกลับรถเกือกม้า วัดระกาศ (กม.34) ขาออก</t>
  </si>
  <si>
    <t>โครงการต่อเนื่องปี 2563-2564 วงเงินรวมทั้งสื้น 120 ล้านบาท</t>
  </si>
  <si>
    <t>โครงการต่อเนื่องปี 2562-2564 วงเงินรวมทั้งสื้น 700 ล้านบาท</t>
  </si>
  <si>
    <t>ทางหลวงจำนวน 8 ช่องจราจร ระยะทาง 17.136 กม.</t>
  </si>
  <si>
    <t>โครงการต่อเนื่องปี 2562-2564 วงเงินรวมทั้งสื้น 1,900 ล้านบาท</t>
  </si>
  <si>
    <t>โครงการต่อเนื่องปี 2563-2565 วงเงินรวมทั้งสื้น 6,000 ล้านบาท</t>
  </si>
  <si>
    <t>ทล.304 ฉะเชิงเทรา  - เขาหินซ้อน ตอน 2 (บางคล้า - พนมสารคาม) ขยาย 6 ช่องจราจร +  สะพานข้ามแยก ทล.3551</t>
  </si>
  <si>
    <t>โครงการต่อเนื่องปี 2562-2564 วงเงินรวมทั้งสื้น 2,100 ล้านบาท</t>
  </si>
  <si>
    <t>ทล.304 ฉะเชิงเทรา - เขาหินซ้อน ตอน 3 (พนมสารคาม - เขาหินซ้อน) ขยาย 6 ช่องจราจร +  สะพานข้ามแยก ทล.319</t>
  </si>
  <si>
    <t>ทางเลี่ยงเมืองฉะเชิงเทรา</t>
  </si>
  <si>
    <t>ทางเลี่ยงเมืองแนวใหม่ ระยะทาง 50 กม.</t>
  </si>
  <si>
    <t>โครงการต่อเนื่องปี 2564-2566 วงเงินรวมทั้งสื้น 13,500 ล้านบาท</t>
  </si>
  <si>
    <t>ทล.331 แยกทางหลวงหมายเลข 36 - ต่างระดับมาบเอียง (ขยาย 8 ช่องจราจร)</t>
  </si>
  <si>
    <t>ทางหลวงจำนวน 8 ช่องจราจร ระยะทาง 15.073 กม.</t>
  </si>
  <si>
    <t>โครงการต่อเนื่องปี 2563-2565 วงเงินรวมทั้งสื้น 900 ล้านบาท</t>
  </si>
  <si>
    <t>ทล.331 ต่างระดับมาบเอียง-แยกทางหลวงหมายเลข 344 แยกหนองปรือ (ขยายเป็น 8 ช่องจราจร)</t>
  </si>
  <si>
    <t>ทางหลวงจำนวน 8 ช่องจราจร ระยะทาง 21.3 กม.</t>
  </si>
  <si>
    <t>ทล.3191 ทาบตาพุด - นิคมพัฒนา (ขยายจาก 4 ช่องจราจร เป็น 6 ช่องจราจร)</t>
  </si>
  <si>
    <t>ทางหลวงจำนวน 6 ช่องจราจร ระยะทาง 13.60 กม.</t>
  </si>
  <si>
    <t>โครงการต่อเนื่องปี 2563-2565 วงเงินรวมทั้งสื้น 1,100 ล้านบาท</t>
  </si>
  <si>
    <t>ทล.3376 บ้านฉาง - ถนนซอย13ของนิคมสร้างตนเอง จังหวัดระยอง (ขยายจาก 2 ช่องจราจรเป็น 6 ช่องจราจร)</t>
  </si>
  <si>
    <t>ทางหลวงจำนวน 4 ช่องจราจร ระยะทาง 29.742 กม.</t>
  </si>
  <si>
    <t>โครงการต่อเนื่องปี 2563-2565 วงเงินรวมทั้งสื้น 1,400 ล้านบาท</t>
  </si>
  <si>
    <t>ทล.7 &amp; 3446 ต่างระดับบ้านเก่า</t>
  </si>
  <si>
    <t>ทางแยกต่างระดับ 1 แห่ง</t>
  </si>
  <si>
    <t>โครงการต่อเนื่องปี 2564-2566 วงเงินรวมทั้งสื้น 2,500 ล้านบาท</t>
  </si>
  <si>
    <t>ทล.36 &amp; 331 ปรับปรุงทางแยกต่างระดับเขาไม้แก้ว</t>
  </si>
  <si>
    <t>โครงการต่อเนื่องปี 2564-2566 วงเงินรวมทั้งสื้น 600 ล้านบาท</t>
  </si>
  <si>
    <t>ทล.3 ก่อสร้างสะพานต่างระดับถนนสุขุมวิทแยกเมืองใหม่หรือสะพานกลับรถหน้ากสิกรไทย</t>
  </si>
  <si>
    <t>โครงการต่อเนื่องปี 2563-2564 วงเงินรวมทั้งสื้น 240 ล้านบาท</t>
  </si>
  <si>
    <t>ทล.3 ก่อสร้างสะพานกลับรถถนนสุขุมวิท บริเวณคลองบางละมุง</t>
  </si>
  <si>
    <t>การวิจัยและพัฒนาเพื่อเพิ่มประสิทธิภาพโครงข่ายโลจิสติกส์ในประเทศและต่างประเทศ</t>
  </si>
  <si>
    <t>โครงการสถานีขนส่งสินค้าจังหวัดเชียงใหม่</t>
  </si>
  <si>
    <t>มีสิ่งอำนวยความสะดวกและโครงสร้างพื้นฐาน เพื่อรองรับการขนส่งสินค้าและขยายตัวในเมืองหลัก</t>
  </si>
  <si>
    <t>โครงการต่อเนื่องปี 2558-2565 วงเงินรวมทั้งสิ้น 1,268.37 ล้านบาท</t>
  </si>
  <si>
    <t>โครงการสถานีขนส่งสินค้าจังหวัดพิษณุโลก</t>
  </si>
  <si>
    <t>โครงการต่อเนื่องปี 2558-2565 วงเงินรวมทั้งสิ้น 625.46 ล้านบาท</t>
  </si>
  <si>
    <t>โครงการสถานีขนส่งสินค้าจังหวัดขอนแก่น</t>
  </si>
  <si>
    <t>โครงการต่อเนื่องปี 2558-2565 วงเงินรวมทั้งสิ้น 1,133.28 ล้านบาท</t>
  </si>
  <si>
    <t>โครงการสถานีขนส่งสินค้าจังหวัดนครราชสีมา</t>
  </si>
  <si>
    <t>โครงการต่อเนื่องปี 2558-2565 วงเงินรวมทั้งสิ้น 958.47 ล้านบาท</t>
  </si>
  <si>
    <t>โครงการสถานีขนส่งสินค้าจังหวัดสุราษฎร์ธานี</t>
  </si>
  <si>
    <t>โครงการต่อเนื่องปี 2558-2565 วงเงินรวมทั้งสิ้น 1,106.2 ล้านบาท</t>
  </si>
  <si>
    <t>โครงการต่อเนื่องปี 2558-2564 วงเงินรวมทั้งสิ้น 1,021.82 ล้านบาท</t>
  </si>
  <si>
    <t>โครงการต่อเนื่องปี 2558-2564 วงเงินรวมทั้งสิ้น 706.82 ล้านบาท</t>
  </si>
  <si>
    <t xml:space="preserve">โครงการสถานีขนส่งสินค้าจังหวัดสงขลา </t>
  </si>
  <si>
    <t>โครงการต่อเนื่องปี 2558-2564 วงเงินรวมทั้งสิ้น 1,884.3 ล้านบาท</t>
  </si>
  <si>
    <t>โครงการต่อเนื่องปี 2558-2564 วงเงินรวมทั้งสิ้น 660.96 ล้านบาท</t>
  </si>
  <si>
    <t xml:space="preserve">โครงการสถานีขนส่งสินค้าจังหวัดหนองคาย  </t>
  </si>
  <si>
    <t>โครงการต่อเนื่องปี 2558-2564 วงเงินรวมทั้งสิ้น 1,076.79 ล้านบาท</t>
  </si>
  <si>
    <t>โครงการต่อเนื่องปี 2558-2564 วงเงินรวมทั้งสิ้น 618.37 ล้านบาท</t>
  </si>
  <si>
    <t xml:space="preserve">โครงการต่อเนื่อง วงเงินรวมทั้งสิ้น 1,132.58 ล้านบาท </t>
  </si>
  <si>
    <t>โครงการต่อเนื่องปี 2558-2564 วงเงินรวมทั้งสิ้น 709.54 ล้านบาท</t>
  </si>
  <si>
    <t>โครงการต่อเนื่องปี 2559-2563 วงเงินรวมทั้งสิ้น 2,957.72 ล้านบาท</t>
  </si>
  <si>
    <t>โครงการพัฒนาและยกระดับความน่าเชื่อถือด้านสุขอนามัยของสินค้าอาหารในพื้นที่ EEC ด้วยการตรวจสอบย้อนกลับ (Traceability)</t>
  </si>
  <si>
    <t xml:space="preserve">(1.) ช่วยอํานวยความสะดวกให้แก่ประชาชนในการคมนาคมขนส่ง
(2.) เชื่อมโยงประตูการค้าหลัก (Gateway) ของประเทศไปยังประตูการค้าชายแดน
(3.) ช่วยลดระยะทาง และระยะเวลาในการเดินทาง
(4.) ยกระดับคุณภาพชีวิตแก่ประชาชนในพื้นที่
(5.) เกิดการจ้างงานในพื้นที่อันที่จะทําให้ประชาชนมีรายได้เพิ่มขึ้น
</t>
  </si>
  <si>
    <t>ช่วยให้ประชาชนสามารถเดินทางไปทำการค้ากับประเทศเพื่อนบ้านได้สะดวกยิ่งขึ้นส่งผลให้ประชาชนมีคุณภาพชีวิตดีขึ้นตามลำดับ</t>
  </si>
  <si>
    <t>โครงการต่อเนื่องปี 2561-2563 วงเงินรวมทั้งสิ้น 126 ล้านบาท</t>
  </si>
  <si>
    <t>(1.) สนับสนุนส่งเสริมความสามารถในการขนส่งสินค้าระหว่างประเทศไทยและประเทศเพื่อนบ้าน
(2.) พัฒนาโครงข่ายทางหลวงชนบท เพื่อรองรับปริมาณจราจรที่เพิ่มขึ้นและการขยายตัวของชุมชน
(3.) ลดระยะเวลาและค่าใช้จ่ายในการขนส่งสินค้า
(4.) สนับสนุนการท่องเที่ยวของประชาชนในพื้นที่ใกล้เคียง ได้ใช้เส้นทางที่สะดวกและปลอดภัย
(5.) ยกระดับคุณภาพชีวิตแก่ประชาชนในพื้นที่
(6.) เกิดการจ้างงานในพื้นที่อันที่จะทําให้ประชาชนมีรายได้เพิ่มขึ้น</t>
  </si>
  <si>
    <t>โครงการต่อเนื่องปี 2558-2564 วงเงินรวมทั้งสิ้น 1,488.213 ล้านบาท</t>
  </si>
  <si>
    <t>แนวทางใหม่ 4 ช่องจราจร อ.อรัญประเทศ - ชายแดนไทย/กัมพูชา (บ.หนองเอี่ยน 
- สตึงบท) ตอนแยกทางหลวงหมายเลข 33 บรรจบทางหลวงหมายเลข 3586</t>
  </si>
  <si>
    <t xml:space="preserve">เพิ่มความคล่องตัวในการเดินทางบนโครงข่ายทางหลวงเชื่อมต่อโครงข่ายระเบียงเศรษฐกิจระหว่างทางหลวงและพื้นที่สำคัญเพื่อเร่งรัดการพัฒนา </t>
  </si>
  <si>
    <t>โครงการต่อเนื่องปี 2561-2564 วงเงินรวมทั้งสิ้น 2,070 ล้านบาท</t>
  </si>
  <si>
    <t>แยกทางหลวงหมายเลข 4  - ด่านสะเดาแห่งที่ 2 (ทล.)</t>
  </si>
  <si>
    <t>โครงการต่อเนื่องปี 2563-2565 วงเงินรวมทั้งสิ้น 720 ล้านบาท</t>
  </si>
  <si>
    <t>ทางหลวงพิเศษระหว่างเมืองสายหาดใหญ่ - ชายแดนไทย/มาเลเซีย (ทล.)</t>
  </si>
  <si>
    <t>โครงการต่อเนื่องปี 2564-2567 วงเงินรวมทั้งสิ้น 30,500 ล้านบาท</t>
  </si>
  <si>
    <t>ทางเลี่ยงเมืองหนองคาย (ตะวันออก) (ทล.)</t>
  </si>
  <si>
    <t>ทางเลี่ยงเมืองเชียงของ (ทล.)</t>
  </si>
  <si>
    <t>ทางเลี่ยงเมืองแนวใหม่ 4 ช่องจราจร ระยะทาง 9 กม.</t>
  </si>
  <si>
    <t>โครงการต่อเนื่องปี 2561-2563 วงเงินรวมทั้งสิ้น 900 ล้านบาท</t>
  </si>
  <si>
    <t>ทางหลวงหมายเลข 81 (ทล.) กาญจนบุรี - ชายแดนไทย/พม่า (บ.พุน้ำร้อน)</t>
  </si>
  <si>
    <t>ทางหลวงพิเศษ จำนวน 4 ช่องจราจร ระยะทาง 61 กม.</t>
  </si>
  <si>
    <t>โครงการต่อเนื่องปี 2561-2565 วงเงินรวมทั้งสิ้น 28,700 ล้านบาท</t>
  </si>
  <si>
    <t>โครงการต่อเนื่องปี 2561-2563 วงเงินรวมทั้งสิ้น 1,400 ล้านบาท</t>
  </si>
  <si>
    <t>จำนวนด่านสินค้าเกษตรชายแดนด้านพืช ประมง ปศุสัตว์ ที่เข้าร่วมโครงการเพิ่มศักยภาพฯ 14 ด่าน</t>
  </si>
  <si>
    <t>สร้างความเชื่อมั่นในสินค้าเกษตรที่นำเข้า–ส่งออก ให้มีคุณภาพมาตรฐานสากล ไม่มีโรค แมลง หรือสิ่งเจือปนที่อาจติดมาก่อให้เกิดผลกระทบทางเศรษฐกิจ ลดปัญหาการลักลอบนำเข้า–ส่งออก และผู้นำเข้าส่งออกมีความพึงพอใจต่อการใช้บริการด่านตรวจสินค้าไม่น้อยกว่าร้อยละ 80</t>
  </si>
  <si>
    <t>โครงการต่อเนื่องปี 2560-2564 วงเงินรวมทั้งสิ้น 632.74 ล้านบาท</t>
  </si>
  <si>
    <t>การแก้ปัญหาจราจรและเพิ่มประสิทธิภาพโครงข่ายการคมนาคมขนส่งตามทิศทางการพัฒนาเมืองอย่างบูรณาการ</t>
  </si>
  <si>
    <t>รวมแผนงาน/โครงการ
ในกลยุทธ์ที่ 1 มี 108 โครงการ</t>
  </si>
  <si>
    <t>จำนวนเอกสารที่เข้าใช้ระบบการให้บริการเชื่อมโยงอิเล็กทรอนิกส์ 600,000 ฉบับ</t>
  </si>
  <si>
    <t>จำนวนเอกสารที่ผ่านการให้บริการเชื่อมโยงอิเล็กทรอนิกส์ 600,000 ฉบับ</t>
  </si>
  <si>
    <t>โครงการพัฒนาระบบการให้บริการเชื่อมโยงทางอิเล็กทรอนิกส์สินค้าวัตถุอันตราย และสินค้าประมง</t>
  </si>
  <si>
    <t>1.กระบวนการการออกใบอนุญาตและใบรับรองสินค้าประมงสามารถให้บริการในรูปแบบอิเล็กทรอนิกส์จำนวน 2 กระบวนการ 
2. กระบวนการการออกใบอนุญาตและใบรับรองสินค้าประมงในระบบ FSW ได้รับการปรับปรุงและเพิ่มประสิทธิภาพ จำนวน 3 กระบวนการ</t>
  </si>
  <si>
    <t xml:space="preserve">ผู้นำเข้าส่งออกมีความพึงพอใจต่อการใช้บริการด่านตรวจสัตว์น้ำไม่น้อยกว่าร้อยละ 80 </t>
  </si>
  <si>
    <t>−ปี 2563 มีระบบเชื่อมโยงข้อมูลทาง
อิเล็กทรอนิกส์ (NSW) 1 ระบบ
- ปี 2564 ระบบเชื่อมโยงข้อมูลทางอิเล็กทรอนิกส์ (NSW) 2 ระบบ</t>
  </si>
  <si>
    <t>เพื่อช่วยการให้บริการผู้รับบริการไม่ว่าจะเป็นผู้ประกอบการ เกษตรกร และประชาชนทั่วไป ได้รับความสะดวกรวดเร็วต่อการให้บริการผ่านระบบการให้บริการทางอิเล็กทรอนิกส์ในด้านการยื่นคำร้องขอใบอนุญาตเคลื่อนย้ายสัตว์และซากสัตว์ ใบรับรองสุขภาพสัตว์</t>
  </si>
  <si>
    <t>1. ระยะเวลาที่ใช้ในการขนส่งสินค้านำเข้า-ส่งออก ณ ประตูการค้าหลักและด่านชายแดนสำคัญ ลดลงร้อยละ 5 ต่อปี
2. ระยะเวลาที่ใช้ในการตรวจปล่อยสินค้า (Time Release Study) ณ ประตูการค้าหลัก ลดลงร้อยละ 5 ต่อปี</t>
  </si>
  <si>
    <t xml:space="preserve">(1.) เพิ่มประสิทธิภาพการปฏิบัติงานตรวจสอบคุณภาพยางและสถานที่เก็บยางของผู้ประกอบการเพื่อประกอบการออกใบผ่านด่านให้เป็นไปตามมาตรฐานสากลด้วยระบบอิเล็กทรอนิกส์โลจิสติกส์  
(2.) รองรับการให้บริการการรายงานคุณภาพยางและสถานที่เก็บยางของผู้ประกอบการ เพื่อประกอบการออกใบผ่านด่านที่มีปริมาณมากกว่า 10,000 รายการต่อเดือน               
(3.) ให้สามารถเชื่อมโยงข้อมูลอิเล็กทรอนิกส์รับรองการปรับขั้นตอนในการอนุมัติและรายงานผลการตรวจสอบสถานที่เก็บยางเพื่อลดเวลาในการอนุมัติและตรวจสอบ
</t>
  </si>
  <si>
    <t>โครงการศึกษาระบบบูรณาการและปรับปรุงประสิทธิภาพเชื่อมโยงข้อมูลแบบอิเล็กทรอนิกส์เพื่อขอใบอนุญาตรับรองพืชหรือผลิตภัณฑ์พืช ที่ไม่ได้รับการตัดต่อสารพันธุกรรม ผ่านระบบ NSW</t>
  </si>
  <si>
    <t xml:space="preserve">1. ศึกษารายละเอียดการยื่นคำขอหนังสือรับรอง/การตรวจวิเคราะห์พืชหรือผลิตภัณฑ์พืช และการออกใบรับรอง ต่อยอดจากระบบเดิมที่มีการใช้งานในปัจจุบัน รวมถึงการทำธุรกรรมทางการเงิน e-Payment
2. ศึกษาการพัฒนาระบบการขอใบรับรองแบบอิเล็กทรอนิกส์ของพืชหรือผลิตภัณฑ์พืช ที่ไม่ได้รับการตัดต่อสารพันธุกรรม 
3. ศึกษาโครงสร้างข้อมูลอิเล็กทรอนิกส์ของการแลกเปลี่ยนข้อมูลใบรับรอง e- Certificate of non GMOs    
4. ศึกษาโครงสร้างการเชื่อมโยงข้อมูลแบบ Paperless กับหน่วยงานที่เกี่ยวข้อง ได้แก่กรมการปกครอง กรมพัฒนาธุรกิจการค้า
</t>
  </si>
  <si>
    <t xml:space="preserve">1. ผลการศึกษาปรับปรุงกระบวนงานปัจจุบัน ระหว่างหน่วยงานผู้ออกใบรับรอง กับภาคเอกชน (B2G) ของสินค้าพืชหรือผลิตภัณฑ์พืช ให้เป็นอิเล็กทรอนิกส์ 100 เปอร์เซนต์ 
2. ผลการศึกษากระบวนงานปรับลดขั้นตอน ลดเอกสาร (Paperless) และเวลา  ระหว่างกรมวิชาการเกษตร (สทช.) กับภาคเอกชน (B2G) ของสินค้าพืชหรือผลิตภัณฑ์พืช
3. โครงสร้างข้อมูลอิเล็กทรอนิกส์ของการแลกเปลี่ยนข้อมูลใบรับรอง e- Certificate of GMOs
4. โครงสร้างระบบการทำธุรกรรมแบบ e Payment
</t>
  </si>
  <si>
    <t xml:space="preserve">จำนวนระบบอิเล็คทรอนิกส์ที่กำหนดให้มีการพัฒนาและปรับปรุงระบบรับชำระค่าธรรมเนียมทางอิเล็คทรอนิกส์ผ่านระบบ NSW 1 ระบบ </t>
  </si>
  <si>
    <t>จำนวนระบบอิเล็คทรอนิกส์ที่ได้รับการพัฒนาและปรับปรุงระบบรับชำระค่าธรรมเนียมทางอิเล็คทรอนิกส์ผ่านระบบ NSW 1 ระบบ สามารถสนับสนุนผู้ประกอบการส่งออกยางนอกราชอาณาจักรทั่วประเทศ</t>
  </si>
  <si>
    <t>โครงการพัฒนาระบบการตรวจร่วมกับหน่วยงานที่เกี่ยวข้องในระบบนำเข้า-ส่งออกสินค้าเกษตรตามมาตรฐานบังคับและการปรับปรุงระบบ TAS-License</t>
  </si>
  <si>
    <t>1. ระบบสนับสนุนระบบงานภายใน (Back Office) ของหน่วยงานที่เกี่ยวข้องเพื่อรองรับการตรวจสอบสินค้าเกษตรตามมาตรฐานบังคับ 
2. ระบบเชื่อมโยงข้อมูลการตรวจปล่อยสินค้านำเข้าส่งออกกับระบบงานภายใน (Back Office) ของหน่วยงานภายใต้กระทรวงเกษตรและสหกรณ์ได้อัตโนมัติ เพื่อเชื่อมโยงข้อมูลผลการตรวจปล่อยสินค้าไปยังกรมศุลกากร</t>
  </si>
  <si>
    <t>1. ระบบสนับสนุนระบบงานภายในของหน่วยงานที่เกี่ยวข้อง เพื่อรองรับการตรวจสอบสินค้าเกษตรตามมาตรฐานบังคับ
2. ระบบเชื่อมโยงข้อมูลการตรวจปล่อยสินค้านำเข้าส่งออกกับระบบงานภายใน ของหน่วยงานภายใต้ กษ. ได้อัตโนมัติ เพื่อเชื่อมโยงข้อมูลผลการตรวจปล่อยสินค้าไปยังกรมศุลกากร</t>
  </si>
  <si>
    <t>โครงการศึกษา วิเคราะห์ ปรับปรุงเพื่อเพิ่มประสิทธิภาพในการตรวจสอบ รับรอง เพื่อออกใบรับรองสุขอนามัยพืช สำหรับสินค้าพืช และผลิตภัณฑ์ ณ ด่านตรวจพืช</t>
  </si>
  <si>
    <t>1.พัฒนาระบบการเชื่อมโยงข้อมูลแบบ B2G/G2G
2.ออกแบบคำขอกลางแบบ ณ จุดเดียว บน NSW   
3.ปรับรุงระบบการชำระเงินอิเล็กทรอนิกส์ (e-Payment)
4.เพิ่มประสิทธิภาพแลกเปลี่ยน e-Phyto certification กับต่างประเทศที่กรมวิชาการเกษตรได้มีข้อตกลงการแลกเปลี่ยนข้อมูล e-Phyto</t>
  </si>
  <si>
    <t>1. ผู้ประกอบการมีทางเลือกการใช้บริการ e-Single form บน NSW
2. ลดต้นทุน/ระยะเวลาดำเนินการในการเตรียมเอกสาร (Peperless) ของผู้ประกอบการ  
3. อำนวยความสะดวกให้ผู้ประกอบการในการชำระเงินค่าธรรมเนียมผ่านระบบ e-Payment
4. เพิ่มประสิทธิภาพในการควบคุมการนำเข้า ส่งออก ตามข้อมูล e-SPS</t>
  </si>
  <si>
    <t>โครงการศึกษา วิเคราะห์ ออกแบบ และพัฒนาระบบการรับรองการผลิตของโรงงานผู้ผลิตผัก ผลไม้แช่เยือกแข็ง และโรงงานแปรรูปสินค้าเกษตร เพื่อประกอบการออกใบรับรองสุขอนามัยพืช</t>
  </si>
  <si>
    <t>1.พัฒนาระบบการเชื่อมโยงข้อมูลแบบ B2G/G2G
2.ออกแบบคำขอกลางแบบ ณ จุดเดียว บน NSW 
3.ปรับรุงระบบการชำระเงินอิเล็กทรอนิกส์  (e Payment) 
4.เพิ่มประสิทธิภาพแลกเปลี่ยน e-Phyto certification กับต่างประเทศที่กรมวิชาการเกษตรได้มีข้อตกลงการแลกเปลี่ยนข้อมูล e-Phyto</t>
  </si>
  <si>
    <t>โครงการศึกษาระบบบูรณาการและปรับปรุงประสิทธิภาพเชื่อมโยงข้อมูลแบบอิเล็กทรอนิกส์เพื่อขอใบอนุญาตรับรองพืชหรือผลิตภัณฑ์พืชที่ไม่ได้รับการตัดต่อสารพันธุกรรมผ่านระบบ NSW</t>
  </si>
  <si>
    <t>1. ศึกษารายละเอียดการยื่นคำขอหนังสือรับรอง/การตรวจวิเคราะห์พืชหรือผลิตภัณฑ์พืช และการออกใบรับรอง ต่อยอดจากระบบเดิมที่มีการใช้งานในปัจจุบัน
2. ศึกษาการพัฒนาระบบการขอใบรับรองแบบอิเล็กทรอนิกส์ของพืชหรือผลิตภัณฑ์พืช ที่ไม่ได้รับการตัดต่อสารพันธุกรรม ผ่านNSW 
3. ศึกษาโครงสร้างข้อมูลอิเล็กทรอนิกส์ของการแลกเปลี่ยนข้อมูลใบรับรอง e- Certificate of non GMOs 
4. ศึกษาโครงสร้างการเชื่อมโยงข้อมูลแบบ G2G  ได้แก่กรมการปกครอง กรมพัฒนาธุรกิจการค้า</t>
  </si>
  <si>
    <t>1. ผลการศึกษาปรับปรุงกระบวนงานปัจจุบัน ระหว่างหน่วยงานผู้ออกใบรับรอง กับภาคเอกชน (B2G) ของสินค้าพืชหรือผลิตภัณฑ์พืช ให้เป็นอิเล็กทรอนิกส์ 100 เปอร์เซนต์
2.  ผลการศึกษากระบวนงานปรับลดขั้นตอน ลดเอกสาร (Paperless) และเวลา  ระหว่างกรมวิชาการเกษตร (สทช.) กับภาคเอกชน (B2G) ของสินค้าพืชหรือผลิตภัณฑ์พืช
3.  โครงสร้างข้อมูลอิเล็กทรอนิกส์ของการแลกเปลี่ยนข้อมูลใบรับรอง e- Certificate of GMOs
4. โครงสร้างระบบการทำธุรกรรมแบบ e Payment</t>
  </si>
  <si>
    <t>กษ. แจ้งว่าซ้ำกับโครงการ # 6</t>
  </si>
  <si>
    <t>โครงการพัฒนาระบบบูรณาการและปรับปรุงประสิทธิภาพเชื่อมโยงข้อมูลแบบอิเล็กทรอนิกส์เพื่อขอใบรับรองพืชหรือหรือผลิตภัณฑ์พืชที่ไม่ได้รับการตัดต่อสารพันธุกรรมผ่านระบบ NSW</t>
  </si>
  <si>
    <t>1. พัฒนาระบบ การยืนคำขอใบรับรอง แบบอิเล็กทรอนิกส์ เชื่อมโยงผ่านคำขอกลาง ณ จุดเดียวของกรมวิชาการเกษตรและพัฒนาการยื่นคำขอแบบ e Single Form (B2G)  บน NSW  
2. ปรับปรุงประสิทธิภาพระบบการชำระเงินค่าธรรมเนียมแบบอิเล็กทรอนิกส์  (e-Payment) 
3. พัฒนาระบบการแลกเปลี่ยนข้อมูลแบบ Paperless (G2G) ได้แก่กรมการ ปกครอง กรมพัฒนาธุรกิจการค้า 
4. การจัดทำข้อมูลรายงานสถิติ</t>
  </si>
  <si>
    <t>1. ผู้ประกอบการมีทางเลือกการใช้บริการขอใบรับรอง GMOs สินค้าเกษตร หรือผลิตภัณฑ์ ผ่านช่องทางเดียว ประหยัดเวลาและค่าใช้จ่าย 
2. ลดต้นทุน/ระยะเวลาดำเนินการในการเตรียมเอกสาร (Paperless) ของผู้ประกอบการ
3. อำนวยความสะดวกให้ผู้ประกอบการในการชำระเงินค่าธรรมเนียมผ่านระบบ e Payment 
4. เพิ่มประสิทธิภาพในการออกใบรับรอง GMOs</t>
  </si>
  <si>
    <t>โครงการศึกษาพัฒนาระบบใบรับรองสุขอนามัยผักและผลไม้สด</t>
  </si>
  <si>
    <t>1. ศึกษารายละเอียดการยื่นคำขอ ตรวจสอบรับรองผักผลไม้สดและการออกใบรับรองสุขอนามัย ต่อยอดจากระบบเดิมที่มีการใช้งาน รวมถึงการทำธุรกรรมทางการเงิน e-Payment 
2. ศึกษาเพื่อพัฒนาระบบการขอใบรับรองสุขอนามัยแบบอิเล็กทรอนิกส์ ของผักผลไม้สด บน NSW 
3. ศึกษาโครงสร้างข้อมูลอิเล็กทรอนิกส์ของการแลกเปลี่ยนข้อมูลใบรับรอง e- SPS กับต่างประเทศ
4. ศึกษาโครงสร้างการเชื่อมโยงข้อมูลแบบ G2G ได้แก่ กรมการปกครอง กรมพัฒนาธุรกิจการค้า</t>
  </si>
  <si>
    <t xml:space="preserve">1. ผลการศึกษาปรับปรุงกระบวนงานปัจจุบัน ระหว่างกรมวิชาการเกษตรผู้ออกใบรับรองสุขอนามัยกับภาคเอกชน (B2G) ของผักผลไม้สด ให้เป็นอิเล็กทรอนิกส์ 100 เปอร์เซนต์
2. ผลการศึกษากระบวนงานปรับลดขั้นตอน ลดเอกสาร (Peperless) และเวลา  ระหว่างกรมวิชาการเกษตร (กมพ.) กับภาคเอกชน (B2G) ของผักผลไม้สด
3. โครงสร้างข้อมูลอิเล็กทรอนิกส์ของการแลกเปลี่ยนข้อมูลใบรับรอง e- SPS กับต่างประเทศ  </t>
  </si>
  <si>
    <t>โครงการพัฒนาระบบและการเชื่อมโยงข้อมูลแบบอิเล็กทรอนิกส์เพื่อขอใบรับรองสุขอนามัยผักและผลไม้สด</t>
  </si>
  <si>
    <t>1. พัฒนาระบบ การยืนคำขอใบรับรองสุขอนามัย แบบอิเล็กทรอนิกส์ เชื่อมโยงผ่านคำขอกลาง ณ จุดเดียวของบน NSW และพัฒนาการยื่นคำขอแบบ e Single Form(B2G)
2. ปรับปรุงประสิทธิภาพระบบการชำระเงินแบบอิเล็กทรอนิกส์  (e Payment) 
3. พัฒนาระบบการแลกเปลี่ยนข้อมูลแบบ Peperless (G2G) ได้แก่กรมการ ปกครอง กรมพัฒนาธุรกิจการค้า
4. การจัดทำข้อมูลรายงานสถิติ</t>
  </si>
  <si>
    <t>1. ผู้ประกอบการมีทางเลือกการใช้บริการขอใบรับรองสุขอนามัยผักผลไม้สด ผ่านช่องทางเดียว ประหยัดเวลาและค่าใช้จ่าย 
2. ลดต้นทุน/ระยะเวลาดำเนินการในการเตรียมเอกสาร (Peper less)ของผู้ประกอบการ
3. อำนวยความสะดวกให้ผู้ประกอบการในการชำระเงินค่าธรรมเนียมผ่านระบบ e Payment
4. เพิ่มประสิทธิภาพในการออกใบรับรองสุขอนามัย</t>
  </si>
  <si>
    <t>โครงการศึกษาพัฒนาระบบใบรับรองสุขอนามัย (Health Certificate) สินค้าเกษตรแปรรูปด้านพืช</t>
  </si>
  <si>
    <t>1. ศึกษารายละเอียดการยื่นคำขอ ตรวจสอบรับรองสินค้าเกษตรแปรรูปด้านพืช และการออกใบรับรองสุขอนามัย ต่อยอดจากระบบเดิมที่มีการใช้งาน รวมถึงการทำธุรกรรมทางการเงิน e-Payment
2. ศึกษาเพื่อพัฒนาระบบการขอใบรับรองสุขอนามัยแบบอิเล็กทรอนิกส์ ของสินค้าเกษตรแปรรูปด้านพืช
3. ศึกษาโครงสร้างข้อมูลอิเล็กทรอนิกส์ของการแลกเปลี่ยนข้อมูลใบรับรอง e- SPS กับต่างประเทศ
4. ศึกษาโครงสร้างการเชื่อมโยงข้อมูลแบบ G2G ได้แก่ กรมการปกครอง กรมพัฒนาธุรกิจการค้า</t>
  </si>
  <si>
    <t>1. ผลการศึกษาปรับปรุงกระบวนงานปัจจุบัน ระหว่างกรมวิชาการเกษตรผู้ออกใบรับรองสุขอนามัยกับภาคเอกชน (B2G) ของสินค้าเกษตรแปรรูปด้านพืช ให้เป็นอิเล็กทรอนิกส์ 100 เปอร์เซนต์
2. ผลการศึกษากระบวนงานปรับลดขั้นตอน ลดเอกสาร (Peperless) และเวลา  ระหว่างกรมวิชาการเกษตร (กมพ.) กับภาคเอกชน (B2G) ของสินค้าเกษตรแปรรูปด้านพืช 
3. โครงสร้างข้อมูลอิเล็กทรอนิกส์ของการแลกเปลี่ยนข้อมูลใบรับรอง e- SPS กับต่างประเทศ
4. โครงสร้างระบบการทำธุรกรรมแบบ  e Payment</t>
  </si>
  <si>
    <t>โครงการพัฒนาระบบและการเชื่อมโยงข้อมูลแบบอิเล็กทรอนิกส์เพื่อขอใบรับรองสุขอนามัย (e-Health Certificate) สินค้าเกษตรแปรรูปด้านพืช</t>
  </si>
  <si>
    <t>1. พัฒนาระบบ การยืนคำขอใบรับรองสุขอนามัย แบบอิเล็กทรอนิกส์ เชื่อมโยงผ่านคำขอกลาง ณ จุดเดียวของบน NSW และพัฒนาการยื่นคำขอแบบ e Single Form(B2G) 
2. ปรับปรุงประสิทธิภาพระบบการชำระเงินแบบอิเล็กทรอนิกส์  (e-Payment) 
3. พัฒนาระบบการแลกเปลี่ยนข้อมูลแบบ Peperless (G2G) ได้แก่กรมการ ปกครอง กรมพัฒนาธุรกิจการค้า
4. การจัดทำข้อมูลรายงานสถิติ</t>
  </si>
  <si>
    <t>1. ผู้ประกอบการมีทางเลือกการใช้บริการขอใบรับรองสุขอนามัยผักผลไม้สด ผ่านช่องทางเดียว ประหยัดเวลาและค่าใช้จ่าย 
2. ลดต้นทุน/ระยะเวลาดำเนินการในการเตรียมเอกสาร (Peperless)ของผู้ประกอบการ
3. อำนวยความสะดวกให้ผู้ประกอบการในการชำระเงินค่าธรรมเนียมผ่านระบบ e-Payment
4. เพิ่มประสิทธิภาพในการออกใบรับรองสุขอนามัย</t>
  </si>
  <si>
    <t>โครงการศึกษา วิเคราะห์ ออกแบบ และพัฒนาระบบเชื่อมโยงข้อมูลการตรวจสอบสินค้าเกษตร ณ ห้องปฏิบัติการโรค แมลง ศัตรูพืช เมล็ดพันธุ์ กับด่านตรวจพืช</t>
  </si>
  <si>
    <t>1.พัฒนาระบบการเชื่อมโยงข้อมูลแบบ G2G 
2.พัฒนาระบบการแลกเปลี่ยนข้อมูลแบบ Peperless (G2G)</t>
  </si>
  <si>
    <t>1. เพิ่มประสิทธิภาพในเชื่อมโยงข้อมูลอิเล็กทรอนิกส์จากห้องปฏิบัติการมายังด่านตรวจพืช
2. มีความรวดเร็วในการตรวจปล่อยสินค้าเกษตร</t>
  </si>
  <si>
    <r>
      <rPr>
        <b/>
        <sz val="16"/>
        <color theme="1"/>
        <rFont val="TH SarabunPSK"/>
        <family val="2"/>
      </rPr>
      <t xml:space="preserve">กระทรวงสาธารณสุข </t>
    </r>
    <r>
      <rPr>
        <sz val="16"/>
        <color theme="1"/>
        <rFont val="TH SarabunPSK"/>
        <family val="2"/>
      </rPr>
      <t>(หน่วยงานสนับสนุน)</t>
    </r>
  </si>
  <si>
    <t>ระยะเวลาที่ใช้ในการตรวจปล่อยสินค้า (Time Release Study) ณ ประตูการค้าหลัก ลดลงร้อยละ 5 ต่อปี</t>
  </si>
  <si>
    <t>ศูนย์ข้อมูลและสารสนเทศ 
สำนักงานคณะกรรมการอาหารและยา</t>
  </si>
  <si>
    <t>บุคลากรที่เกี่ยวข้องสามารถดำเนินการพัฒนาและดูแลระบบได้อย่างยั่งยืน</t>
  </si>
  <si>
    <t>ระบบที่มีความยั่งยืน ลดค่าใช้จ่ายในการบำรุงรักษาระบบ</t>
  </si>
  <si>
    <t>จำนวนหน่วยงานที่สามารถให้บริการเชื่อมโยงข้อมูลกับผู้ประกอบการผ่านระบบ NSW ในรูปแบบ B2G เพิ่มขึ้นจาก 3,000 รายเป็น 9,000 ราย</t>
  </si>
  <si>
    <t>สำนักโรคติดต่อทั่วไป,ศูนย๋สารสนเทศ
กรมควบคุมโรค</t>
  </si>
  <si>
    <t>โครงการพัฒนาระบบเชื่อมโยงข้อมูลสูตรการผลิตแบบอิเล็กทรอนิกส์สำหรับอุตสาหกรรมไฟฟ้าและอิเล็กทรอนิกส์กับกรมศุลกากรผ่านระบบ National Single Window (NSW)</t>
  </si>
  <si>
    <t xml:space="preserve">โครงการพัฒนาระบบฐานข้อมูลสารเคมีและวัตถุอันตราย ระยะที่ 2 </t>
  </si>
  <si>
    <t>ระบบเชื่อมโยงข้อมูลสารเคมีระหว่างหน่วยงาน</t>
  </si>
  <si>
    <t>โครงการพัฒนาระบบอนุญาตและติดตามวัตถุอันตรายทางอิเล็กทรอนิกส์แบบเบ็ดเสร็จ ระยะที่ 2</t>
  </si>
  <si>
    <t>ระบบเชื่อมโยงข้อมูลวัตถุอันตรายระหว่างหน่วยงานรับผิดชอบด้านวัตถุอันตราย</t>
  </si>
  <si>
    <t>โครงการเผยแพร่ข้อมูลสารสนเทศและจัดทำ Smart Application</t>
  </si>
  <si>
    <t>มีระบบสารสนเทศการเผยแพร่ข้อมูลต่อสาธารณชน</t>
  </si>
  <si>
    <t>โครงการพัฒนาระบบเชื่อมโยงข้อมูลการนำเข้าส่งออก เครื่องกำเนิดรังสีผ่าน ระบบ NSW – Single Window (B2G)</t>
  </si>
  <si>
    <t>เชื่อมโยงข้อมูลการนำเข้าส่งออกเครื่องกำเนิดรังสีของผู้ประกอบการผ่าน NSW โดยใช้ระบบการเชื่อมโยงข้อมูล ณ 
จุดเดียว แบบ B2G</t>
  </si>
  <si>
    <t>ผู้ประกอบการสามารถใช้ข้อมูลชุดเดียวในการดำเนินการนำเข้าส่งออกเครื่องกำเนิดรังสีได้แบบเป็นอิเล็กทรอนิกส์ 100%</t>
  </si>
  <si>
    <t>การพัฒนาระบบโลจิสติกส์ในภาพรวม
จำนวนธุรกรรมการให้บริการการนำเข้าและส่งออกด้วยระบบอิเล็กทรอนิกส์เป็นร้อยละ 100 ในปี 2564</t>
  </si>
  <si>
    <t>พัฒนา ปรับปรุง ระบบ NSW นำเข้า ส่งออก โบราณวัตถุ ศิลปวัตถุเพื่อเพิ่มประสิทธิภาพ</t>
  </si>
  <si>
    <t>(1.) พัฒนาระบบเชื่อมโยงฐานข้อมูลทะเบียนราษฎร์และหน่วยงานที่เกี่ยวข้อง (2.) ปรับปรุงและบำรุงรักษาระบบ</t>
  </si>
  <si>
    <t>(1.) ผู้ประกอบการนำเข้า ส่งออก ประชาชน หน่วยงานภาครัฐ สามารถดำเนินการขออนุญาตนำเข้า ส่งออก โบราณวัตถุ ศิลปวัตถุ ได้สะดวกรวดเร็วขึ้น                  
(2.) ลดขั้นตอนและระยะเวลาในการดำเนินงาน
(3.) ลดค่าใช้จ่ายในการเดินทางพบเจ้าหน้าที่และค่าเอกสารต่าง ๆ ที่เกี่ยวข้อง
(4.) มีฐานข้อมูลร่วมกันระหว่างหน่วยงานที่เกี่ยวข้อง</t>
  </si>
  <si>
    <t>ระบบเชื่อมโยงข้อมูลร่วมกับหน่วยงาน
ราชการอื่นๆ ที่มีการออกใบอนุญาตสำหรับการนำเข้า/ส่งออกสินค้าที่ได้นำเข้า/ส่งออกตามมาตรา 70</t>
  </si>
  <si>
    <t>กรมเชื้อเพลิงธรรมชาติได้รับทราบข้อมูลเกี่ยวกับสินค้าที่จำเป็นต้องมีใบอนุญาตจากหน่วยงานราชการอื่นที่เกี่ยวข้อง ซึ่งผู้ประกอบได้ดำเนินการนำเข้า/ส่งออกตามมาตรา 70 แห่งพระราชบัญญัติปิโตรเลียม พ.ศ. 2514</t>
  </si>
  <si>
    <t>พัฒนาระบบเชื่อมโยงข้อมูลอิเล็กทรอนิกส์ National Single Window (NSW) ตามยุทธศาสตร์การพัฒนาระบบโลจิสติกส์ของประเทศไทย (สินค้าข้าว)</t>
  </si>
  <si>
    <t xml:space="preserve">1. พัฒนาระบบ NSW แลกเปลี่ยนหนังสืออนุญาตให้ประกอบการค้าข้าวประเภทไปจำหน่ายในต่างประเทศกับกรมการค้าต่างประเทศแบบ (G2G) ผ่านระบบ NSW 
2. เชื่อมโยงข้อมูลกับหน่วยงานที่เกี่ยวข้องฯ ตามผลการปรับลดขั้นตอน (To-be) เพื่อลดเอกสารหลักฐาน ประกอบด้วย
   2.1 เชื่อมโยงข้อมูลเลขบัตรประจำตัวบุคคล กับกรมการปกครอง ผ่านระบบ Linkage Center
   2.2 เชื่อมโยงข้อมูลหนังสือรับรองนิติบุคล  และบัญชีผู้ถือหุ้นกับกรมพัฒนาธุรกิจการค้า
3. พัฒนาระบบชำระเงินค่าธรรมเนียมผ่านช่องทางระบบอิเล็กทรอนิกส์ (Payment Gateway) 
4.ปรับปรุงระบบงานให้บริการสอดคล้องกับการปรับลดขั้นตอน และการเชื่อมโยงข้อมูลผ่าน NSW
</t>
  </si>
  <si>
    <t xml:space="preserve">1.ระบบ NSW สามารถรับส่งข้อมูลหนังสืออนุญาตให้ประกอบการค้าข้าวประเภทไปจำหน่ายในต่างประเทศ ให้กรมการค้าต่างประเทศ 
2. ลดเอกสารหลักฐาน ประกอบด้วย
    2.1 สำเนาบัตรประชาชน
    2.2 สำเนาหนังสือรับรองนิติบุคคล
    2.3 สำเนาบัญชีรายชื่อผู้ถือหุ้น
3.เพิ่มช่องทางการชำระค่าธรรมเนียมผ่านระบบอิเล็กทรอนิกส์ (Payment Gateway) 
4. ปรับปรุงกฎระเบียบให้รองรับการยื่นเอกสารทางอิเล็กทรอนิกส์ และปรับปรุงระบบให้บริการสอดคล้องกับการปรับลดขั้นตอน และการเชื่อมโยงข้อมูลผ่าน NSW
</t>
  </si>
  <si>
    <t>ตั้วชี้วัดที่ 4 จำนวนธุรกรรมการให้บริการการนำเข้าและส่งออกด้วยระบบอิเล็กทรอนิกส์
เป็นร้อยละ 100 ในปี 2564</t>
  </si>
  <si>
    <t xml:space="preserve">กรมการค้าภายใน
</t>
  </si>
  <si>
    <t xml:space="preserve">1) สำนักส่งเสริมการค้าสินค้าเกษตร 2
2) ศูนย์เทคโนโลยีสารสนเทศ
</t>
  </si>
  <si>
    <t>โครงการพัฒนาระบบแลกเปลี่ยนข้อมูลทางอิเล็กทรอนิกส์ระบบตรวจรับรองคุณสมบัติของสินค้าทางด้านถิ่นกำเนิด (B2G)</t>
  </si>
  <si>
    <t>ระบบตรวจรับรองคุณสมบัติของสินค้าทางด้านถิ่นกำเนิด (B2G)</t>
  </si>
  <si>
    <t>ผู้ประกอบการได้รับความสะดวกในการรับบริการระบบตรวจรับรองคุณสมบัติของสินค้าทางด้านถิ่นกำเนิด</t>
  </si>
  <si>
    <t>กรมการค้าต่างประเทศ</t>
  </si>
  <si>
    <t>กระทรวงทรัพยากรธรรมชาติและสิ่งแวดล้อม (หน่วยงานสนับสนุน)</t>
  </si>
  <si>
    <t>โครงการเชื่อมโยงข้อมูลผู้ประกอบการร่วมกับหน่วยงานภาครัฐเพื่อสนับสนุนการทำงาน NSW แบบ G2G</t>
  </si>
  <si>
    <t xml:space="preserve">พัฒนาระบบการเชื่อมโยงข้อมูลผู้ประกอบการร่วมกับ
- กระทรวงมหาดไทย
- กรมธุรกิจการค้า
- กรมสรรพากร
- กรมที่ดิน
- สำนักงานปฏิรูปที่ดินเพื่อการเกษตร
- กรมสวัสดิการและคุ้มครองแรงงาน
</t>
  </si>
  <si>
    <t xml:space="preserve">- ผู้ประกอบการได้รับความสะดวกรวดเร็วในการยื่นใบคำร้อง ลดขั้นตอนในการยื่น ตรวจพิสูจน์ตัวตนผู้ประกอบการ (Single Submit)
- สามารถตรวจสอบผลการดำเนินการในแต่ละขั้นตอนและสามารถสืบค้นข้อมูลย้อนกลับได้
- สนองตอบนโยบาย thailand 4.0 และภาครัฐสามารถแลกเปลี่ยนหรือบูรณาการข้อมูลกันได้
</t>
  </si>
  <si>
    <t>งานเพิ่มประสิทธิภาพ โครงการพัฒนาระบบการเชื่อมโยงข้อมูลผ่านระบบ National Single Window ของ อท.ศอพท.</t>
  </si>
  <si>
    <t>อุปกรณ์คอมพิวเตอร์ Hardware และระบบ Software ของเครื่องคอมพิวเตอร์แม่ข่ายและคอมพิวเตอร์ลูกข่ายพร้อมอุปกรณ์ต่อพ่วง หรือระบบสนับสนุน</t>
  </si>
  <si>
    <t>ระบบงานสามารถทำงานได้อย่างมีเสถียรภาพเพิ่มความรวดเร็วในการประมวลผลของระบบ และการปฏิบัติงานของเจ้าหน้าที่</t>
  </si>
  <si>
    <t>การพัฒนาระบบการออกใบอนุญาตของ อท.ศอพท.แบบOne Stop Service</t>
  </si>
  <si>
    <t>ระบบงานที่พัฒนาขึ้นตามกฎหมายให้ 3 ฉบับ มารวมไว้ในหน้าต่างเดียว รวมทั้งปรับปรุงคำขออนุญาตประเภทต่าง ๆ ให้อยู่ในรูปแบบ Single form</t>
  </si>
  <si>
    <t>ผู้ประกอบการสามารถยื่นขอรับใบอนุญาตและรับบริการจาก อท.ศอพท. ณ จุดเดียว ทั้งพ.ร.บอาวุธยุทธภัณฑ์และสิ่งที่ใช้ในการสงคราม พ.ศ.๒๔๙๘ และพ.ร.บ.ควบคุมยุทธภัณฑ์ พ.ศ.๒๕๓๐ และ พ.ร.บ.โรงงานผลิตอาวุธของเอกชน พ.ศ.๒๕๕๐</t>
  </si>
  <si>
    <t>การพัฒนาระบบเชื่อมข้อมูลกับหน่วยงานราชการ ระยะที่ 1</t>
  </si>
  <si>
    <t>การพัฒนาระบบเชื่อมข้อมูลกับหน่วยงานราชการ ระยะที่ 2</t>
  </si>
  <si>
    <t>รวมแผนงาน/โครงการ
ในกลยุทธ์ที่ 2 มี 36 โครงการ</t>
  </si>
  <si>
    <t>โครงการศูนย์กลางข้อมูลใบรับรองสุขอนามัยและสุขอนามัยพืชของไทย</t>
  </si>
  <si>
    <t>มีศูนย์กลางข้อมูลใบรับรองสุขอนามัยและสุขอนามัยพืชของประเทสไทย</t>
  </si>
  <si>
    <t>ประเทศไทยมีศูนย์กลางข้อมูลใบรับรองสุขอนามัยและสุขอนามัยพืชที่มีประสิทธิภาพและสามารถเชื่อมโยงกับประเทศคู่ค่า เพื่อแก้ไขปัญหาการปลอมแปลงใบรับรองสุขอนามัยและสุขอนามัยพืช</t>
  </si>
  <si>
    <t xml:space="preserve">สำนักงานมาตรฐานสินค้าเกษตรและอาหารแห่งชาติ </t>
  </si>
  <si>
    <t xml:space="preserve">โครงการปรับปรุงกฎหมายและพัฒนากฎหมาย
 - การบังคับใช้กฎหมายที่เกี่ยวข้องกับการให้บริการ การอำนวยความสะดวกควบคุมการเคลื่อนย้าย และตรวจสอบสินค้านำเข้า นำออก และนำผ่านด้านพืช 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</si>
  <si>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 ด้านพืช ที่กำหนดให้นำไปบังคับใช้ 6  ฉบับ</t>
  </si>
  <si>
    <t>จำนวนกฎหมายที่เกี่ยวข้องกับการให้บริการ การอำนวยความสะดวกควบคุมเคลื่อนย้าย ตรวจสอบสินค้านำเข้า นำออก และนำผ่าน ด้านพืช ที่มีการปรับปรุงและนำไปบังคับใช้  6 ฉบับ</t>
  </si>
  <si>
    <t xml:space="preserve">โครงการศึกษาพัฒนาระบบใบรับรองสุขอนามัยผักและผลไม้สด     </t>
  </si>
  <si>
    <t xml:space="preserve">1.ศึกษารายละเอียดการยื่นคำขอ ตรวจสอบรับรองผักผลไม้สดและการออกใบรับรองสุขอนามัย ต่อยอดจากระบบเดิมที่มีการใช้งาน รวมถึงการทำธุรกรรมทางการเงิน e-Payment 
2. ศึกษาเพื่อพัฒนาระบบการขอใบรับรองสุขอนามัยแบบอิเล็กทรอนิกส์ ของผักผลไม้สด  
3.ศึกษาโครงสร้างข้อมูลอิเล็กทรอนิกส์ของการแลกเปลี่ยนข้อมูลใบรับรอง e- SPS กับต่างประเทศ4. ศึกษาโครงสร้างการเชื่อมโยงข้อมูลแบบ Peperless กับหน่วยงานที่เกี่ยวข้อง ได้แก่กรมการปกครอง กรมพัฒนาธุรกิจการค้า      </t>
  </si>
  <si>
    <t>1.ผลการศึกษาปรับปรุงกระบวนงานปัจจุบัน ระหว่างกรมวิชาการเกษตรผู้ออกใบรับรองสุขอนามัยกับภาคเอกชน (B2G) ของผักผลไม้สด ให้เป็นอิเล็กทรอนิกส์ 100 เปอร์เซนต์ 
2.ผลการศึกษากระบวนงานปรับลดขั้นตอน ลดเอกสาร (Peperless) และเวลาระหว่างกรมวิชาการเกษตร (กมพ.) กับภาคเอกชน (B2G) ของผักผลไม้สด
3. โครงสร้างข้อมูลอิเล็กทรอนิกส์ของการแลกเปลี่ยนข้อมูลใบรับรอง e- SPS กับต่างประเทศ
4. โครงสร้างระบบการทำธุรกรรมแบบ  e Payment</t>
  </si>
  <si>
    <t>โครงการศึกษาพัฒนาระบบใบรับรองสุขอนามัยสินค้าเกษตรแปรรูปด้านพืช</t>
  </si>
  <si>
    <t xml:space="preserve">1.ศึกษารายละเอียดการยื่นคำขอ ตรวจสอบรับรองสินค้าเกษตรแปรรูปด้านพืช และการออกใบรับรองสุขอนามัย ต่อยอดจากระบบเดิมที่มีการใช้งาน รวมถึงการทำธุรกรรมทางการเงิน e-Payment 
2. ศึกษาเพื่อพัฒนาระบบการขอใบรับรองสุขอนามัยแบบอิเล็กทรอนิกส์ ของสินค้าเกษตรแปรรูปด้านพืช
3. ศึกษาโครงสร้างข้อมูลอิเล็กทรอนิกส์ของการแลกเปลี่ยนข้อมูลใบรับรอง e- SPS กับต่างประเทศ4) ศึกษาโครงสร้างการเชื่อมโยงข้อมูลแบบ Peperless กับหน่วยงานที่เกี่ยวข้อง ได้แก่กรมการปกครอง กรมพัฒนาธุรกิจการค้า      </t>
  </si>
  <si>
    <t>1. ผลการศึกษาปรับปรุงกระบวนงานปัจจุบัน ระหว่างกรมวิชาการเกษตรผู้ออกใบรับรองสุขอนามัยกับภาคเอกชน (B2G) ของสินค้าเกษตรแปรรูปด้านพืช ให้เป็นอิเล็กทรอนิกส์ 100 เปอร์เซนต์ 
2. ผลการศึกษากระบวนงานปรับลดขั้นตอน ลดเอกสาร (Peperless) และเวลา ระหว่างกรมวิชาการเกษตร (กมพ.) กับภาคเอกชน (B2G) ของสินค้าเกษตรแปรรูปด้านพืช           
3.โครงสร้างข้อมูลอิเล็กทรอนิกส์ของการแลกเปลี่ยนข้อมูลใบรับรอง e- SPS กับต่างประเทศ
4. โครงสร้างระบบการทำธุรกรรมแบบ  e Payment</t>
  </si>
  <si>
    <t xml:space="preserve">1.พัฒนาระบบ การยืนคำขอใบรับรองสุขอนามัย แบบอิเล็กทรอนิกส์ เชื่อมโยงผ่านคำขอกลาง ณ จุดเดียวของกรมวิชาการเกษตร และพัฒนาการยื่นคำขอแบบ e Single Form (B2G)  
2.ปรับปรุงประสิทธิภาพระบบการชำระเงินค่าธรรมเนียมแบบอิเล็กทรอนิกส์  (e Payment)   
3.พัฒนาระบบการแลกเปลี่ยนข้อมูลแบบ Peperless (G2G) ได้แก่ กรมการปกครองกรมพัฒนาธุรกิจการค้า
4. การจัดทำข้อมูลรายงานสถิติ                                                                                                  </t>
  </si>
  <si>
    <t xml:space="preserve">1.ผู้ประกอบการมีทางเลือกการใช้บริการขอใบรับรองสุขอนามัยผักผลไม้สด ผ่านช่องทางเดียว ประหยัดเวลาและค่าใช้จ่าย  2. ลดต้นทุน/ระยะเวลาดำเนินการในการเตรียมเอกสาร (Peper less)ของผู้ประกอบการ  3. อำนวยความสะดวกให้ผู้ประกอบการในการชำระเงินค่าธรรมเนียมผ่านระบบ e Payment4. เพิ่มประสิทธิภาพในการออกใบรับรองสุขอนามัย        </t>
  </si>
  <si>
    <t>โครงการศึกษา วิเคราะห์ ปรับปรุงการขอใบรับรองสุขอนามัยพืช สำหรับสินค้าพืช และผลิตภัณฑ์ ณ ด่านตรวจพืช</t>
  </si>
  <si>
    <t xml:space="preserve">1.พัฒนาระบบการเชื่อมโยงข้อมูลแบบ B2G       
2.ออกแบบคำขอกลางแบบ ณ จุดเดียว3.ปรับรุงระบบการชำระเงินค่าธรรมเนียมแบบอิเล็กทรอนิกส์  
(e Payment)
4.ปรับปรุงระบบการแลกเปลี่ยน e-Phyto certification กับต่างประเทศที่กรมวิชาการเกษตรได้มีข้อตกลงการแลกเปลี่ยนข้อมูล e-Phyto
5.พัฒนาระบบการแลกเปลี่ยนข้อมูลแบบ Peperless (G2G) ได้แก่กรมการ ปกครอง กรมพัฒนาธุรกิจการค้า กรมการค้าต่างประเทศ                                                                                  </t>
  </si>
  <si>
    <t xml:space="preserve">1.ผู้ประกอบการมีทางเลือกการใช้บริการ ส่งออก สินค้าเกษตรผ่าน e Single form ของกรมวิชาการเกษตร
2.ลดต้นทุน/ระยะเวลาดำเนินการในการเตรียมเอกสาร (Peper less)ของผู้ประกอบการ  
3.อำนวยความสะดวกให้ผู้ประกอบการในการชำระเงินค่าธรรมเนียมผ่านระบบ e Payment 
4.เพิ่มประสิทธิภาพในการควบคุมการนำเข้า ส่งออก ตามข้อมูล e- SPS               </t>
  </si>
  <si>
    <t>โครงการศึกษาวิเคราะห์ ออกแบบและพัฒนาการขึ้นทะเบียนผู้ผลิตวัสดุภัณฑ์ไม่เพื่อการส่งออก</t>
  </si>
  <si>
    <t xml:space="preserve">1.พัฒนาระบบการเชื่อมโยงข้อมูลแบบ B2G       
2.ออกแบบคำขอกลางแบบ ณ จุดเดียวของกรมวิชาการเกษตร   
3.ปรับรุงระบบการชำระเงินค่าธรรมเนียมแบบอิเล็กทรอนิกส์  (e Payment) 
4.พัฒนาระบบการแลกเปลี่ยนข้อมูลแบบ Peperless (G2G) ได้แก่กรมการ ปกครอง กรมพัฒนาธุรกิจการค้า                                                                                 </t>
  </si>
  <si>
    <t>1.ผู้ประกอบการ MB มีทางเลือกการใช้บริการ ส่ผ่าน e Single form ของกรมวิชาการเกษตร
2.ลดต้นทุน/ระยะเวลาดำเนินการในการเตรียมเอกสาร (Peper less)ของผู้ประกอบการ  
3.อำนวยความสะดวกให้ผู้ประกอบการในการชำระค่าธรรมเนียมค่าธรรมเนียมผ่านระบบ e Payment  4.เพิ่มประสิทธิภาพในการควบคุมการกำจัดแมลง ศัตรูพืช</t>
  </si>
  <si>
    <t xml:space="preserve">โครงการศึกษา วิเคราะห์ และแบบ และพัฒนาระบบการรับรองการผลิตของโรงงานผู้ผลิตผัก ผลไม้แช่เยือกแข็ง และโรงงานแปรรูปสินค้าเกษตร เพื่อประกอบการออกใบรับรองสุขอนามัยพืช </t>
  </si>
  <si>
    <t xml:space="preserve">1.พัฒนาระบบการเชื่อมโยงข้อมูลแบบ B2G  2.ออกแบบคำขอกลางแบบ ณ จุดเดียวของกรมวิชาการเกษตร   
3.ปรับรุงระบบการชำระเงินค่าธรรมเนียมแบบอิเล็กทรอนิกส์  (e Payment) 5.พัฒนาระบบการแลกเปลี่ยนข้อมูลแบบ Peperless (G2G) ได้แก่กรมการ ปกครอง กรมพัฒนาธุรกิจการค้า                                                                                 </t>
  </si>
  <si>
    <t>1.ผู้ประกอบการมีทางเลือกการใช้บริการ ส่ผ่าน e Single form ของกรมวิชาการเกษตร
2.ลดต้นทุน/ระยะเวลาดำเนินการในการเตรียมเอกสาร (Peper less)ของผู้ประกอบการ  
3.อำนวยความสะดวกให้ผู้ประกอบการในการชำระค่าธรรมเนียมค่าธรรมเนียมผ่านระบบ e Payment  4.เพิ่มประสิทธิภาพในการออกใบรับรองสุขอนามัยพืช</t>
  </si>
  <si>
    <t>พัฒนาระบบการออกใบอนุญาตและใบรับรองระบบการประกันคุณภาพอาหารสัตว์น้ำทางอิเล็กทรอนิกส์</t>
  </si>
  <si>
    <t>1. กระบวนการออกใบอนุญาตประกอบการ
อาหารสัตว์น้ำสามารถให้บริการในรูปแบบอิเล็กทรอนิกส์จำนวน 3 กระบวนการ 
2. กระบวนการออกใบรับรองระบบการประกันคุณภาพอาหารสัตว์น้ำสามารถให้บริการในรูปแบบอิเล็กทรอนิกส์จำนวน 2 กระบวนการ</t>
  </si>
  <si>
    <t>1. ผู้ประกอบการ อาหารสัตว์น้ำมีความพึงพอใจต่อการใช้บริการการขอใบอนุญาต และใบรับรองระบบการประกันคุณภาพอาหารสัตว์น้ำไม่น้อยกว่าร้อยละ 80 
2. เชื่อมโยงข้อมูลระหว่างภาครัฐกับภาคเอกชนทั้งภายในและภายนอกประเทศ</t>
  </si>
  <si>
    <t>กองวิจัยและพัฒนาอาหารสัตว์น้ำ</t>
  </si>
  <si>
    <r>
      <rPr>
        <b/>
        <sz val="16"/>
        <color theme="1"/>
        <rFont val="TH SarabunPSK"/>
        <family val="2"/>
      </rPr>
      <t>กระทรวงดิจิทัลเพื่อเศรษฐกิจและสังคม</t>
    </r>
    <r>
      <rPr>
        <sz val="16"/>
        <color theme="1"/>
        <rFont val="TH SarabunPSK"/>
        <family val="2"/>
      </rPr>
      <t xml:space="preserve"> (หน่วยงานนสนับสนุน)</t>
    </r>
  </si>
  <si>
    <t>โครงการอำนวยความสะดวกทางการค้าด้วยวิธีอิเล็กทรอนิกส์ (e-Trade Facilitation)</t>
  </si>
  <si>
    <t xml:space="preserve">(1.) ร่างมาตรฐานข้อมูลอิเล็กทรอนิกส์สำหรับเอกสารที่ใช้ในกระบวนการธุรกิจที่เกี่ยวข้องกับการอำนวยความสะดวกทางการค้า และการพาณิชย์อิเล็กทรอนิกส์ข้ามพรมแดน เสนอต่อคณะกรรมการนโยบายเศรษฐกิจระหว่างประเทศ (กนศ.) ผ่านคณะอนุกรรมการด้านการอำนวยความสะดวกทางการค้า (National Commitee on Trade Facilitation: NCTF)
(2.)  ดำเนินงานต่อเนื่องตามบทบัญญัติในความตกลงด้านการอำนวยความสะดวกทางการค้า TFA ภายใต้ WTO 
(3.) มีกฎ กติกา มาตรฐานร่วมกันในการทำธุรกรรมออนไลน์ เพื่อให้เกิดการใช้งานจริง และส่งเสริมการสร้างสภาพแวดล้อมทางธุรกิจที่เอื้ออำนวยต่อการค้าและการลงทุน </t>
  </si>
  <si>
    <t>ทำให้เกิด แพลตฟอร์ม (Platform) หรือ สภาพแวดล้อม ที่ช่วยให้เกิดการอำนวยความสะดวกทางการค้าและการให้บริการแก่ประชาชนและภาคธุรกิจในการทำธุรกรรม ซึ่งแพลตฟอร์มจะประกอบด้วยระบบ/แอพพลิเคชั่นใหม่ที่เกิดจากการปรับปรุงและบูรณาการระบบที่มีอยู่เดิม ให้สอดคล้องกับมาตรฐานและกฎหมายที่เกี่ยวข้อง รวมถึงการพัฒนาศักยภาพของบุคลากรของหน่วยงานที่เกี่ยวข้องให้มีความรู้ความเข้าใจและสามารถให้บริการธุรกรรมทางอิเล็กทรอนิกส์แก่ประชาชนและภาคธุรกิจที่เกี่ยวข้องได้</t>
  </si>
  <si>
    <t>(1.) ต้นทุนโลจิสติกส์ต่อยอดขายของกลุ่มอุตสาหกรรมสำคัญ ลดลงร้อยละ 3-5 ต่อ ปี
(2.) มูลค่าพาณิชย์อิเล็กทรอนิกส์สาขาการขนส่งและโลจิสติกส์ เพิ่มขึ้นเฉลี่ยร้อยละ 10 ต่อ ปี
(3.) มูลค่าเพิ่มทางเศรษฐกิจของธุรกิจให้บริการโลจิสติกส์ของประเทศ เพิ่มขึ้นเฉลี่ยร้อยละ 5 ต่อ ปี</t>
  </si>
  <si>
    <r>
      <t xml:space="preserve">โครงการต่อเนื่อง 2562-2564 วงเงินรวมทั้งสิ้น 100.00 ล้านบาท
</t>
    </r>
    <r>
      <rPr>
        <sz val="14"/>
        <rFont val="TH SarabunPSK"/>
        <family val="2"/>
      </rPr>
      <t>ศูนย์เทคโนโลยีสารสนเทศและการสื่อสาร
หน่วยงานสนับสนุน ศูนย์การจัดการโลจิสติกส์และโซ่อุปทานสุขภาพ (LogHealth) คณะวิศวกรรมศาสตร์  มหาวิทยาลัยมหิดล</t>
    </r>
  </si>
  <si>
    <t>การพัฒนาระบบเชื่อมโยงข้อมูลบุคคลและนิติบุคคลจากกรมพัฒนาธุรกิจการค้า และกรมสรรพากร เพื่อทดแทนการใช้เอกสารกระดาษ</t>
  </si>
  <si>
    <t xml:space="preserve">พัฒนาระบบเชื่อมโยงข้อมูลบุคคลและนิติบุคคลกับกรมพัฒนาธุรกิจการค้า และกรมสรรพากร </t>
  </si>
  <si>
    <t xml:space="preserve">1. หน่วยงานภาครัฐมีระบบเชื่อมโยงข้อมูลนิติบุคคลและบุคคลจากกรมพัฒนาธุรกิจการค้าและกรมสรรพากร
2.ภาคธุรกิจที่เกี่ยวข้องกับการนำเข้า ส่งออก และโลจิสติกส์ สามารถใช้บริการข้อมูลแบบเบ็ดเสร็จ ณ จุดเดียว </t>
  </si>
  <si>
    <t xml:space="preserve">สามารถอำนวยความสะดวกทางด้านการค้า 
อันเป็นผลมาจากการเชื่อมโยงข้อมูลที่เกี่ยวข้องการนำเข้า ส่งออก และโลจิสติก ของประเทศไทย เบ็ดเสร็จ ณ จุดเดียว </t>
  </si>
  <si>
    <t>กรมวิทยาศาสตร์
การแพทย์</t>
  </si>
  <si>
    <t>พัฒนาระบบเชื่อมโยงแลกเปลี่ยนข้อมูลระบบออกใบรับรองแหล่งผลิตแหล่งกำเ+J37+38:38</t>
  </si>
  <si>
    <t>เพิ่มประสิทธิภาพระบบออกใบรับรองแหล่งผลิตแหล่งกำเนิด
อาหารปลอดโรค ให้สามารถเข้าถึงข้อมูลที่จำเป็น ลดระยะเวลาในการดำเนินงาน</t>
  </si>
  <si>
    <t>ผู้ประกอบการได้รับความสะดวก ลดขั้นตอน ลดระยะเวลา ในการออกใบรับรองแหล่งผลิตแหล่งกำเนิด
อาหารปลอดโรค</t>
  </si>
  <si>
    <t>หน่วยงานสนับสนุน
- กรมการปกครอง</t>
  </si>
  <si>
    <t>จำนวนเอกสารประกอบการพิจารณาออกใบอนุญาตฯ ลดลง ร้อยละ 50 ขึ้นไป</t>
  </si>
  <si>
    <t>ผู้ประกอบการได้รับความสะดวก รวดเร็ว 
ลดเวลา ลดขั้นตอนการเตรียมเอกสาร</t>
  </si>
  <si>
    <t>ปรับปรุงรหัสพิกัดสินค้า ให้ครอบคลุมทุกชนิดสินค้า</t>
  </si>
  <si>
    <t>รหัสพิกัดครอบคลุมทุกชนิดสินค้า</t>
  </si>
  <si>
    <t>สามารถควบคุมสินค้าตาม พรบ. นิวเคลียร์เพื่อสันติ ครบทุกสินค้า</t>
  </si>
  <si>
    <r>
      <rPr>
        <b/>
        <sz val="16"/>
        <color theme="1"/>
        <rFont val="TH SarabunPSK"/>
        <family val="2"/>
      </rPr>
      <t>กระทรวงพาณิชย์</t>
    </r>
    <r>
      <rPr>
        <sz val="16"/>
        <color theme="1"/>
        <rFont val="TH SarabunPSK"/>
        <family val="2"/>
      </rPr>
      <t xml:space="preserve"> (หน่วยงานสนับสนุน)</t>
    </r>
  </si>
  <si>
    <t>พัฒนาการเชื่อมโยงข้อมูล  Form E ระหว่างประเทศไทยกับประเทศจีน</t>
  </si>
  <si>
    <t>1. ต้นทุนการนำเข้าส่งออกระหว่างประเทศลดลง
2. เวลาที่ใช้ในกระบวนการนำเข้า ส่งออก ระหว่างประเทศลดลง</t>
  </si>
  <si>
    <t>เพื่ออำนวยความสะดวกและลดต้นทุนการนำเข้าส่งออกระหว่างประเทศ</t>
  </si>
  <si>
    <t>ประเทศไทยสามารถเชื่อมโยงข้อมูล Form E กับประเทศจีนได้</t>
  </si>
  <si>
    <t xml:space="preserve">โครงการพัฒนาระบบ G2G เชื่อมโยงข้อมูลทะเบียนบุคคล และนิติบุคคล      </t>
  </si>
  <si>
    <t xml:space="preserve">มีการเชื่อมโยงแลกเปลี่ยนข้อมูลระหว่างหน่วยงานภาครัฐ โดยระบบสามารถยืนยันข้อมูลของบุคคลและนิติบุคคลกับกรมการปกครองและกรมพัฒนาธุรกิจการค้าได้ </t>
  </si>
  <si>
    <t>อำนวยความสะดวกในการนำเข้าส่งออกซากดึกดำบรรพ์ แก่ผู้ประกอบการ หน่วยงาน หนือภาคเอกชนที่จะดำเนินการยื่นคำขอหนังสือแจ้ง/ใบอนุญาตต่อ
กรมทรัพยากรธรณี</t>
  </si>
  <si>
    <t>มีระบบเชี่อมโยงข้อมูลบุคคลภาครัฐ นิติบุคคล/บุคคล จากกรมการปกครอง/กรมพัฒธุรกิจการค้า เพื่อลดการใช้กระดาษ</t>
  </si>
  <si>
    <t>รวมแผนงาน/โครงการ
ในกลยุทธ์ที่ 3 มี 18 โครงการ</t>
  </si>
  <si>
    <t>รวมแผนงาน/โครงการ
ในยุทธศาสตร์ที่ 2 มี 163 โครงการ</t>
  </si>
  <si>
    <t>ร่างมาตรฐานฝีมือแรงงานปี 2563 2 สาขา และปี 2564 2 สาขา</t>
  </si>
  <si>
    <t>มาตรฐานฝีมือแรงงานแห่งชาติ ผ่าน ความเห็นชอบ คกก.ส่งเสริมฯ</t>
  </si>
  <si>
    <t>ดัชนีความสามารถในการแข่งขันดีขึ้น LPI</t>
  </si>
  <si>
    <r>
      <t xml:space="preserve">โครงการต่อเนื่องปี 2560-2564 วงเงินรวมทั้งสิ้น 17 ล้านบาท
ปรับปรุงมาตรฐานและวิธีทดสอบ 4 สาขา 
</t>
    </r>
    <r>
      <rPr>
        <sz val="14"/>
        <color theme="1"/>
        <rFont val="TH SarabunPSK"/>
        <family val="2"/>
      </rPr>
      <t>1) นักบริหารการขนส่งสินค้าทางถนน
2) ผู้ควบคุมสินค้าคงคลัง
3) ผู้ควบคุมรถยกสินค้าขนาดไม่เกิน 10 ตัน
4) ผู้ปฏิบัติการคลังสินค้า
(สมฐ./สพร./สนพ.)</t>
    </r>
  </si>
  <si>
    <t>ดัชนีความสามารถในการแข่งขันดีขึ้นLPI</t>
  </si>
  <si>
    <t>ปรับปรุงมาตรฐานและวิธีทดสอบ 
4 สาขา (ปีละ 2 สาขา)
1) ผู้ควบคุมสินค้าคงคลัง 
2) ผู้ควบคุมรถยกสินค้าไม่เกิน10ตัน
3) ผู้ปฏิบัติการคลังสินค้า 
4) นักบริหารการขนส่งสินค้าทางถนน
(สมฐ./สพร./สนพ)</t>
  </si>
  <si>
    <t>รวมแผนงาน/โครงการ
ในกลยุทธ์ที่ 1 มี 2 โครงการ</t>
  </si>
  <si>
    <t xml:space="preserve">กลยุทธ์ที่ 2 พัฒนาบุคลากรด้านโลจิสติกส์ให้มีคุณภาพ ตามมาตรฐานสากล </t>
  </si>
  <si>
    <t>กระทรวงแรงงาน (หน่วยงานหลัก)</t>
  </si>
  <si>
    <t>การฝึกอบรมฝีมือแรงงานรองรับการขนส่งด้านโลจิสติกส์ และการทดสอบมาตรฐานฝีมือแรงงาน
จำนวนแรงงานได้รับการฝึกอบรมฝีมือจำนวน 100 คน ในปี 2563 และจำนวน 100 คน ในปี 2564</t>
  </si>
  <si>
    <t>1. จำนวนผู้เข้าฝึกอบรมไม่น้อยกว่า 600 คน ฝึก 4 เดือน (2/2 เดือน)
2. ผู้สำเร็จการฝึกไม่น้อยกว่า ร้อยละ 80
3. พัฒนาบุคฃากรสอดคล้องกับความต้องการรองรับการพัฒนาระบบโลจิสติกส์ของประเทศไทย</t>
  </si>
  <si>
    <t xml:space="preserve">1. ผู้จบฝึกมีงานทำมีรายได้ไม่น้อยกว่าร้อยละ 80 
2. ผู้จบฝึกมีงานทำมีรายได้เฉลี่ยไม่น้อยกว่า 17,000 บาท/เดือน/คน  </t>
  </si>
  <si>
    <r>
      <t>กรมพัฒนาฝีมือแรงงาน</t>
    </r>
    <r>
      <rPr>
        <u/>
        <sz val="14"/>
        <rFont val="TH SarabunPSK"/>
        <family val="2"/>
      </rPr>
      <t/>
    </r>
  </si>
  <si>
    <t>การจัดทำเอกสารประกอบการฝึกและสื่อประกอบการฝึก จำนวน 4สาขา เพื่อรองรับมาตรฐานฝีมือแรงงานแห่งชาติ</t>
  </si>
  <si>
    <t>เอกสารประกอบการฝึกและสื่อประกอบการฝึก จำนวน 4 สาขา</t>
  </si>
  <si>
    <t>อบรมบุคลากรด้านเทคโนโลยีโลจิสติกส์โดยเฉพาะระดับหัวหน้างาน ระดับเจ้าหน้าที่เทคนิค และระดับปฏิบัติการตามหลักสูตรมาตรฐาน เฉลี่ยปีละ 5000 คน</t>
  </si>
  <si>
    <t>โครงการต่อเนื่องปี 2560-2564 
ปี 2563 จำนวน 100 คน
ปี 2564 จำนวน 100 คน
(ผส./สพร./สนพ)</t>
  </si>
  <si>
    <t>กระทรวงศึกษาธิการ (หน่วยงานหลัก)</t>
  </si>
  <si>
    <t>การบูรณาการโครงสร้างพื้นฐานและระบบโลจิสติกส์ โดยมีจำนวนผู้เข้าร่วมโครงการ 5,700 คน ในปี 2563 และปี 2564</t>
  </si>
  <si>
    <t>(1.) ผู้ประกอบการ ประชาชนทั่วไป หน่วยงานราชการ และหน่วยงานของรัฐ นำความรู้และประสบการณ์ที่ได้รับจากการเข้าร่วมโครงการไปใช้ในการทำงานให้มีประสิทธิภพและสอดคล้องกับการขับเคลื่อนทิศทางโลจิสติกส์ในระดับประเทศ                                     (2.) ประชาชนทั่วไป และผู้ประกอบการด้านการขนส่งสามารถประยุกต์นำความรู้มาใช้เป็นแนวทางในการสร้างมูลค่าเพิ่มและเพิ่มผลิตภาพได้อย่างมีประสิทธิภาพ</t>
  </si>
  <si>
    <t>โครงการต่อเนื่องปี
2560-2564 วงเงินรวมทั้งสิ้น 55.36 ล้านบาท
*โครงการมีความเหมาะสมในเชิงพื้นที่ดำเนินการ</t>
  </si>
  <si>
    <t>จำนวนบุคลากรที่ปฏิบัติงานด้านโครงสร้างพื้นฐานระบบราง (Rail Infrastructure) กลุ่มอาชีพงานทางรถไฟและงานโยธา (Track and Civil Work) มีการพัฒนาศักยภาพและสมรรถนะที่เกี่ยวข้องในอาชีพสูงขึ้น เป็นการเพิ่มขีดความสามารถในการแข่งขันของประเทศไทย</t>
  </si>
  <si>
    <t xml:space="preserve">บุคลากร SMEs กลุ่มเป้าหมายได้รับการพัฒนาองค์ความรู้ด้านการจัดการโลจิสติกส์โซ่อุปทานและพาณิชย์อิเล็กทรอนิกส์จากการ Workshop ปฏิบัติการเชิงลึก จำนวน 840 คน
</t>
  </si>
  <si>
    <t>กระทรวงอุตสหกกรรม</t>
  </si>
  <si>
    <t>โครงการต่อเนื่องปี 2562-2564  วงเงินรวมทั้งสิ้น 30 ล้านบาท</t>
  </si>
  <si>
    <t>โครงการเสริมสร้างศักยภาพบุคลากรด้านการจัดการโลจิสติกส์และโซ่อุปทาน (Logistics and Supply Chain Training Center)</t>
  </si>
  <si>
    <t>โครงการต่อเนื่องปี 2562-2564  วงเงินรวมทั้งสิ้น 45 ล้านบาท</t>
  </si>
  <si>
    <t xml:space="preserve">1. แผนการผลิตและพัฒนากำลังคนด้านปริมาณและคุณภาพด้านโลจิสติกส์และระบบโซ่อุปทานสาธารณสุขของประเทศ
2. มาตรฐานวิชาชีพด้านโลจิสติกส์และระบบโซ่อุปทานด้านสุขภาพของประเทศ
3. กลไกพัฒนาบุคลากรด้านโลจิสติกส์และระบบโซ่อุปทานสุขภาพให้มีคุณภาพตามมาตรฐานสากล
4. ความต้องการงานวิจัยและนวัตกรรมด้านโลจิสติกส์และระบบโซ่อุปทานสุขภาพของประเทศ ในการพัฒนาสู่ Medical Hub
5. ระบบฐานข้อมูลสารสนเทศ เพื่อบริหารการพัฒนาบุคลากรด้านโลจิสติกส์และระบบโซ่อุปทานสาธารณสุขของประเทศ
</t>
  </si>
  <si>
    <t xml:space="preserve">ข้อที่ 1. มีมาตรฐานอาชีพและมาตรฐานฝีมือแรงงานด้านโลจิสติกส์ครอบคลุมทุกสาขา ในปี 2564
ข้อที่ 2. อบรมบุคลากรด้านเทคโนโลยีโลจิสติกส์โดยเฉพาะระดับหัวหน้างาน ระดับเจ้าหน้าที่เทคนิค และระดับปฏิบัติการตามหลักสูตรมาตรฐาน เฉลี่ยปีละ 5,000 คน
</t>
  </si>
  <si>
    <t>กระทรวงสาธารณสุข / ศูนย์การจัดการโลจิสติกส์และโซ่อุปทานสุขภาพ (LogHealth) คณะวิศวกรรมศาสตร์  มหาวิทยาลัยมหิดล</t>
  </si>
  <si>
    <t>รวมแผนงาน/โครงการ
ในกลยุทธ์ที่ 2  มี 12 โครงการ</t>
  </si>
  <si>
    <t>กลยุทธ์ที่ 3 วิจัยและพัฒนานวัตกรรมและเทคโนโลยีด้านโลจิสติกส์</t>
  </si>
  <si>
    <t>กระทรวงวิทยาศาสตร์และเทคโนโลยี (หน่วยงานสนับสนุน)</t>
  </si>
  <si>
    <t>1. เอกสารระบบคุณภาพ ISO/IEC17025 ISO/IEC17020 และ ISO/IEC17065  เพื่อการทดสอบ Railway system ให้ได้ตามมาตรฐานสากล เช่น EN550121 ฯลฯ
2. มีบุคลากรที่เชี่ยวชาญเฉพาะด้าน พร้อมได้รับการรับรองระบบคุณภาพ ให้ได้ตามมาตรฐานสากล
3. อุตสาหกรรมในประเทศมีความสามารถในด้านการผลิต และผ่านมาตรฐานการทดสอบ สามารถส่งต่อชิ้นส่วนไปสู่ผู้ประกอบระบบขนส่งทางรางได้ สร้างมูลค่าในประเทศ และส่งออกไป AEC</t>
  </si>
  <si>
    <t>เป็นห้องปฏิบัติการทดสอบตามมาตรฐานสากล สามารถให้บริการ ทดสอบ ตรวจโรงงานผลิต และให้การรับรองสำหรับผลิตภัณฑ์ในระบบขนส่งทางรางครบถ้วน ทั้งภายในประเทศและส่งออกไปอาเซียน</t>
  </si>
  <si>
    <t>จำนวนโครงการวิจัย/มูลค่าเชิงพาณิชย์จากงานวิจัยและพัฒนานวัตกรรมและเทคโนโลยีด้าน
โลจิสติกส์เพิ่มขึ้นร้อยละ 5-10 ต่อปี*</t>
  </si>
  <si>
    <t>โครงการพัฒนาต้นแบบเครื่องมือภูมิสารสนเทศเพื่อความปลอดภัยในการเดินอากาศ ระยะที่ 3</t>
  </si>
  <si>
    <t xml:space="preserve"> - ระบบเครื่องมือ
ภูมิสารสนเทศสำหรับบริหารกิจกรรมการจราจรทางอากาศ
 - ระบบเครื่องมือ
ภูมิสารสนเทศสำหรับบริหารกิจกรรมบั้งไฟ 
และโคมลอย
 - ระบบเครื่องมือบริหารจัดการอากาศยานไร้คนขับ (Drone)
 - ต้นแบบระบบ
บูรณาการเครื่องมือ
ภูมิสารสนเทศสำหรับบริหารจัดการการจราจรทางอากาศ</t>
  </si>
  <si>
    <t xml:space="preserve"> - ประเทศไทยมีขีดความสามารถในการจัดเตรียม  วางแผน และวิเคราะห์ข้อมูล
ภูมิสารสนเทศเพื่อการจัดเตรียมโครงสร้างพื้นฐานด้านการจัดการการคมนาคมทางอากาศ
 - สามารถรองรับจำนวนผู้โดยสารทางอากาศได้เพิ่มมากขึ้น
 - สามารถตรวจสอบการครอบคลุมสัญญาณของคลื่นวิทยุของโครงสร้างพื้นฐานระบบนำร่องและนำร่อนอากาศยาน และการติดตั้งอุปกรณ์ได้อย่างมีประสิทธิภาพมากขึ้น
 - สร้างขีดความสามารถของภาคเอกชนในการพัฒนาเทคโนโลยีด้านการบินและอวกาศ
 - มีระบบ GIS platform เพื่อประกอบการตัดสินใจของภาคารัฐ
 - ลดการพึ่งพาเทคโนโลยีจากต่างประเทศในระยะยาว ด้วยการอาศัยการถ่ายทอดความรู้ในระดับสูงจากต่างประเทศเพื่อนำมาพัฒนาโดยบุคลากรในประเทศ</t>
  </si>
  <si>
    <t>ยุทธศาสตร์ที่ 3 การพัฒนาปัจจัยสนับสนุนด้านโลจิสติกส์/ จำนวนโครงการวิจัย/ มูลค่าเชิงพาณิชย์จากงานวิจัยและพัฒนานวัตกรรมและเทคโนโลยีด้าน
โลจิสติกส์ เพิ่มขึ้น
ร้อยละ 5-10 ต่อปี</t>
  </si>
  <si>
    <t>สำนักงานพัฒนาเทคโนโลยีอวกาศและ
ภูมิสารสนเทศ</t>
  </si>
  <si>
    <t>การวิจัยพัฒนานวัตกรรมและเทคโนโลยีด้านโลจิสติกส์</t>
  </si>
  <si>
    <t>1.กรอบงบประมาณสำหรับการวิจัยพัฒนานวัตกรรมและเทคโนโลยีด้านโลจิสติกส์ของประเทศ
2. นวัตกรรมและเทคโนโลยีด้านโลจิสติกส์ทดแทนการนำเข้า เพื่อเพิ่มความสามารถในการแข่งขันให้ผู้ประกอบการ</t>
  </si>
  <si>
    <t>นวัตกรรมด้านโลจิสติกส์เพื่อเพิ่มประสิทธิภาพการจัดการโลจิสติกส์และการสร้างมูลค่าเพิ่มให้แก่ผู้ประกอบการตลอดโซ่อุปทาน และเพิ่มความสามารถในการแข่งขันให้ประเทศในระยะยาว</t>
  </si>
  <si>
    <t>กระทรวงเกษตรและสหกรณ์ (หน่วยงานสนับสนุน)</t>
  </si>
  <si>
    <t>จำนวนโครงการวิจัยและนวัตกรรมในอุตสาหกรรมประมง ที่ดำเนินการสำเร็จ 11 โครงการ</t>
  </si>
  <si>
    <t>จำนวนโครงการวิจัยและนวัตกรรมในอุตสาหกรรมประมง ที่ดำเนินการสำเร็จ 11  โครงการ สามารถนำไปประยุกต์ใช้พัฒนานวัตกรรมในอุตสาหกรรมประมง</t>
  </si>
  <si>
    <t xml:space="preserve"> - ดัชนีความสามารถในการแข่งขันด้าน
โลจิสติกส์ของประเทศไทยอยู่ในอันดับที่ดีขึ้นในปี 2563 
 - ต้นทุนโลจิสติกส์ของประเทศไทยคิดเป็นสัดส่วนเท่ากับร้อยละ 12 ของผลิตภัณฑ์มวลรวมในประเทศ ณ ราคาประจำปี ในปี 2564</t>
  </si>
  <si>
    <t>1. จัดตั้งศูนย์นวัตกรรมการแปรรูปข้าว 1 แห่ง (งบปี 63 = 800 ลบ. ปี 64 = 100 ลบ)
2. นวัตกรรมการแปรรูปข้าวเพื่อเพิ่มมูลค่า 8 ผลิตภัณฑ์ (งบปี 63 = 50 ลบ. ปี 64 = 50 ลบ)</t>
  </si>
  <si>
    <t xml:space="preserve"> 1. เป็นศูนย์กลางนวัตกรรมการแปรรูปข้าว การวิจัย พัฒนา และสร้างสรรค์ผลิตภัณฑ์ที่สามารถนำไปสู่การปฏิบัติเชิงอุตสาหกรรมและเชิงพาณิชย์อย่างเป็นรูปธรรม
 2. เป็นศูนย์เรียนรู้ ให้คำปรึกษา ด้านวิชาการแปรรูปข้าว ตลอดจนถ่ายทอดเทคโนโลยีให้แก่ผู้ประกอบการ วิสาหกิจชุมชนและบุคคลที่สนใจ
3. เกิดการเชื่อมโยงระหว่างเทคโนโลยีกับองค์ความรู้ด้านอาหาร ทำให้เกิดผลิตภัณฑ์ที่มีคุณภาพตามมาตรฐานทั้งระดับประเทศ และระดับสากล</t>
  </si>
  <si>
    <t>จำนวนองค์ความรู้ที่ถูกกำหนดให้มีการพัฒนา เพื่อปรับปรุงกระบวนการจัดการหลังการเก็บเกี่ยวผักอินทรีย์ จำนวน 6 องค์ความรู้</t>
  </si>
  <si>
    <t>จำนวนองค์ความรู้ที่พัฒนาขึ้น เพื่อปรับปรุงกระบวนการจัดการหลังการเก็บเกี่ยวผักอินทรีย์ 6 องค์ความรู้</t>
  </si>
  <si>
    <t>1) ต้นแบบผลิตภัณฑ์ในระดับอุตสาหกรรม จำนวน 4 ระบบควบคุมการจัดเก็บและเบิกจ่ายสินค้าอัตโนมัติในคลังสินค้าและโรงงานอุตสาหกรรม อันประกอบด้วย
(1) WMS Warehouse Management System
(2) Automated Guide Vehicle (3) Stacker Crane
(4) Rack Testing Design Module และศูนย์ตรวจสอบวัสดุ Rack
2) การถ่ายทอดเทคโนโลยีระบบการจัดการสินค้าอัจฉริยะ ดังนี้
(1) ผ่านการอบรมและสัมมนาในหัวข้อที่เกี่ยวข้องกับระบบการจัดการสินค้าอัจฉริยะ (2) ผ่านการดูงานที่ศูนย์สาธิตเทคโนโลยีระบบการจัดการสินค้าอัจฉริยะ
(3) ผ่านการเรียนการสอนในระดับปริญญาตรี โทและเอก ในสาขาที่เกี่ยวข้องกับการออกแบบ การใช้งานระบบการจัดการสินค้าอัจฉริยะ (4) ผ่านศูนย์ทดสอบและศูนย์วิจัยในสาขาที่เกี่ยวข้องกับระบบการจัดการสินค้าอัจฉริยะ</t>
  </si>
  <si>
    <t>โครงการต่อเนื่องปี 2562-2564 วงเงินรวมทั้งสิ้น 126.2799  ล้านบาท</t>
  </si>
  <si>
    <t>โครงการศึกษาเพิ่มประสิทธิภาพความเชื่อมโยงโลจิสติกส์ของโครงข่ายการขนส่งสินค้าต่อเนื่องหลายรูปแบบ กรณีศึกษาสถานีบรรจุและแยกสินค้าคอนเทนเนอร์ (Inland Container Depot)</t>
  </si>
  <si>
    <t>1)การปรับเปลี่ยนกระบวนทัศน์ของรัฐและผู้ประกอบการขนส่งสินค้าต่อเนื่องหลายรูปแบบที่ช่วยลดต้นทุนและมีประสิทธิภาพสูง
2) แผนงานขยายผลต่อยอดไปสู่การพัฒนาระบบขนส่งสินค้าทางไกลจนสามารถเชื่อมโยงการเดินทางของสินค้ากับประเทศเพื่อนบ้านและนานาชาติ</t>
  </si>
  <si>
    <t>1 )เข้าใจปัจจัยที่มีผลต่อการเลือกระบบการขนส่งสินค้าต่อเนื่องหลายรูปแบบ โดยใช้สถานีบรรจุและแยกสินค้าคอนเทนเนอร์เป็นจุดเปลี่ยนถ่ายสินค้า
2) ได้แบบจำลองเพื่อวัดประสิทธิภาพของระบบการขนส่งสินค้าต่อเนื่องหลายรูปแบบและสามารถใช้วิเคราะห์ผลกระทบเชิงนโยบายและปฏิบัติ การลงทุนด้านโครงสร้างพื้นฐาน การจัดการ การดำเนินงาน ทรัพยากรและเทคโนโลยีสนับสนุน
3) หน่วยงานที่เกี่ยวข้องทั้งภาครัฐและเอกชน โดยเฉพาะ การรถไฟแห่งประเทศไทย ผู้ประกอบการเอกชนที่สถานีบรรจุและแยกสินค้าคอนเทนเนอร์ และผู้ประกอบการขนส่งสินค้าระหว่างประเทศ ได้มีข้อมูลเกี่ยวกับ การขนส่งสินค้าต่อเนื่องหลายรูปแบบและเข้าใจถึงปัญหาอุแสรรคและทิศทางการพัฒนาอย่างบูรณาการ
4) ใช้เป็นข้อมูลสำหรับการประเมินผลประโยชน์ด่นเศรษฐกิจ โดยเฉพาะอย่างยิ่งจะเป็นตัวช่วยกำหนดทิศทางในการพัฒนาแผนการปรับปรุงและลงทุนด้านการขนส่งสินค้าต่อเนื่องหลายรูปแบบในอนาคต</t>
  </si>
  <si>
    <t>สถาบันบัณฑิตพัฒนบริหารศาสตร์</t>
  </si>
  <si>
    <t>โครงการส่งเสริมความร่วมมือเพื่อการพัฒนาอุปกรณ์หรือเครื่องมือในภาคอุตสาหกรรมที่ใช้เทคโนโลยีขั้นสูง</t>
  </si>
  <si>
    <t>ความร่วมมือด้านการพัฒนาอุปกรณ์หรือเครื่องมือในภาคอุตสาหกรรมที่ใช้เทคโนโลยีขั้นสูง</t>
  </si>
  <si>
    <t>โครงการพัฒนาความเชื่อมโยงของระบบฐานข้อมูล</t>
  </si>
  <si>
    <t>ข้อเสนอแนะในการเชื่อมโยงฐานข้อมูลด้านโลจิสติกส์ระหว่างหน่วยงานที่มีประสิทธิภาพและใช้ร่วมกันได้</t>
  </si>
  <si>
    <t>ฐานข้อมูลกลางด้านโลจิสติกส์สำหรับภาครัฐและภาคเอกชนเพื่อนำไปใช้ในการบริหารกระบวนการโลจิสติกส์ที่มีประสิทธิภาพ</t>
  </si>
  <si>
    <t>สำนักงานคณะกรรมการพัฒนาการเศรษฐกิจและสังคมแห่งชาติ</t>
  </si>
  <si>
    <t>โครงการจัดทำแผนยุทธศาสตร์การพัฒนาระบบโลจิสติกส์ของประเทศไทย ฉบับที่ 4 (พ.ศ. 2565-2569)</t>
  </si>
  <si>
    <t xml:space="preserve">แผนยุทธศาสตร์การพัฒนาระบบโลจิสติกส์ของประเทศไทย ฉบับที่ 4 (พ.ศ. 2565-2569) 
เป็นข้อมูลที่เป็นประโยชน์สำหรับใช้กำหนดทิศทางการพัฒนาระบบโลจิสติกส์ของประเทศไทยในระยะถัดไป 
</t>
  </si>
  <si>
    <t>เตรียมความพร้อมให้ประเทศไทยสามารถตอบสนองกระแสการเปลี่ยนแปลงและสร้างประโยชน์จากโอกาสทางเศรษฐกิจที่เกิดขึ้นอย่างเต็มศักยภาพ ส่งผลให้มีการยกระดับความสามารถในการแข่งขันของประเทศไทยในเวทีโลกอย่างเป็นรูปธรรม</t>
  </si>
  <si>
    <t>เป็นการประเมินผลการดำเนินงานที่ผ่านมาในแผนยุทธศาสตร์การพัฒนาระบบโลจิสติกส์ฯ ฉบับที่ 3 และเป็นแนวทางในการพัฒนาระบบโลจิสติกส์ของประเทศไทยในระยะต่อไป</t>
  </si>
  <si>
    <t>การพัฒนาฐานข้อมูลตัวชี้วัดเพื่อประเมินผลการพัฒนาระบบ
โลจิสติกส์ของประเทศ</t>
  </si>
  <si>
    <t>1.กรอบงบประมาณสำหรับการพัฒนาตัวชีวัดพื่อการประเมินผลการพัฒนาระบบโลจิสติกส์ของประเทศของหน่วยงานภาครัฐที่เกี่ยวข้องกับการพัฒนาระบบโลจิสติกส์
2. ตัวชี้วัดสำคัญเพื่อการประเมินผลการพัฒนาระบบโลจิสติกส์ของประเทศ</t>
  </si>
  <si>
    <t>หน่วยงานสนับสนุน ได้แก่ หน่วยงานภาครัฐที่เกี่ยวข้องกับการพัฒนาระบบโลจิสติกส์ของประเทศ</t>
  </si>
  <si>
    <t>โครงการสำรวจต้นทุนโลจิสติกส์ต่อยอดขายของภาคอุตสาหกรรม</t>
  </si>
  <si>
    <t>มีข้อมูลสำหรับการวางแผนพัฒนาระบบโลจิสติกส์อุตสาหกรรม</t>
  </si>
  <si>
    <t>โครงการประเมินประสิทธิภาพการบริหารจัดการระบบโลจิสติกส์และโซ่อุปทานสินค้าเกษตรที่สำคัญ</t>
  </si>
  <si>
    <t>จำนวนผลการประเมินประสิทธิภาพการบริหารจัดการระบบโลจิสติกส์ต่อจีดีพีภาคการเกษตร 1 เรื่อง</t>
  </si>
  <si>
    <t xml:space="preserve">นำผลการประเมินประสิทธิ ภาพการบริหารจัดการระบบโลจิสติกส์ต่อจีดีพีภาคการเกษตร ไปใช้ในการกำหนด แนวทางการพัฒนาประสิทธิ ภาพโลจิสติกส์การเกษตรของประเทศ </t>
  </si>
  <si>
    <t xml:space="preserve"> (1.) ดัชนีความสามารถในการแข่งขันด้านโลจิสติกส์ของประเทศไทยอยู่ในอันดับที่ดีขึ้นในปี 2563  (2.) ต้นทุนโลจิสติกส์ของประเทศไทยคิดเป็นสัดส่วนเท่ากับร้อยละ 12 ของผลิตภัณฑ์มวลรวมในประเทศ ณ ราคาประจำปี ในปี 2564</t>
  </si>
  <si>
    <t>รวมแผนงาน/โครงการ
ในกลยุทธ์ที่ 4 มี 7 โครงการ</t>
  </si>
  <si>
    <t>รวมแผนงาน/โครงการ
ในยุทธศาสตร์ที่ 3 มี 30 โครงการ</t>
  </si>
  <si>
    <t>พัฒนาพื้นที่เมืองชายแดนเพื่อสนับสนุนการขนส่งและ   โลจิสติกส์</t>
  </si>
  <si>
    <t xml:space="preserve"> - จำนวนผู้เข้าฝึกอบรมไม่น้อยกว่า 300 คน ฝึก 4 เดือน (2/2 เดือน)- ผู้สำเร็จการฝึกไม่น้อยกว่า ร้อยละ 80                                            - พัฒนาบุคลากรสอดคล้องกับความต้องการรองรับการพัฒนาระบบโลจิสติกส์ของประเทศไทย</t>
  </si>
  <si>
    <t xml:space="preserve"> - ประเทศไทยมีขีดความสามารถในการจัดเตรียมวางแผนและวิเคราะห์ข้อมูลภูมิสารสนเทศเพื่อการจัดเตรียมโครงสร้างพื้นฐานด้านการจัดการการคมนาคมทางอากาศ  - สามารถรองรับจำนวนผู้โดยสารทางอากาศได้เพิ่มมากขึ้น  - สามารถตรวจสอบการครอบคลุมสัญญาณของคลื่นวิทยุของโครงสร้างพื้นฐานระบบนำร่องและนำร่อนอากาศยาน และการติดตั้งอุปกรณ์ได้อย่างมีประสิทธิภาพมากขึ้น
 - สร้างขีดความสามารถของภาคเอกชนในการพัฒนาเทคโนโลยีด้านการบินและอวกาศ  - มีระบบ GIS platform เพื่อประกอบการตัดสินใจของภาคารัฐ
 - ลดการพึ่งพาเทคโนโลยีจากต่างประเทศในระยะยาว ด้วยการอาศัยการถ่ายทอดความรู้ในระดับสูงจากต่างประเทศเพื่อนำมาพัฒนาโดยบุคลากรในประเทศ</t>
  </si>
  <si>
    <t>สำนักงานคณะกรรมการพัฒนาการเศรษฐกิจและสังคมแห่งชาติ (หน่วยงานหลัก)</t>
  </si>
  <si>
    <r>
      <rPr>
        <b/>
        <sz val="16"/>
        <color theme="1"/>
        <rFont val="TH SarabunPSK"/>
        <family val="2"/>
      </rPr>
      <t>สำนักนายกรัฐมนตรี (สำนักงานกองทุนสนับสนุนการวิจัย (สกว.)</t>
    </r>
    <r>
      <rPr>
        <sz val="16"/>
        <color theme="1"/>
        <rFont val="TH SarabunPSK"/>
        <family val="2"/>
      </rPr>
      <t>) (หน่วยงานสนับสนุน)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</si>
</sst>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43" formatCode="_-* #,##0.00_-;\-* #,##0.00_-;_-* &quot;-&quot;??_-;_-@_-"/>
    <numFmt numFmtId="187" formatCode="_(* #,##0.00_);_(* \(#,##0.00\);_(* &quot;-&quot;??_);_(@_)"/>
    <numFmt numFmtId="188" formatCode="0.0000"/>
    <numFmt numFmtId="189" formatCode="_(* #,##0.0000_);_(* \(#,##0.0000\);_(* &quot;-&quot;??_);_(@_)"/>
    <numFmt numFmtId="190" formatCode="_-* #,##0.0000_-;\-* #,##0.0000_-;_-* &quot;-&quot;??_-;_-@_-"/>
    <numFmt numFmtId="191" formatCode="#,##0.0000"/>
    <numFmt numFmtId="192" formatCode="0.000"/>
    <numFmt numFmtId="193" formatCode="_-* #,##0.0000_-;\-* #,##0.0000_-;_-* &quot;-&quot;_-;_-@_-"/>
    <numFmt numFmtId="194" formatCode="_-* #,##0.000_-;\-* #,##0.000_-;_-* &quot;-&quot;??_-;_-@_-"/>
    <numFmt numFmtId="195" formatCode="#,##0.0000_ ;\-#,##0.0000\ "/>
    <numFmt numFmtId="196" formatCode="#,##0.0000_);\(#,##0.0000\)"/>
    <numFmt numFmtId="197" formatCode="_(* #,##0.000_);_(* \(#,##0.000\);_(* &quot;-&quot;??_);_(@_)"/>
    <numFmt numFmtId="198" formatCode="_(* #,##0.0000_);_(* \(#,##0.0000\);_(* &quot;-&quot;????_);_(@_)"/>
    <numFmt numFmtId="199" formatCode="#,##0.00,,"/>
  </numFmts>
  <fonts count="49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6"/>
      <name val="TH SarabunPSK"/>
      <family val="2"/>
    </font>
    <font>
      <sz val="11"/>
      <color theme="1"/>
      <name val="TH SarabunPSK"/>
      <family val="2"/>
    </font>
    <font>
      <sz val="15"/>
      <color theme="1"/>
      <name val="TH SarabunPSK"/>
      <family val="2"/>
    </font>
    <font>
      <b/>
      <sz val="16"/>
      <name val="TH SarabunPSK"/>
      <family val="2"/>
    </font>
    <font>
      <sz val="16"/>
      <color theme="1"/>
      <name val="Wingdings"/>
      <charset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20"/>
      <color theme="1"/>
      <name val="Tahoma"/>
      <family val="2"/>
      <charset val="222"/>
      <scheme val="minor"/>
    </font>
    <font>
      <sz val="16"/>
      <color rgb="FFFF0000"/>
      <name val="TH SarabunPSK"/>
      <family val="2"/>
    </font>
    <font>
      <sz val="16"/>
      <name val="Wingdings"/>
      <charset val="2"/>
    </font>
    <font>
      <sz val="14"/>
      <name val="TH SarabunPSK"/>
      <family val="2"/>
    </font>
    <font>
      <sz val="16"/>
      <color theme="1"/>
      <name val="Tahoma"/>
      <family val="2"/>
      <scheme val="minor"/>
    </font>
    <font>
      <sz val="12"/>
      <color theme="1"/>
      <name val="TH SarabunPSK"/>
      <family val="2"/>
    </font>
    <font>
      <sz val="12"/>
      <name val="TH SarabunPSK"/>
      <family val="2"/>
    </font>
    <font>
      <sz val="14"/>
      <color indexed="8"/>
      <name val="TH SarabunPSK"/>
      <family val="2"/>
    </font>
    <font>
      <b/>
      <sz val="18"/>
      <name val="TH SarabunPSK"/>
      <family val="2"/>
    </font>
    <font>
      <b/>
      <sz val="18"/>
      <color rgb="FFFF0000"/>
      <name val="TH SarabunPSK"/>
      <family val="2"/>
    </font>
    <font>
      <sz val="16"/>
      <color rgb="FFFF0000"/>
      <name val="Tahoma"/>
      <family val="2"/>
      <charset val="222"/>
      <scheme val="minor"/>
    </font>
    <font>
      <b/>
      <sz val="16"/>
      <color rgb="FFFF0000"/>
      <name val="TH SarabunPSK"/>
      <family val="2"/>
    </font>
    <font>
      <sz val="16"/>
      <color indexed="8"/>
      <name val="TH SarabunPSK"/>
      <family val="2"/>
    </font>
    <font>
      <b/>
      <sz val="16"/>
      <color indexed="8"/>
      <name val="TH SarabunPSK"/>
      <family val="2"/>
    </font>
    <font>
      <sz val="16"/>
      <color rgb="FF000000"/>
      <name val="Wingdings"/>
      <charset val="2"/>
    </font>
    <font>
      <b/>
      <sz val="20"/>
      <name val="TH SarabunPSK"/>
      <family val="2"/>
    </font>
    <font>
      <b/>
      <sz val="20"/>
      <color rgb="FFFF0000"/>
      <name val="TH SarabunPSK"/>
      <family val="2"/>
    </font>
    <font>
      <sz val="20"/>
      <color rgb="FFFF0000"/>
      <name val="Tahoma"/>
      <family val="2"/>
      <charset val="222"/>
      <scheme val="minor"/>
    </font>
    <font>
      <b/>
      <sz val="14"/>
      <name val="TH SarabunPSK"/>
      <family val="2"/>
    </font>
    <font>
      <sz val="14"/>
      <name val="Wingdings"/>
      <charset val="2"/>
    </font>
    <font>
      <sz val="11"/>
      <color theme="1"/>
      <name val="Tahoma"/>
      <family val="2"/>
      <scheme val="minor"/>
    </font>
    <font>
      <sz val="18"/>
      <color rgb="FFFF0000"/>
      <name val="TH SarabunPSK"/>
      <family val="2"/>
    </font>
    <font>
      <sz val="16"/>
      <color theme="1"/>
      <name val="Niagara Engraved"/>
      <family val="5"/>
    </font>
    <font>
      <sz val="10"/>
      <name val="Arial"/>
      <family val="2"/>
    </font>
    <font>
      <sz val="16"/>
      <color rgb="FFC00000"/>
      <name val="TH SarabunPSK"/>
      <family val="2"/>
    </font>
    <font>
      <sz val="11"/>
      <name val="Tahoma"/>
      <family val="2"/>
      <scheme val="minor"/>
    </font>
    <font>
      <sz val="16"/>
      <name val="Niagara Engraved"/>
      <family val="5"/>
    </font>
    <font>
      <sz val="16"/>
      <name val="Tahoma"/>
      <family val="2"/>
      <charset val="222"/>
      <scheme val="minor"/>
    </font>
    <font>
      <sz val="20"/>
      <name val="Tahoma"/>
      <family val="2"/>
      <charset val="222"/>
      <scheme val="minor"/>
    </font>
    <font>
      <sz val="16"/>
      <color rgb="FF000000"/>
      <name val="TH SarabunPSK"/>
      <family val="2"/>
    </font>
    <font>
      <sz val="15"/>
      <name val="TH SarabunPSK"/>
      <family val="2"/>
    </font>
    <font>
      <b/>
      <sz val="14"/>
      <color rgb="FFFF0000"/>
      <name val="TH SarabunPSK"/>
      <family val="2"/>
    </font>
    <font>
      <u/>
      <sz val="14"/>
      <name val="TH SarabunPSK"/>
      <family val="2"/>
    </font>
    <font>
      <b/>
      <sz val="22"/>
      <name val="TH SarabunPSK"/>
      <family val="2"/>
    </font>
    <font>
      <sz val="11"/>
      <name val="Tahoma"/>
      <family val="2"/>
      <charset val="22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/>
    <xf numFmtId="187" fontId="4" fillId="0" borderId="0" applyFont="0" applyFill="0" applyBorder="0" applyAlignment="0" applyProtection="0"/>
    <xf numFmtId="0" fontId="4" fillId="0" borderId="0"/>
    <xf numFmtId="187" fontId="4" fillId="0" borderId="0" applyFont="0" applyFill="0" applyBorder="0" applyAlignment="0" applyProtection="0"/>
    <xf numFmtId="0" fontId="4" fillId="0" borderId="0"/>
    <xf numFmtId="187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1454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3" fontId="7" fillId="0" borderId="1" xfId="0" applyNumberFormat="1" applyFont="1" applyBorder="1" applyAlignment="1">
      <alignment vertical="top" wrapText="1"/>
    </xf>
    <xf numFmtId="3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188" fontId="7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5" fillId="2" borderId="0" xfId="0" applyFont="1" applyFill="1"/>
    <xf numFmtId="190" fontId="6" fillId="0" borderId="1" xfId="1" applyNumberFormat="1" applyFont="1" applyFill="1" applyBorder="1" applyAlignment="1">
      <alignment horizontal="center" vertical="top"/>
    </xf>
    <xf numFmtId="190" fontId="6" fillId="0" borderId="1" xfId="0" applyNumberFormat="1" applyFont="1" applyFill="1" applyBorder="1" applyAlignment="1">
      <alignment horizontal="center" vertical="top" wrapText="1"/>
    </xf>
    <xf numFmtId="190" fontId="6" fillId="0" borderId="1" xfId="1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vertical="top" wrapText="1"/>
    </xf>
    <xf numFmtId="188" fontId="6" fillId="0" borderId="1" xfId="1" applyNumberFormat="1" applyFont="1" applyFill="1" applyBorder="1" applyAlignment="1">
      <alignment horizontal="right" vertical="top" wrapText="1"/>
    </xf>
    <xf numFmtId="188" fontId="6" fillId="0" borderId="1" xfId="1" applyNumberFormat="1" applyFont="1" applyFill="1" applyBorder="1" applyAlignment="1">
      <alignment horizontal="right" vertical="top"/>
    </xf>
    <xf numFmtId="188" fontId="6" fillId="0" borderId="1" xfId="0" applyNumberFormat="1" applyFont="1" applyFill="1" applyBorder="1" applyAlignment="1">
      <alignment horizontal="right" vertical="top"/>
    </xf>
    <xf numFmtId="188" fontId="7" fillId="0" borderId="1" xfId="0" applyNumberFormat="1" applyFont="1" applyBorder="1" applyAlignment="1">
      <alignment horizontal="right" vertical="top" wrapText="1"/>
    </xf>
    <xf numFmtId="188" fontId="6" fillId="0" borderId="1" xfId="0" applyNumberFormat="1" applyFont="1" applyBorder="1" applyAlignment="1">
      <alignment horizontal="right" vertical="top" wrapText="1"/>
    </xf>
    <xf numFmtId="0" fontId="7" fillId="0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188" fontId="7" fillId="0" borderId="1" xfId="0" applyNumberFormat="1" applyFont="1" applyFill="1" applyBorder="1" applyAlignment="1">
      <alignment horizontal="right" vertical="top" wrapText="1"/>
    </xf>
    <xf numFmtId="188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190" fontId="6" fillId="0" borderId="1" xfId="1" applyNumberFormat="1" applyFont="1" applyBorder="1" applyAlignment="1">
      <alignment horizontal="right" vertical="top"/>
    </xf>
    <xf numFmtId="190" fontId="6" fillId="0" borderId="1" xfId="1" applyNumberFormat="1" applyFont="1" applyBorder="1" applyAlignment="1">
      <alignment horizontal="right" vertical="top" wrapText="1"/>
    </xf>
    <xf numFmtId="188" fontId="6" fillId="0" borderId="1" xfId="0" applyNumberFormat="1" applyFont="1" applyBorder="1" applyAlignment="1">
      <alignment horizontal="right" vertical="top"/>
    </xf>
    <xf numFmtId="0" fontId="11" fillId="3" borderId="1" xfId="0" applyFont="1" applyFill="1" applyBorder="1" applyAlignment="1">
      <alignment horizontal="center" vertical="top"/>
    </xf>
    <xf numFmtId="188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4" borderId="8" xfId="0" applyFont="1" applyFill="1" applyBorder="1"/>
    <xf numFmtId="190" fontId="6" fillId="0" borderId="1" xfId="1" applyNumberFormat="1" applyFont="1" applyFill="1" applyBorder="1" applyAlignment="1">
      <alignment horizontal="right" vertical="top"/>
    </xf>
    <xf numFmtId="190" fontId="6" fillId="0" borderId="1" xfId="1" applyNumberFormat="1" applyFont="1" applyFill="1" applyBorder="1" applyAlignment="1">
      <alignment horizontal="right" vertical="top" wrapText="1"/>
    </xf>
    <xf numFmtId="190" fontId="2" fillId="0" borderId="1" xfId="1" applyNumberFormat="1" applyFont="1" applyFill="1" applyBorder="1" applyAlignment="1">
      <alignment horizontal="right" vertical="top"/>
    </xf>
    <xf numFmtId="190" fontId="6" fillId="0" borderId="1" xfId="0" applyNumberFormat="1" applyFont="1" applyFill="1" applyBorder="1" applyAlignment="1">
      <alignment horizontal="right" vertical="top"/>
    </xf>
    <xf numFmtId="190" fontId="6" fillId="0" borderId="1" xfId="0" applyNumberFormat="1" applyFont="1" applyFill="1" applyBorder="1" applyAlignment="1">
      <alignment horizontal="right" vertical="top" wrapText="1"/>
    </xf>
    <xf numFmtId="190" fontId="12" fillId="4" borderId="8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6" fillId="0" borderId="4" xfId="0" applyFont="1" applyBorder="1" applyAlignment="1">
      <alignment vertical="top" wrapText="1"/>
    </xf>
    <xf numFmtId="188" fontId="7" fillId="0" borderId="2" xfId="0" applyNumberFormat="1" applyFont="1" applyFill="1" applyBorder="1" applyAlignment="1">
      <alignment horizontal="center" vertical="top" wrapText="1"/>
    </xf>
    <xf numFmtId="188" fontId="6" fillId="0" borderId="4" xfId="0" applyNumberFormat="1" applyFont="1" applyBorder="1" applyAlignment="1">
      <alignment horizontal="right" vertical="top" wrapText="1"/>
    </xf>
    <xf numFmtId="188" fontId="6" fillId="0" borderId="4" xfId="0" applyNumberFormat="1" applyFont="1" applyBorder="1" applyAlignment="1">
      <alignment vertical="top"/>
    </xf>
    <xf numFmtId="188" fontId="6" fillId="0" borderId="3" xfId="0" applyNumberFormat="1" applyFont="1" applyBorder="1" applyAlignment="1">
      <alignment horizontal="right" vertical="top" wrapText="1"/>
    </xf>
    <xf numFmtId="188" fontId="6" fillId="0" borderId="3" xfId="0" applyNumberFormat="1" applyFont="1" applyBorder="1" applyAlignment="1">
      <alignment vertical="top"/>
    </xf>
    <xf numFmtId="0" fontId="6" fillId="3" borderId="4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Border="1" applyAlignment="1">
      <alignment horizontal="center" vertical="top"/>
    </xf>
    <xf numFmtId="0" fontId="2" fillId="8" borderId="1" xfId="0" applyFont="1" applyFill="1" applyBorder="1" applyAlignment="1">
      <alignment vertical="center" wrapText="1"/>
    </xf>
    <xf numFmtId="190" fontId="2" fillId="8" borderId="1" xfId="0" applyNumberFormat="1" applyFont="1" applyFill="1" applyBorder="1" applyAlignment="1">
      <alignment vertical="center" wrapText="1"/>
    </xf>
    <xf numFmtId="188" fontId="2" fillId="8" borderId="1" xfId="0" applyNumberFormat="1" applyFont="1" applyFill="1" applyBorder="1" applyAlignment="1">
      <alignment vertical="center" wrapText="1"/>
    </xf>
    <xf numFmtId="49" fontId="2" fillId="8" borderId="1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top" wrapText="1"/>
    </xf>
    <xf numFmtId="49" fontId="6" fillId="8" borderId="1" xfId="0" applyNumberFormat="1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top" wrapText="1"/>
    </xf>
    <xf numFmtId="49" fontId="10" fillId="8" borderId="1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left" vertical="top" wrapText="1"/>
    </xf>
    <xf numFmtId="189" fontId="2" fillId="8" borderId="1" xfId="1" applyNumberFormat="1" applyFont="1" applyFill="1" applyBorder="1" applyAlignment="1">
      <alignment vertical="center" wrapText="1"/>
    </xf>
    <xf numFmtId="189" fontId="12" fillId="12" borderId="8" xfId="0" applyNumberFormat="1" applyFont="1" applyFill="1" applyBorder="1" applyAlignment="1">
      <alignment vertical="center"/>
    </xf>
    <xf numFmtId="189" fontId="6" fillId="12" borderId="8" xfId="0" applyNumberFormat="1" applyFont="1" applyFill="1" applyBorder="1" applyAlignment="1">
      <alignment vertical="center"/>
    </xf>
    <xf numFmtId="0" fontId="6" fillId="12" borderId="8" xfId="0" applyFont="1" applyFill="1" applyBorder="1" applyAlignment="1">
      <alignment vertical="center"/>
    </xf>
    <xf numFmtId="49" fontId="2" fillId="8" borderId="1" xfId="0" applyNumberFormat="1" applyFont="1" applyFill="1" applyBorder="1" applyAlignment="1">
      <alignment vertical="top" wrapText="1"/>
    </xf>
    <xf numFmtId="49" fontId="7" fillId="0" borderId="7" xfId="0" applyNumberFormat="1" applyFont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49" fontId="6" fillId="0" borderId="7" xfId="0" applyNumberFormat="1" applyFont="1" applyBorder="1" applyAlignment="1">
      <alignment horizontal="left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6" fillId="0" borderId="12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vertical="top"/>
    </xf>
    <xf numFmtId="189" fontId="2" fillId="8" borderId="1" xfId="0" applyNumberFormat="1" applyFont="1" applyFill="1" applyBorder="1" applyAlignment="1">
      <alignment vertical="center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49" fontId="6" fillId="0" borderId="9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190" fontId="7" fillId="0" borderId="1" xfId="1" applyNumberFormat="1" applyFont="1" applyBorder="1" applyAlignment="1">
      <alignment horizontal="right" vertical="top"/>
    </xf>
    <xf numFmtId="189" fontId="12" fillId="6" borderId="1" xfId="0" applyNumberFormat="1" applyFont="1" applyFill="1" applyBorder="1" applyAlignment="1">
      <alignment vertical="center"/>
    </xf>
    <xf numFmtId="0" fontId="5" fillId="6" borderId="1" xfId="0" applyFont="1" applyFill="1" applyBorder="1"/>
    <xf numFmtId="188" fontId="12" fillId="6" borderId="1" xfId="0" applyNumberFormat="1" applyFont="1" applyFill="1" applyBorder="1" applyAlignment="1">
      <alignment vertical="center"/>
    </xf>
    <xf numFmtId="189" fontId="13" fillId="5" borderId="1" xfId="0" applyNumberFormat="1" applyFont="1" applyFill="1" applyBorder="1" applyAlignment="1">
      <alignment vertical="center"/>
    </xf>
    <xf numFmtId="0" fontId="14" fillId="5" borderId="1" xfId="0" applyFont="1" applyFill="1" applyBorder="1"/>
    <xf numFmtId="0" fontId="5" fillId="5" borderId="1" xfId="0" applyFont="1" applyFill="1" applyBorder="1"/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8" fillId="0" borderId="1" xfId="0" applyFont="1" applyFill="1" applyBorder="1"/>
    <xf numFmtId="0" fontId="5" fillId="0" borderId="0" xfId="0" applyFont="1" applyFill="1"/>
    <xf numFmtId="0" fontId="8" fillId="0" borderId="1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188" fontId="6" fillId="0" borderId="1" xfId="0" applyNumberFormat="1" applyFont="1" applyFill="1" applyBorder="1" applyAlignment="1">
      <alignment horizontal="right" vertical="top" wrapText="1"/>
    </xf>
    <xf numFmtId="188" fontId="6" fillId="0" borderId="1" xfId="0" applyNumberFormat="1" applyFont="1" applyFill="1" applyBorder="1" applyAlignment="1">
      <alignment vertical="top"/>
    </xf>
    <xf numFmtId="188" fontId="7" fillId="0" borderId="1" xfId="0" applyNumberFormat="1" applyFont="1" applyFill="1" applyBorder="1" applyAlignment="1">
      <alignment horizontal="left" vertical="top" wrapText="1"/>
    </xf>
    <xf numFmtId="49" fontId="6" fillId="0" borderId="7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15" fillId="0" borderId="1" xfId="0" applyFont="1" applyFill="1" applyBorder="1" applyAlignment="1">
      <alignment vertical="top" wrapText="1"/>
    </xf>
    <xf numFmtId="0" fontId="6" fillId="0" borderId="7" xfId="0" applyFont="1" applyFill="1" applyBorder="1" applyAlignment="1">
      <alignment horizontal="center" vertical="top" wrapText="1"/>
    </xf>
    <xf numFmtId="188" fontId="6" fillId="0" borderId="2" xfId="0" applyNumberFormat="1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center" vertical="top" wrapText="1"/>
    </xf>
    <xf numFmtId="188" fontId="7" fillId="0" borderId="2" xfId="0" applyNumberFormat="1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188" fontId="7" fillId="0" borderId="1" xfId="0" applyNumberFormat="1" applyFont="1" applyFill="1" applyBorder="1" applyAlignment="1">
      <alignment horizontal="right" vertical="top" wrapText="1"/>
    </xf>
    <xf numFmtId="188" fontId="7" fillId="0" borderId="1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188" fontId="2" fillId="8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top"/>
    </xf>
    <xf numFmtId="0" fontId="5" fillId="0" borderId="0" xfId="0" applyFont="1" applyFill="1"/>
    <xf numFmtId="49" fontId="7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 wrapText="1"/>
    </xf>
    <xf numFmtId="188" fontId="7" fillId="0" borderId="1" xfId="0" applyNumberFormat="1" applyFont="1" applyFill="1" applyBorder="1" applyAlignment="1">
      <alignment horizontal="right" vertical="top"/>
    </xf>
    <xf numFmtId="188" fontId="6" fillId="0" borderId="1" xfId="0" applyNumberFormat="1" applyFont="1" applyFill="1" applyBorder="1" applyAlignment="1">
      <alignment horizontal="right" vertical="top"/>
    </xf>
    <xf numFmtId="0" fontId="6" fillId="0" borderId="1" xfId="0" applyFont="1" applyFill="1" applyBorder="1"/>
    <xf numFmtId="43" fontId="7" fillId="0" borderId="1" xfId="0" applyNumberFormat="1" applyFont="1" applyBorder="1" applyAlignment="1">
      <alignment horizontal="center" vertical="top" wrapText="1"/>
    </xf>
    <xf numFmtId="43" fontId="7" fillId="0" borderId="1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49" fontId="7" fillId="3" borderId="12" xfId="0" applyNumberFormat="1" applyFont="1" applyFill="1" applyBorder="1" applyAlignment="1">
      <alignment horizontal="left" vertical="top" wrapText="1"/>
    </xf>
    <xf numFmtId="190" fontId="7" fillId="3" borderId="4" xfId="1" applyNumberFormat="1" applyFont="1" applyFill="1" applyBorder="1" applyAlignment="1">
      <alignment horizontal="right" vertical="top" wrapText="1"/>
    </xf>
    <xf numFmtId="188" fontId="7" fillId="3" borderId="4" xfId="0" applyNumberFormat="1" applyFont="1" applyFill="1" applyBorder="1" applyAlignment="1">
      <alignment horizontal="center" vertical="top" wrapText="1"/>
    </xf>
    <xf numFmtId="190" fontId="7" fillId="3" borderId="4" xfId="1" applyNumberFormat="1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5" fillId="3" borderId="0" xfId="0" applyFont="1" applyFill="1"/>
    <xf numFmtId="0" fontId="6" fillId="3" borderId="1" xfId="0" applyFont="1" applyFill="1" applyBorder="1" applyAlignment="1">
      <alignment horizontal="center" vertical="top"/>
    </xf>
    <xf numFmtId="49" fontId="7" fillId="3" borderId="7" xfId="0" applyNumberFormat="1" applyFont="1" applyFill="1" applyBorder="1" applyAlignment="1">
      <alignment horizontal="left" vertical="top" wrapText="1"/>
    </xf>
    <xf numFmtId="190" fontId="7" fillId="3" borderId="1" xfId="1" applyNumberFormat="1" applyFont="1" applyFill="1" applyBorder="1" applyAlignment="1">
      <alignment horizontal="right" vertical="top" wrapText="1"/>
    </xf>
    <xf numFmtId="188" fontId="7" fillId="3" borderId="1" xfId="0" applyNumberFormat="1" applyFont="1" applyFill="1" applyBorder="1" applyAlignment="1">
      <alignment horizontal="center" vertical="top" wrapText="1"/>
    </xf>
    <xf numFmtId="190" fontId="7" fillId="3" borderId="1" xfId="1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90" fontId="7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 wrapText="1"/>
    </xf>
    <xf numFmtId="190" fontId="7" fillId="3" borderId="1" xfId="0" applyNumberFormat="1" applyFont="1" applyFill="1" applyBorder="1" applyAlignment="1">
      <alignment horizontal="center" vertical="top"/>
    </xf>
    <xf numFmtId="49" fontId="6" fillId="3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188" fontId="6" fillId="3" borderId="1" xfId="0" applyNumberFormat="1" applyFont="1" applyFill="1" applyBorder="1" applyAlignment="1">
      <alignment vertical="top" wrapText="1"/>
    </xf>
    <xf numFmtId="3" fontId="6" fillId="3" borderId="12" xfId="0" applyNumberFormat="1" applyFont="1" applyFill="1" applyBorder="1" applyAlignment="1">
      <alignment horizontal="left" vertical="top" wrapText="1"/>
    </xf>
    <xf numFmtId="189" fontId="6" fillId="3" borderId="4" xfId="0" applyNumberFormat="1" applyFont="1" applyFill="1" applyBorder="1" applyAlignment="1">
      <alignment horizontal="right" vertical="top" wrapText="1"/>
    </xf>
    <xf numFmtId="0" fontId="6" fillId="3" borderId="4" xfId="0" applyFont="1" applyFill="1" applyBorder="1" applyAlignment="1">
      <alignment vertical="top" wrapText="1"/>
    </xf>
    <xf numFmtId="189" fontId="2" fillId="8" borderId="1" xfId="0" applyNumberFormat="1" applyFont="1" applyFill="1" applyBorder="1" applyAlignment="1">
      <alignment horizontal="right" vertical="center" wrapText="1"/>
    </xf>
    <xf numFmtId="49" fontId="7" fillId="3" borderId="1" xfId="0" applyNumberFormat="1" applyFont="1" applyFill="1" applyBorder="1" applyAlignment="1">
      <alignment horizontal="left" vertical="top" wrapText="1"/>
    </xf>
    <xf numFmtId="41" fontId="7" fillId="3" borderId="4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41" fontId="2" fillId="8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43" fontId="2" fillId="8" borderId="1" xfId="0" applyNumberFormat="1" applyFont="1" applyFill="1" applyBorder="1" applyAlignment="1">
      <alignment horizontal="center" vertical="center" wrapText="1"/>
    </xf>
    <xf numFmtId="189" fontId="2" fillId="8" borderId="1" xfId="0" applyNumberFormat="1" applyFont="1" applyFill="1" applyBorder="1" applyAlignment="1">
      <alignment horizontal="center" vertical="center" wrapText="1"/>
    </xf>
    <xf numFmtId="41" fontId="7" fillId="3" borderId="4" xfId="0" applyNumberFormat="1" applyFont="1" applyFill="1" applyBorder="1" applyAlignment="1">
      <alignment horizontal="center" vertical="top" wrapText="1"/>
    </xf>
    <xf numFmtId="41" fontId="6" fillId="8" borderId="1" xfId="0" applyNumberFormat="1" applyFont="1" applyFill="1" applyBorder="1" applyAlignment="1">
      <alignment horizontal="center" vertical="center" wrapText="1"/>
    </xf>
    <xf numFmtId="41" fontId="7" fillId="0" borderId="4" xfId="0" applyNumberFormat="1" applyFont="1" applyFill="1" applyBorder="1" applyAlignment="1">
      <alignment horizontal="center" vertical="top" wrapText="1"/>
    </xf>
    <xf numFmtId="41" fontId="6" fillId="3" borderId="3" xfId="0" applyNumberFormat="1" applyFont="1" applyFill="1" applyBorder="1" applyAlignment="1">
      <alignment horizontal="center" vertical="top" wrapText="1"/>
    </xf>
    <xf numFmtId="41" fontId="6" fillId="3" borderId="1" xfId="0" applyNumberFormat="1" applyFont="1" applyFill="1" applyBorder="1" applyAlignment="1">
      <alignment horizontal="center" vertical="top" wrapText="1"/>
    </xf>
    <xf numFmtId="189" fontId="12" fillId="4" borderId="8" xfId="0" applyNumberFormat="1" applyFont="1" applyFill="1" applyBorder="1" applyAlignment="1">
      <alignment horizontal="right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3" borderId="4" xfId="0" quotePrefix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center" vertical="top"/>
    </xf>
    <xf numFmtId="188" fontId="2" fillId="8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188" fontId="12" fillId="12" borderId="8" xfId="0" applyNumberFormat="1" applyFont="1" applyFill="1" applyBorder="1" applyAlignment="1">
      <alignment vertical="center"/>
    </xf>
    <xf numFmtId="0" fontId="2" fillId="0" borderId="0" xfId="2" applyFont="1" applyBorder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20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5" fillId="0" borderId="1" xfId="0" applyFont="1" applyBorder="1"/>
    <xf numFmtId="49" fontId="6" fillId="0" borderId="12" xfId="0" applyNumberFormat="1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right" vertical="top"/>
    </xf>
    <xf numFmtId="188" fontId="6" fillId="0" borderId="4" xfId="0" applyNumberFormat="1" applyFont="1" applyFill="1" applyBorder="1" applyAlignment="1">
      <alignment horizontal="center" vertical="top" wrapText="1"/>
    </xf>
    <xf numFmtId="188" fontId="6" fillId="0" borderId="4" xfId="0" applyNumberFormat="1" applyFont="1" applyFill="1" applyBorder="1" applyAlignment="1">
      <alignment horizontal="right" vertical="top"/>
    </xf>
    <xf numFmtId="188" fontId="6" fillId="0" borderId="4" xfId="0" applyNumberFormat="1" applyFont="1" applyFill="1" applyBorder="1" applyAlignment="1">
      <alignment horizontal="right" vertical="top" wrapText="1"/>
    </xf>
    <xf numFmtId="49" fontId="19" fillId="0" borderId="4" xfId="0" quotePrefix="1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horizontal="left" vertical="top" wrapText="1"/>
    </xf>
    <xf numFmtId="189" fontId="6" fillId="0" borderId="1" xfId="1" applyNumberFormat="1" applyFont="1" applyFill="1" applyBorder="1" applyAlignment="1">
      <alignment horizontal="right" vertical="top" wrapText="1"/>
    </xf>
    <xf numFmtId="189" fontId="6" fillId="0" borderId="1" xfId="1" applyNumberFormat="1" applyFont="1" applyFill="1" applyBorder="1" applyAlignment="1">
      <alignment horizontal="right" vertical="top"/>
    </xf>
    <xf numFmtId="189" fontId="6" fillId="0" borderId="1" xfId="1" quotePrefix="1" applyNumberFormat="1" applyFont="1" applyFill="1" applyBorder="1" applyAlignment="1">
      <alignment horizontal="center" vertical="top"/>
    </xf>
    <xf numFmtId="0" fontId="19" fillId="0" borderId="1" xfId="0" applyFont="1" applyFill="1" applyBorder="1" applyAlignment="1">
      <alignment vertical="top" wrapText="1"/>
    </xf>
    <xf numFmtId="190" fontId="7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/>
    <xf numFmtId="0" fontId="18" fillId="0" borderId="0" xfId="0" applyFont="1" applyFill="1" applyBorder="1" applyAlignment="1">
      <alignment vertical="top" wrapText="1"/>
    </xf>
    <xf numFmtId="49" fontId="19" fillId="0" borderId="1" xfId="0" applyNumberFormat="1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7" borderId="1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8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49" fontId="6" fillId="8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89" fontId="2" fillId="13" borderId="4" xfId="1" applyNumberFormat="1" applyFont="1" applyFill="1" applyBorder="1" applyAlignment="1">
      <alignment horizontal="right" vertical="top" wrapText="1"/>
    </xf>
    <xf numFmtId="49" fontId="6" fillId="13" borderId="4" xfId="0" applyNumberFormat="1" applyFont="1" applyFill="1" applyBorder="1" applyAlignment="1">
      <alignment horizontal="left" vertical="top" wrapText="1"/>
    </xf>
    <xf numFmtId="2" fontId="6" fillId="14" borderId="4" xfId="0" applyNumberFormat="1" applyFont="1" applyFill="1" applyBorder="1" applyAlignment="1">
      <alignment horizontal="left" vertical="top" wrapText="1"/>
    </xf>
    <xf numFmtId="49" fontId="6" fillId="14" borderId="4" xfId="0" applyNumberFormat="1" applyFont="1" applyFill="1" applyBorder="1" applyAlignment="1">
      <alignment horizontal="left" vertical="top" wrapText="1"/>
    </xf>
    <xf numFmtId="189" fontId="2" fillId="14" borderId="4" xfId="1" applyNumberFormat="1" applyFont="1" applyFill="1" applyBorder="1" applyAlignment="1">
      <alignment horizontal="right" vertical="top" wrapText="1"/>
    </xf>
    <xf numFmtId="189" fontId="2" fillId="8" borderId="4" xfId="1" applyNumberFormat="1" applyFont="1" applyFill="1" applyBorder="1" applyAlignment="1">
      <alignment horizontal="right" vertical="center" wrapText="1"/>
    </xf>
    <xf numFmtId="49" fontId="6" fillId="8" borderId="1" xfId="0" applyNumberFormat="1" applyFont="1" applyFill="1" applyBorder="1" applyAlignment="1">
      <alignment vertical="top" wrapText="1"/>
    </xf>
    <xf numFmtId="189" fontId="6" fillId="0" borderId="1" xfId="1" applyNumberFormat="1" applyFont="1" applyFill="1" applyBorder="1" applyAlignment="1">
      <alignment vertical="top" wrapText="1"/>
    </xf>
    <xf numFmtId="189" fontId="15" fillId="0" borderId="1" xfId="1" applyNumberFormat="1" applyFont="1" applyFill="1" applyBorder="1" applyAlignment="1">
      <alignment horizontal="right" vertical="top" wrapText="1"/>
    </xf>
    <xf numFmtId="189" fontId="15" fillId="0" borderId="1" xfId="1" applyNumberFormat="1" applyFont="1" applyFill="1" applyBorder="1" applyAlignment="1">
      <alignment horizontal="left" vertical="top" wrapText="1"/>
    </xf>
    <xf numFmtId="189" fontId="6" fillId="0" borderId="1" xfId="1" applyNumberFormat="1" applyFont="1" applyFill="1" applyBorder="1" applyAlignment="1">
      <alignment horizontal="left" vertical="top" wrapText="1"/>
    </xf>
    <xf numFmtId="189" fontId="2" fillId="3" borderId="4" xfId="1" applyNumberFormat="1" applyFont="1" applyFill="1" applyBorder="1" applyAlignment="1">
      <alignment horizontal="right" vertical="top" wrapText="1"/>
    </xf>
    <xf numFmtId="189" fontId="7" fillId="0" borderId="1" xfId="1" applyNumberFormat="1" applyFont="1" applyFill="1" applyBorder="1" applyAlignment="1">
      <alignment horizontal="center" vertical="top" wrapText="1"/>
    </xf>
    <xf numFmtId="189" fontId="7" fillId="0" borderId="1" xfId="1" applyNumberFormat="1" applyFont="1" applyFill="1" applyBorder="1" applyAlignment="1">
      <alignment horizontal="left" vertical="top" wrapText="1"/>
    </xf>
    <xf numFmtId="189" fontId="7" fillId="0" borderId="1" xfId="1" applyNumberFormat="1" applyFont="1" applyFill="1" applyBorder="1" applyAlignment="1">
      <alignment horizontal="right" vertical="top" wrapText="1"/>
    </xf>
    <xf numFmtId="189" fontId="7" fillId="0" borderId="1" xfId="1" applyNumberFormat="1" applyFont="1" applyFill="1" applyBorder="1" applyAlignment="1">
      <alignment vertical="top" wrapText="1"/>
    </xf>
    <xf numFmtId="189" fontId="15" fillId="0" borderId="1" xfId="1" applyNumberFormat="1" applyFont="1" applyFill="1" applyBorder="1" applyAlignment="1">
      <alignment vertical="top" wrapText="1"/>
    </xf>
    <xf numFmtId="0" fontId="7" fillId="0" borderId="1" xfId="0" applyFont="1" applyBorder="1" applyAlignment="1">
      <alignment horizontal="right" vertical="top" wrapText="1"/>
    </xf>
    <xf numFmtId="188" fontId="6" fillId="0" borderId="1" xfId="0" applyNumberFormat="1" applyFont="1" applyBorder="1" applyAlignment="1">
      <alignment vertical="top" wrapText="1"/>
    </xf>
    <xf numFmtId="188" fontId="6" fillId="0" borderId="1" xfId="0" applyNumberFormat="1" applyFont="1" applyBorder="1" applyAlignment="1">
      <alignment horizontal="left" vertical="top" wrapText="1"/>
    </xf>
    <xf numFmtId="188" fontId="6" fillId="0" borderId="1" xfId="0" applyNumberFormat="1" applyFont="1" applyBorder="1" applyAlignment="1">
      <alignment horizontal="center" vertical="top" wrapText="1"/>
    </xf>
    <xf numFmtId="0" fontId="2" fillId="14" borderId="1" xfId="0" applyFont="1" applyFill="1" applyBorder="1" applyAlignment="1">
      <alignment horizontal="left" vertical="top" wrapText="1"/>
    </xf>
    <xf numFmtId="189" fontId="2" fillId="14" borderId="1" xfId="1" applyNumberFormat="1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horizontal="left"/>
    </xf>
    <xf numFmtId="194" fontId="7" fillId="0" borderId="1" xfId="0" applyNumberFormat="1" applyFont="1" applyFill="1" applyBorder="1" applyAlignment="1">
      <alignment vertical="top" wrapText="1"/>
    </xf>
    <xf numFmtId="190" fontId="7" fillId="0" borderId="1" xfId="0" applyNumberFormat="1" applyFont="1" applyFill="1" applyBorder="1" applyAlignment="1">
      <alignment horizontal="left" vertical="top" wrapText="1"/>
    </xf>
    <xf numFmtId="189" fontId="7" fillId="0" borderId="1" xfId="1" applyNumberFormat="1" applyFont="1" applyFill="1" applyBorder="1" applyAlignment="1">
      <alignment vertical="top"/>
    </xf>
    <xf numFmtId="189" fontId="15" fillId="0" borderId="1" xfId="1" applyNumberFormat="1" applyFont="1" applyFill="1" applyBorder="1" applyAlignment="1">
      <alignment horizontal="center" vertical="top" wrapText="1"/>
    </xf>
    <xf numFmtId="189" fontId="7" fillId="0" borderId="1" xfId="1" applyNumberFormat="1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 wrapText="1"/>
    </xf>
    <xf numFmtId="191" fontId="2" fillId="8" borderId="1" xfId="0" applyNumberFormat="1" applyFont="1" applyFill="1" applyBorder="1" applyAlignment="1">
      <alignment vertical="center" wrapText="1"/>
    </xf>
    <xf numFmtId="3" fontId="6" fillId="0" borderId="1" xfId="0" applyNumberFormat="1" applyFont="1" applyBorder="1" applyAlignment="1">
      <alignment horizontal="left" vertical="top" wrapText="1"/>
    </xf>
    <xf numFmtId="191" fontId="6" fillId="0" borderId="1" xfId="0" applyNumberFormat="1" applyFont="1" applyBorder="1" applyAlignment="1">
      <alignment horizontal="right" vertical="top" wrapText="1"/>
    </xf>
    <xf numFmtId="187" fontId="6" fillId="0" borderId="1" xfId="1" applyFont="1" applyFill="1" applyBorder="1" applyAlignment="1">
      <alignment horizontal="center" vertical="top" wrapText="1"/>
    </xf>
    <xf numFmtId="0" fontId="5" fillId="14" borderId="1" xfId="0" applyFont="1" applyFill="1" applyBorder="1"/>
    <xf numFmtId="189" fontId="2" fillId="14" borderId="1" xfId="0" applyNumberFormat="1" applyFont="1" applyFill="1" applyBorder="1"/>
    <xf numFmtId="0" fontId="7" fillId="0" borderId="1" xfId="0" applyFont="1" applyFill="1" applyBorder="1" applyAlignment="1">
      <alignment horizontal="left" wrapText="1"/>
    </xf>
    <xf numFmtId="189" fontId="10" fillId="13" borderId="1" xfId="1" applyNumberFormat="1" applyFont="1" applyFill="1" applyBorder="1" applyAlignment="1">
      <alignment vertical="top" wrapText="1"/>
    </xf>
    <xf numFmtId="0" fontId="7" fillId="13" borderId="1" xfId="0" applyFont="1" applyFill="1" applyBorder="1" applyAlignment="1">
      <alignment horizontal="left" wrapText="1"/>
    </xf>
    <xf numFmtId="0" fontId="7" fillId="13" borderId="1" xfId="0" applyFont="1" applyFill="1" applyBorder="1" applyAlignment="1">
      <alignment wrapText="1"/>
    </xf>
    <xf numFmtId="0" fontId="7" fillId="13" borderId="1" xfId="0" applyFont="1" applyFill="1" applyBorder="1" applyAlignment="1">
      <alignment vertical="top" wrapText="1"/>
    </xf>
    <xf numFmtId="0" fontId="6" fillId="13" borderId="1" xfId="0" applyFont="1" applyFill="1" applyBorder="1" applyAlignment="1">
      <alignment horizontal="left" wrapText="1"/>
    </xf>
    <xf numFmtId="0" fontId="5" fillId="13" borderId="1" xfId="0" applyFont="1" applyFill="1" applyBorder="1"/>
    <xf numFmtId="0" fontId="20" fillId="0" borderId="1" xfId="0" applyFont="1" applyBorder="1" applyAlignment="1">
      <alignment vertical="top" wrapText="1"/>
    </xf>
    <xf numFmtId="189" fontId="7" fillId="0" borderId="1" xfId="1" applyNumberFormat="1" applyFont="1" applyFill="1" applyBorder="1" applyAlignment="1">
      <alignment horizontal="right" vertical="center" wrapText="1"/>
    </xf>
    <xf numFmtId="189" fontId="7" fillId="0" borderId="1" xfId="1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vertical="top" wrapText="1"/>
    </xf>
    <xf numFmtId="189" fontId="15" fillId="0" borderId="1" xfId="1" applyNumberFormat="1" applyFont="1" applyFill="1" applyBorder="1" applyAlignment="1">
      <alignment horizontal="right" vertical="center" wrapText="1"/>
    </xf>
    <xf numFmtId="189" fontId="15" fillId="0" borderId="1" xfId="1" applyNumberFormat="1" applyFont="1" applyFill="1" applyBorder="1" applyAlignment="1">
      <alignment horizontal="center" vertical="center" wrapText="1"/>
    </xf>
    <xf numFmtId="189" fontId="10" fillId="13" borderId="1" xfId="1" applyNumberFormat="1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left" vertical="top" wrapText="1"/>
    </xf>
    <xf numFmtId="187" fontId="7" fillId="0" borderId="1" xfId="1" applyFont="1" applyFill="1" applyBorder="1" applyAlignment="1">
      <alignment horizontal="left" vertical="top" wrapText="1"/>
    </xf>
    <xf numFmtId="189" fontId="7" fillId="0" borderId="1" xfId="1" applyNumberFormat="1" applyFont="1" applyFill="1" applyBorder="1" applyAlignment="1">
      <alignment horizontal="right" vertical="top"/>
    </xf>
    <xf numFmtId="187" fontId="7" fillId="0" borderId="1" xfId="1" applyFont="1" applyFill="1" applyBorder="1" applyAlignment="1">
      <alignment horizontal="center" vertical="top" wrapText="1"/>
    </xf>
    <xf numFmtId="189" fontId="7" fillId="0" borderId="1" xfId="1" applyNumberFormat="1" applyFont="1" applyFill="1" applyBorder="1" applyAlignment="1">
      <alignment vertical="top" wrapText="1" shrinkToFit="1"/>
    </xf>
    <xf numFmtId="187" fontId="17" fillId="0" borderId="1" xfId="1" applyFont="1" applyFill="1" applyBorder="1" applyAlignment="1">
      <alignment horizontal="left" vertical="top" wrapText="1"/>
    </xf>
    <xf numFmtId="187" fontId="7" fillId="0" borderId="1" xfId="1" applyFont="1" applyFill="1" applyBorder="1" applyAlignment="1">
      <alignment vertical="top" wrapText="1"/>
    </xf>
    <xf numFmtId="189" fontId="7" fillId="0" borderId="1" xfId="0" applyNumberFormat="1" applyFont="1" applyFill="1" applyBorder="1" applyAlignment="1">
      <alignment vertical="top" wrapText="1"/>
    </xf>
    <xf numFmtId="189" fontId="10" fillId="13" borderId="1" xfId="1" applyNumberFormat="1" applyFont="1" applyFill="1" applyBorder="1" applyAlignment="1">
      <alignment horizontal="right" vertical="top" wrapText="1"/>
    </xf>
    <xf numFmtId="0" fontId="7" fillId="13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49" fontId="17" fillId="0" borderId="1" xfId="1" applyNumberFormat="1" applyFont="1" applyBorder="1" applyAlignment="1">
      <alignment horizontal="left" vertical="top" wrapText="1"/>
    </xf>
    <xf numFmtId="187" fontId="7" fillId="0" borderId="1" xfId="1" applyFont="1" applyBorder="1" applyAlignment="1">
      <alignment horizontal="left" vertical="top" wrapText="1"/>
    </xf>
    <xf numFmtId="49" fontId="17" fillId="0" borderId="1" xfId="1" applyNumberFormat="1" applyFont="1" applyBorder="1" applyAlignment="1">
      <alignment vertical="top" wrapText="1"/>
    </xf>
    <xf numFmtId="187" fontId="7" fillId="0" borderId="1" xfId="1" applyFont="1" applyBorder="1" applyAlignment="1">
      <alignment vertical="top" wrapText="1"/>
    </xf>
    <xf numFmtId="49" fontId="7" fillId="0" borderId="1" xfId="1" applyNumberFormat="1" applyFont="1" applyBorder="1" applyAlignment="1">
      <alignment horizontal="left" vertical="top" wrapText="1"/>
    </xf>
    <xf numFmtId="49" fontId="17" fillId="0" borderId="2" xfId="1" applyNumberFormat="1" applyFont="1" applyBorder="1" applyAlignment="1">
      <alignment horizontal="left" vertical="top" wrapText="1"/>
    </xf>
    <xf numFmtId="187" fontId="7" fillId="0" borderId="2" xfId="1" applyFont="1" applyBorder="1" applyAlignment="1">
      <alignment vertical="top" wrapText="1"/>
    </xf>
    <xf numFmtId="49" fontId="7" fillId="0" borderId="6" xfId="1" applyNumberFormat="1" applyFont="1" applyFill="1" applyBorder="1" applyAlignment="1">
      <alignment horizontal="left" vertical="top" wrapText="1"/>
    </xf>
    <xf numFmtId="49" fontId="7" fillId="0" borderId="1" xfId="1" applyNumberFormat="1" applyFont="1" applyFill="1" applyBorder="1" applyAlignment="1">
      <alignment horizontal="left" vertical="top" wrapText="1"/>
    </xf>
    <xf numFmtId="189" fontId="10" fillId="8" borderId="1" xfId="1" applyNumberFormat="1" applyFont="1" applyFill="1" applyBorder="1" applyAlignment="1">
      <alignment vertical="center" wrapText="1"/>
    </xf>
    <xf numFmtId="189" fontId="10" fillId="8" borderId="1" xfId="1" applyNumberFormat="1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191" fontId="23" fillId="4" borderId="8" xfId="0" applyNumberFormat="1" applyFont="1" applyFill="1" applyBorder="1" applyAlignment="1">
      <alignment horizontal="center" vertical="center"/>
    </xf>
    <xf numFmtId="0" fontId="24" fillId="4" borderId="8" xfId="0" applyFont="1" applyFill="1" applyBorder="1"/>
    <xf numFmtId="188" fontId="23" fillId="4" borderId="8" xfId="0" applyNumberFormat="1" applyFont="1" applyFill="1" applyBorder="1" applyAlignment="1">
      <alignment vertical="center"/>
    </xf>
    <xf numFmtId="191" fontId="22" fillId="4" borderId="8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top" wrapText="1"/>
    </xf>
    <xf numFmtId="191" fontId="6" fillId="0" borderId="4" xfId="0" applyNumberFormat="1" applyFont="1" applyFill="1" applyBorder="1" applyAlignment="1">
      <alignment horizontal="right" vertical="top" wrapText="1"/>
    </xf>
    <xf numFmtId="187" fontId="6" fillId="0" borderId="4" xfId="1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horizontal="left" vertical="top" wrapText="1"/>
    </xf>
    <xf numFmtId="188" fontId="6" fillId="0" borderId="2" xfId="0" applyNumberFormat="1" applyFont="1" applyFill="1" applyBorder="1" applyAlignment="1">
      <alignment horizontal="center" vertical="top" wrapText="1"/>
    </xf>
    <xf numFmtId="188" fontId="6" fillId="0" borderId="1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center" vertical="top" wrapText="1"/>
    </xf>
    <xf numFmtId="188" fontId="6" fillId="0" borderId="4" xfId="0" applyNumberFormat="1" applyFont="1" applyBorder="1" applyAlignment="1">
      <alignment horizontal="center" vertical="top" wrapText="1"/>
    </xf>
    <xf numFmtId="188" fontId="6" fillId="0" borderId="4" xfId="0" applyNumberFormat="1" applyFont="1" applyBorder="1" applyAlignment="1">
      <alignment horizontal="left" vertical="top" wrapText="1"/>
    </xf>
    <xf numFmtId="188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Border="1" applyAlignment="1">
      <alignment horizontal="left" vertical="top" wrapText="1"/>
    </xf>
    <xf numFmtId="188" fontId="6" fillId="0" borderId="2" xfId="0" applyNumberFormat="1" applyFont="1" applyBorder="1" applyAlignment="1">
      <alignment horizontal="right" vertical="top" wrapText="1"/>
    </xf>
    <xf numFmtId="188" fontId="6" fillId="0" borderId="2" xfId="0" applyNumberFormat="1" applyFont="1" applyBorder="1" applyAlignment="1">
      <alignment horizontal="center" vertical="top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191" fontId="6" fillId="0" borderId="2" xfId="0" applyNumberFormat="1" applyFont="1" applyFill="1" applyBorder="1" applyAlignment="1">
      <alignment horizontal="right" vertical="top" wrapText="1"/>
    </xf>
    <xf numFmtId="191" fontId="6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wrapText="1"/>
    </xf>
    <xf numFmtId="0" fontId="25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188" fontId="6" fillId="0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vertical="top" wrapText="1"/>
    </xf>
    <xf numFmtId="0" fontId="6" fillId="0" borderId="14" xfId="0" applyFont="1" applyBorder="1"/>
    <xf numFmtId="49" fontId="26" fillId="0" borderId="4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6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vertical="top"/>
    </xf>
    <xf numFmtId="49" fontId="26" fillId="0" borderId="1" xfId="0" applyNumberFormat="1" applyFont="1" applyFill="1" applyBorder="1" applyAlignment="1">
      <alignment horizontal="left" vertical="top" wrapText="1"/>
    </xf>
    <xf numFmtId="191" fontId="26" fillId="0" borderId="1" xfId="0" applyNumberFormat="1" applyFont="1" applyFill="1" applyBorder="1" applyAlignment="1">
      <alignment horizontal="right" vertical="top"/>
    </xf>
    <xf numFmtId="191" fontId="26" fillId="0" borderId="1" xfId="0" applyNumberFormat="1" applyFont="1" applyFill="1" applyBorder="1" applyAlignment="1">
      <alignment horizontal="right" vertical="top" wrapText="1"/>
    </xf>
    <xf numFmtId="191" fontId="26" fillId="0" borderId="2" xfId="0" applyNumberFormat="1" applyFont="1" applyFill="1" applyBorder="1" applyAlignment="1">
      <alignment horizontal="right" vertical="top" wrapText="1"/>
    </xf>
    <xf numFmtId="49" fontId="6" fillId="8" borderId="1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top"/>
    </xf>
    <xf numFmtId="49" fontId="26" fillId="8" borderId="1" xfId="0" applyNumberFormat="1" applyFont="1" applyFill="1" applyBorder="1" applyAlignment="1">
      <alignment vertical="center" wrapText="1"/>
    </xf>
    <xf numFmtId="0" fontId="6" fillId="0" borderId="16" xfId="0" applyFont="1" applyBorder="1" applyAlignment="1">
      <alignment horizontal="center" vertical="top"/>
    </xf>
    <xf numFmtId="0" fontId="25" fillId="0" borderId="1" xfId="0" quotePrefix="1" applyFont="1" applyFill="1" applyBorder="1" applyAlignment="1">
      <alignment vertical="top" wrapText="1"/>
    </xf>
    <xf numFmtId="0" fontId="28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/>
    <xf numFmtId="41" fontId="6" fillId="0" borderId="1" xfId="0" applyNumberFormat="1" applyFont="1" applyFill="1" applyBorder="1" applyAlignment="1">
      <alignment horizontal="center" vertical="top" wrapText="1"/>
    </xf>
    <xf numFmtId="193" fontId="6" fillId="0" borderId="1" xfId="0" applyNumberFormat="1" applyFont="1" applyFill="1" applyBorder="1" applyAlignment="1">
      <alignment horizontal="center" vertical="top" wrapText="1"/>
    </xf>
    <xf numFmtId="191" fontId="12" fillId="12" borderId="8" xfId="0" applyNumberFormat="1" applyFont="1" applyFill="1" applyBorder="1" applyAlignment="1">
      <alignment vertical="center"/>
    </xf>
    <xf numFmtId="0" fontId="5" fillId="12" borderId="8" xfId="0" applyFont="1" applyFill="1" applyBorder="1"/>
    <xf numFmtId="191" fontId="12" fillId="12" borderId="8" xfId="0" applyNumberFormat="1" applyFont="1" applyFill="1" applyBorder="1" applyAlignment="1">
      <alignment horizontal="right" vertical="center"/>
    </xf>
    <xf numFmtId="0" fontId="15" fillId="12" borderId="8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vertical="top" wrapText="1"/>
    </xf>
    <xf numFmtId="191" fontId="26" fillId="0" borderId="1" xfId="0" applyNumberFormat="1" applyFont="1" applyFill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188" fontId="7" fillId="0" borderId="1" xfId="0" applyNumberFormat="1" applyFont="1" applyBorder="1" applyAlignment="1">
      <alignment horizontal="right" vertical="top"/>
    </xf>
    <xf numFmtId="49" fontId="6" fillId="0" borderId="3" xfId="0" applyNumberFormat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right" vertical="top" wrapText="1"/>
    </xf>
    <xf numFmtId="0" fontId="19" fillId="0" borderId="3" xfId="0" quotePrefix="1" applyFont="1" applyFill="1" applyBorder="1" applyAlignment="1">
      <alignment horizontal="left" vertical="top" wrapText="1"/>
    </xf>
    <xf numFmtId="0" fontId="19" fillId="0" borderId="3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right" vertical="top" wrapText="1"/>
    </xf>
    <xf numFmtId="0" fontId="6" fillId="8" borderId="1" xfId="0" applyFont="1" applyFill="1" applyBorder="1" applyAlignment="1">
      <alignment horizontal="center" vertical="top" wrapText="1"/>
    </xf>
    <xf numFmtId="49" fontId="2" fillId="8" borderId="1" xfId="0" applyNumberFormat="1" applyFont="1" applyFill="1" applyBorder="1" applyAlignment="1">
      <alignment horizontal="right" vertical="top" wrapText="1"/>
    </xf>
    <xf numFmtId="0" fontId="1" fillId="8" borderId="1" xfId="0" quotePrefix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/>
    </xf>
    <xf numFmtId="191" fontId="2" fillId="8" borderId="1" xfId="0" applyNumberFormat="1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49" fontId="6" fillId="8" borderId="1" xfId="0" applyNumberFormat="1" applyFont="1" applyFill="1" applyBorder="1" applyAlignment="1">
      <alignment horizontal="center" vertical="top" wrapText="1"/>
    </xf>
    <xf numFmtId="49" fontId="26" fillId="8" borderId="1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  <xf numFmtId="0" fontId="1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191" fontId="12" fillId="6" borderId="8" xfId="0" applyNumberFormat="1" applyFont="1" applyFill="1" applyBorder="1" applyAlignment="1">
      <alignment vertical="center"/>
    </xf>
    <xf numFmtId="0" fontId="5" fillId="6" borderId="8" xfId="0" applyFont="1" applyFill="1" applyBorder="1"/>
    <xf numFmtId="189" fontId="12" fillId="6" borderId="8" xfId="1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/>
    </xf>
    <xf numFmtId="189" fontId="12" fillId="16" borderId="8" xfId="0" applyNumberFormat="1" applyFont="1" applyFill="1" applyBorder="1" applyAlignment="1">
      <alignment vertical="center"/>
    </xf>
    <xf numFmtId="0" fontId="5" fillId="16" borderId="8" xfId="0" applyFont="1" applyFill="1" applyBorder="1"/>
    <xf numFmtId="189" fontId="30" fillId="5" borderId="19" xfId="0" applyNumberFormat="1" applyFont="1" applyFill="1" applyBorder="1" applyAlignment="1">
      <alignment vertical="center"/>
    </xf>
    <xf numFmtId="0" fontId="31" fillId="5" borderId="19" xfId="0" applyFont="1" applyFill="1" applyBorder="1"/>
    <xf numFmtId="189" fontId="13" fillId="5" borderId="19" xfId="0" applyNumberFormat="1" applyFont="1" applyFill="1" applyBorder="1" applyAlignment="1">
      <alignment vertical="center"/>
    </xf>
    <xf numFmtId="0" fontId="5" fillId="5" borderId="19" xfId="0" applyFont="1" applyFill="1" applyBorder="1"/>
    <xf numFmtId="191" fontId="6" fillId="0" borderId="3" xfId="0" applyNumberFormat="1" applyFont="1" applyBorder="1" applyAlignment="1">
      <alignment horizontal="right" vertical="top"/>
    </xf>
    <xf numFmtId="191" fontId="6" fillId="0" borderId="4" xfId="0" applyNumberFormat="1" applyFont="1" applyBorder="1" applyAlignment="1">
      <alignment horizontal="right" vertical="top"/>
    </xf>
    <xf numFmtId="188" fontId="6" fillId="0" borderId="4" xfId="0" applyNumberFormat="1" applyFont="1" applyBorder="1" applyAlignment="1">
      <alignment horizontal="right" vertical="top"/>
    </xf>
    <xf numFmtId="0" fontId="6" fillId="0" borderId="4" xfId="0" applyFont="1" applyBorder="1" applyAlignment="1">
      <alignment vertical="top"/>
    </xf>
    <xf numFmtId="191" fontId="6" fillId="0" borderId="3" xfId="0" applyNumberFormat="1" applyFont="1" applyFill="1" applyBorder="1" applyAlignment="1">
      <alignment horizontal="right" vertical="top"/>
    </xf>
    <xf numFmtId="191" fontId="6" fillId="0" borderId="4" xfId="0" applyNumberFormat="1" applyFont="1" applyFill="1" applyBorder="1" applyAlignment="1">
      <alignment horizontal="right" vertical="top"/>
    </xf>
    <xf numFmtId="188" fontId="6" fillId="0" borderId="4" xfId="0" applyNumberFormat="1" applyFont="1" applyFill="1" applyBorder="1" applyAlignment="1">
      <alignment horizontal="center" vertical="top"/>
    </xf>
    <xf numFmtId="0" fontId="6" fillId="0" borderId="4" xfId="0" applyFont="1" applyFill="1" applyBorder="1" applyAlignment="1">
      <alignment vertical="top"/>
    </xf>
    <xf numFmtId="0" fontId="2" fillId="8" borderId="1" xfId="0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left" vertical="top" wrapText="1"/>
    </xf>
    <xf numFmtId="188" fontId="7" fillId="0" borderId="4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6" fillId="0" borderId="4" xfId="0" applyFont="1" applyBorder="1" applyAlignment="1">
      <alignment wrapText="1"/>
    </xf>
    <xf numFmtId="191" fontId="12" fillId="4" borderId="8" xfId="0" applyNumberFormat="1" applyFont="1" applyFill="1" applyBorder="1" applyAlignment="1">
      <alignment vertical="center"/>
    </xf>
    <xf numFmtId="188" fontId="12" fillId="4" borderId="8" xfId="0" applyNumberFormat="1" applyFont="1" applyFill="1" applyBorder="1" applyAlignment="1">
      <alignment vertical="center"/>
    </xf>
    <xf numFmtId="191" fontId="6" fillId="0" borderId="3" xfId="0" applyNumberFormat="1" applyFont="1" applyBorder="1" applyAlignment="1">
      <alignment horizontal="right" vertical="top" wrapText="1"/>
    </xf>
    <xf numFmtId="188" fontId="6" fillId="0" borderId="3" xfId="0" applyNumberFormat="1" applyFont="1" applyBorder="1" applyAlignment="1">
      <alignment horizontal="right" vertical="top"/>
    </xf>
    <xf numFmtId="0" fontId="19" fillId="0" borderId="3" xfId="0" applyFont="1" applyBorder="1" applyAlignment="1">
      <alignment vertical="top" wrapText="1"/>
    </xf>
    <xf numFmtId="0" fontId="6" fillId="0" borderId="3" xfId="0" applyFont="1" applyFill="1" applyBorder="1" applyAlignment="1">
      <alignment vertical="top" wrapText="1" shrinkToFit="1"/>
    </xf>
    <xf numFmtId="0" fontId="6" fillId="0" borderId="6" xfId="0" applyFont="1" applyBorder="1" applyAlignment="1">
      <alignment horizontal="center" vertical="top"/>
    </xf>
    <xf numFmtId="3" fontId="17" fillId="0" borderId="1" xfId="0" applyNumberFormat="1" applyFont="1" applyFill="1" applyBorder="1" applyAlignment="1">
      <alignment vertical="top" wrapText="1"/>
    </xf>
    <xf numFmtId="191" fontId="17" fillId="0" borderId="1" xfId="0" applyNumberFormat="1" applyFont="1" applyFill="1" applyBorder="1" applyAlignment="1">
      <alignment horizontal="right" vertical="top" wrapText="1"/>
    </xf>
    <xf numFmtId="0" fontId="17" fillId="0" borderId="1" xfId="0" applyNumberFormat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vertical="top" wrapText="1" shrinkToFit="1"/>
    </xf>
    <xf numFmtId="190" fontId="17" fillId="0" borderId="1" xfId="0" applyNumberFormat="1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 shrinkToFit="1"/>
    </xf>
    <xf numFmtId="188" fontId="17" fillId="0" borderId="1" xfId="1" applyNumberFormat="1" applyFont="1" applyFill="1" applyBorder="1" applyAlignment="1">
      <alignment vertical="top" wrapText="1"/>
    </xf>
    <xf numFmtId="191" fontId="17" fillId="0" borderId="1" xfId="0" applyNumberFormat="1" applyFont="1" applyFill="1" applyBorder="1" applyAlignment="1">
      <alignment vertical="top" wrapText="1"/>
    </xf>
    <xf numFmtId="49" fontId="17" fillId="0" borderId="1" xfId="0" applyNumberFormat="1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188" fontId="17" fillId="0" borderId="1" xfId="0" applyNumberFormat="1" applyFont="1" applyFill="1" applyBorder="1" applyAlignment="1">
      <alignment vertical="top"/>
    </xf>
    <xf numFmtId="188" fontId="17" fillId="0" borderId="1" xfId="0" applyNumberFormat="1" applyFont="1" applyFill="1" applyBorder="1" applyAlignment="1">
      <alignment horizontal="right" vertical="top" wrapText="1"/>
    </xf>
    <xf numFmtId="0" fontId="1" fillId="0" borderId="20" xfId="0" applyNumberFormat="1" applyFont="1" applyFill="1" applyBorder="1" applyAlignment="1">
      <alignment horizontal="left" vertical="top" wrapText="1"/>
    </xf>
    <xf numFmtId="1" fontId="1" fillId="0" borderId="4" xfId="1" applyNumberFormat="1" applyFont="1" applyFill="1" applyBorder="1" applyAlignment="1">
      <alignment horizontal="center" vertical="top" wrapText="1"/>
    </xf>
    <xf numFmtId="188" fontId="1" fillId="0" borderId="4" xfId="1" applyNumberFormat="1" applyFont="1" applyFill="1" applyBorder="1" applyAlignment="1">
      <alignment horizontal="right" vertical="top" wrapText="1"/>
    </xf>
    <xf numFmtId="0" fontId="1" fillId="0" borderId="4" xfId="0" applyFont="1" applyFill="1" applyBorder="1"/>
    <xf numFmtId="0" fontId="33" fillId="0" borderId="1" xfId="0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91" fontId="6" fillId="0" borderId="3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188" fontId="6" fillId="0" borderId="4" xfId="0" applyNumberFormat="1" applyFont="1" applyBorder="1" applyAlignment="1">
      <alignment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right" vertical="top" wrapText="1"/>
    </xf>
    <xf numFmtId="0" fontId="20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center" vertical="top" wrapText="1"/>
    </xf>
    <xf numFmtId="3" fontId="6" fillId="0" borderId="4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188" fontId="7" fillId="0" borderId="2" xfId="0" applyNumberFormat="1" applyFont="1" applyBorder="1" applyAlignment="1">
      <alignment horizontal="righ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/>
    <xf numFmtId="0" fontId="7" fillId="0" borderId="3" xfId="0" applyFont="1" applyFill="1" applyBorder="1" applyAlignment="1">
      <alignment horizontal="left" vertical="top" wrapText="1"/>
    </xf>
    <xf numFmtId="188" fontId="7" fillId="0" borderId="3" xfId="0" applyNumberFormat="1" applyFont="1" applyFill="1" applyBorder="1" applyAlignment="1">
      <alignment horizontal="right" vertical="top" wrapText="1"/>
    </xf>
    <xf numFmtId="0" fontId="5" fillId="0" borderId="3" xfId="0" applyFont="1" applyFill="1" applyBorder="1"/>
    <xf numFmtId="0" fontId="6" fillId="0" borderId="3" xfId="0" applyFont="1" applyFill="1" applyBorder="1"/>
    <xf numFmtId="0" fontId="5" fillId="0" borderId="3" xfId="0" applyFont="1" applyBorder="1"/>
    <xf numFmtId="0" fontId="6" fillId="3" borderId="3" xfId="0" applyFont="1" applyFill="1" applyBorder="1" applyAlignment="1">
      <alignment horizontal="left" vertical="top" wrapText="1"/>
    </xf>
    <xf numFmtId="49" fontId="26" fillId="0" borderId="3" xfId="0" applyNumberFormat="1" applyFont="1" applyFill="1" applyBorder="1" applyAlignment="1">
      <alignment horizontal="left" vertical="top" wrapText="1"/>
    </xf>
    <xf numFmtId="188" fontId="7" fillId="0" borderId="4" xfId="0" applyNumberFormat="1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left" vertical="top" wrapText="1"/>
    </xf>
    <xf numFmtId="188" fontId="7" fillId="0" borderId="2" xfId="0" applyNumberFormat="1" applyFont="1" applyFill="1" applyBorder="1" applyAlignment="1">
      <alignment horizontal="right" vertical="top" wrapText="1"/>
    </xf>
    <xf numFmtId="49" fontId="6" fillId="0" borderId="3" xfId="0" quotePrefix="1" applyNumberFormat="1" applyFont="1" applyFill="1" applyBorder="1" applyAlignment="1">
      <alignment vertical="top" wrapText="1"/>
    </xf>
    <xf numFmtId="188" fontId="6" fillId="0" borderId="3" xfId="0" applyNumberFormat="1" applyFont="1" applyFill="1" applyBorder="1" applyAlignment="1">
      <alignment horizontal="right" vertical="top" wrapText="1"/>
    </xf>
    <xf numFmtId="188" fontId="6" fillId="0" borderId="3" xfId="0" applyNumberFormat="1" applyFont="1" applyFill="1" applyBorder="1" applyAlignment="1">
      <alignment horizontal="center" vertical="top" wrapText="1"/>
    </xf>
    <xf numFmtId="188" fontId="6" fillId="0" borderId="3" xfId="0" applyNumberFormat="1" applyFont="1" applyFill="1" applyBorder="1" applyAlignment="1">
      <alignment horizontal="right" vertical="top"/>
    </xf>
    <xf numFmtId="49" fontId="6" fillId="0" borderId="3" xfId="0" quotePrefix="1" applyNumberFormat="1" applyFont="1" applyFill="1" applyBorder="1" applyAlignment="1">
      <alignment horizontal="left" vertical="top" wrapText="1"/>
    </xf>
    <xf numFmtId="49" fontId="1" fillId="0" borderId="3" xfId="0" quotePrefix="1" applyNumberFormat="1" applyFont="1" applyFill="1" applyBorder="1" applyAlignment="1">
      <alignment horizontal="left" vertical="top" wrapText="1"/>
    </xf>
    <xf numFmtId="188" fontId="7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wrapText="1"/>
    </xf>
    <xf numFmtId="188" fontId="12" fillId="6" borderId="8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justify" vertical="top"/>
    </xf>
    <xf numFmtId="0" fontId="10" fillId="0" borderId="1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/>
    </xf>
    <xf numFmtId="188" fontId="7" fillId="0" borderId="3" xfId="0" applyNumberFormat="1" applyFont="1" applyFill="1" applyBorder="1" applyAlignment="1">
      <alignment horizontal="center" vertical="top" wrapText="1"/>
    </xf>
    <xf numFmtId="3" fontId="7" fillId="0" borderId="3" xfId="0" applyNumberFormat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top" wrapText="1"/>
    </xf>
    <xf numFmtId="191" fontId="6" fillId="0" borderId="4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3" fontId="6" fillId="0" borderId="1" xfId="0" applyNumberFormat="1" applyFont="1" applyFill="1" applyBorder="1" applyAlignment="1">
      <alignment horizontal="left" vertical="top" wrapText="1"/>
    </xf>
    <xf numFmtId="189" fontId="6" fillId="0" borderId="1" xfId="0" applyNumberFormat="1" applyFont="1" applyFill="1" applyBorder="1" applyAlignment="1">
      <alignment horizontal="right" vertical="top" wrapText="1"/>
    </xf>
    <xf numFmtId="0" fontId="6" fillId="0" borderId="1" xfId="0" quotePrefix="1" applyFont="1" applyFill="1" applyBorder="1" applyAlignment="1">
      <alignment vertical="top" wrapText="1"/>
    </xf>
    <xf numFmtId="187" fontId="6" fillId="0" borderId="2" xfId="1" applyFont="1" applyFill="1" applyBorder="1" applyAlignment="1">
      <alignment horizontal="center" vertical="top" wrapText="1"/>
    </xf>
    <xf numFmtId="188" fontId="12" fillId="16" borderId="8" xfId="0" applyNumberFormat="1" applyFont="1" applyFill="1" applyBorder="1" applyAlignment="1">
      <alignment vertical="center"/>
    </xf>
    <xf numFmtId="188" fontId="13" fillId="5" borderId="19" xfId="0" applyNumberFormat="1" applyFont="1" applyFill="1" applyBorder="1" applyAlignment="1">
      <alignment vertical="center"/>
    </xf>
    <xf numFmtId="0" fontId="14" fillId="5" borderId="19" xfId="0" applyFont="1" applyFill="1" applyBorder="1"/>
    <xf numFmtId="0" fontId="2" fillId="0" borderId="0" xfId="2" applyFont="1" applyBorder="1" applyAlignment="1">
      <alignment horizontal="center" vertical="top"/>
    </xf>
    <xf numFmtId="0" fontId="2" fillId="7" borderId="1" xfId="2" applyFont="1" applyFill="1" applyBorder="1" applyAlignment="1">
      <alignment horizontal="center" vertical="top"/>
    </xf>
    <xf numFmtId="0" fontId="2" fillId="8" borderId="1" xfId="2" applyFont="1" applyFill="1" applyBorder="1" applyAlignment="1">
      <alignment vertical="center" wrapText="1"/>
    </xf>
    <xf numFmtId="188" fontId="7" fillId="3" borderId="4" xfId="2" applyNumberFormat="1" applyFont="1" applyFill="1" applyBorder="1" applyAlignment="1">
      <alignment horizontal="left" vertical="top" wrapText="1"/>
    </xf>
    <xf numFmtId="188" fontId="6" fillId="0" borderId="4" xfId="2" applyNumberFormat="1" applyFont="1" applyFill="1" applyBorder="1" applyAlignment="1">
      <alignment horizontal="right" vertical="top" wrapText="1"/>
    </xf>
    <xf numFmtId="188" fontId="6" fillId="0" borderId="4" xfId="2" applyNumberFormat="1" applyFont="1" applyFill="1" applyBorder="1" applyAlignment="1">
      <alignment horizontal="center" vertical="top" wrapText="1"/>
    </xf>
    <xf numFmtId="188" fontId="6" fillId="0" borderId="20" xfId="2" applyNumberFormat="1" applyFont="1" applyFill="1" applyBorder="1" applyAlignment="1">
      <alignment horizontal="right" vertical="top"/>
    </xf>
    <xf numFmtId="0" fontId="6" fillId="0" borderId="4" xfId="2" applyFont="1" applyFill="1" applyBorder="1" applyAlignment="1">
      <alignment vertical="top" wrapText="1"/>
    </xf>
    <xf numFmtId="0" fontId="6" fillId="0" borderId="12" xfId="2" applyFont="1" applyFill="1" applyBorder="1" applyAlignment="1">
      <alignment horizontal="left" vertical="top"/>
    </xf>
    <xf numFmtId="0" fontId="6" fillId="0" borderId="4" xfId="2" applyFont="1" applyBorder="1" applyAlignment="1">
      <alignment vertical="top" wrapText="1"/>
    </xf>
    <xf numFmtId="188" fontId="7" fillId="3" borderId="1" xfId="2" applyNumberFormat="1" applyFont="1" applyFill="1" applyBorder="1" applyAlignment="1">
      <alignment horizontal="left" vertical="top" wrapText="1"/>
    </xf>
    <xf numFmtId="188" fontId="7" fillId="0" borderId="1" xfId="2" applyNumberFormat="1" applyFont="1" applyBorder="1" applyAlignment="1">
      <alignment horizontal="right" vertical="top" wrapText="1"/>
    </xf>
    <xf numFmtId="188" fontId="7" fillId="0" borderId="1" xfId="2" applyNumberFormat="1" applyFont="1" applyBorder="1" applyAlignment="1">
      <alignment horizontal="center" vertical="top" wrapText="1"/>
    </xf>
    <xf numFmtId="188" fontId="7" fillId="0" borderId="6" xfId="2" applyNumberFormat="1" applyFont="1" applyBorder="1" applyAlignment="1">
      <alignment horizontal="right" vertical="top"/>
    </xf>
    <xf numFmtId="0" fontId="7" fillId="0" borderId="1" xfId="2" applyFont="1" applyBorder="1" applyAlignment="1">
      <alignment vertical="top" wrapText="1"/>
    </xf>
    <xf numFmtId="0" fontId="17" fillId="0" borderId="1" xfId="2" applyFont="1" applyBorder="1" applyAlignment="1">
      <alignment vertical="top" wrapText="1"/>
    </xf>
    <xf numFmtId="0" fontId="7" fillId="0" borderId="7" xfId="2" applyFont="1" applyBorder="1" applyAlignment="1">
      <alignment horizontal="left" vertical="top"/>
    </xf>
    <xf numFmtId="0" fontId="6" fillId="0" borderId="1" xfId="2" applyFont="1" applyBorder="1" applyAlignment="1">
      <alignment vertical="top" wrapText="1"/>
    </xf>
    <xf numFmtId="188" fontId="7" fillId="0" borderId="1" xfId="2" applyNumberFormat="1" applyFont="1" applyBorder="1" applyAlignment="1">
      <alignment vertical="top" wrapText="1"/>
    </xf>
    <xf numFmtId="188" fontId="7" fillId="0" borderId="6" xfId="3" applyNumberFormat="1" applyFont="1" applyBorder="1" applyAlignment="1">
      <alignment horizontal="right" vertical="top"/>
    </xf>
    <xf numFmtId="188" fontId="7" fillId="3" borderId="1" xfId="2" applyNumberFormat="1" applyFont="1" applyFill="1" applyBorder="1" applyAlignment="1">
      <alignment horizontal="right" vertical="top" wrapText="1"/>
    </xf>
    <xf numFmtId="188" fontId="7" fillId="3" borderId="1" xfId="2" applyNumberFormat="1" applyFont="1" applyFill="1" applyBorder="1" applyAlignment="1">
      <alignment horizontal="center" vertical="top" wrapText="1"/>
    </xf>
    <xf numFmtId="188" fontId="7" fillId="3" borderId="6" xfId="2" applyNumberFormat="1" applyFont="1" applyFill="1" applyBorder="1" applyAlignment="1">
      <alignment horizontal="right" vertical="top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Border="1" applyAlignment="1">
      <alignment horizontal="left" vertical="top" wrapText="1"/>
    </xf>
    <xf numFmtId="188" fontId="6" fillId="0" borderId="1" xfId="2" applyNumberFormat="1" applyFont="1" applyFill="1" applyBorder="1" applyAlignment="1">
      <alignment horizontal="right" vertical="top" wrapText="1"/>
    </xf>
    <xf numFmtId="188" fontId="6" fillId="0" borderId="1" xfId="2" applyNumberFormat="1" applyFont="1" applyFill="1" applyBorder="1" applyAlignment="1">
      <alignment horizontal="center" vertical="top" wrapText="1"/>
    </xf>
    <xf numFmtId="188" fontId="6" fillId="0" borderId="6" xfId="2" applyNumberFormat="1" applyFont="1" applyFill="1" applyBorder="1" applyAlignment="1">
      <alignment horizontal="right" vertical="top"/>
    </xf>
    <xf numFmtId="0" fontId="6" fillId="0" borderId="1" xfId="2" applyFont="1" applyFill="1" applyBorder="1" applyAlignment="1">
      <alignment horizontal="left" vertical="top"/>
    </xf>
    <xf numFmtId="0" fontId="6" fillId="0" borderId="7" xfId="2" applyFont="1" applyFill="1" applyBorder="1" applyAlignment="1">
      <alignment horizontal="left" vertical="top"/>
    </xf>
    <xf numFmtId="188" fontId="6" fillId="0" borderId="1" xfId="2" applyNumberFormat="1" applyFont="1" applyBorder="1" applyAlignment="1">
      <alignment horizontal="right" vertical="top" wrapText="1"/>
    </xf>
    <xf numFmtId="188" fontId="6" fillId="0" borderId="1" xfId="2" applyNumberFormat="1" applyFont="1" applyBorder="1" applyAlignment="1">
      <alignment horizontal="center" vertical="top" wrapText="1"/>
    </xf>
    <xf numFmtId="188" fontId="6" fillId="0" borderId="6" xfId="2" applyNumberFormat="1" applyFont="1" applyBorder="1" applyAlignment="1">
      <alignment horizontal="right" vertical="top"/>
    </xf>
    <xf numFmtId="0" fontId="6" fillId="0" borderId="7" xfId="2" applyFont="1" applyBorder="1" applyAlignment="1">
      <alignment horizontal="left" vertical="top"/>
    </xf>
    <xf numFmtId="188" fontId="6" fillId="0" borderId="6" xfId="2" applyNumberFormat="1" applyFont="1" applyBorder="1" applyAlignment="1">
      <alignment vertical="top"/>
    </xf>
    <xf numFmtId="0" fontId="6" fillId="0" borderId="1" xfId="2" applyFont="1" applyFill="1" applyBorder="1" applyAlignment="1">
      <alignment horizontal="left" vertical="top" wrapText="1"/>
    </xf>
    <xf numFmtId="188" fontId="7" fillId="3" borderId="6" xfId="2" applyNumberFormat="1" applyFont="1" applyFill="1" applyBorder="1" applyAlignment="1">
      <alignment vertical="top"/>
    </xf>
    <xf numFmtId="0" fontId="7" fillId="3" borderId="7" xfId="2" applyFont="1" applyFill="1" applyBorder="1" applyAlignment="1">
      <alignment horizontal="left" vertical="top"/>
    </xf>
    <xf numFmtId="188" fontId="7" fillId="0" borderId="6" xfId="2" applyNumberFormat="1" applyFont="1" applyBorder="1" applyAlignment="1">
      <alignment vertical="top"/>
    </xf>
    <xf numFmtId="0" fontId="7" fillId="0" borderId="7" xfId="2" applyFont="1" applyFill="1" applyBorder="1" applyAlignment="1">
      <alignment horizontal="left" vertical="top"/>
    </xf>
    <xf numFmtId="0" fontId="7" fillId="0" borderId="1" xfId="2" applyFont="1" applyFill="1" applyBorder="1" applyAlignment="1">
      <alignment vertical="top" wrapText="1"/>
    </xf>
    <xf numFmtId="188" fontId="6" fillId="0" borderId="6" xfId="2" applyNumberFormat="1" applyFont="1" applyFill="1" applyBorder="1" applyAlignment="1">
      <alignment vertical="top"/>
    </xf>
    <xf numFmtId="0" fontId="1" fillId="0" borderId="1" xfId="2" applyFont="1" applyFill="1" applyBorder="1" applyAlignment="1">
      <alignment vertical="top" wrapText="1"/>
    </xf>
    <xf numFmtId="0" fontId="6" fillId="0" borderId="7" xfId="2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188" fontId="6" fillId="0" borderId="2" xfId="2" applyNumberFormat="1" applyFont="1" applyBorder="1" applyAlignment="1">
      <alignment horizontal="right" vertical="top" wrapText="1"/>
    </xf>
    <xf numFmtId="188" fontId="6" fillId="0" borderId="2" xfId="2" applyNumberFormat="1" applyFont="1" applyBorder="1" applyAlignment="1">
      <alignment horizontal="center" vertical="top" wrapText="1"/>
    </xf>
    <xf numFmtId="188" fontId="6" fillId="0" borderId="15" xfId="2" applyNumberFormat="1" applyFont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1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188" fontId="2" fillId="8" borderId="1" xfId="2" applyNumberFormat="1" applyFont="1" applyFill="1" applyBorder="1" applyAlignment="1">
      <alignment vertical="center" wrapText="1"/>
    </xf>
    <xf numFmtId="49" fontId="6" fillId="0" borderId="1" xfId="2" applyNumberFormat="1" applyFont="1" applyBorder="1" applyAlignment="1">
      <alignment vertical="top" wrapText="1"/>
    </xf>
    <xf numFmtId="0" fontId="7" fillId="0" borderId="1" xfId="2" applyFont="1" applyBorder="1" applyAlignment="1">
      <alignment horizontal="center" vertical="top" wrapText="1"/>
    </xf>
    <xf numFmtId="188" fontId="6" fillId="0" borderId="1" xfId="2" applyNumberFormat="1" applyFont="1" applyBorder="1" applyAlignment="1">
      <alignment vertical="top" wrapText="1"/>
    </xf>
    <xf numFmtId="3" fontId="6" fillId="0" borderId="1" xfId="2" applyNumberFormat="1" applyFont="1" applyBorder="1" applyAlignment="1">
      <alignment vertical="top" wrapText="1"/>
    </xf>
    <xf numFmtId="49" fontId="1" fillId="0" borderId="1" xfId="2" applyNumberFormat="1" applyFont="1" applyBorder="1" applyAlignment="1">
      <alignment vertical="top" wrapText="1"/>
    </xf>
    <xf numFmtId="0" fontId="1" fillId="0" borderId="1" xfId="2" applyFont="1" applyBorder="1" applyAlignment="1">
      <alignment vertical="top" wrapText="1"/>
    </xf>
    <xf numFmtId="188" fontId="6" fillId="0" borderId="1" xfId="4" applyNumberFormat="1" applyFont="1" applyFill="1" applyBorder="1" applyAlignment="1">
      <alignment horizontal="right" vertical="top" wrapText="1"/>
    </xf>
    <xf numFmtId="0" fontId="7" fillId="0" borderId="1" xfId="4" applyFont="1" applyFill="1" applyBorder="1" applyAlignment="1">
      <alignment horizontal="center" vertical="top" wrapText="1"/>
    </xf>
    <xf numFmtId="188" fontId="6" fillId="0" borderId="1" xfId="4" applyNumberFormat="1" applyFont="1" applyFill="1" applyBorder="1" applyAlignment="1">
      <alignment vertical="top" wrapText="1"/>
    </xf>
    <xf numFmtId="49" fontId="6" fillId="0" borderId="1" xfId="4" applyNumberFormat="1" applyFont="1" applyFill="1" applyBorder="1" applyAlignment="1">
      <alignment vertical="top" wrapText="1"/>
    </xf>
    <xf numFmtId="0" fontId="6" fillId="0" borderId="1" xfId="4" applyFont="1" applyFill="1" applyBorder="1" applyAlignment="1">
      <alignment vertical="top" wrapText="1"/>
    </xf>
    <xf numFmtId="187" fontId="15" fillId="0" borderId="1" xfId="1" applyFont="1" applyFill="1" applyBorder="1" applyAlignment="1">
      <alignment vertical="top" wrapText="1"/>
    </xf>
    <xf numFmtId="190" fontId="7" fillId="0" borderId="1" xfId="1" applyNumberFormat="1" applyFont="1" applyFill="1" applyBorder="1" applyAlignment="1">
      <alignment horizontal="right" vertical="top" wrapText="1"/>
    </xf>
    <xf numFmtId="187" fontId="7" fillId="0" borderId="1" xfId="3" applyFont="1" applyFill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top" wrapText="1"/>
    </xf>
    <xf numFmtId="188" fontId="6" fillId="0" borderId="1" xfId="3" applyNumberFormat="1" applyFont="1" applyBorder="1" applyAlignment="1">
      <alignment horizontal="right" vertical="top" wrapText="1"/>
    </xf>
    <xf numFmtId="188" fontId="6" fillId="0" borderId="1" xfId="3" applyNumberFormat="1" applyFont="1" applyBorder="1" applyAlignment="1">
      <alignment vertical="top" wrapText="1"/>
    </xf>
    <xf numFmtId="0" fontId="7" fillId="0" borderId="1" xfId="2" applyFont="1" applyBorder="1" applyAlignment="1">
      <alignment horizontal="left" vertical="top" wrapText="1"/>
    </xf>
    <xf numFmtId="188" fontId="6" fillId="0" borderId="1" xfId="2" applyNumberFormat="1" applyFont="1" applyBorder="1" applyAlignment="1">
      <alignment vertical="top"/>
    </xf>
    <xf numFmtId="49" fontId="2" fillId="8" borderId="1" xfId="2" applyNumberFormat="1" applyFont="1" applyFill="1" applyBorder="1" applyAlignment="1">
      <alignment vertical="top" wrapText="1"/>
    </xf>
    <xf numFmtId="49" fontId="6" fillId="0" borderId="2" xfId="2" applyNumberFormat="1" applyFont="1" applyBorder="1" applyAlignment="1">
      <alignment horizontal="left" vertical="top" wrapText="1"/>
    </xf>
    <xf numFmtId="188" fontId="6" fillId="0" borderId="2" xfId="3" applyNumberFormat="1" applyFont="1" applyBorder="1" applyAlignment="1">
      <alignment horizontal="center" vertical="top" wrapText="1"/>
    </xf>
    <xf numFmtId="188" fontId="6" fillId="0" borderId="2" xfId="2" applyNumberFormat="1" applyFont="1" applyBorder="1" applyAlignment="1">
      <alignment horizontal="right" vertical="top"/>
    </xf>
    <xf numFmtId="49" fontId="6" fillId="0" borderId="1" xfId="2" applyNumberFormat="1" applyFont="1" applyFill="1" applyBorder="1" applyAlignment="1">
      <alignment horizontal="left" vertical="top" wrapText="1"/>
    </xf>
    <xf numFmtId="188" fontId="6" fillId="0" borderId="1" xfId="3" applyNumberFormat="1" applyFont="1" applyFill="1" applyBorder="1" applyAlignment="1">
      <alignment horizontal="center" vertical="top" wrapText="1"/>
    </xf>
    <xf numFmtId="188" fontId="6" fillId="0" borderId="1" xfId="2" applyNumberFormat="1" applyFont="1" applyFill="1" applyBorder="1" applyAlignment="1">
      <alignment horizontal="right" vertical="top"/>
    </xf>
    <xf numFmtId="189" fontId="22" fillId="4" borderId="8" xfId="3" applyNumberFormat="1" applyFont="1" applyFill="1" applyBorder="1" applyAlignment="1">
      <alignment horizontal="right" vertical="center"/>
    </xf>
    <xf numFmtId="0" fontId="24" fillId="4" borderId="8" xfId="2" applyFont="1" applyFill="1" applyBorder="1"/>
    <xf numFmtId="189" fontId="22" fillId="4" borderId="13" xfId="3" applyNumberFormat="1" applyFont="1" applyFill="1" applyBorder="1" applyAlignment="1">
      <alignment vertical="center"/>
    </xf>
    <xf numFmtId="0" fontId="5" fillId="4" borderId="8" xfId="2" applyFont="1" applyFill="1" applyBorder="1"/>
    <xf numFmtId="49" fontId="7" fillId="0" borderId="4" xfId="2" applyNumberFormat="1" applyFont="1" applyFill="1" applyBorder="1" applyAlignment="1">
      <alignment horizontal="left" vertical="top" wrapText="1"/>
    </xf>
    <xf numFmtId="195" fontId="7" fillId="0" borderId="4" xfId="3" applyNumberFormat="1" applyFont="1" applyFill="1" applyBorder="1" applyAlignment="1">
      <alignment horizontal="right" vertical="top" wrapText="1" indent="1"/>
    </xf>
    <xf numFmtId="188" fontId="6" fillId="0" borderId="4" xfId="3" applyNumberFormat="1" applyFont="1" applyBorder="1" applyAlignment="1">
      <alignment horizontal="center" vertical="top" wrapText="1"/>
    </xf>
    <xf numFmtId="195" fontId="7" fillId="0" borderId="4" xfId="3" applyNumberFormat="1" applyFont="1" applyFill="1" applyBorder="1" applyAlignment="1">
      <alignment vertical="top"/>
    </xf>
    <xf numFmtId="0" fontId="6" fillId="0" borderId="4" xfId="2" applyFont="1" applyBorder="1" applyAlignment="1">
      <alignment horizontal="left" vertical="top" wrapText="1"/>
    </xf>
    <xf numFmtId="0" fontId="7" fillId="0" borderId="4" xfId="2" applyFont="1" applyBorder="1" applyAlignment="1">
      <alignment vertical="top" wrapText="1"/>
    </xf>
    <xf numFmtId="0" fontId="7" fillId="0" borderId="4" xfId="2" applyFont="1" applyFill="1" applyBorder="1" applyAlignment="1">
      <alignment vertical="top" wrapText="1"/>
    </xf>
    <xf numFmtId="49" fontId="7" fillId="0" borderId="1" xfId="2" applyNumberFormat="1" applyFont="1" applyFill="1" applyBorder="1" applyAlignment="1">
      <alignment horizontal="left" vertical="top" wrapText="1"/>
    </xf>
    <xf numFmtId="195" fontId="7" fillId="0" borderId="1" xfId="3" applyNumberFormat="1" applyFont="1" applyFill="1" applyBorder="1" applyAlignment="1">
      <alignment horizontal="right" vertical="top" wrapText="1" indent="1"/>
    </xf>
    <xf numFmtId="188" fontId="6" fillId="0" borderId="1" xfId="3" applyNumberFormat="1" applyFont="1" applyBorder="1" applyAlignment="1">
      <alignment horizontal="center" vertical="top" wrapText="1"/>
    </xf>
    <xf numFmtId="195" fontId="7" fillId="0" borderId="1" xfId="3" applyNumberFormat="1" applyFont="1" applyFill="1" applyBorder="1" applyAlignment="1">
      <alignment vertical="top"/>
    </xf>
    <xf numFmtId="0" fontId="6" fillId="0" borderId="1" xfId="2" applyFont="1" applyFill="1" applyBorder="1" applyAlignment="1">
      <alignment horizontal="right" vertical="top" wrapText="1" indent="1"/>
    </xf>
    <xf numFmtId="188" fontId="6" fillId="0" borderId="1" xfId="2" applyNumberFormat="1" applyFont="1" applyFill="1" applyBorder="1" applyAlignment="1">
      <alignment vertical="top" wrapText="1"/>
    </xf>
    <xf numFmtId="49" fontId="6" fillId="0" borderId="1" xfId="2" applyNumberFormat="1" applyFont="1" applyFill="1" applyBorder="1" applyAlignment="1">
      <alignment horizontal="center" vertical="top" wrapText="1"/>
    </xf>
    <xf numFmtId="0" fontId="1" fillId="0" borderId="1" xfId="2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horizontal="left" vertical="top" wrapText="1"/>
    </xf>
    <xf numFmtId="49" fontId="6" fillId="0" borderId="2" xfId="2" applyNumberFormat="1" applyFont="1" applyFill="1" applyBorder="1" applyAlignment="1">
      <alignment horizontal="center" vertical="top" wrapText="1"/>
    </xf>
    <xf numFmtId="0" fontId="1" fillId="0" borderId="2" xfId="2" applyFont="1" applyFill="1" applyBorder="1" applyAlignment="1">
      <alignment horizontal="left" vertical="top" wrapText="1"/>
    </xf>
    <xf numFmtId="49" fontId="6" fillId="8" borderId="1" xfId="2" applyNumberFormat="1" applyFont="1" applyFill="1" applyBorder="1" applyAlignment="1">
      <alignment vertical="top" wrapText="1"/>
    </xf>
    <xf numFmtId="49" fontId="6" fillId="0" borderId="1" xfId="4" applyNumberFormat="1" applyFont="1" applyFill="1" applyBorder="1" applyAlignment="1">
      <alignment horizontal="left" vertical="top" wrapText="1"/>
    </xf>
    <xf numFmtId="0" fontId="6" fillId="0" borderId="1" xfId="4" applyFont="1" applyFill="1" applyBorder="1" applyAlignment="1">
      <alignment horizontal="right" vertical="top" wrapText="1"/>
    </xf>
    <xf numFmtId="188" fontId="6" fillId="0" borderId="1" xfId="4" applyNumberFormat="1" applyFont="1" applyFill="1" applyBorder="1" applyAlignment="1">
      <alignment horizontal="center" vertical="top" wrapText="1"/>
    </xf>
    <xf numFmtId="0" fontId="6" fillId="0" borderId="1" xfId="4" applyFont="1" applyFill="1" applyBorder="1" applyAlignment="1">
      <alignment vertical="top"/>
    </xf>
    <xf numFmtId="49" fontId="19" fillId="0" borderId="4" xfId="4" quotePrefix="1" applyNumberFormat="1" applyFont="1" applyFill="1" applyBorder="1" applyAlignment="1">
      <alignment vertical="top" wrapText="1"/>
    </xf>
    <xf numFmtId="0" fontId="19" fillId="0" borderId="4" xfId="4" applyFont="1" applyFill="1" applyBorder="1" applyAlignment="1">
      <alignment vertical="top" wrapText="1"/>
    </xf>
    <xf numFmtId="0" fontId="6" fillId="0" borderId="4" xfId="4" applyFont="1" applyFill="1" applyBorder="1" applyAlignment="1">
      <alignment vertical="top" wrapText="1"/>
    </xf>
    <xf numFmtId="0" fontId="6" fillId="0" borderId="4" xfId="4" applyFont="1" applyFill="1" applyBorder="1" applyAlignment="1">
      <alignment horizontal="left" vertical="top" wrapText="1"/>
    </xf>
    <xf numFmtId="188" fontId="6" fillId="0" borderId="1" xfId="5" applyNumberFormat="1" applyFont="1" applyFill="1" applyBorder="1" applyAlignment="1">
      <alignment horizontal="center" vertical="top" wrapText="1"/>
    </xf>
    <xf numFmtId="189" fontId="6" fillId="0" borderId="1" xfId="5" applyNumberFormat="1" applyFont="1" applyFill="1" applyBorder="1" applyAlignment="1">
      <alignment horizontal="right" vertical="top"/>
    </xf>
    <xf numFmtId="188" fontId="6" fillId="0" borderId="1" xfId="4" applyNumberFormat="1" applyFont="1" applyFill="1" applyBorder="1" applyAlignment="1">
      <alignment vertical="top"/>
    </xf>
    <xf numFmtId="0" fontId="6" fillId="0" borderId="2" xfId="4" applyFont="1" applyFill="1" applyBorder="1" applyAlignment="1">
      <alignment vertical="top" wrapText="1"/>
    </xf>
    <xf numFmtId="49" fontId="6" fillId="0" borderId="3" xfId="2" applyNumberFormat="1" applyFont="1" applyBorder="1" applyAlignment="1">
      <alignment horizontal="left" vertical="top" wrapText="1"/>
    </xf>
    <xf numFmtId="191" fontId="6" fillId="0" borderId="3" xfId="2" applyNumberFormat="1" applyFont="1" applyBorder="1" applyAlignment="1">
      <alignment horizontal="right" vertical="top" wrapText="1"/>
    </xf>
    <xf numFmtId="188" fontId="6" fillId="0" borderId="3" xfId="3" applyNumberFormat="1" applyFont="1" applyBorder="1" applyAlignment="1">
      <alignment horizontal="center" vertical="top" wrapText="1"/>
    </xf>
    <xf numFmtId="191" fontId="6" fillId="0" borderId="16" xfId="2" applyNumberFormat="1" applyFont="1" applyBorder="1" applyAlignment="1">
      <alignment vertical="top"/>
    </xf>
    <xf numFmtId="0" fontId="6" fillId="0" borderId="3" xfId="2" applyFont="1" applyBorder="1" applyAlignment="1">
      <alignment vertical="top" wrapText="1"/>
    </xf>
    <xf numFmtId="0" fontId="1" fillId="0" borderId="3" xfId="2" applyFont="1" applyBorder="1" applyAlignment="1">
      <alignment vertical="top" wrapText="1"/>
    </xf>
    <xf numFmtId="0" fontId="6" fillId="0" borderId="3" xfId="2" applyFont="1" applyFill="1" applyBorder="1" applyAlignment="1">
      <alignment vertical="top" wrapText="1"/>
    </xf>
    <xf numFmtId="195" fontId="12" fillId="14" borderId="8" xfId="2" applyNumberFormat="1" applyFont="1" applyFill="1" applyBorder="1" applyAlignment="1">
      <alignment vertical="center"/>
    </xf>
    <xf numFmtId="0" fontId="5" fillId="14" borderId="8" xfId="2" applyFont="1" applyFill="1" applyBorder="1"/>
    <xf numFmtId="189" fontId="12" fillId="14" borderId="8" xfId="2" applyNumberFormat="1" applyFont="1" applyFill="1" applyBorder="1" applyAlignment="1">
      <alignment vertical="center"/>
    </xf>
    <xf numFmtId="191" fontId="12" fillId="14" borderId="13" xfId="2" applyNumberFormat="1" applyFont="1" applyFill="1" applyBorder="1" applyAlignment="1">
      <alignment vertical="center"/>
    </xf>
    <xf numFmtId="49" fontId="2" fillId="8" borderId="1" xfId="2" applyNumberFormat="1" applyFont="1" applyFill="1" applyBorder="1" applyAlignment="1">
      <alignment vertical="center" wrapText="1"/>
    </xf>
    <xf numFmtId="49" fontId="6" fillId="0" borderId="4" xfId="2" applyNumberFormat="1" applyFont="1" applyBorder="1" applyAlignment="1">
      <alignment horizontal="left" vertical="top" wrapText="1"/>
    </xf>
    <xf numFmtId="195" fontId="6" fillId="0" borderId="4" xfId="3" applyNumberFormat="1" applyFont="1" applyBorder="1" applyAlignment="1">
      <alignment horizontal="right" vertical="top" wrapText="1"/>
    </xf>
    <xf numFmtId="195" fontId="6" fillId="0" borderId="4" xfId="3" applyNumberFormat="1" applyFont="1" applyBorder="1" applyAlignment="1">
      <alignment vertical="top" wrapText="1"/>
    </xf>
    <xf numFmtId="188" fontId="6" fillId="0" borderId="1" xfId="2" applyNumberFormat="1" applyFont="1" applyBorder="1" applyAlignment="1">
      <alignment horizontal="right" vertical="top"/>
    </xf>
    <xf numFmtId="49" fontId="6" fillId="0" borderId="1" xfId="2" applyNumberFormat="1" applyFont="1" applyBorder="1" applyAlignment="1">
      <alignment horizontal="center" vertical="top"/>
    </xf>
    <xf numFmtId="49" fontId="6" fillId="0" borderId="1" xfId="2" applyNumberFormat="1" applyFont="1" applyBorder="1" applyAlignment="1">
      <alignment horizontal="right" vertical="top"/>
    </xf>
    <xf numFmtId="188" fontId="6" fillId="0" borderId="4" xfId="2" applyNumberFormat="1" applyFont="1" applyBorder="1" applyAlignment="1">
      <alignment horizontal="right" vertical="top" wrapText="1"/>
    </xf>
    <xf numFmtId="188" fontId="6" fillId="0" borderId="4" xfId="2" applyNumberFormat="1" applyFont="1" applyBorder="1" applyAlignment="1">
      <alignment vertical="top"/>
    </xf>
    <xf numFmtId="49" fontId="1" fillId="0" borderId="4" xfId="2" applyNumberFormat="1" applyFont="1" applyBorder="1" applyAlignment="1">
      <alignment horizontal="left" vertical="top" wrapText="1"/>
    </xf>
    <xf numFmtId="49" fontId="17" fillId="0" borderId="4" xfId="2" applyNumberFormat="1" applyFont="1" applyBorder="1" applyAlignment="1">
      <alignment horizontal="left" vertical="top" wrapText="1"/>
    </xf>
    <xf numFmtId="0" fontId="6" fillId="0" borderId="4" xfId="2" applyFont="1" applyFill="1" applyBorder="1"/>
    <xf numFmtId="49" fontId="6" fillId="0" borderId="1" xfId="2" applyNumberFormat="1" applyFont="1" applyBorder="1" applyAlignment="1">
      <alignment horizontal="left" vertical="top" wrapText="1"/>
    </xf>
    <xf numFmtId="49" fontId="1" fillId="0" borderId="1" xfId="2" applyNumberFormat="1" applyFont="1" applyBorder="1" applyAlignment="1">
      <alignment horizontal="left" vertical="top" wrapText="1"/>
    </xf>
    <xf numFmtId="190" fontId="6" fillId="0" borderId="4" xfId="3" applyNumberFormat="1" applyFont="1" applyBorder="1" applyAlignment="1">
      <alignment horizontal="right" vertical="top" wrapText="1"/>
    </xf>
    <xf numFmtId="190" fontId="6" fillId="0" borderId="20" xfId="3" applyNumberFormat="1" applyFont="1" applyBorder="1" applyAlignment="1">
      <alignment vertical="top" wrapText="1"/>
    </xf>
    <xf numFmtId="189" fontId="36" fillId="0" borderId="1" xfId="1" applyNumberFormat="1" applyFont="1" applyFill="1" applyBorder="1" applyAlignment="1">
      <alignment horizontal="center" vertical="top" wrapText="1"/>
    </xf>
    <xf numFmtId="196" fontId="7" fillId="0" borderId="1" xfId="1" applyNumberFormat="1" applyFont="1" applyFill="1" applyBorder="1" applyAlignment="1">
      <alignment horizontal="right" vertical="top" wrapText="1"/>
    </xf>
    <xf numFmtId="190" fontId="6" fillId="0" borderId="1" xfId="3" applyNumberFormat="1" applyFont="1" applyBorder="1" applyAlignment="1">
      <alignment horizontal="right" vertical="top" wrapText="1"/>
    </xf>
    <xf numFmtId="190" fontId="6" fillId="0" borderId="1" xfId="3" applyNumberFormat="1" applyFont="1" applyBorder="1" applyAlignment="1">
      <alignment vertical="top" wrapText="1"/>
    </xf>
    <xf numFmtId="41" fontId="2" fillId="8" borderId="1" xfId="2" applyNumberFormat="1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left" vertical="top" wrapText="1"/>
    </xf>
    <xf numFmtId="188" fontId="11" fillId="0" borderId="20" xfId="3" applyNumberFormat="1" applyFont="1" applyBorder="1" applyAlignment="1">
      <alignment horizontal="center" vertical="top" wrapText="1"/>
    </xf>
    <xf numFmtId="188" fontId="6" fillId="0" borderId="4" xfId="3" applyNumberFormat="1" applyFont="1" applyBorder="1" applyAlignment="1">
      <alignment horizontal="left" vertical="top" wrapText="1"/>
    </xf>
    <xf numFmtId="0" fontId="7" fillId="0" borderId="4" xfId="2" applyFont="1" applyBorder="1" applyAlignment="1">
      <alignment horizontal="left" vertical="top" wrapText="1"/>
    </xf>
    <xf numFmtId="0" fontId="2" fillId="8" borderId="1" xfId="2" applyFont="1" applyFill="1" applyBorder="1" applyAlignment="1">
      <alignment vertical="center"/>
    </xf>
    <xf numFmtId="190" fontId="6" fillId="0" borderId="20" xfId="3" applyNumberFormat="1" applyFont="1" applyBorder="1" applyAlignment="1">
      <alignment vertical="top"/>
    </xf>
    <xf numFmtId="0" fontId="1" fillId="0" borderId="4" xfId="2" applyFont="1" applyBorder="1" applyAlignment="1">
      <alignment vertical="top" wrapText="1"/>
    </xf>
    <xf numFmtId="0" fontId="6" fillId="0" borderId="4" xfId="2" applyFont="1" applyBorder="1" applyAlignment="1">
      <alignment horizontal="center" vertical="top"/>
    </xf>
    <xf numFmtId="189" fontId="12" fillId="6" borderId="8" xfId="2" applyNumberFormat="1" applyFont="1" applyFill="1" applyBorder="1" applyAlignment="1">
      <alignment vertical="center"/>
    </xf>
    <xf numFmtId="0" fontId="12" fillId="6" borderId="8" xfId="2" applyFont="1" applyFill="1" applyBorder="1" applyAlignment="1">
      <alignment vertical="center"/>
    </xf>
    <xf numFmtId="188" fontId="12" fillId="6" borderId="8" xfId="2" applyNumberFormat="1" applyFont="1" applyFill="1" applyBorder="1" applyAlignment="1">
      <alignment vertical="center"/>
    </xf>
    <xf numFmtId="189" fontId="12" fillId="6" borderId="13" xfId="2" applyNumberFormat="1" applyFont="1" applyFill="1" applyBorder="1" applyAlignment="1">
      <alignment vertical="center"/>
    </xf>
    <xf numFmtId="189" fontId="13" fillId="5" borderId="22" xfId="0" applyNumberFormat="1" applyFont="1" applyFill="1" applyBorder="1" applyAlignment="1">
      <alignment vertical="center"/>
    </xf>
    <xf numFmtId="0" fontId="14" fillId="5" borderId="22" xfId="0" applyFont="1" applyFill="1" applyBorder="1"/>
    <xf numFmtId="0" fontId="0" fillId="5" borderId="19" xfId="0" applyFill="1" applyBorder="1"/>
    <xf numFmtId="0" fontId="7" fillId="0" borderId="2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2" fillId="0" borderId="0" xfId="0" applyFont="1" applyBorder="1" applyAlignment="1"/>
    <xf numFmtId="190" fontId="10" fillId="13" borderId="1" xfId="0" applyNumberFormat="1" applyFont="1" applyFill="1" applyBorder="1" applyAlignment="1">
      <alignment horizontal="left" vertical="top" wrapText="1"/>
    </xf>
    <xf numFmtId="49" fontId="7" fillId="13" borderId="1" xfId="0" applyNumberFormat="1" applyFont="1" applyFill="1" applyBorder="1" applyAlignment="1">
      <alignment horizontal="left" vertical="top" wrapText="1"/>
    </xf>
    <xf numFmtId="49" fontId="6" fillId="13" borderId="1" xfId="0" applyNumberFormat="1" applyFont="1" applyFill="1" applyBorder="1" applyAlignment="1">
      <alignment horizontal="left" vertical="top" wrapText="1"/>
    </xf>
    <xf numFmtId="189" fontId="2" fillId="14" borderId="1" xfId="1" applyNumberFormat="1" applyFont="1" applyFill="1" applyBorder="1" applyAlignment="1">
      <alignment horizontal="right" vertical="top"/>
    </xf>
    <xf numFmtId="189" fontId="2" fillId="14" borderId="1" xfId="1" applyNumberFormat="1" applyFont="1" applyFill="1" applyBorder="1" applyAlignment="1">
      <alignment horizontal="center" vertical="top"/>
    </xf>
    <xf numFmtId="190" fontId="10" fillId="14" borderId="1" xfId="1" applyNumberFormat="1" applyFont="1" applyFill="1" applyBorder="1" applyAlignment="1">
      <alignment horizontal="center" vertical="top" wrapText="1"/>
    </xf>
    <xf numFmtId="0" fontId="10" fillId="14" borderId="1" xfId="0" applyFont="1" applyFill="1" applyBorder="1" applyAlignment="1">
      <alignment horizontal="center" vertical="top"/>
    </xf>
    <xf numFmtId="0" fontId="10" fillId="14" borderId="1" xfId="0" applyFont="1" applyFill="1" applyBorder="1" applyAlignment="1">
      <alignment horizontal="center" vertical="top" wrapText="1"/>
    </xf>
    <xf numFmtId="0" fontId="7" fillId="14" borderId="1" xfId="0" applyFont="1" applyFill="1" applyBorder="1" applyAlignment="1">
      <alignment horizontal="center" vertical="top" wrapText="1"/>
    </xf>
    <xf numFmtId="190" fontId="10" fillId="8" borderId="1" xfId="0" applyNumberFormat="1" applyFont="1" applyFill="1" applyBorder="1" applyAlignment="1">
      <alignment vertical="top" wrapText="1"/>
    </xf>
    <xf numFmtId="49" fontId="7" fillId="8" borderId="1" xfId="0" applyNumberFormat="1" applyFont="1" applyFill="1" applyBorder="1" applyAlignment="1">
      <alignment vertical="top" wrapText="1"/>
    </xf>
    <xf numFmtId="43" fontId="10" fillId="8" borderId="1" xfId="0" applyNumberFormat="1" applyFont="1" applyFill="1" applyBorder="1" applyAlignment="1">
      <alignment vertical="top" wrapText="1"/>
    </xf>
    <xf numFmtId="0" fontId="10" fillId="8" borderId="1" xfId="0" applyFont="1" applyFill="1" applyBorder="1" applyAlignment="1">
      <alignment vertical="top" wrapText="1"/>
    </xf>
    <xf numFmtId="188" fontId="7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188" fontId="6" fillId="0" borderId="1" xfId="0" applyNumberFormat="1" applyFont="1" applyFill="1" applyBorder="1" applyAlignment="1">
      <alignment horizontal="left" vertical="top" wrapText="1"/>
    </xf>
    <xf numFmtId="188" fontId="6" fillId="0" borderId="1" xfId="0" applyNumberFormat="1" applyFont="1" applyFill="1" applyBorder="1" applyAlignment="1">
      <alignment vertical="top" wrapText="1"/>
    </xf>
    <xf numFmtId="190" fontId="7" fillId="0" borderId="1" xfId="6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vertical="top" wrapText="1"/>
    </xf>
    <xf numFmtId="189" fontId="2" fillId="13" borderId="1" xfId="1" applyNumberFormat="1" applyFont="1" applyFill="1" applyBorder="1" applyAlignment="1">
      <alignment horizontal="center" vertical="top"/>
    </xf>
    <xf numFmtId="190" fontId="10" fillId="13" borderId="1" xfId="1" applyNumberFormat="1" applyFont="1" applyFill="1" applyBorder="1" applyAlignment="1">
      <alignment horizontal="center" vertical="top" wrapText="1"/>
    </xf>
    <xf numFmtId="0" fontId="10" fillId="13" borderId="1" xfId="0" applyFont="1" applyFill="1" applyBorder="1" applyAlignment="1">
      <alignment horizontal="center" vertical="top"/>
    </xf>
    <xf numFmtId="0" fontId="10" fillId="1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189" fontId="7" fillId="3" borderId="1" xfId="1" applyNumberFormat="1" applyFont="1" applyFill="1" applyBorder="1" applyAlignment="1">
      <alignment vertical="top" wrapText="1"/>
    </xf>
    <xf numFmtId="189" fontId="7" fillId="3" borderId="1" xfId="1" applyNumberFormat="1" applyFont="1" applyFill="1" applyBorder="1" applyAlignment="1">
      <alignment horizontal="right" vertical="top" wrapText="1"/>
    </xf>
    <xf numFmtId="0" fontId="20" fillId="3" borderId="1" xfId="0" applyFont="1" applyFill="1" applyBorder="1" applyAlignment="1">
      <alignment vertical="top" wrapText="1"/>
    </xf>
    <xf numFmtId="189" fontId="15" fillId="3" borderId="1" xfId="1" applyNumberFormat="1" applyFont="1" applyFill="1" applyBorder="1" applyAlignment="1">
      <alignment horizontal="right" vertical="top" wrapText="1"/>
    </xf>
    <xf numFmtId="189" fontId="15" fillId="3" borderId="1" xfId="1" applyNumberFormat="1" applyFont="1" applyFill="1" applyBorder="1" applyAlignment="1">
      <alignment vertical="top" wrapText="1"/>
    </xf>
    <xf numFmtId="189" fontId="7" fillId="3" borderId="1" xfId="1" applyNumberFormat="1" applyFont="1" applyFill="1" applyBorder="1" applyAlignment="1">
      <alignment horizontal="center" vertical="center"/>
    </xf>
    <xf numFmtId="189" fontId="7" fillId="3" borderId="1" xfId="1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center" wrapText="1"/>
    </xf>
    <xf numFmtId="189" fontId="7" fillId="3" borderId="1" xfId="1" applyNumberFormat="1" applyFont="1" applyFill="1" applyBorder="1"/>
    <xf numFmtId="190" fontId="7" fillId="8" borderId="1" xfId="1" applyNumberFormat="1" applyFont="1" applyFill="1" applyBorder="1" applyAlignment="1">
      <alignment horizontal="right" vertical="top" wrapText="1"/>
    </xf>
    <xf numFmtId="0" fontId="7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vertical="top" wrapText="1"/>
    </xf>
    <xf numFmtId="0" fontId="0" fillId="0" borderId="1" xfId="0" applyFill="1" applyBorder="1"/>
    <xf numFmtId="189" fontId="38" fillId="0" borderId="1" xfId="1" applyNumberFormat="1" applyFont="1" applyFill="1" applyBorder="1" applyAlignment="1">
      <alignment horizontal="right" vertical="top" wrapText="1"/>
    </xf>
    <xf numFmtId="189" fontId="38" fillId="0" borderId="1" xfId="1" applyNumberFormat="1" applyFont="1" applyFill="1" applyBorder="1" applyAlignment="1">
      <alignment vertical="top" wrapText="1"/>
    </xf>
    <xf numFmtId="190" fontId="7" fillId="0" borderId="1" xfId="1" applyNumberFormat="1" applyFont="1" applyFill="1" applyBorder="1" applyAlignment="1">
      <alignment horizontal="right" vertical="top"/>
    </xf>
    <xf numFmtId="0" fontId="38" fillId="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189" fontId="12" fillId="9" borderId="8" xfId="1" applyNumberFormat="1" applyFont="1" applyFill="1" applyBorder="1" applyAlignment="1">
      <alignment horizontal="right" vertical="center"/>
    </xf>
    <xf numFmtId="189" fontId="22" fillId="9" borderId="13" xfId="1" applyNumberFormat="1" applyFont="1" applyFill="1" applyBorder="1" applyAlignment="1">
      <alignment horizontal="right" vertical="center"/>
    </xf>
    <xf numFmtId="0" fontId="22" fillId="9" borderId="8" xfId="0" applyFont="1" applyFill="1" applyBorder="1" applyAlignment="1">
      <alignment horizontal="right" vertical="center"/>
    </xf>
    <xf numFmtId="0" fontId="12" fillId="9" borderId="8" xfId="0" applyFont="1" applyFill="1" applyBorder="1" applyAlignment="1">
      <alignment horizontal="right" vertical="center"/>
    </xf>
    <xf numFmtId="0" fontId="7" fillId="0" borderId="16" xfId="0" applyFont="1" applyFill="1" applyBorder="1" applyAlignment="1">
      <alignment horizontal="center" vertical="top"/>
    </xf>
    <xf numFmtId="49" fontId="7" fillId="0" borderId="3" xfId="0" applyNumberFormat="1" applyFont="1" applyBorder="1" applyAlignment="1">
      <alignment horizontal="left" vertical="top" wrapText="1"/>
    </xf>
    <xf numFmtId="189" fontId="6" fillId="0" borderId="3" xfId="1" applyNumberFormat="1" applyFont="1" applyBorder="1" applyAlignment="1">
      <alignment horizontal="right" vertical="top" wrapText="1"/>
    </xf>
    <xf numFmtId="189" fontId="6" fillId="0" borderId="3" xfId="1" applyNumberFormat="1" applyFont="1" applyBorder="1" applyAlignment="1">
      <alignment horizontal="center" vertical="top" wrapText="1"/>
    </xf>
    <xf numFmtId="189" fontId="7" fillId="0" borderId="15" xfId="1" quotePrefix="1" applyNumberFormat="1" applyFont="1" applyBorder="1" applyAlignment="1">
      <alignment vertical="top"/>
    </xf>
    <xf numFmtId="0" fontId="7" fillId="0" borderId="2" xfId="0" applyFont="1" applyBorder="1" applyAlignment="1">
      <alignment vertical="top"/>
    </xf>
    <xf numFmtId="189" fontId="6" fillId="0" borderId="1" xfId="1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/>
    </xf>
    <xf numFmtId="49" fontId="7" fillId="0" borderId="4" xfId="0" applyNumberFormat="1" applyFont="1" applyBorder="1" applyAlignment="1">
      <alignment horizontal="left" vertical="top" wrapText="1"/>
    </xf>
    <xf numFmtId="189" fontId="6" fillId="0" borderId="4" xfId="1" applyNumberFormat="1" applyFont="1" applyBorder="1" applyAlignment="1">
      <alignment horizontal="right" vertical="top" wrapText="1"/>
    </xf>
    <xf numFmtId="189" fontId="6" fillId="0" borderId="4" xfId="1" applyNumberFormat="1" applyFont="1" applyBorder="1" applyAlignment="1">
      <alignment horizontal="center" vertical="top" wrapText="1"/>
    </xf>
    <xf numFmtId="189" fontId="7" fillId="0" borderId="20" xfId="1" applyNumberFormat="1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188" fontId="10" fillId="8" borderId="1" xfId="2" applyNumberFormat="1" applyFont="1" applyFill="1" applyBorder="1" applyAlignment="1">
      <alignment vertical="top" wrapText="1"/>
    </xf>
    <xf numFmtId="49" fontId="7" fillId="0" borderId="4" xfId="0" applyNumberFormat="1" applyFont="1" applyFill="1" applyBorder="1" applyAlignment="1">
      <alignment horizontal="left" vertical="top" wrapText="1"/>
    </xf>
    <xf numFmtId="189" fontId="7" fillId="0" borderId="4" xfId="1" applyNumberFormat="1" applyFont="1" applyFill="1" applyBorder="1" applyAlignment="1">
      <alignment horizontal="right" vertical="top" wrapText="1"/>
    </xf>
    <xf numFmtId="189" fontId="7" fillId="0" borderId="6" xfId="1" applyNumberFormat="1" applyFont="1" applyBorder="1" applyAlignment="1">
      <alignment vertical="top"/>
    </xf>
    <xf numFmtId="189" fontId="7" fillId="0" borderId="1" xfId="1" applyNumberFormat="1" applyFont="1" applyBorder="1" applyAlignment="1">
      <alignment horizontal="right" vertical="top" wrapText="1"/>
    </xf>
    <xf numFmtId="189" fontId="6" fillId="0" borderId="1" xfId="1" applyNumberFormat="1" applyFont="1" applyBorder="1" applyAlignment="1">
      <alignment horizontal="center" vertical="top" wrapText="1"/>
    </xf>
    <xf numFmtId="189" fontId="7" fillId="0" borderId="6" xfId="1" applyNumberFormat="1" applyFont="1" applyFill="1" applyBorder="1" applyAlignment="1">
      <alignment vertical="top"/>
    </xf>
    <xf numFmtId="0" fontId="20" fillId="0" borderId="1" xfId="2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center" vertical="top"/>
    </xf>
    <xf numFmtId="188" fontId="10" fillId="8" borderId="1" xfId="2" applyNumberFormat="1" applyFont="1" applyFill="1" applyBorder="1" applyAlignment="1">
      <alignment vertical="center" wrapText="1"/>
    </xf>
    <xf numFmtId="49" fontId="7" fillId="3" borderId="4" xfId="0" applyNumberFormat="1" applyFont="1" applyFill="1" applyBorder="1" applyAlignment="1">
      <alignment horizontal="left" vertical="top" wrapText="1"/>
    </xf>
    <xf numFmtId="189" fontId="7" fillId="3" borderId="4" xfId="1" applyNumberFormat="1" applyFont="1" applyFill="1" applyBorder="1" applyAlignment="1">
      <alignment horizontal="right" vertical="top" wrapText="1"/>
    </xf>
    <xf numFmtId="189" fontId="6" fillId="3" borderId="4" xfId="1" applyNumberFormat="1" applyFont="1" applyFill="1" applyBorder="1" applyAlignment="1">
      <alignment horizontal="center" vertical="top" wrapText="1"/>
    </xf>
    <xf numFmtId="189" fontId="7" fillId="3" borderId="6" xfId="1" applyNumberFormat="1" applyFont="1" applyFill="1" applyBorder="1" applyAlignment="1">
      <alignment vertical="top"/>
    </xf>
    <xf numFmtId="189" fontId="6" fillId="3" borderId="1" xfId="1" applyNumberFormat="1" applyFont="1" applyFill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left" vertical="top" wrapText="1"/>
    </xf>
    <xf numFmtId="189" fontId="7" fillId="0" borderId="2" xfId="1" applyNumberFormat="1" applyFont="1" applyBorder="1" applyAlignment="1">
      <alignment horizontal="right" vertical="top" wrapText="1"/>
    </xf>
    <xf numFmtId="189" fontId="6" fillId="0" borderId="2" xfId="1" applyNumberFormat="1" applyFont="1" applyBorder="1" applyAlignment="1">
      <alignment horizontal="center" vertical="top" wrapText="1"/>
    </xf>
    <xf numFmtId="189" fontId="7" fillId="0" borderId="15" xfId="1" applyNumberFormat="1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189" fontId="7" fillId="0" borderId="2" xfId="1" applyNumberFormat="1" applyFont="1" applyFill="1" applyBorder="1" applyAlignment="1">
      <alignment horizontal="right" vertical="top" wrapText="1"/>
    </xf>
    <xf numFmtId="189" fontId="7" fillId="0" borderId="2" xfId="1" applyNumberFormat="1" applyFont="1" applyFill="1" applyBorder="1" applyAlignment="1">
      <alignment horizontal="center" vertical="top" wrapText="1"/>
    </xf>
    <xf numFmtId="189" fontId="7" fillId="0" borderId="15" xfId="1" applyNumberFormat="1" applyFont="1" applyFill="1" applyBorder="1" applyAlignment="1">
      <alignment vertical="top"/>
    </xf>
    <xf numFmtId="189" fontId="7" fillId="0" borderId="4" xfId="1" applyNumberFormat="1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189" fontId="7" fillId="0" borderId="1" xfId="1" applyNumberFormat="1" applyFont="1" applyBorder="1" applyAlignment="1">
      <alignment horizontal="center" vertical="top" wrapText="1"/>
    </xf>
    <xf numFmtId="189" fontId="2" fillId="8" borderId="20" xfId="0" applyNumberFormat="1" applyFont="1" applyFill="1" applyBorder="1" applyAlignment="1">
      <alignment vertical="center" wrapText="1"/>
    </xf>
    <xf numFmtId="188" fontId="10" fillId="8" borderId="4" xfId="2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188" fontId="10" fillId="8" borderId="15" xfId="2" applyNumberFormat="1" applyFont="1" applyFill="1" applyBorder="1" applyAlignment="1">
      <alignment vertical="center" wrapText="1"/>
    </xf>
    <xf numFmtId="188" fontId="10" fillId="8" borderId="2" xfId="2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left" vertical="top" wrapText="1"/>
    </xf>
    <xf numFmtId="189" fontId="6" fillId="0" borderId="1" xfId="1" applyNumberFormat="1" applyFont="1" applyBorder="1" applyAlignment="1">
      <alignment horizontal="right" vertical="top" wrapText="1"/>
    </xf>
    <xf numFmtId="189" fontId="7" fillId="0" borderId="6" xfId="1" applyNumberFormat="1" applyFont="1" applyBorder="1" applyAlignment="1">
      <alignment vertical="top" wrapText="1"/>
    </xf>
    <xf numFmtId="0" fontId="7" fillId="0" borderId="20" xfId="0" applyFont="1" applyBorder="1" applyAlignment="1">
      <alignment horizontal="center" vertical="top"/>
    </xf>
    <xf numFmtId="189" fontId="6" fillId="0" borderId="24" xfId="1" applyNumberFormat="1" applyFont="1" applyFill="1" applyBorder="1" applyAlignment="1">
      <alignment horizontal="right" vertical="top" wrapText="1"/>
    </xf>
    <xf numFmtId="189" fontId="6" fillId="0" borderId="24" xfId="1" applyNumberFormat="1" applyFont="1" applyFill="1" applyBorder="1" applyAlignment="1">
      <alignment horizontal="center" vertical="top" wrapText="1"/>
    </xf>
    <xf numFmtId="189" fontId="6" fillId="0" borderId="12" xfId="1" applyNumberFormat="1" applyFont="1" applyFill="1" applyBorder="1" applyAlignment="1">
      <alignment horizontal="center" vertical="top" wrapText="1"/>
    </xf>
    <xf numFmtId="189" fontId="7" fillId="0" borderId="20" xfId="1" applyNumberFormat="1" applyFont="1" applyFill="1" applyBorder="1" applyAlignment="1">
      <alignment vertical="top" wrapText="1"/>
    </xf>
    <xf numFmtId="0" fontId="6" fillId="0" borderId="6" xfId="0" applyFont="1" applyFill="1" applyBorder="1" applyAlignment="1">
      <alignment horizontal="left" vertical="top" wrapText="1"/>
    </xf>
    <xf numFmtId="188" fontId="10" fillId="8" borderId="20" xfId="2" applyNumberFormat="1" applyFont="1" applyFill="1" applyBorder="1" applyAlignment="1">
      <alignment vertical="center" wrapText="1"/>
    </xf>
    <xf numFmtId="49" fontId="10" fillId="8" borderId="1" xfId="2" applyNumberFormat="1" applyFont="1" applyFill="1" applyBorder="1" applyAlignment="1">
      <alignment vertical="top" wrapText="1"/>
    </xf>
    <xf numFmtId="49" fontId="10" fillId="8" borderId="4" xfId="2" applyNumberFormat="1" applyFont="1" applyFill="1" applyBorder="1" applyAlignment="1">
      <alignment vertical="top" wrapText="1"/>
    </xf>
    <xf numFmtId="0" fontId="7" fillId="0" borderId="3" xfId="0" applyNumberFormat="1" applyFont="1" applyBorder="1" applyAlignment="1">
      <alignment horizontal="left" vertical="top" wrapText="1"/>
    </xf>
    <xf numFmtId="189" fontId="26" fillId="0" borderId="4" xfId="1" applyNumberFormat="1" applyFont="1" applyFill="1" applyBorder="1" applyAlignment="1">
      <alignment horizontal="right" vertical="top" wrapText="1"/>
    </xf>
    <xf numFmtId="189" fontId="7" fillId="0" borderId="20" xfId="1" applyNumberFormat="1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197" fontId="6" fillId="0" borderId="4" xfId="1" applyNumberFormat="1" applyFont="1" applyBorder="1" applyAlignment="1">
      <alignment horizontal="right" vertical="top" wrapText="1"/>
    </xf>
    <xf numFmtId="197" fontId="6" fillId="0" borderId="4" xfId="1" applyNumberFormat="1" applyFont="1" applyBorder="1" applyAlignment="1">
      <alignment horizontal="center" vertical="top" wrapText="1"/>
    </xf>
    <xf numFmtId="197" fontId="7" fillId="0" borderId="6" xfId="1" applyNumberFormat="1" applyFont="1" applyBorder="1" applyAlignment="1">
      <alignment vertical="top"/>
    </xf>
    <xf numFmtId="0" fontId="6" fillId="0" borderId="1" xfId="0" quotePrefix="1" applyFont="1" applyBorder="1" applyAlignment="1">
      <alignment vertical="top" wrapText="1"/>
    </xf>
    <xf numFmtId="197" fontId="6" fillId="0" borderId="1" xfId="1" applyNumberFormat="1" applyFont="1" applyBorder="1" applyAlignment="1">
      <alignment horizontal="right" vertical="top" wrapText="1"/>
    </xf>
    <xf numFmtId="197" fontId="6" fillId="0" borderId="1" xfId="1" applyNumberFormat="1" applyFont="1" applyBorder="1" applyAlignment="1">
      <alignment horizontal="center" vertical="top" wrapText="1"/>
    </xf>
    <xf numFmtId="189" fontId="12" fillId="12" borderId="8" xfId="1" applyNumberFormat="1" applyFont="1" applyFill="1" applyBorder="1" applyAlignment="1">
      <alignment vertical="center"/>
    </xf>
    <xf numFmtId="189" fontId="22" fillId="12" borderId="13" xfId="1" applyNumberFormat="1" applyFont="1" applyFill="1" applyBorder="1" applyAlignment="1">
      <alignment vertical="center"/>
    </xf>
    <xf numFmtId="189" fontId="22" fillId="12" borderId="8" xfId="0" applyNumberFormat="1" applyFont="1" applyFill="1" applyBorder="1" applyAlignment="1">
      <alignment vertical="center"/>
    </xf>
    <xf numFmtId="0" fontId="22" fillId="12" borderId="8" xfId="0" applyFont="1" applyFill="1" applyBorder="1" applyAlignment="1">
      <alignment vertical="center"/>
    </xf>
    <xf numFmtId="0" fontId="12" fillId="12" borderId="8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vertical="top" wrapText="1"/>
    </xf>
    <xf numFmtId="49" fontId="7" fillId="0" borderId="4" xfId="0" applyNumberFormat="1" applyFont="1" applyFill="1" applyBorder="1" applyAlignment="1">
      <alignment vertical="top" wrapText="1"/>
    </xf>
    <xf numFmtId="189" fontId="6" fillId="0" borderId="4" xfId="1" applyNumberFormat="1" applyFont="1" applyFill="1" applyBorder="1" applyAlignment="1">
      <alignment horizontal="right" vertical="top" wrapText="1"/>
    </xf>
    <xf numFmtId="189" fontId="6" fillId="0" borderId="4" xfId="1" applyNumberFormat="1" applyFont="1" applyFill="1" applyBorder="1" applyAlignment="1">
      <alignment horizontal="center" vertical="top" wrapText="1"/>
    </xf>
    <xf numFmtId="0" fontId="20" fillId="0" borderId="1" xfId="0" quotePrefix="1" applyFont="1" applyFill="1" applyBorder="1" applyAlignment="1">
      <alignment vertical="top" wrapText="1"/>
    </xf>
    <xf numFmtId="49" fontId="10" fillId="8" borderId="1" xfId="0" applyNumberFormat="1" applyFont="1" applyFill="1" applyBorder="1" applyAlignment="1">
      <alignment horizontal="left" vertical="top" wrapText="1"/>
    </xf>
    <xf numFmtId="49" fontId="2" fillId="8" borderId="1" xfId="0" applyNumberFormat="1" applyFont="1" applyFill="1" applyBorder="1" applyAlignment="1">
      <alignment horizontal="left" vertical="top" wrapText="1"/>
    </xf>
    <xf numFmtId="189" fontId="36" fillId="0" borderId="4" xfId="1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189" fontId="10" fillId="8" borderId="1" xfId="0" applyNumberFormat="1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49" fontId="7" fillId="0" borderId="3" xfId="0" applyNumberFormat="1" applyFont="1" applyFill="1" applyBorder="1" applyAlignment="1">
      <alignment horizontal="left" vertical="top" wrapText="1"/>
    </xf>
    <xf numFmtId="189" fontId="36" fillId="0" borderId="4" xfId="1" applyNumberFormat="1" applyFont="1" applyFill="1" applyBorder="1" applyAlignment="1">
      <alignment horizontal="center" vertical="top" wrapText="1"/>
    </xf>
    <xf numFmtId="189" fontId="7" fillId="0" borderId="24" xfId="1" applyNumberFormat="1" applyFont="1" applyFill="1" applyBorder="1" applyAlignment="1">
      <alignment horizontal="right" vertical="top" wrapText="1"/>
    </xf>
    <xf numFmtId="189" fontId="40" fillId="0" borderId="24" xfId="1" applyNumberFormat="1" applyFont="1" applyFill="1" applyBorder="1" applyAlignment="1">
      <alignment horizontal="center" vertical="top" wrapText="1"/>
    </xf>
    <xf numFmtId="189" fontId="40" fillId="0" borderId="12" xfId="1" applyNumberFormat="1" applyFont="1" applyFill="1" applyBorder="1" applyAlignment="1">
      <alignment horizontal="center" vertical="top" wrapText="1"/>
    </xf>
    <xf numFmtId="189" fontId="36" fillId="0" borderId="24" xfId="1" applyNumberFormat="1" applyFont="1" applyFill="1" applyBorder="1" applyAlignment="1">
      <alignment horizontal="center" vertical="top" wrapText="1"/>
    </xf>
    <xf numFmtId="189" fontId="36" fillId="0" borderId="12" xfId="1" applyNumberFormat="1" applyFont="1" applyFill="1" applyBorder="1" applyAlignment="1">
      <alignment horizontal="center" vertical="top" wrapText="1"/>
    </xf>
    <xf numFmtId="188" fontId="6" fillId="0" borderId="1" xfId="3" applyNumberFormat="1" applyFont="1" applyBorder="1" applyAlignment="1">
      <alignment vertical="top"/>
    </xf>
    <xf numFmtId="188" fontId="7" fillId="0" borderId="1" xfId="3" applyNumberFormat="1" applyFont="1" applyFill="1" applyBorder="1" applyAlignment="1">
      <alignment horizontal="right" vertical="top" wrapText="1"/>
    </xf>
    <xf numFmtId="188" fontId="7" fillId="0" borderId="1" xfId="2" applyNumberFormat="1" applyFont="1" applyFill="1" applyBorder="1" applyAlignment="1">
      <alignment horizontal="center" vertical="top" wrapText="1"/>
    </xf>
    <xf numFmtId="188" fontId="7" fillId="0" borderId="1" xfId="3" applyNumberFormat="1" applyFont="1" applyFill="1" applyBorder="1" applyAlignment="1">
      <alignment vertical="top"/>
    </xf>
    <xf numFmtId="0" fontId="7" fillId="0" borderId="1" xfId="2" applyFont="1" applyFill="1" applyBorder="1" applyAlignment="1">
      <alignment horizontal="left" vertical="top" wrapText="1"/>
    </xf>
    <xf numFmtId="49" fontId="10" fillId="8" borderId="1" xfId="0" applyNumberFormat="1" applyFont="1" applyFill="1" applyBorder="1" applyAlignment="1">
      <alignment horizontal="center" vertical="center" wrapText="1"/>
    </xf>
    <xf numFmtId="189" fontId="40" fillId="0" borderId="6" xfId="1" applyNumberFormat="1" applyFont="1" applyBorder="1" applyAlignment="1">
      <alignment horizontal="center" vertical="top" wrapText="1"/>
    </xf>
    <xf numFmtId="189" fontId="36" fillId="0" borderId="1" xfId="1" applyNumberFormat="1" applyFont="1" applyBorder="1" applyAlignment="1">
      <alignment horizontal="center" vertical="top" wrapText="1"/>
    </xf>
    <xf numFmtId="189" fontId="36" fillId="8" borderId="2" xfId="1" applyNumberFormat="1" applyFont="1" applyFill="1" applyBorder="1" applyAlignment="1">
      <alignment horizontal="center" vertical="top" wrapText="1"/>
    </xf>
    <xf numFmtId="189" fontId="7" fillId="8" borderId="15" xfId="1" applyNumberFormat="1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 vertical="top"/>
    </xf>
    <xf numFmtId="189" fontId="40" fillId="0" borderId="1" xfId="1" applyNumberFormat="1" applyFont="1" applyFill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/>
    </xf>
    <xf numFmtId="189" fontId="40" fillId="0" borderId="2" xfId="1" applyNumberFormat="1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189" fontId="22" fillId="6" borderId="8" xfId="1" applyNumberFormat="1" applyFont="1" applyFill="1" applyBorder="1" applyAlignment="1">
      <alignment vertical="center"/>
    </xf>
    <xf numFmtId="189" fontId="41" fillId="6" borderId="8" xfId="1" applyNumberFormat="1" applyFont="1" applyFill="1" applyBorder="1"/>
    <xf numFmtId="187" fontId="41" fillId="6" borderId="8" xfId="0" applyNumberFormat="1" applyFont="1" applyFill="1" applyBorder="1"/>
    <xf numFmtId="0" fontId="41" fillId="6" borderId="8" xfId="0" applyFont="1" applyFill="1" applyBorder="1"/>
    <xf numFmtId="189" fontId="36" fillId="0" borderId="3" xfId="1" applyNumberFormat="1" applyFont="1" applyBorder="1" applyAlignment="1">
      <alignment horizontal="center" vertical="top" wrapText="1"/>
    </xf>
    <xf numFmtId="189" fontId="12" fillId="16" borderId="8" xfId="1" applyNumberFormat="1" applyFont="1" applyFill="1" applyBorder="1" applyAlignment="1">
      <alignment vertical="center"/>
    </xf>
    <xf numFmtId="189" fontId="12" fillId="16" borderId="8" xfId="1" applyNumberFormat="1" applyFont="1" applyFill="1" applyBorder="1"/>
    <xf numFmtId="189" fontId="22" fillId="16" borderId="8" xfId="1" applyNumberFormat="1" applyFont="1" applyFill="1" applyBorder="1" applyAlignment="1">
      <alignment vertical="center"/>
    </xf>
    <xf numFmtId="0" fontId="41" fillId="16" borderId="8" xfId="0" applyFont="1" applyFill="1" applyBorder="1" applyAlignment="1"/>
    <xf numFmtId="0" fontId="41" fillId="16" borderId="8" xfId="0" applyFont="1" applyFill="1" applyBorder="1"/>
    <xf numFmtId="189" fontId="30" fillId="5" borderId="22" xfId="1" applyNumberFormat="1" applyFont="1" applyFill="1" applyBorder="1" applyAlignment="1">
      <alignment vertical="center"/>
    </xf>
    <xf numFmtId="189" fontId="42" fillId="5" borderId="22" xfId="1" applyNumberFormat="1" applyFont="1" applyFill="1" applyBorder="1"/>
    <xf numFmtId="189" fontId="29" fillId="5" borderId="22" xfId="1" applyNumberFormat="1" applyFont="1" applyFill="1" applyBorder="1" applyAlignment="1">
      <alignment vertical="center"/>
    </xf>
    <xf numFmtId="0" fontId="39" fillId="5" borderId="19" xfId="0" applyFont="1" applyFill="1" applyBorder="1"/>
    <xf numFmtId="191" fontId="2" fillId="8" borderId="1" xfId="0" applyNumberFormat="1" applyFont="1" applyFill="1" applyBorder="1" applyAlignment="1">
      <alignment vertical="center"/>
    </xf>
    <xf numFmtId="191" fontId="6" fillId="0" borderId="3" xfId="0" applyNumberFormat="1" applyFont="1" applyBorder="1" applyAlignment="1">
      <alignment horizontal="center" vertical="top" wrapText="1"/>
    </xf>
    <xf numFmtId="191" fontId="6" fillId="0" borderId="3" xfId="0" applyNumberFormat="1" applyFont="1" applyBorder="1" applyAlignment="1">
      <alignment vertical="top"/>
    </xf>
    <xf numFmtId="0" fontId="6" fillId="0" borderId="3" xfId="0" applyFont="1" applyBorder="1" applyAlignment="1">
      <alignment horizontal="left" vertical="top" wrapText="1"/>
    </xf>
    <xf numFmtId="191" fontId="6" fillId="0" borderId="3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 shrinkToFit="1"/>
    </xf>
    <xf numFmtId="191" fontId="6" fillId="0" borderId="1" xfId="0" applyNumberFormat="1" applyFont="1" applyFill="1" applyBorder="1" applyAlignment="1">
      <alignment horizontal="center" vertical="top" wrapText="1"/>
    </xf>
    <xf numFmtId="191" fontId="6" fillId="0" borderId="1" xfId="0" applyNumberFormat="1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 shrinkToFit="1"/>
    </xf>
    <xf numFmtId="188" fontId="12" fillId="4" borderId="1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189" fontId="12" fillId="4" borderId="1" xfId="0" applyNumberFormat="1" applyFont="1" applyFill="1" applyBorder="1" applyAlignment="1">
      <alignment horizontal="right" vertical="center"/>
    </xf>
    <xf numFmtId="191" fontId="6" fillId="0" borderId="1" xfId="0" applyNumberFormat="1" applyFont="1" applyBorder="1" applyAlignment="1">
      <alignment vertical="top" wrapText="1"/>
    </xf>
    <xf numFmtId="0" fontId="6" fillId="0" borderId="20" xfId="0" applyFont="1" applyBorder="1" applyAlignment="1">
      <alignment horizontal="center" vertical="top"/>
    </xf>
    <xf numFmtId="0" fontId="6" fillId="0" borderId="6" xfId="0" applyFont="1" applyFill="1" applyBorder="1" applyAlignment="1">
      <alignment vertical="top" wrapText="1"/>
    </xf>
    <xf numFmtId="191" fontId="6" fillId="0" borderId="5" xfId="0" applyNumberFormat="1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center" vertical="top" wrapText="1"/>
    </xf>
    <xf numFmtId="191" fontId="6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 shrinkToFit="1"/>
    </xf>
    <xf numFmtId="191" fontId="11" fillId="0" borderId="1" xfId="0" applyNumberFormat="1" applyFont="1" applyFill="1" applyBorder="1" applyAlignment="1">
      <alignment horizontal="center" vertical="top" wrapText="1"/>
    </xf>
    <xf numFmtId="188" fontId="6" fillId="0" borderId="20" xfId="0" applyNumberFormat="1" applyFont="1" applyBorder="1" applyAlignment="1">
      <alignment vertical="top"/>
    </xf>
    <xf numFmtId="188" fontId="6" fillId="3" borderId="1" xfId="3" applyNumberFormat="1" applyFont="1" applyFill="1" applyBorder="1" applyAlignment="1">
      <alignment horizontal="right" vertical="top" wrapText="1"/>
    </xf>
    <xf numFmtId="188" fontId="6" fillId="3" borderId="6" xfId="3" applyNumberFormat="1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188" fontId="6" fillId="0" borderId="6" xfId="0" applyNumberFormat="1" applyFont="1" applyFill="1" applyBorder="1" applyAlignment="1">
      <alignment vertical="top"/>
    </xf>
    <xf numFmtId="188" fontId="7" fillId="0" borderId="1" xfId="3" applyNumberFormat="1" applyFont="1" applyBorder="1" applyAlignment="1">
      <alignment horizontal="center" vertical="top" wrapText="1"/>
    </xf>
    <xf numFmtId="188" fontId="7" fillId="0" borderId="6" xfId="0" applyNumberFormat="1" applyFont="1" applyBorder="1" applyAlignment="1">
      <alignment vertical="top" wrapText="1"/>
    </xf>
    <xf numFmtId="49" fontId="17" fillId="0" borderId="1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188" fontId="7" fillId="0" borderId="15" xfId="0" applyNumberFormat="1" applyFont="1" applyBorder="1" applyAlignment="1">
      <alignment vertical="top"/>
    </xf>
    <xf numFmtId="188" fontId="7" fillId="0" borderId="6" xfId="0" applyNumberFormat="1" applyFont="1" applyFill="1" applyBorder="1" applyAlignment="1">
      <alignment vertical="top" wrapText="1"/>
    </xf>
    <xf numFmtId="188" fontId="12" fillId="12" borderId="1" xfId="0" applyNumberFormat="1" applyFont="1" applyFill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188" fontId="6" fillId="8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49" fontId="6" fillId="0" borderId="1" xfId="0" quotePrefix="1" applyNumberFormat="1" applyFont="1" applyBorder="1" applyAlignment="1">
      <alignment vertical="top" wrapText="1"/>
    </xf>
    <xf numFmtId="188" fontId="6" fillId="0" borderId="1" xfId="0" quotePrefix="1" applyNumberFormat="1" applyFont="1" applyBorder="1" applyAlignment="1">
      <alignment horizontal="center" vertical="top" wrapText="1"/>
    </xf>
    <xf numFmtId="0" fontId="1" fillId="0" borderId="1" xfId="0" quotePrefix="1" applyNumberFormat="1" applyFont="1" applyBorder="1" applyAlignment="1">
      <alignment horizontal="left" vertical="top" wrapText="1"/>
    </xf>
    <xf numFmtId="49" fontId="6" fillId="0" borderId="1" xfId="0" quotePrefix="1" applyNumberFormat="1" applyFont="1" applyBorder="1" applyAlignment="1">
      <alignment horizontal="left" vertical="top" wrapText="1"/>
    </xf>
    <xf numFmtId="188" fontId="6" fillId="0" borderId="6" xfId="0" applyNumberFormat="1" applyFont="1" applyBorder="1" applyAlignment="1">
      <alignment vertical="top"/>
    </xf>
    <xf numFmtId="190" fontId="7" fillId="0" borderId="4" xfId="3" applyNumberFormat="1" applyFont="1" applyBorder="1" applyAlignment="1">
      <alignment horizontal="right" vertical="top" wrapText="1"/>
    </xf>
    <xf numFmtId="190" fontId="7" fillId="0" borderId="4" xfId="0" applyNumberFormat="1" applyFont="1" applyBorder="1" applyAlignment="1">
      <alignment horizontal="center" vertical="top" wrapText="1"/>
    </xf>
    <xf numFmtId="190" fontId="7" fillId="0" borderId="20" xfId="3" applyNumberFormat="1" applyFont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190" fontId="7" fillId="0" borderId="1" xfId="3" applyNumberFormat="1" applyFont="1" applyBorder="1" applyAlignment="1">
      <alignment horizontal="right" vertical="top" wrapText="1"/>
    </xf>
    <xf numFmtId="190" fontId="7" fillId="0" borderId="1" xfId="0" applyNumberFormat="1" applyFont="1" applyBorder="1" applyAlignment="1">
      <alignment horizontal="center" vertical="top" wrapText="1"/>
    </xf>
    <xf numFmtId="190" fontId="7" fillId="0" borderId="6" xfId="3" applyNumberFormat="1" applyFont="1" applyBorder="1" applyAlignment="1">
      <alignment vertical="top"/>
    </xf>
    <xf numFmtId="190" fontId="7" fillId="0" borderId="1" xfId="3" applyNumberFormat="1" applyFont="1" applyFill="1" applyBorder="1" applyAlignment="1">
      <alignment horizontal="right" vertical="top" wrapText="1"/>
    </xf>
    <xf numFmtId="190" fontId="7" fillId="0" borderId="6" xfId="0" applyNumberFormat="1" applyFont="1" applyFill="1" applyBorder="1" applyAlignment="1">
      <alignment vertical="top"/>
    </xf>
    <xf numFmtId="0" fontId="7" fillId="0" borderId="26" xfId="0" applyFont="1" applyBorder="1" applyAlignment="1">
      <alignment horizontal="left" vertical="top" wrapText="1"/>
    </xf>
    <xf numFmtId="188" fontId="7" fillId="0" borderId="1" xfId="2" applyNumberFormat="1" applyFont="1" applyFill="1" applyBorder="1" applyAlignment="1">
      <alignment horizontal="right" vertical="top" wrapText="1"/>
    </xf>
    <xf numFmtId="0" fontId="7" fillId="0" borderId="1" xfId="2" applyFont="1" applyFill="1" applyBorder="1" applyAlignment="1">
      <alignment horizontal="center" vertical="top" wrapText="1"/>
    </xf>
    <xf numFmtId="191" fontId="7" fillId="0" borderId="1" xfId="3" applyNumberFormat="1" applyFont="1" applyFill="1" applyBorder="1" applyAlignment="1">
      <alignment vertical="top" wrapText="1"/>
    </xf>
    <xf numFmtId="0" fontId="17" fillId="0" borderId="1" xfId="2" quotePrefix="1" applyFont="1" applyFill="1" applyBorder="1" applyAlignment="1">
      <alignment vertical="top" wrapText="1"/>
    </xf>
    <xf numFmtId="0" fontId="7" fillId="0" borderId="1" xfId="2" quotePrefix="1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5" fillId="6" borderId="1" xfId="0" applyNumberFormat="1" applyFont="1" applyFill="1" applyBorder="1"/>
    <xf numFmtId="0" fontId="10" fillId="0" borderId="1" xfId="0" applyFont="1" applyBorder="1" applyAlignment="1">
      <alignment horizontal="center" vertical="top" wrapText="1"/>
    </xf>
    <xf numFmtId="188" fontId="7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justify" vertical="top"/>
    </xf>
    <xf numFmtId="0" fontId="10" fillId="0" borderId="2" xfId="0" applyFont="1" applyBorder="1" applyAlignment="1">
      <alignment horizontal="center" vertical="top" wrapText="1"/>
    </xf>
    <xf numFmtId="191" fontId="6" fillId="0" borderId="1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right" vertical="top" wrapText="1"/>
    </xf>
    <xf numFmtId="0" fontId="6" fillId="0" borderId="16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12" fillId="16" borderId="8" xfId="0" applyFont="1" applyFill="1" applyBorder="1"/>
    <xf numFmtId="0" fontId="5" fillId="16" borderId="8" xfId="0" applyFont="1" applyFill="1" applyBorder="1" applyAlignment="1"/>
    <xf numFmtId="188" fontId="7" fillId="0" borderId="12" xfId="0" applyNumberFormat="1" applyFont="1" applyFill="1" applyBorder="1" applyAlignment="1">
      <alignment horizontal="left" vertical="top" wrapText="1"/>
    </xf>
    <xf numFmtId="190" fontId="6" fillId="0" borderId="4" xfId="0" applyNumberFormat="1" applyFont="1" applyFill="1" applyBorder="1" applyAlignment="1">
      <alignment horizontal="right" vertical="top" wrapText="1"/>
    </xf>
    <xf numFmtId="190" fontId="6" fillId="0" borderId="4" xfId="0" applyNumberFormat="1" applyFont="1" applyFill="1" applyBorder="1" applyAlignment="1">
      <alignment horizontal="center" vertical="top" wrapText="1"/>
    </xf>
    <xf numFmtId="190" fontId="6" fillId="0" borderId="4" xfId="0" applyNumberFormat="1" applyFont="1" applyFill="1" applyBorder="1" applyAlignment="1">
      <alignment horizontal="right" vertical="top"/>
    </xf>
    <xf numFmtId="0" fontId="19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vertical="top"/>
    </xf>
    <xf numFmtId="188" fontId="7" fillId="0" borderId="7" xfId="0" applyNumberFormat="1" applyFont="1" applyFill="1" applyBorder="1" applyAlignment="1">
      <alignment horizontal="left" vertical="top" wrapText="1"/>
    </xf>
    <xf numFmtId="188" fontId="7" fillId="3" borderId="7" xfId="0" applyNumberFormat="1" applyFont="1" applyFill="1" applyBorder="1" applyAlignment="1">
      <alignment horizontal="left" vertical="top" wrapText="1"/>
    </xf>
    <xf numFmtId="190" fontId="6" fillId="0" borderId="1" xfId="1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190" fontId="6" fillId="0" borderId="1" xfId="0" applyNumberFormat="1" applyFont="1" applyBorder="1" applyAlignment="1">
      <alignment horizontal="right" vertical="top" wrapText="1"/>
    </xf>
    <xf numFmtId="190" fontId="6" fillId="0" borderId="1" xfId="0" applyNumberFormat="1" applyFont="1" applyBorder="1" applyAlignment="1">
      <alignment horizontal="center" vertical="top" wrapText="1"/>
    </xf>
    <xf numFmtId="190" fontId="6" fillId="0" borderId="1" xfId="0" applyNumberFormat="1" applyFont="1" applyBorder="1" applyAlignment="1">
      <alignment horizontal="right" vertical="top"/>
    </xf>
    <xf numFmtId="190" fontId="7" fillId="0" borderId="1" xfId="0" applyNumberFormat="1" applyFont="1" applyBorder="1" applyAlignment="1">
      <alignment horizontal="right" vertical="top"/>
    </xf>
    <xf numFmtId="190" fontId="7" fillId="0" borderId="1" xfId="0" applyNumberFormat="1" applyFont="1" applyFill="1" applyBorder="1" applyAlignment="1">
      <alignment horizontal="right" vertical="top"/>
    </xf>
    <xf numFmtId="190" fontId="7" fillId="3" borderId="1" xfId="0" applyNumberFormat="1" applyFont="1" applyFill="1" applyBorder="1" applyAlignment="1">
      <alignment horizontal="right" vertical="top" wrapText="1"/>
    </xf>
    <xf numFmtId="190" fontId="7" fillId="3" borderId="1" xfId="0" applyNumberFormat="1" applyFont="1" applyFill="1" applyBorder="1" applyAlignment="1">
      <alignment horizontal="center" vertical="top" wrapText="1"/>
    </xf>
    <xf numFmtId="190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top"/>
    </xf>
    <xf numFmtId="190" fontId="7" fillId="0" borderId="1" xfId="0" applyNumberFormat="1" applyFont="1" applyFill="1" applyBorder="1" applyAlignment="1">
      <alignment horizontal="right" vertical="top" wrapText="1"/>
    </xf>
    <xf numFmtId="190" fontId="6" fillId="0" borderId="1" xfId="0" applyNumberFormat="1" applyFont="1" applyFill="1" applyBorder="1" applyAlignment="1">
      <alignment vertical="top"/>
    </xf>
    <xf numFmtId="188" fontId="7" fillId="3" borderId="1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right" vertical="top"/>
    </xf>
    <xf numFmtId="43" fontId="6" fillId="0" borderId="1" xfId="0" applyNumberFormat="1" applyFont="1" applyFill="1" applyBorder="1" applyAlignment="1">
      <alignment horizontal="left" vertical="top" wrapText="1"/>
    </xf>
    <xf numFmtId="49" fontId="6" fillId="0" borderId="7" xfId="0" applyNumberFormat="1" applyFont="1" applyBorder="1" applyAlignment="1">
      <alignment vertical="top" wrapText="1"/>
    </xf>
    <xf numFmtId="49" fontId="7" fillId="0" borderId="7" xfId="0" applyNumberFormat="1" applyFont="1" applyBorder="1" applyAlignment="1">
      <alignment vertical="top" wrapText="1"/>
    </xf>
    <xf numFmtId="198" fontId="2" fillId="8" borderId="1" xfId="0" applyNumberFormat="1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top" wrapText="1"/>
    </xf>
    <xf numFmtId="191" fontId="6" fillId="0" borderId="1" xfId="1" applyNumberFormat="1" applyFont="1" applyBorder="1" applyAlignment="1">
      <alignment horizontal="right" vertical="top" wrapText="1"/>
    </xf>
    <xf numFmtId="191" fontId="6" fillId="0" borderId="1" xfId="1" applyNumberFormat="1" applyFont="1" applyBorder="1" applyAlignment="1">
      <alignment horizontal="right" vertical="top"/>
    </xf>
    <xf numFmtId="191" fontId="6" fillId="0" borderId="1" xfId="1" applyNumberFormat="1" applyFont="1" applyFill="1" applyBorder="1" applyAlignment="1">
      <alignment horizontal="right" vertical="top" wrapText="1"/>
    </xf>
    <xf numFmtId="191" fontId="6" fillId="0" borderId="1" xfId="1" applyNumberFormat="1" applyFont="1" applyFill="1" applyBorder="1" applyAlignment="1">
      <alignment horizontal="right" vertical="top"/>
    </xf>
    <xf numFmtId="199" fontId="6" fillId="0" borderId="1" xfId="0" applyNumberFormat="1" applyFont="1" applyBorder="1" applyAlignment="1">
      <alignment horizontal="right" vertical="top" wrapText="1"/>
    </xf>
    <xf numFmtId="189" fontId="12" fillId="4" borderId="8" xfId="0" applyNumberFormat="1" applyFont="1" applyFill="1" applyBorder="1" applyAlignment="1">
      <alignment vertical="center"/>
    </xf>
    <xf numFmtId="0" fontId="12" fillId="4" borderId="8" xfId="0" applyFont="1" applyFill="1" applyBorder="1"/>
    <xf numFmtId="49" fontId="43" fillId="0" borderId="4" xfId="0" applyNumberFormat="1" applyFont="1" applyFill="1" applyBorder="1" applyAlignment="1">
      <alignment horizontal="left" vertical="top" wrapText="1"/>
    </xf>
    <xf numFmtId="191" fontId="43" fillId="0" borderId="4" xfId="0" applyNumberFormat="1" applyFont="1" applyFill="1" applyBorder="1" applyAlignment="1">
      <alignment horizontal="right" vertical="top"/>
    </xf>
    <xf numFmtId="0" fontId="43" fillId="0" borderId="4" xfId="0" applyFont="1" applyFill="1" applyBorder="1" applyAlignment="1">
      <alignment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191" fontId="43" fillId="0" borderId="1" xfId="0" applyNumberFormat="1" applyFont="1" applyFill="1" applyBorder="1" applyAlignment="1">
      <alignment horizontal="right" vertical="top"/>
    </xf>
    <xf numFmtId="0" fontId="43" fillId="0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horizontal="center" vertical="top" wrapText="1"/>
    </xf>
    <xf numFmtId="0" fontId="44" fillId="0" borderId="1" xfId="0" applyFont="1" applyFill="1" applyBorder="1" applyAlignment="1">
      <alignment vertical="top" wrapText="1"/>
    </xf>
    <xf numFmtId="0" fontId="19" fillId="0" borderId="4" xfId="0" quotePrefix="1" applyFont="1" applyFill="1" applyBorder="1" applyAlignment="1">
      <alignment vertical="top" wrapText="1"/>
    </xf>
    <xf numFmtId="0" fontId="6" fillId="0" borderId="4" xfId="0" quotePrefix="1" applyFont="1" applyFill="1" applyBorder="1" applyAlignment="1">
      <alignment vertical="top" wrapText="1"/>
    </xf>
    <xf numFmtId="189" fontId="6" fillId="0" borderId="1" xfId="1" applyNumberFormat="1" applyFont="1" applyFill="1" applyBorder="1" applyAlignment="1">
      <alignment vertical="top"/>
    </xf>
    <xf numFmtId="191" fontId="12" fillId="12" borderId="1" xfId="0" applyNumberFormat="1" applyFont="1" applyFill="1" applyBorder="1" applyAlignment="1">
      <alignment horizontal="right" vertical="center"/>
    </xf>
    <xf numFmtId="0" fontId="12" fillId="12" borderId="1" xfId="0" applyFont="1" applyFill="1" applyBorder="1" applyAlignment="1">
      <alignment horizontal="right" vertical="center"/>
    </xf>
    <xf numFmtId="189" fontId="12" fillId="12" borderId="1" xfId="0" applyNumberFormat="1" applyFont="1" applyFill="1" applyBorder="1" applyAlignment="1">
      <alignment horizontal="right" vertical="center"/>
    </xf>
    <xf numFmtId="2" fontId="6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" xfId="0" quotePrefix="1" applyNumberFormat="1" applyFont="1" applyBorder="1" applyAlignment="1">
      <alignment horizontal="center" vertical="top" wrapText="1"/>
    </xf>
    <xf numFmtId="192" fontId="6" fillId="0" borderId="1" xfId="0" applyNumberFormat="1" applyFont="1" applyBorder="1" applyAlignment="1">
      <alignment horizontal="left" vertical="top" wrapText="1"/>
    </xf>
    <xf numFmtId="0" fontId="36" fillId="0" borderId="1" xfId="0" applyFont="1" applyFill="1" applyBorder="1" applyAlignment="1">
      <alignment horizontal="center" vertical="top" wrapText="1"/>
    </xf>
    <xf numFmtId="190" fontId="2" fillId="8" borderId="1" xfId="0" applyNumberFormat="1" applyFont="1" applyFill="1" applyBorder="1" applyAlignment="1">
      <alignment vertical="center"/>
    </xf>
    <xf numFmtId="0" fontId="2" fillId="8" borderId="1" xfId="0" applyFont="1" applyFill="1" applyBorder="1" applyAlignment="1">
      <alignment vertical="top"/>
    </xf>
    <xf numFmtId="190" fontId="7" fillId="0" borderId="1" xfId="1" applyNumberFormat="1" applyFont="1" applyBorder="1" applyAlignment="1">
      <alignment vertical="top"/>
    </xf>
    <xf numFmtId="0" fontId="12" fillId="6" borderId="1" xfId="0" applyFont="1" applyFill="1" applyBorder="1" applyAlignment="1">
      <alignment vertical="center"/>
    </xf>
    <xf numFmtId="49" fontId="15" fillId="13" borderId="4" xfId="0" applyNumberFormat="1" applyFont="1" applyFill="1" applyBorder="1" applyAlignment="1">
      <alignment vertical="top" wrapText="1"/>
    </xf>
    <xf numFmtId="49" fontId="15" fillId="13" borderId="4" xfId="0" applyNumberFormat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vertical="top" wrapText="1"/>
    </xf>
    <xf numFmtId="0" fontId="25" fillId="14" borderId="1" xfId="0" applyFont="1" applyFill="1" applyBorder="1" applyAlignment="1">
      <alignment vertical="top"/>
    </xf>
    <xf numFmtId="0" fontId="25" fillId="14" borderId="1" xfId="0" applyFont="1" applyFill="1" applyBorder="1" applyAlignment="1">
      <alignment horizontal="left" vertical="top"/>
    </xf>
    <xf numFmtId="0" fontId="25" fillId="14" borderId="1" xfId="0" applyFont="1" applyFill="1" applyBorder="1" applyAlignment="1">
      <alignment horizontal="center" vertical="top" wrapText="1"/>
    </xf>
    <xf numFmtId="0" fontId="7" fillId="14" borderId="1" xfId="0" applyFont="1" applyFill="1" applyBorder="1" applyAlignment="1">
      <alignment horizontal="left" vertical="top" wrapText="1"/>
    </xf>
    <xf numFmtId="190" fontId="2" fillId="8" borderId="1" xfId="0" applyNumberFormat="1" applyFont="1" applyFill="1" applyBorder="1" applyAlignment="1">
      <alignment vertical="top" wrapText="1"/>
    </xf>
    <xf numFmtId="49" fontId="15" fillId="8" borderId="1" xfId="0" applyNumberFormat="1" applyFont="1" applyFill="1" applyBorder="1" applyAlignment="1">
      <alignment vertical="top" wrapText="1"/>
    </xf>
    <xf numFmtId="49" fontId="15" fillId="8" borderId="2" xfId="0" applyNumberFormat="1" applyFont="1" applyFill="1" applyBorder="1" applyAlignment="1">
      <alignment horizontal="left" vertical="top" wrapText="1"/>
    </xf>
    <xf numFmtId="49" fontId="6" fillId="8" borderId="1" xfId="0" applyNumberFormat="1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27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189" fontId="2" fillId="8" borderId="1" xfId="1" applyNumberFormat="1" applyFont="1" applyFill="1" applyBorder="1" applyAlignment="1">
      <alignment horizontal="right" vertical="center" wrapText="1"/>
    </xf>
    <xf numFmtId="0" fontId="45" fillId="8" borderId="1" xfId="0" applyFont="1" applyFill="1" applyBorder="1" applyAlignment="1">
      <alignment vertical="top" wrapText="1"/>
    </xf>
    <xf numFmtId="0" fontId="45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vertical="top" wrapText="1"/>
    </xf>
    <xf numFmtId="189" fontId="2" fillId="14" borderId="1" xfId="0" applyNumberFormat="1" applyFont="1" applyFill="1" applyBorder="1" applyAlignment="1">
      <alignment horizontal="right" vertical="top"/>
    </xf>
    <xf numFmtId="189" fontId="2" fillId="14" borderId="1" xfId="0" applyNumberFormat="1" applyFont="1" applyFill="1" applyBorder="1" applyAlignment="1">
      <alignment horizontal="center" vertical="top"/>
    </xf>
    <xf numFmtId="49" fontId="15" fillId="8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9" fontId="7" fillId="0" borderId="1" xfId="0" applyNumberFormat="1" applyFont="1" applyFill="1" applyBorder="1" applyAlignment="1">
      <alignment horizontal="right" vertical="top" wrapText="1"/>
    </xf>
    <xf numFmtId="189" fontId="15" fillId="0" borderId="1" xfId="0" applyNumberFormat="1" applyFont="1" applyFill="1" applyBorder="1" applyAlignment="1">
      <alignment vertical="top" wrapText="1"/>
    </xf>
    <xf numFmtId="189" fontId="7" fillId="0" borderId="1" xfId="4" applyNumberFormat="1" applyFont="1" applyFill="1" applyBorder="1" applyAlignment="1">
      <alignment vertical="top" wrapText="1"/>
    </xf>
    <xf numFmtId="189" fontId="10" fillId="14" borderId="1" xfId="7" applyNumberFormat="1" applyFont="1" applyFill="1" applyBorder="1" applyAlignment="1">
      <alignment horizontal="center" vertical="top" wrapText="1"/>
    </xf>
    <xf numFmtId="0" fontId="7" fillId="14" borderId="1" xfId="0" applyFont="1" applyFill="1" applyBorder="1" applyAlignment="1">
      <alignment vertical="top" wrapText="1"/>
    </xf>
    <xf numFmtId="190" fontId="2" fillId="8" borderId="1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vertical="center"/>
    </xf>
    <xf numFmtId="189" fontId="2" fillId="13" borderId="1" xfId="0" applyNumberFormat="1" applyFont="1" applyFill="1" applyBorder="1" applyAlignment="1">
      <alignment horizontal="center" vertical="top"/>
    </xf>
    <xf numFmtId="0" fontId="25" fillId="13" borderId="1" xfId="0" applyFont="1" applyFill="1" applyBorder="1" applyAlignment="1">
      <alignment vertical="top"/>
    </xf>
    <xf numFmtId="0" fontId="25" fillId="13" borderId="1" xfId="0" applyFont="1" applyFill="1" applyBorder="1" applyAlignment="1">
      <alignment horizontal="left" vertical="top"/>
    </xf>
    <xf numFmtId="0" fontId="25" fillId="13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189" fontId="7" fillId="0" borderId="2" xfId="0" applyNumberFormat="1" applyFont="1" applyFill="1" applyBorder="1" applyAlignment="1">
      <alignment vertical="top" wrapText="1"/>
    </xf>
    <xf numFmtId="189" fontId="7" fillId="0" borderId="4" xfId="0" applyNumberFormat="1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189" fontId="15" fillId="0" borderId="1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left" vertical="top" wrapText="1"/>
    </xf>
    <xf numFmtId="189" fontId="7" fillId="0" borderId="1" xfId="0" applyNumberFormat="1" applyFont="1" applyFill="1" applyBorder="1" applyAlignment="1">
      <alignment horizontal="center" vertical="top" wrapText="1"/>
    </xf>
    <xf numFmtId="189" fontId="7" fillId="0" borderId="1" xfId="0" applyNumberFormat="1" applyFont="1" applyFill="1" applyBorder="1" applyAlignment="1">
      <alignment horizontal="right" vertical="center" wrapText="1"/>
    </xf>
    <xf numFmtId="189" fontId="7" fillId="0" borderId="1" xfId="0" applyNumberFormat="1" applyFont="1" applyFill="1" applyBorder="1" applyAlignment="1">
      <alignment horizontal="center" vertical="center"/>
    </xf>
    <xf numFmtId="189" fontId="7" fillId="0" borderId="1" xfId="0" applyNumberFormat="1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189" fontId="7" fillId="0" borderId="1" xfId="0" applyNumberFormat="1" applyFont="1" applyFill="1" applyBorder="1"/>
    <xf numFmtId="0" fontId="6" fillId="0" borderId="0" xfId="0" applyFont="1" applyFill="1" applyAlignment="1">
      <alignment vertical="top" wrapText="1"/>
    </xf>
    <xf numFmtId="189" fontId="2" fillId="13" borderId="1" xfId="0" applyNumberFormat="1" applyFont="1" applyFill="1" applyBorder="1" applyAlignment="1">
      <alignment horizontal="right" vertical="top"/>
    </xf>
    <xf numFmtId="189" fontId="15" fillId="0" borderId="2" xfId="0" applyNumberFormat="1" applyFont="1" applyFill="1" applyBorder="1" applyAlignment="1">
      <alignment horizontal="right" vertical="top" wrapText="1"/>
    </xf>
    <xf numFmtId="189" fontId="15" fillId="0" borderId="2" xfId="0" applyNumberFormat="1" applyFont="1" applyFill="1" applyBorder="1" applyAlignment="1">
      <alignment vertical="top" wrapText="1"/>
    </xf>
    <xf numFmtId="187" fontId="7" fillId="0" borderId="2" xfId="3" applyFont="1" applyFill="1" applyBorder="1" applyAlignment="1">
      <alignment horizontal="left" vertical="top" wrapText="1"/>
    </xf>
    <xf numFmtId="189" fontId="7" fillId="0" borderId="4" xfId="0" applyNumberFormat="1" applyFont="1" applyFill="1" applyBorder="1" applyAlignment="1">
      <alignment horizontal="right" vertical="top" wrapText="1"/>
    </xf>
    <xf numFmtId="189" fontId="7" fillId="0" borderId="4" xfId="1" applyNumberFormat="1" applyFont="1" applyFill="1" applyBorder="1" applyAlignment="1">
      <alignment horizontal="right" vertical="top"/>
    </xf>
    <xf numFmtId="187" fontId="7" fillId="0" borderId="4" xfId="3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89" fontId="2" fillId="13" borderId="1" xfId="1" applyNumberFormat="1" applyFont="1" applyFill="1" applyBorder="1" applyAlignment="1">
      <alignment horizontal="right" vertical="top"/>
    </xf>
    <xf numFmtId="188" fontId="7" fillId="0" borderId="1" xfId="0" applyNumberFormat="1" applyFont="1" applyFill="1" applyBorder="1" applyAlignment="1">
      <alignment vertical="top" wrapText="1"/>
    </xf>
    <xf numFmtId="188" fontId="7" fillId="0" borderId="1" xfId="1" applyNumberFormat="1" applyFont="1" applyFill="1" applyBorder="1" applyAlignment="1">
      <alignment horizontal="right" vertical="top" wrapText="1"/>
    </xf>
    <xf numFmtId="0" fontId="17" fillId="0" borderId="2" xfId="0" applyFont="1" applyBorder="1" applyAlignment="1">
      <alignment horizontal="left" vertical="top" wrapText="1"/>
    </xf>
    <xf numFmtId="188" fontId="7" fillId="0" borderId="1" xfId="1" applyNumberFormat="1" applyFont="1" applyFill="1" applyBorder="1" applyAlignment="1">
      <alignment horizontal="right" vertical="top"/>
    </xf>
    <xf numFmtId="0" fontId="20" fillId="0" borderId="2" xfId="0" applyFont="1" applyBorder="1" applyAlignment="1">
      <alignment horizontal="left" vertical="top" wrapText="1"/>
    </xf>
    <xf numFmtId="188" fontId="7" fillId="0" borderId="1" xfId="0" applyNumberFormat="1" applyFont="1" applyFill="1" applyBorder="1" applyAlignment="1">
      <alignment horizontal="right" vertical="center" wrapText="1"/>
    </xf>
    <xf numFmtId="188" fontId="7" fillId="0" borderId="1" xfId="1" applyNumberFormat="1" applyFont="1" applyFill="1" applyBorder="1" applyAlignment="1">
      <alignment vertical="top" wrapText="1"/>
    </xf>
    <xf numFmtId="188" fontId="7" fillId="0" borderId="2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88" fontId="2" fillId="8" borderId="1" xfId="1" applyNumberFormat="1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top" wrapText="1"/>
    </xf>
    <xf numFmtId="0" fontId="25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top" wrapText="1"/>
    </xf>
    <xf numFmtId="187" fontId="7" fillId="0" borderId="1" xfId="1" applyNumberFormat="1" applyFont="1" applyFill="1" applyBorder="1" applyAlignment="1">
      <alignment horizontal="left" vertical="top" wrapText="1"/>
    </xf>
    <xf numFmtId="188" fontId="7" fillId="0" borderId="1" xfId="1" applyNumberFormat="1" applyFont="1" applyFill="1" applyBorder="1" applyAlignment="1">
      <alignment vertical="top"/>
    </xf>
    <xf numFmtId="188" fontId="7" fillId="0" borderId="2" xfId="1" applyNumberFormat="1" applyFont="1" applyFill="1" applyBorder="1" applyAlignment="1">
      <alignment horizontal="right" vertical="top" wrapText="1"/>
    </xf>
    <xf numFmtId="188" fontId="7" fillId="0" borderId="2" xfId="1" applyNumberFormat="1" applyFont="1" applyFill="1" applyBorder="1" applyAlignment="1">
      <alignment vertical="top"/>
    </xf>
    <xf numFmtId="188" fontId="12" fillId="4" borderId="8" xfId="0" applyNumberFormat="1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189" fontId="12" fillId="4" borderId="8" xfId="1" applyNumberFormat="1" applyFont="1" applyFill="1" applyBorder="1" applyAlignment="1">
      <alignment horizontal="right" vertical="center"/>
    </xf>
    <xf numFmtId="0" fontId="23" fillId="4" borderId="8" xfId="0" applyFont="1" applyFill="1" applyBorder="1" applyAlignment="1">
      <alignment vertical="center"/>
    </xf>
    <xf numFmtId="0" fontId="23" fillId="4" borderId="8" xfId="0" applyFont="1" applyFill="1" applyBorder="1" applyAlignment="1">
      <alignment horizontal="left" vertical="center"/>
    </xf>
    <xf numFmtId="0" fontId="23" fillId="4" borderId="8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left" vertical="center"/>
    </xf>
    <xf numFmtId="49" fontId="25" fillId="8" borderId="1" xfId="0" applyNumberFormat="1" applyFont="1" applyFill="1" applyBorder="1" applyAlignment="1">
      <alignment vertical="center" wrapText="1"/>
    </xf>
    <xf numFmtId="49" fontId="25" fillId="8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/>
    <xf numFmtId="43" fontId="6" fillId="0" borderId="1" xfId="0" applyNumberFormat="1" applyFont="1" applyFill="1" applyBorder="1" applyAlignment="1">
      <alignment vertical="top"/>
    </xf>
    <xf numFmtId="49" fontId="15" fillId="8" borderId="1" xfId="0" applyNumberFormat="1" applyFont="1" applyFill="1" applyBorder="1" applyAlignment="1">
      <alignment vertical="center" wrapText="1"/>
    </xf>
    <xf numFmtId="49" fontId="15" fillId="8" borderId="1" xfId="0" applyNumberFormat="1" applyFont="1" applyFill="1" applyBorder="1" applyAlignment="1">
      <alignment horizontal="left" vertical="center" wrapText="1"/>
    </xf>
    <xf numFmtId="190" fontId="26" fillId="0" borderId="1" xfId="1" applyNumberFormat="1" applyFont="1" applyFill="1" applyBorder="1" applyAlignment="1">
      <alignment vertical="top"/>
    </xf>
    <xf numFmtId="0" fontId="7" fillId="17" borderId="1" xfId="0" applyFont="1" applyFill="1" applyBorder="1" applyAlignment="1">
      <alignment vertical="top" wrapText="1"/>
    </xf>
    <xf numFmtId="191" fontId="6" fillId="0" borderId="2" xfId="1" applyNumberFormat="1" applyFont="1" applyBorder="1" applyAlignment="1">
      <alignment horizontal="right" vertical="top" wrapText="1"/>
    </xf>
    <xf numFmtId="0" fontId="1" fillId="0" borderId="0" xfId="0" applyFont="1" applyFill="1"/>
    <xf numFmtId="0" fontId="6" fillId="0" borderId="10" xfId="0" applyFont="1" applyFill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vertical="top" wrapText="1"/>
    </xf>
    <xf numFmtId="43" fontId="6" fillId="0" borderId="1" xfId="0" applyNumberFormat="1" applyFont="1" applyFill="1" applyBorder="1" applyAlignment="1">
      <alignment horizontal="center" vertical="top" wrapText="1"/>
    </xf>
    <xf numFmtId="188" fontId="6" fillId="0" borderId="3" xfId="0" applyNumberFormat="1" applyFont="1" applyBorder="1" applyAlignment="1">
      <alignment horizontal="center" vertical="top" wrapText="1"/>
    </xf>
    <xf numFmtId="188" fontId="36" fillId="0" borderId="1" xfId="0" applyNumberFormat="1" applyFont="1" applyBorder="1" applyAlignment="1">
      <alignment horizontal="center" vertical="top" wrapText="1"/>
    </xf>
    <xf numFmtId="188" fontId="6" fillId="8" borderId="1" xfId="0" applyNumberFormat="1" applyFont="1" applyFill="1" applyBorder="1" applyAlignment="1">
      <alignment vertical="center" wrapText="1"/>
    </xf>
    <xf numFmtId="0" fontId="15" fillId="8" borderId="1" xfId="0" applyNumberFormat="1" applyFont="1" applyFill="1" applyBorder="1" applyAlignment="1">
      <alignment vertical="center" wrapText="1"/>
    </xf>
    <xf numFmtId="0" fontId="15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horizontal="left" vertical="top" wrapText="1"/>
    </xf>
    <xf numFmtId="191" fontId="26" fillId="0" borderId="3" xfId="0" applyNumberFormat="1" applyFont="1" applyFill="1" applyBorder="1" applyAlignment="1">
      <alignment horizontal="right" vertical="top" wrapText="1"/>
    </xf>
    <xf numFmtId="188" fontId="6" fillId="3" borderId="3" xfId="0" applyNumberFormat="1" applyFont="1" applyFill="1" applyBorder="1" applyAlignment="1">
      <alignment horizontal="righ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8" xfId="0" applyFont="1" applyBorder="1" applyAlignment="1">
      <alignment vertical="top" wrapText="1"/>
    </xf>
    <xf numFmtId="0" fontId="6" fillId="0" borderId="3" xfId="0" applyFont="1" applyBorder="1"/>
    <xf numFmtId="191" fontId="7" fillId="0" borderId="1" xfId="0" applyNumberFormat="1" applyFont="1" applyFill="1" applyBorder="1" applyAlignment="1">
      <alignment horizontal="right" vertical="top" wrapText="1"/>
    </xf>
    <xf numFmtId="0" fontId="16" fillId="0" borderId="1" xfId="0" applyFont="1" applyFill="1" applyBorder="1" applyAlignment="1">
      <alignment horizontal="center" vertical="top" wrapText="1"/>
    </xf>
    <xf numFmtId="0" fontId="3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191" fontId="7" fillId="0" borderId="3" xfId="0" applyNumberFormat="1" applyFont="1" applyFill="1" applyBorder="1" applyAlignment="1">
      <alignment horizontal="right" vertical="top" wrapText="1"/>
    </xf>
    <xf numFmtId="0" fontId="17" fillId="0" borderId="4" xfId="0" applyFont="1" applyFill="1" applyBorder="1" applyAlignment="1">
      <alignment vertical="top" wrapText="1"/>
    </xf>
    <xf numFmtId="0" fontId="7" fillId="0" borderId="29" xfId="0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top"/>
    </xf>
    <xf numFmtId="0" fontId="15" fillId="0" borderId="4" xfId="0" applyFont="1" applyFill="1" applyBorder="1" applyAlignment="1">
      <alignment vertical="top"/>
    </xf>
    <xf numFmtId="0" fontId="15" fillId="0" borderId="4" xfId="0" applyFont="1" applyFill="1" applyBorder="1" applyAlignment="1">
      <alignment horizontal="left" vertical="top"/>
    </xf>
    <xf numFmtId="0" fontId="6" fillId="0" borderId="4" xfId="0" applyFont="1" applyBorder="1"/>
    <xf numFmtId="0" fontId="11" fillId="0" borderId="2" xfId="0" applyFont="1" applyBorder="1" applyAlignment="1">
      <alignment horizontal="center" vertical="top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horizontal="left" vertical="top"/>
    </xf>
    <xf numFmtId="0" fontId="6" fillId="0" borderId="2" xfId="0" applyFont="1" applyBorder="1"/>
    <xf numFmtId="0" fontId="24" fillId="12" borderId="8" xfId="0" applyFont="1" applyFill="1" applyBorder="1" applyAlignment="1"/>
    <xf numFmtId="0" fontId="24" fillId="12" borderId="8" xfId="0" applyFont="1" applyFill="1" applyBorder="1" applyAlignment="1">
      <alignment horizontal="left"/>
    </xf>
    <xf numFmtId="0" fontId="24" fillId="12" borderId="8" xfId="0" applyFont="1" applyFill="1" applyBorder="1"/>
    <xf numFmtId="0" fontId="5" fillId="12" borderId="8" xfId="0" applyFont="1" applyFill="1" applyBorder="1" applyAlignment="1">
      <alignment horizontal="left"/>
    </xf>
    <xf numFmtId="0" fontId="6" fillId="0" borderId="30" xfId="0" applyFont="1" applyFill="1" applyBorder="1" applyAlignment="1">
      <alignment vertical="top" wrapText="1"/>
    </xf>
    <xf numFmtId="188" fontId="7" fillId="0" borderId="1" xfId="0" applyNumberFormat="1" applyFont="1" applyFill="1" applyBorder="1" applyAlignment="1">
      <alignment horizontal="center" vertical="top"/>
    </xf>
    <xf numFmtId="0" fontId="17" fillId="0" borderId="1" xfId="2" applyNumberFormat="1" applyFont="1" applyFill="1" applyBorder="1" applyAlignment="1">
      <alignment horizontal="left" vertical="top" wrapText="1"/>
    </xf>
    <xf numFmtId="0" fontId="17" fillId="0" borderId="1" xfId="2" applyFont="1" applyFill="1" applyBorder="1" applyAlignment="1">
      <alignment horizontal="left" vertical="top" wrapText="1"/>
    </xf>
    <xf numFmtId="0" fontId="20" fillId="0" borderId="1" xfId="0" quotePrefix="1" applyFont="1" applyFill="1" applyBorder="1" applyAlignment="1">
      <alignment horizontal="left" vertical="top" wrapText="1"/>
    </xf>
    <xf numFmtId="0" fontId="25" fillId="8" borderId="1" xfId="2" applyFont="1" applyFill="1" applyBorder="1" applyAlignment="1">
      <alignment vertical="center" wrapText="1"/>
    </xf>
    <xf numFmtId="0" fontId="25" fillId="8" borderId="1" xfId="2" applyFont="1" applyFill="1" applyBorder="1" applyAlignment="1">
      <alignment horizontal="left" vertical="center" wrapText="1"/>
    </xf>
    <xf numFmtId="191" fontId="7" fillId="0" borderId="1" xfId="1" applyNumberFormat="1" applyFont="1" applyFill="1" applyBorder="1" applyAlignment="1">
      <alignment horizontal="right" vertical="top" wrapText="1"/>
    </xf>
    <xf numFmtId="191" fontId="7" fillId="0" borderId="1" xfId="1" applyNumberFormat="1" applyFont="1" applyFill="1" applyBorder="1" applyAlignment="1">
      <alignment horizontal="right" vertical="top"/>
    </xf>
    <xf numFmtId="0" fontId="36" fillId="0" borderId="4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0" fillId="0" borderId="4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top" wrapText="1"/>
    </xf>
    <xf numFmtId="0" fontId="12" fillId="6" borderId="8" xfId="0" applyFont="1" applyFill="1" applyBorder="1" applyAlignment="1">
      <alignment vertical="center"/>
    </xf>
    <xf numFmtId="0" fontId="24" fillId="6" borderId="8" xfId="0" applyFont="1" applyFill="1" applyBorder="1" applyAlignment="1"/>
    <xf numFmtId="0" fontId="24" fillId="6" borderId="8" xfId="0" applyFont="1" applyFill="1" applyBorder="1" applyAlignment="1">
      <alignment horizontal="left"/>
    </xf>
    <xf numFmtId="0" fontId="24" fillId="6" borderId="8" xfId="0" applyFont="1" applyFill="1" applyBorder="1"/>
    <xf numFmtId="0" fontId="5" fillId="6" borderId="8" xfId="0" applyFont="1" applyFill="1" applyBorder="1" applyAlignment="1">
      <alignment horizontal="left"/>
    </xf>
    <xf numFmtId="0" fontId="25" fillId="8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36" fillId="0" borderId="3" xfId="0" applyFont="1" applyBorder="1" applyAlignment="1">
      <alignment horizontal="center" vertical="top" wrapText="1"/>
    </xf>
    <xf numFmtId="0" fontId="12" fillId="16" borderId="8" xfId="0" applyFont="1" applyFill="1" applyBorder="1" applyAlignment="1">
      <alignment vertical="center"/>
    </xf>
    <xf numFmtId="188" fontId="12" fillId="16" borderId="8" xfId="0" applyNumberFormat="1" applyFont="1" applyFill="1" applyBorder="1" applyAlignment="1">
      <alignment horizontal="center" vertical="center"/>
    </xf>
    <xf numFmtId="0" fontId="24" fillId="16" borderId="8" xfId="0" applyFont="1" applyFill="1" applyBorder="1" applyAlignment="1"/>
    <xf numFmtId="0" fontId="24" fillId="16" borderId="8" xfId="0" applyFont="1" applyFill="1" applyBorder="1" applyAlignment="1">
      <alignment horizontal="left"/>
    </xf>
    <xf numFmtId="0" fontId="24" fillId="16" borderId="8" xfId="0" applyFont="1" applyFill="1" applyBorder="1"/>
    <xf numFmtId="0" fontId="5" fillId="16" borderId="8" xfId="0" applyFont="1" applyFill="1" applyBorder="1" applyAlignment="1">
      <alignment horizontal="left"/>
    </xf>
    <xf numFmtId="0" fontId="24" fillId="5" borderId="19" xfId="0" applyFont="1" applyFill="1" applyBorder="1" applyAlignment="1"/>
    <xf numFmtId="0" fontId="24" fillId="5" borderId="19" xfId="0" applyFont="1" applyFill="1" applyBorder="1" applyAlignment="1">
      <alignment horizontal="left"/>
    </xf>
    <xf numFmtId="0" fontId="24" fillId="5" borderId="19" xfId="0" applyFont="1" applyFill="1" applyBorder="1"/>
    <xf numFmtId="0" fontId="5" fillId="5" borderId="19" xfId="0" applyFont="1" applyFill="1" applyBorder="1" applyAlignment="1">
      <alignment horizontal="left"/>
    </xf>
    <xf numFmtId="191" fontId="6" fillId="0" borderId="1" xfId="0" applyNumberFormat="1" applyFont="1" applyBorder="1" applyAlignment="1">
      <alignment horizontal="right" vertical="top"/>
    </xf>
    <xf numFmtId="3" fontId="6" fillId="0" borderId="1" xfId="0" applyNumberFormat="1" applyFont="1" applyFill="1" applyBorder="1" applyAlignment="1">
      <alignment vertical="top" wrapText="1"/>
    </xf>
    <xf numFmtId="191" fontId="2" fillId="4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center" vertical="top" wrapText="1"/>
    </xf>
    <xf numFmtId="191" fontId="2" fillId="8" borderId="1" xfId="0" applyNumberFormat="1" applyFont="1" applyFill="1" applyBorder="1" applyAlignment="1">
      <alignment horizontal="right" vertical="top"/>
    </xf>
    <xf numFmtId="0" fontId="2" fillId="8" borderId="1" xfId="0" applyFont="1" applyFill="1" applyBorder="1" applyAlignment="1">
      <alignment horizontal="center" vertical="top" wrapText="1"/>
    </xf>
    <xf numFmtId="191" fontId="6" fillId="0" borderId="1" xfId="0" applyNumberFormat="1" applyFont="1" applyFill="1" applyBorder="1" applyAlignment="1">
      <alignment horizontal="right" vertical="top"/>
    </xf>
    <xf numFmtId="49" fontId="6" fillId="0" borderId="33" xfId="0" applyNumberFormat="1" applyFont="1" applyFill="1" applyBorder="1" applyAlignment="1">
      <alignment horizontal="left" vertical="top" wrapText="1"/>
    </xf>
    <xf numFmtId="188" fontId="1" fillId="0" borderId="4" xfId="0" applyNumberFormat="1" applyFont="1" applyFill="1" applyBorder="1" applyAlignment="1">
      <alignment horizontal="right" vertical="top" wrapText="1"/>
    </xf>
    <xf numFmtId="188" fontId="1" fillId="0" borderId="4" xfId="0" applyNumberFormat="1" applyFont="1" applyFill="1" applyBorder="1" applyAlignment="1">
      <alignment horizontal="right" vertical="top"/>
    </xf>
    <xf numFmtId="0" fontId="1" fillId="0" borderId="12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188" fontId="2" fillId="8" borderId="1" xfId="0" applyNumberFormat="1" applyFont="1" applyFill="1" applyBorder="1" applyAlignment="1">
      <alignment horizontal="right" vertical="top"/>
    </xf>
    <xf numFmtId="191" fontId="2" fillId="12" borderId="1" xfId="0" applyNumberFormat="1" applyFont="1" applyFill="1" applyBorder="1" applyAlignment="1">
      <alignment horizontal="right" vertical="top"/>
    </xf>
    <xf numFmtId="0" fontId="2" fillId="12" borderId="1" xfId="0" applyFont="1" applyFill="1" applyBorder="1" applyAlignment="1">
      <alignment horizontal="center" vertical="top" wrapText="1"/>
    </xf>
    <xf numFmtId="191" fontId="6" fillId="12" borderId="1" xfId="0" applyNumberFormat="1" applyFont="1" applyFill="1" applyBorder="1" applyAlignment="1">
      <alignment horizontal="right" vertical="top"/>
    </xf>
    <xf numFmtId="0" fontId="6" fillId="12" borderId="1" xfId="0" applyFont="1" applyFill="1" applyBorder="1" applyAlignment="1">
      <alignment horizontal="center" vertical="top" wrapText="1"/>
    </xf>
    <xf numFmtId="188" fontId="6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center"/>
    </xf>
    <xf numFmtId="191" fontId="2" fillId="6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 applyAlignment="1">
      <alignment horizontal="center" vertical="top" wrapText="1"/>
    </xf>
    <xf numFmtId="191" fontId="2" fillId="6" borderId="1" xfId="0" applyNumberFormat="1" applyFont="1" applyFill="1" applyBorder="1" applyAlignment="1">
      <alignment horizontal="right" vertical="center"/>
    </xf>
    <xf numFmtId="188" fontId="2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91" fontId="6" fillId="8" borderId="1" xfId="0" applyNumberFormat="1" applyFont="1" applyFill="1" applyBorder="1" applyAlignment="1">
      <alignment horizontal="right" vertical="top"/>
    </xf>
    <xf numFmtId="188" fontId="6" fillId="8" borderId="1" xfId="0" applyNumberFormat="1" applyFont="1" applyFill="1" applyBorder="1" applyAlignment="1">
      <alignment horizontal="right" vertical="top"/>
    </xf>
    <xf numFmtId="191" fontId="2" fillId="16" borderId="1" xfId="0" applyNumberFormat="1" applyFont="1" applyFill="1" applyBorder="1" applyAlignment="1">
      <alignment horizontal="right" vertical="top"/>
    </xf>
    <xf numFmtId="0" fontId="2" fillId="16" borderId="1" xfId="0" applyFont="1" applyFill="1" applyBorder="1" applyAlignment="1">
      <alignment horizontal="center" vertical="top" wrapText="1"/>
    </xf>
    <xf numFmtId="188" fontId="2" fillId="16" borderId="1" xfId="0" applyNumberFormat="1" applyFont="1" applyFill="1" applyBorder="1" applyAlignment="1">
      <alignment horizontal="right" vertical="top"/>
    </xf>
    <xf numFmtId="0" fontId="2" fillId="16" borderId="1" xfId="0" applyFont="1" applyFill="1" applyBorder="1" applyAlignment="1">
      <alignment vertical="top" wrapText="1"/>
    </xf>
    <xf numFmtId="191" fontId="2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191" fontId="2" fillId="5" borderId="1" xfId="0" applyNumberFormat="1" applyFont="1" applyFill="1" applyBorder="1" applyAlignment="1">
      <alignment horizontal="right" vertical="center"/>
    </xf>
    <xf numFmtId="189" fontId="2" fillId="5" borderId="1" xfId="1" applyNumberFormat="1" applyFont="1" applyFill="1" applyBorder="1" applyAlignment="1">
      <alignment horizontal="right" vertical="center"/>
    </xf>
    <xf numFmtId="188" fontId="2" fillId="5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top" wrapText="1"/>
    </xf>
    <xf numFmtId="43" fontId="7" fillId="0" borderId="1" xfId="0" applyNumberFormat="1" applyFont="1" applyFill="1" applyBorder="1" applyAlignment="1">
      <alignment horizontal="left" vertical="top" wrapText="1"/>
    </xf>
    <xf numFmtId="190" fontId="7" fillId="0" borderId="1" xfId="0" applyNumberFormat="1" applyFont="1" applyFill="1" applyBorder="1" applyAlignment="1">
      <alignment vertical="top"/>
    </xf>
    <xf numFmtId="43" fontId="7" fillId="0" borderId="1" xfId="0" applyNumberFormat="1" applyFont="1" applyFill="1" applyBorder="1" applyAlignment="1">
      <alignment vertical="top"/>
    </xf>
    <xf numFmtId="0" fontId="47" fillId="0" borderId="1" xfId="0" applyFont="1" applyFill="1" applyBorder="1" applyAlignment="1">
      <alignment horizontal="center" vertical="top" wrapText="1"/>
    </xf>
    <xf numFmtId="0" fontId="48" fillId="0" borderId="0" xfId="0" applyFont="1"/>
    <xf numFmtId="0" fontId="7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49" fontId="10" fillId="8" borderId="1" xfId="0" applyNumberFormat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2" fillId="16" borderId="13" xfId="0" applyFont="1" applyFill="1" applyBorder="1" applyAlignment="1">
      <alignment horizontal="left" vertical="center" wrapText="1"/>
    </xf>
    <xf numFmtId="0" fontId="12" fillId="16" borderId="11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" fillId="8" borderId="7" xfId="0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 vertical="center" wrapText="1"/>
    </xf>
    <xf numFmtId="49" fontId="26" fillId="8" borderId="6" xfId="0" applyNumberFormat="1" applyFont="1" applyFill="1" applyBorder="1" applyAlignment="1">
      <alignment horizontal="left" vertical="center" wrapText="1"/>
    </xf>
    <xf numFmtId="49" fontId="26" fillId="8" borderId="5" xfId="0" applyNumberFormat="1" applyFont="1" applyFill="1" applyBorder="1" applyAlignment="1">
      <alignment horizontal="left" vertical="center" wrapText="1"/>
    </xf>
    <xf numFmtId="49" fontId="26" fillId="8" borderId="7" xfId="0" applyNumberFormat="1" applyFont="1" applyFill="1" applyBorder="1" applyAlignment="1">
      <alignment horizontal="left" vertical="center" wrapText="1"/>
    </xf>
    <xf numFmtId="0" fontId="12" fillId="12" borderId="13" xfId="0" applyFont="1" applyFill="1" applyBorder="1" applyAlignment="1">
      <alignment horizontal="left" vertical="center" wrapText="1"/>
    </xf>
    <xf numFmtId="0" fontId="12" fillId="12" borderId="1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49" fontId="2" fillId="8" borderId="6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49" fontId="26" fillId="8" borderId="1" xfId="0" applyNumberFormat="1" applyFont="1" applyFill="1" applyBorder="1" applyAlignment="1">
      <alignment horizontal="left" vertical="center" wrapText="1"/>
    </xf>
    <xf numFmtId="0" fontId="29" fillId="5" borderId="17" xfId="0" applyFont="1" applyFill="1" applyBorder="1" applyAlignment="1">
      <alignment horizontal="left" vertical="top" wrapText="1"/>
    </xf>
    <xf numFmtId="0" fontId="29" fillId="5" borderId="18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49" fontId="26" fillId="8" borderId="1" xfId="0" applyNumberFormat="1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12" fillId="12" borderId="8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 wrapText="1"/>
    </xf>
    <xf numFmtId="49" fontId="2" fillId="8" borderId="1" xfId="0" applyNumberFormat="1" applyFont="1" applyFill="1" applyBorder="1" applyAlignment="1">
      <alignment horizontal="left" vertical="center" wrapText="1"/>
    </xf>
    <xf numFmtId="187" fontId="7" fillId="0" borderId="2" xfId="1" applyFont="1" applyFill="1" applyBorder="1" applyAlignment="1">
      <alignment horizontal="left" vertical="center" wrapText="1"/>
    </xf>
    <xf numFmtId="187" fontId="7" fillId="0" borderId="3" xfId="1" applyFont="1" applyFill="1" applyBorder="1" applyAlignment="1">
      <alignment horizontal="left" vertical="center" wrapText="1"/>
    </xf>
    <xf numFmtId="187" fontId="7" fillId="0" borderId="3" xfId="1" applyFont="1" applyFill="1" applyBorder="1" applyAlignment="1">
      <alignment horizontal="left" vertical="top" wrapText="1"/>
    </xf>
    <xf numFmtId="187" fontId="7" fillId="0" borderId="4" xfId="1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49" fontId="6" fillId="8" borderId="6" xfId="0" applyNumberFormat="1" applyFont="1" applyFill="1" applyBorder="1" applyAlignment="1">
      <alignment horizontal="left" vertical="center" wrapText="1"/>
    </xf>
    <xf numFmtId="49" fontId="6" fillId="8" borderId="5" xfId="0" applyNumberFormat="1" applyFont="1" applyFill="1" applyBorder="1" applyAlignment="1">
      <alignment horizontal="left" vertical="center" wrapText="1"/>
    </xf>
    <xf numFmtId="49" fontId="6" fillId="8" borderId="7" xfId="0" applyNumberFormat="1" applyFont="1" applyFill="1" applyBorder="1" applyAlignment="1">
      <alignment horizontal="left" vertical="center" wrapText="1"/>
    </xf>
    <xf numFmtId="49" fontId="17" fillId="0" borderId="1" xfId="1" applyNumberFormat="1" applyFont="1" applyBorder="1" applyAlignment="1">
      <alignment horizontal="left" vertical="top" wrapText="1"/>
    </xf>
    <xf numFmtId="187" fontId="7" fillId="0" borderId="1" xfId="1" applyFont="1" applyBorder="1" applyAlignment="1">
      <alignment horizontal="left" vertical="top" wrapText="1"/>
    </xf>
    <xf numFmtId="49" fontId="7" fillId="0" borderId="1" xfId="1" applyNumberFormat="1" applyFont="1" applyBorder="1" applyAlignment="1">
      <alignment horizontal="left" vertical="top" wrapText="1"/>
    </xf>
    <xf numFmtId="187" fontId="7" fillId="0" borderId="1" xfId="1" applyFont="1" applyFill="1" applyBorder="1" applyAlignment="1">
      <alignment horizontal="left" vertical="top" wrapText="1"/>
    </xf>
    <xf numFmtId="187" fontId="7" fillId="0" borderId="4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14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49" fontId="2" fillId="13" borderId="5" xfId="0" applyNumberFormat="1" applyFont="1" applyFill="1" applyBorder="1" applyAlignment="1">
      <alignment horizontal="left" vertical="center" wrapText="1"/>
    </xf>
    <xf numFmtId="49" fontId="2" fillId="13" borderId="7" xfId="0" applyNumberFormat="1" applyFont="1" applyFill="1" applyBorder="1" applyAlignment="1">
      <alignment horizontal="left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49" fontId="2" fillId="14" borderId="7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2" fontId="6" fillId="0" borderId="2" xfId="0" applyNumberFormat="1" applyFont="1" applyFill="1" applyBorder="1" applyAlignment="1">
      <alignment horizontal="left" vertical="top" wrapText="1"/>
    </xf>
    <xf numFmtId="2" fontId="6" fillId="0" borderId="3" xfId="0" applyNumberFormat="1" applyFont="1" applyFill="1" applyBorder="1" applyAlignment="1">
      <alignment horizontal="left" vertical="top" wrapText="1"/>
    </xf>
    <xf numFmtId="2" fontId="6" fillId="0" borderId="4" xfId="0" applyNumberFormat="1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7" fillId="0" borderId="4" xfId="0" applyNumberFormat="1" applyFont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left" vertical="center" wrapText="1"/>
    </xf>
    <xf numFmtId="49" fontId="2" fillId="8" borderId="6" xfId="0" applyNumberFormat="1" applyFont="1" applyFill="1" applyBorder="1" applyAlignment="1">
      <alignment horizontal="left" vertical="center" wrapText="1"/>
    </xf>
    <xf numFmtId="49" fontId="2" fillId="8" borderId="5" xfId="0" applyNumberFormat="1" applyFont="1" applyFill="1" applyBorder="1" applyAlignment="1">
      <alignment horizontal="left" vertical="center" wrapText="1"/>
    </xf>
    <xf numFmtId="49" fontId="2" fillId="8" borderId="7" xfId="0" applyNumberFormat="1" applyFont="1" applyFill="1" applyBorder="1" applyAlignment="1">
      <alignment horizontal="left" vertical="center" wrapText="1"/>
    </xf>
    <xf numFmtId="49" fontId="2" fillId="8" borderId="7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2" fontId="6" fillId="0" borderId="2" xfId="0" applyNumberFormat="1" applyFont="1" applyBorder="1" applyAlignment="1">
      <alignment horizontal="left" vertical="top" wrapText="1"/>
    </xf>
    <xf numFmtId="2" fontId="6" fillId="0" borderId="3" xfId="0" applyNumberFormat="1" applyFont="1" applyBorder="1" applyAlignment="1">
      <alignment horizontal="left" vertical="top" wrapText="1"/>
    </xf>
    <xf numFmtId="2" fontId="6" fillId="0" borderId="4" xfId="0" applyNumberFormat="1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2" fillId="15" borderId="1" xfId="2" applyFont="1" applyFill="1" applyBorder="1" applyAlignment="1">
      <alignment horizontal="left" vertical="center" wrapText="1"/>
    </xf>
    <xf numFmtId="188" fontId="10" fillId="8" borderId="6" xfId="2" applyNumberFormat="1" applyFont="1" applyFill="1" applyBorder="1" applyAlignment="1">
      <alignment horizontal="left" vertical="center" wrapText="1"/>
    </xf>
    <xf numFmtId="188" fontId="10" fillId="8" borderId="5" xfId="2" applyNumberFormat="1" applyFont="1" applyFill="1" applyBorder="1" applyAlignment="1">
      <alignment horizontal="left" vertical="center" wrapText="1"/>
    </xf>
    <xf numFmtId="188" fontId="10" fillId="8" borderId="7" xfId="2" applyNumberFormat="1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49" fontId="2" fillId="8" borderId="20" xfId="0" applyNumberFormat="1" applyFont="1" applyFill="1" applyBorder="1" applyAlignment="1">
      <alignment horizontal="left" vertical="center" wrapText="1"/>
    </xf>
    <xf numFmtId="188" fontId="10" fillId="8" borderId="1" xfId="2" applyNumberFormat="1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22" fillId="16" borderId="13" xfId="0" applyFont="1" applyFill="1" applyBorder="1" applyAlignment="1">
      <alignment horizontal="left" vertical="top" wrapText="1"/>
    </xf>
    <xf numFmtId="0" fontId="22" fillId="16" borderId="11" xfId="0" applyFont="1" applyFill="1" applyBorder="1" applyAlignment="1">
      <alignment horizontal="left" vertical="top" wrapText="1"/>
    </xf>
    <xf numFmtId="0" fontId="29" fillId="5" borderId="17" xfId="0" applyFont="1" applyFill="1" applyBorder="1" applyAlignment="1">
      <alignment horizontal="left" vertical="center" wrapText="1"/>
    </xf>
    <xf numFmtId="0" fontId="29" fillId="5" borderId="18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22" fillId="6" borderId="13" xfId="0" applyFont="1" applyFill="1" applyBorder="1" applyAlignment="1">
      <alignment horizontal="left" vertical="center" wrapText="1"/>
    </xf>
    <xf numFmtId="0" fontId="22" fillId="6" borderId="11" xfId="0" applyFont="1" applyFill="1" applyBorder="1" applyAlignment="1">
      <alignment horizontal="left" vertical="center" wrapText="1"/>
    </xf>
    <xf numFmtId="0" fontId="10" fillId="15" borderId="1" xfId="2" applyFont="1" applyFill="1" applyBorder="1" applyAlignment="1">
      <alignment horizontal="left" vertical="center" wrapText="1"/>
    </xf>
    <xf numFmtId="49" fontId="10" fillId="8" borderId="6" xfId="0" applyNumberFormat="1" applyFont="1" applyFill="1" applyBorder="1" applyAlignment="1">
      <alignment horizontal="left" vertical="center" wrapText="1"/>
    </xf>
    <xf numFmtId="49" fontId="10" fillId="8" borderId="5" xfId="0" applyNumberFormat="1" applyFont="1" applyFill="1" applyBorder="1" applyAlignment="1">
      <alignment horizontal="left" vertical="center" wrapText="1"/>
    </xf>
    <xf numFmtId="49" fontId="10" fillId="8" borderId="7" xfId="0" applyNumberFormat="1" applyFont="1" applyFill="1" applyBorder="1" applyAlignment="1">
      <alignment horizontal="left" vertical="center" wrapText="1"/>
    </xf>
    <xf numFmtId="0" fontId="2" fillId="8" borderId="6" xfId="2" applyFont="1" applyFill="1" applyBorder="1" applyAlignment="1">
      <alignment horizontal="left" vertical="center" wrapText="1"/>
    </xf>
    <xf numFmtId="0" fontId="2" fillId="8" borderId="5" xfId="2" applyFont="1" applyFill="1" applyBorder="1" applyAlignment="1">
      <alignment horizontal="left" vertical="center" wrapText="1"/>
    </xf>
    <xf numFmtId="0" fontId="2" fillId="8" borderId="7" xfId="2" applyFont="1" applyFill="1" applyBorder="1" applyAlignment="1">
      <alignment horizontal="left" vertical="center" wrapText="1"/>
    </xf>
    <xf numFmtId="49" fontId="10" fillId="8" borderId="20" xfId="2" applyNumberFormat="1" applyFont="1" applyFill="1" applyBorder="1" applyAlignment="1">
      <alignment horizontal="left" vertical="center" wrapText="1"/>
    </xf>
    <xf numFmtId="49" fontId="10" fillId="8" borderId="24" xfId="2" applyNumberFormat="1" applyFont="1" applyFill="1" applyBorder="1" applyAlignment="1">
      <alignment horizontal="left" vertical="center" wrapText="1"/>
    </xf>
    <xf numFmtId="49" fontId="10" fillId="8" borderId="12" xfId="2" applyNumberFormat="1" applyFont="1" applyFill="1" applyBorder="1" applyAlignment="1">
      <alignment horizontal="left" vertical="center" wrapText="1"/>
    </xf>
    <xf numFmtId="49" fontId="2" fillId="8" borderId="6" xfId="2" applyNumberFormat="1" applyFont="1" applyFill="1" applyBorder="1" applyAlignment="1">
      <alignment horizontal="left" vertical="center" wrapText="1"/>
    </xf>
    <xf numFmtId="49" fontId="2" fillId="8" borderId="5" xfId="2" applyNumberFormat="1" applyFont="1" applyFill="1" applyBorder="1" applyAlignment="1">
      <alignment horizontal="left" vertical="center" wrapText="1"/>
    </xf>
    <xf numFmtId="49" fontId="2" fillId="8" borderId="7" xfId="2" applyNumberFormat="1" applyFont="1" applyFill="1" applyBorder="1" applyAlignment="1">
      <alignment horizontal="left" vertical="center" wrapText="1"/>
    </xf>
    <xf numFmtId="49" fontId="2" fillId="8" borderId="1" xfId="2" applyNumberFormat="1" applyFont="1" applyFill="1" applyBorder="1" applyAlignment="1">
      <alignment horizontal="left" vertical="center" wrapText="1"/>
    </xf>
    <xf numFmtId="0" fontId="22" fillId="12" borderId="13" xfId="0" applyFont="1" applyFill="1" applyBorder="1" applyAlignment="1">
      <alignment horizontal="left" vertical="center" wrapText="1"/>
    </xf>
    <xf numFmtId="0" fontId="22" fillId="12" borderId="11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188" fontId="10" fillId="8" borderId="20" xfId="2" applyNumberFormat="1" applyFont="1" applyFill="1" applyBorder="1" applyAlignment="1">
      <alignment horizontal="left" vertical="center" wrapText="1"/>
    </xf>
    <xf numFmtId="188" fontId="10" fillId="8" borderId="24" xfId="2" applyNumberFormat="1" applyFont="1" applyFill="1" applyBorder="1" applyAlignment="1">
      <alignment horizontal="left" vertical="center" wrapText="1"/>
    </xf>
    <xf numFmtId="188" fontId="10" fillId="8" borderId="12" xfId="2" applyNumberFormat="1" applyFont="1" applyFill="1" applyBorder="1" applyAlignment="1">
      <alignment horizontal="left" vertical="center" wrapText="1"/>
    </xf>
    <xf numFmtId="188" fontId="10" fillId="8" borderId="2" xfId="2" applyNumberFormat="1" applyFont="1" applyFill="1" applyBorder="1" applyAlignment="1">
      <alignment horizontal="left" vertical="center" wrapText="1"/>
    </xf>
    <xf numFmtId="0" fontId="22" fillId="9" borderId="13" xfId="0" applyFont="1" applyFill="1" applyBorder="1" applyAlignment="1">
      <alignment horizontal="left" vertical="center" wrapText="1"/>
    </xf>
    <xf numFmtId="0" fontId="22" fillId="9" borderId="11" xfId="0" applyFont="1" applyFill="1" applyBorder="1" applyAlignment="1">
      <alignment horizontal="left" vertical="center" wrapText="1"/>
    </xf>
    <xf numFmtId="0" fontId="2" fillId="10" borderId="2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87" fontId="10" fillId="13" borderId="1" xfId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89" fontId="10" fillId="13" borderId="1" xfId="1" applyNumberFormat="1" applyFont="1" applyFill="1" applyBorder="1" applyAlignment="1">
      <alignment horizontal="left" vertical="top" wrapText="1"/>
    </xf>
    <xf numFmtId="189" fontId="10" fillId="13" borderId="6" xfId="1" applyNumberFormat="1" applyFont="1" applyFill="1" applyBorder="1" applyAlignment="1">
      <alignment horizontal="left" wrapText="1"/>
    </xf>
    <xf numFmtId="189" fontId="10" fillId="13" borderId="5" xfId="1" applyNumberFormat="1" applyFont="1" applyFill="1" applyBorder="1" applyAlignment="1">
      <alignment horizontal="left" wrapText="1"/>
    </xf>
    <xf numFmtId="189" fontId="10" fillId="13" borderId="7" xfId="1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vertical="center" wrapText="1"/>
    </xf>
    <xf numFmtId="49" fontId="7" fillId="8" borderId="1" xfId="0" applyNumberFormat="1" applyFont="1" applyFill="1" applyBorder="1" applyAlignment="1">
      <alignment horizontal="left" vertical="center" wrapText="1"/>
    </xf>
    <xf numFmtId="189" fontId="10" fillId="14" borderId="1" xfId="1" applyNumberFormat="1" applyFont="1" applyFill="1" applyBorder="1" applyAlignment="1">
      <alignment horizontal="center" vertical="top" wrapText="1"/>
    </xf>
    <xf numFmtId="49" fontId="2" fillId="13" borderId="1" xfId="0" applyNumberFormat="1" applyFont="1" applyFill="1" applyBorder="1" applyAlignment="1">
      <alignment horizontal="left" vertical="top" wrapText="1"/>
    </xf>
    <xf numFmtId="189" fontId="10" fillId="14" borderId="1" xfId="1" applyNumberFormat="1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left" vertical="center" wrapText="1"/>
    </xf>
    <xf numFmtId="0" fontId="12" fillId="6" borderId="8" xfId="2" applyFont="1" applyFill="1" applyBorder="1" applyAlignment="1">
      <alignment horizontal="left" vertical="center" wrapText="1"/>
    </xf>
    <xf numFmtId="0" fontId="13" fillId="5" borderId="22" xfId="0" applyFont="1" applyFill="1" applyBorder="1" applyAlignment="1">
      <alignment horizontal="left" vertical="center" wrapText="1"/>
    </xf>
    <xf numFmtId="0" fontId="12" fillId="14" borderId="13" xfId="2" applyFont="1" applyFill="1" applyBorder="1" applyAlignment="1">
      <alignment horizontal="left" vertical="center" wrapText="1"/>
    </xf>
    <xf numFmtId="0" fontId="12" fillId="14" borderId="11" xfId="2" applyFont="1" applyFill="1" applyBorder="1" applyAlignment="1">
      <alignment horizontal="left" vertical="center" wrapText="1"/>
    </xf>
    <xf numFmtId="0" fontId="2" fillId="11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1" xfId="2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center" vertical="top" wrapText="1"/>
    </xf>
    <xf numFmtId="0" fontId="6" fillId="0" borderId="2" xfId="2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49" fontId="6" fillId="8" borderId="1" xfId="2" applyNumberFormat="1" applyFont="1" applyFill="1" applyBorder="1" applyAlignment="1">
      <alignment horizontal="left" vertical="center" wrapText="1"/>
    </xf>
    <xf numFmtId="0" fontId="22" fillId="4" borderId="13" xfId="2" applyFont="1" applyFill="1" applyBorder="1" applyAlignment="1">
      <alignment horizontal="left" vertical="center" wrapText="1"/>
    </xf>
    <xf numFmtId="0" fontId="22" fillId="4" borderId="11" xfId="2" applyFont="1" applyFill="1" applyBorder="1" applyAlignment="1">
      <alignment horizontal="left" vertical="center" wrapText="1"/>
    </xf>
    <xf numFmtId="0" fontId="2" fillId="10" borderId="1" xfId="2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center" vertical="center"/>
    </xf>
    <xf numFmtId="0" fontId="2" fillId="5" borderId="21" xfId="2" applyFont="1" applyFill="1" applyBorder="1" applyAlignment="1">
      <alignment horizontal="left" vertical="center" wrapText="1"/>
    </xf>
    <xf numFmtId="0" fontId="2" fillId="5" borderId="10" xfId="2" applyFont="1" applyFill="1" applyBorder="1" applyAlignment="1">
      <alignment horizontal="left" vertical="center" wrapText="1"/>
    </xf>
    <xf numFmtId="0" fontId="2" fillId="9" borderId="1" xfId="2" applyFont="1" applyFill="1" applyBorder="1" applyAlignment="1">
      <alignment horizontal="left" vertical="center" wrapText="1"/>
    </xf>
    <xf numFmtId="0" fontId="2" fillId="7" borderId="1" xfId="2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/>
    </xf>
    <xf numFmtId="0" fontId="2" fillId="7" borderId="1" xfId="2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left" vertical="center"/>
    </xf>
    <xf numFmtId="0" fontId="2" fillId="11" borderId="5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191" fontId="2" fillId="1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 wrapText="1"/>
    </xf>
    <xf numFmtId="191" fontId="2" fillId="4" borderId="1" xfId="0" applyNumberFormat="1" applyFont="1" applyFill="1" applyBorder="1" applyAlignment="1">
      <alignment horizontal="right" vertical="center"/>
    </xf>
    <xf numFmtId="0" fontId="10" fillId="8" borderId="6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left" vertical="top" wrapText="1"/>
    </xf>
    <xf numFmtId="0" fontId="12" fillId="6" borderId="11" xfId="0" applyFont="1" applyFill="1" applyBorder="1" applyAlignment="1">
      <alignment horizontal="left" vertical="top" wrapText="1"/>
    </xf>
    <xf numFmtId="0" fontId="12" fillId="16" borderId="13" xfId="0" applyFont="1" applyFill="1" applyBorder="1" applyAlignment="1">
      <alignment horizontal="left" wrapText="1"/>
    </xf>
    <xf numFmtId="0" fontId="12" fillId="16" borderId="11" xfId="0" applyFont="1" applyFill="1" applyBorder="1" applyAlignment="1">
      <alignment horizontal="left" wrapText="1"/>
    </xf>
    <xf numFmtId="0" fontId="13" fillId="5" borderId="31" xfId="0" applyFont="1" applyFill="1" applyBorder="1" applyAlignment="1">
      <alignment horizontal="left" vertical="center" wrapText="1"/>
    </xf>
    <xf numFmtId="0" fontId="13" fillId="5" borderId="32" xfId="0" applyFont="1" applyFill="1" applyBorder="1" applyAlignment="1">
      <alignment horizontal="left" vertical="center" wrapText="1"/>
    </xf>
    <xf numFmtId="0" fontId="10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left" vertical="top" wrapText="1"/>
    </xf>
    <xf numFmtId="0" fontId="12" fillId="12" borderId="11" xfId="0" applyFont="1" applyFill="1" applyBorder="1" applyAlignment="1">
      <alignment horizontal="left" vertical="top" wrapText="1"/>
    </xf>
    <xf numFmtId="0" fontId="6" fillId="8" borderId="1" xfId="0" applyNumberFormat="1" applyFont="1" applyFill="1" applyBorder="1" applyAlignment="1">
      <alignment horizontal="left" vertical="center" wrapText="1"/>
    </xf>
    <xf numFmtId="0" fontId="10" fillId="13" borderId="6" xfId="0" applyFont="1" applyFill="1" applyBorder="1" applyAlignment="1">
      <alignment horizontal="left" vertical="center" wrapText="1"/>
    </xf>
    <xf numFmtId="0" fontId="10" fillId="13" borderId="5" xfId="0" applyFont="1" applyFill="1" applyBorder="1" applyAlignment="1">
      <alignment horizontal="left" vertical="center" wrapText="1"/>
    </xf>
    <xf numFmtId="0" fontId="10" fillId="13" borderId="7" xfId="0" applyFont="1" applyFill="1" applyBorder="1" applyAlignment="1">
      <alignment horizontal="left" vertical="center" wrapText="1"/>
    </xf>
    <xf numFmtId="187" fontId="2" fillId="8" borderId="6" xfId="1" applyNumberFormat="1" applyFont="1" applyFill="1" applyBorder="1" applyAlignment="1">
      <alignment horizontal="left" vertical="center" wrapText="1"/>
    </xf>
    <xf numFmtId="187" fontId="2" fillId="8" borderId="5" xfId="1" applyNumberFormat="1" applyFont="1" applyFill="1" applyBorder="1" applyAlignment="1">
      <alignment horizontal="left" vertical="center" wrapText="1"/>
    </xf>
    <xf numFmtId="187" fontId="2" fillId="8" borderId="7" xfId="1" applyNumberFormat="1" applyFont="1" applyFill="1" applyBorder="1" applyAlignment="1">
      <alignment horizontal="left" vertical="center" wrapText="1"/>
    </xf>
    <xf numFmtId="0" fontId="12" fillId="4" borderId="13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189" fontId="10" fillId="13" borderId="6" xfId="0" applyNumberFormat="1" applyFont="1" applyFill="1" applyBorder="1" applyAlignment="1">
      <alignment vertical="top" wrapText="1"/>
    </xf>
    <xf numFmtId="189" fontId="10" fillId="13" borderId="5" xfId="0" applyNumberFormat="1" applyFont="1" applyFill="1" applyBorder="1" applyAlignment="1">
      <alignment vertical="top" wrapText="1"/>
    </xf>
    <xf numFmtId="189" fontId="10" fillId="13" borderId="7" xfId="0" applyNumberFormat="1" applyFont="1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89" fontId="10" fillId="13" borderId="6" xfId="0" applyNumberFormat="1" applyFont="1" applyFill="1" applyBorder="1" applyAlignment="1">
      <alignment horizontal="left" wrapText="1"/>
    </xf>
    <xf numFmtId="189" fontId="10" fillId="13" borderId="5" xfId="0" applyNumberFormat="1" applyFont="1" applyFill="1" applyBorder="1" applyAlignment="1">
      <alignment horizontal="left" wrapText="1"/>
    </xf>
    <xf numFmtId="189" fontId="10" fillId="13" borderId="7" xfId="0" applyNumberFormat="1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top" wrapText="1"/>
    </xf>
    <xf numFmtId="190" fontId="7" fillId="0" borderId="2" xfId="0" applyNumberFormat="1" applyFont="1" applyFill="1" applyBorder="1" applyAlignment="1">
      <alignment horizontal="left" vertical="top" wrapText="1"/>
    </xf>
    <xf numFmtId="190" fontId="7" fillId="0" borderId="4" xfId="0" applyNumberFormat="1" applyFont="1" applyFill="1" applyBorder="1" applyAlignment="1">
      <alignment horizontal="left" vertical="top" wrapText="1"/>
    </xf>
    <xf numFmtId="189" fontId="10" fillId="14" borderId="6" xfId="0" applyNumberFormat="1" applyFont="1" applyFill="1" applyBorder="1" applyAlignment="1">
      <alignment horizontal="center" vertical="top" wrapText="1"/>
    </xf>
    <xf numFmtId="189" fontId="10" fillId="14" borderId="7" xfId="0" applyNumberFormat="1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189" fontId="2" fillId="8" borderId="6" xfId="1" applyNumberFormat="1" applyFont="1" applyFill="1" applyBorder="1" applyAlignment="1">
      <alignment horizontal="left" vertical="center" wrapText="1"/>
    </xf>
    <xf numFmtId="189" fontId="2" fillId="8" borderId="5" xfId="1" applyNumberFormat="1" applyFont="1" applyFill="1" applyBorder="1" applyAlignment="1">
      <alignment horizontal="left" vertical="center" wrapText="1"/>
    </xf>
    <xf numFmtId="189" fontId="2" fillId="8" borderId="7" xfId="1" applyNumberFormat="1" applyFont="1" applyFill="1" applyBorder="1" applyAlignment="1">
      <alignment horizontal="left" vertical="center" wrapText="1"/>
    </xf>
    <xf numFmtId="0" fontId="10" fillId="14" borderId="6" xfId="0" applyFont="1" applyFill="1" applyBorder="1" applyAlignment="1">
      <alignment horizontal="center" vertical="top" wrapText="1"/>
    </xf>
    <xf numFmtId="0" fontId="10" fillId="14" borderId="7" xfId="0" applyFont="1" applyFill="1" applyBorder="1" applyAlignment="1">
      <alignment horizontal="center" vertical="top" wrapText="1"/>
    </xf>
    <xf numFmtId="0" fontId="10" fillId="14" borderId="5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6" fillId="0" borderId="1" xfId="0" quotePrefix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2" fillId="8" borderId="2" xfId="0" applyFont="1" applyFill="1" applyBorder="1" applyAlignment="1">
      <alignment horizontal="left" vertical="center" wrapText="1"/>
    </xf>
  </cellXfs>
  <cellStyles count="8">
    <cellStyle name="Comma" xfId="1" builtinId="3"/>
    <cellStyle name="Comma 2" xfId="3"/>
    <cellStyle name="Comma 2 2" xfId="5"/>
    <cellStyle name="Comma 3" xfId="7"/>
    <cellStyle name="Comma 4 2" xfId="6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2%20F2%20S1%20&#3611;&#3637;%202562%20C2%20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2%20F2%20S3%20&#3611;&#3637;%202562%20C2%20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3%20F3%20S3%20&#3611;&#3637;%202563-2564%20C2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อดคล้องตามยุทธศาสตร์"/>
      <sheetName val="สนับสนุนยุทธศาสตร์"/>
      <sheetName val="ไม่สอดคล้องตามกรอบหลักเกณฑ์"/>
      <sheetName val="KPI "/>
    </sheetNames>
    <sheetDataSet>
      <sheetData sheetId="0"/>
      <sheetData sheetId="1">
        <row r="24">
          <cell r="C24">
            <v>745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อดคล้องกับยุทธศาสตร์"/>
      <sheetName val="สนับสนุนยุทธศาสตร์"/>
      <sheetName val="ไม่สอดคล้องตามกรอบหลักเกณฑ์"/>
      <sheetName val="KPI 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อดคล้องกับยุทธศาสตร์"/>
      <sheetName val="สนับสนุนยุทธศาสตร์"/>
      <sheetName val="ไม่สอดคล้องตามกรอบหลักเกณฑ์"/>
      <sheetName val="KPI 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6"/>
  <sheetViews>
    <sheetView tabSelected="1" view="pageBreakPreview" topLeftCell="A397" zoomScale="59" zoomScaleNormal="55" zoomScaleSheetLayoutView="59" workbookViewId="0">
      <selection activeCell="H115" sqref="H115"/>
    </sheetView>
  </sheetViews>
  <sheetFormatPr defaultColWidth="9.125" defaultRowHeight="19.5" x14ac:dyDescent="0.25"/>
  <cols>
    <col min="1" max="1" width="4.625" style="1" bestFit="1" customWidth="1"/>
    <col min="2" max="2" width="38.625" style="1" customWidth="1"/>
    <col min="3" max="3" width="16.75" style="1" hidden="1" customWidth="1"/>
    <col min="4" max="5" width="8" style="1" hidden="1" customWidth="1"/>
    <col min="6" max="6" width="14.625" style="1" hidden="1" customWidth="1"/>
    <col min="7" max="7" width="17.25" style="1" bestFit="1" customWidth="1"/>
    <col min="8" max="8" width="16" style="1" bestFit="1" customWidth="1"/>
    <col min="9" max="9" width="16.25" style="1" bestFit="1" customWidth="1"/>
    <col min="10" max="10" width="34" style="1" customWidth="1"/>
    <col min="11" max="11" width="36.875" style="1" customWidth="1"/>
    <col min="12" max="12" width="34.375" style="1" customWidth="1"/>
    <col min="13" max="13" width="25.375" style="1" customWidth="1"/>
    <col min="14" max="14" width="23.875" style="1" customWidth="1"/>
    <col min="15" max="15" width="19.25" style="1" customWidth="1"/>
    <col min="16" max="16384" width="9.125" style="1"/>
  </cols>
  <sheetData>
    <row r="1" spans="1:14" ht="21" x14ac:dyDescent="0.35">
      <c r="A1" s="1255" t="s">
        <v>1280</v>
      </c>
      <c r="B1" s="1255"/>
      <c r="C1" s="1255"/>
      <c r="D1" s="1255"/>
      <c r="E1" s="1255"/>
      <c r="F1" s="1255"/>
      <c r="G1" s="1255"/>
      <c r="H1" s="1255"/>
      <c r="I1" s="1255"/>
      <c r="J1" s="1255"/>
      <c r="K1" s="1255"/>
      <c r="L1" s="1255"/>
      <c r="M1" s="1255"/>
      <c r="N1" s="1255"/>
    </row>
    <row r="2" spans="1:14" ht="21" x14ac:dyDescent="0.35">
      <c r="A2" s="1255" t="s">
        <v>1281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1" x14ac:dyDescent="0.35">
      <c r="A3" s="104"/>
      <c r="B3" s="108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88" t="s">
        <v>319</v>
      </c>
    </row>
    <row r="4" spans="1:14" ht="21" x14ac:dyDescent="0.25">
      <c r="A4" s="1256" t="s">
        <v>0</v>
      </c>
      <c r="B4" s="1256"/>
      <c r="C4" s="1253" t="s">
        <v>8</v>
      </c>
      <c r="D4" s="1253"/>
      <c r="E4" s="1253"/>
      <c r="F4" s="1253"/>
      <c r="G4" s="1256" t="s">
        <v>7</v>
      </c>
      <c r="H4" s="1253" t="s">
        <v>11</v>
      </c>
      <c r="I4" s="1253"/>
      <c r="J4" s="1253" t="s">
        <v>1</v>
      </c>
      <c r="K4" s="1253"/>
      <c r="L4" s="1254" t="s">
        <v>2</v>
      </c>
      <c r="M4" s="1254" t="s">
        <v>13</v>
      </c>
      <c r="N4" s="1256" t="s">
        <v>12</v>
      </c>
    </row>
    <row r="5" spans="1:14" ht="21" x14ac:dyDescent="0.25">
      <c r="A5" s="1256"/>
      <c r="B5" s="1256"/>
      <c r="C5" s="51" t="s">
        <v>9</v>
      </c>
      <c r="D5" s="51" t="s">
        <v>10</v>
      </c>
      <c r="E5" s="51" t="s">
        <v>5</v>
      </c>
      <c r="F5" s="51" t="s">
        <v>6</v>
      </c>
      <c r="G5" s="1256"/>
      <c r="H5" s="51">
        <v>2560</v>
      </c>
      <c r="I5" s="51">
        <v>2561</v>
      </c>
      <c r="J5" s="51" t="s">
        <v>3</v>
      </c>
      <c r="K5" s="51" t="s">
        <v>4</v>
      </c>
      <c r="L5" s="1254"/>
      <c r="M5" s="1253"/>
      <c r="N5" s="1256"/>
    </row>
    <row r="6" spans="1:14" ht="21" x14ac:dyDescent="0.25">
      <c r="A6" s="1257" t="s">
        <v>14</v>
      </c>
      <c r="B6" s="1257"/>
      <c r="C6" s="1257"/>
      <c r="D6" s="1257"/>
      <c r="E6" s="1257"/>
      <c r="F6" s="1257"/>
      <c r="G6" s="1257"/>
      <c r="H6" s="1257"/>
      <c r="I6" s="1257"/>
      <c r="J6" s="1257"/>
      <c r="K6" s="1257"/>
      <c r="L6" s="1257"/>
      <c r="M6" s="1257"/>
      <c r="N6" s="1257"/>
    </row>
    <row r="7" spans="1:14" ht="21" x14ac:dyDescent="0.25">
      <c r="A7" s="1258" t="s">
        <v>15</v>
      </c>
      <c r="B7" s="1258"/>
      <c r="C7" s="1258"/>
      <c r="D7" s="1258"/>
      <c r="E7" s="1258"/>
      <c r="F7" s="1258"/>
      <c r="G7" s="1258"/>
      <c r="H7" s="1258"/>
      <c r="I7" s="1258"/>
      <c r="J7" s="1258"/>
      <c r="K7" s="1258"/>
      <c r="L7" s="1258"/>
      <c r="M7" s="1258"/>
      <c r="N7" s="1258"/>
    </row>
    <row r="8" spans="1:14" ht="21" x14ac:dyDescent="0.25">
      <c r="A8" s="1174" t="s">
        <v>47</v>
      </c>
      <c r="B8" s="1174"/>
      <c r="C8" s="1174"/>
      <c r="D8" s="1174"/>
      <c r="E8" s="1174"/>
      <c r="F8" s="1174"/>
      <c r="G8" s="62">
        <f>SUM(G9:G29)</f>
        <v>3916.0326</v>
      </c>
      <c r="H8" s="62">
        <f>SUM(H9:H29)</f>
        <v>1653.2384</v>
      </c>
      <c r="I8" s="62">
        <f>SUM(I9:I29)</f>
        <v>2262.7942000000003</v>
      </c>
      <c r="J8" s="61"/>
      <c r="K8" s="61"/>
      <c r="L8" s="61"/>
      <c r="M8" s="61"/>
      <c r="N8" s="61"/>
    </row>
    <row r="9" spans="1:14" s="106" customFormat="1" ht="84" x14ac:dyDescent="0.25">
      <c r="A9" s="90">
        <v>1</v>
      </c>
      <c r="B9" s="103" t="s">
        <v>236</v>
      </c>
      <c r="C9" s="45">
        <f>+G9</f>
        <v>23.02</v>
      </c>
      <c r="D9" s="20" t="s">
        <v>51</v>
      </c>
      <c r="E9" s="20" t="s">
        <v>51</v>
      </c>
      <c r="F9" s="20" t="s">
        <v>51</v>
      </c>
      <c r="G9" s="44">
        <f>+H9+I9</f>
        <v>23.02</v>
      </c>
      <c r="H9" s="44">
        <f>5.92+4.71</f>
        <v>10.629999999999999</v>
      </c>
      <c r="I9" s="47">
        <f>5.81+6.58</f>
        <v>12.39</v>
      </c>
      <c r="J9" s="2" t="s">
        <v>61</v>
      </c>
      <c r="K9" s="2" t="s">
        <v>62</v>
      </c>
      <c r="L9" s="102" t="s">
        <v>265</v>
      </c>
      <c r="M9" s="22" t="s">
        <v>63</v>
      </c>
      <c r="N9" s="2" t="s">
        <v>64</v>
      </c>
    </row>
    <row r="10" spans="1:14" s="106" customFormat="1" ht="105" x14ac:dyDescent="0.25">
      <c r="A10" s="90">
        <v>2</v>
      </c>
      <c r="B10" s="103" t="s">
        <v>235</v>
      </c>
      <c r="C10" s="45">
        <f>+G10</f>
        <v>87.97999999999999</v>
      </c>
      <c r="D10" s="20" t="s">
        <v>51</v>
      </c>
      <c r="E10" s="20" t="s">
        <v>51</v>
      </c>
      <c r="F10" s="20" t="s">
        <v>51</v>
      </c>
      <c r="G10" s="44">
        <f>+H10+I10</f>
        <v>87.97999999999999</v>
      </c>
      <c r="H10" s="44">
        <v>48.98</v>
      </c>
      <c r="I10" s="47">
        <v>39</v>
      </c>
      <c r="J10" s="2" t="s">
        <v>78</v>
      </c>
      <c r="K10" s="2" t="s">
        <v>79</v>
      </c>
      <c r="L10" s="102" t="s">
        <v>265</v>
      </c>
      <c r="M10" s="22" t="s">
        <v>63</v>
      </c>
      <c r="N10" s="2" t="s">
        <v>80</v>
      </c>
    </row>
    <row r="11" spans="1:14" s="106" customFormat="1" ht="63" x14ac:dyDescent="0.25">
      <c r="A11" s="90">
        <v>3</v>
      </c>
      <c r="B11" s="103" t="s">
        <v>234</v>
      </c>
      <c r="C11" s="45">
        <f>(G11)</f>
        <v>729.11</v>
      </c>
      <c r="D11" s="20" t="s">
        <v>51</v>
      </c>
      <c r="E11" s="20" t="s">
        <v>51</v>
      </c>
      <c r="F11" s="20" t="s">
        <v>51</v>
      </c>
      <c r="G11" s="45">
        <f>SUM(H11:I11)</f>
        <v>729.11</v>
      </c>
      <c r="H11" s="45">
        <v>256.19</v>
      </c>
      <c r="I11" s="48">
        <v>472.92</v>
      </c>
      <c r="J11" s="2" t="s">
        <v>102</v>
      </c>
      <c r="K11" s="2" t="s">
        <v>103</v>
      </c>
      <c r="L11" s="102" t="s">
        <v>273</v>
      </c>
      <c r="M11" s="22" t="s">
        <v>63</v>
      </c>
      <c r="N11" s="2" t="s">
        <v>152</v>
      </c>
    </row>
    <row r="12" spans="1:14" s="106" customFormat="1" ht="63" x14ac:dyDescent="0.25">
      <c r="A12" s="127">
        <v>4</v>
      </c>
      <c r="B12" s="103" t="s">
        <v>233</v>
      </c>
      <c r="C12" s="47">
        <v>79.614800000000002</v>
      </c>
      <c r="D12" s="20" t="s">
        <v>51</v>
      </c>
      <c r="E12" s="20" t="s">
        <v>51</v>
      </c>
      <c r="F12" s="20" t="s">
        <v>51</v>
      </c>
      <c r="G12" s="47">
        <v>79.614800000000002</v>
      </c>
      <c r="H12" s="134" t="s">
        <v>20</v>
      </c>
      <c r="I12" s="47">
        <v>79.614800000000002</v>
      </c>
      <c r="J12" s="2" t="s">
        <v>76</v>
      </c>
      <c r="K12" s="2" t="s">
        <v>77</v>
      </c>
      <c r="L12" s="102" t="s">
        <v>265</v>
      </c>
      <c r="M12" s="102" t="s">
        <v>53</v>
      </c>
      <c r="N12" s="2" t="s">
        <v>151</v>
      </c>
    </row>
    <row r="13" spans="1:14" s="106" customFormat="1" ht="84" x14ac:dyDescent="0.25">
      <c r="A13" s="127">
        <v>5</v>
      </c>
      <c r="B13" s="103" t="s">
        <v>232</v>
      </c>
      <c r="C13" s="45">
        <f>+G13</f>
        <v>149.27600000000001</v>
      </c>
      <c r="D13" s="20" t="s">
        <v>51</v>
      </c>
      <c r="E13" s="20" t="s">
        <v>51</v>
      </c>
      <c r="F13" s="20" t="s">
        <v>51</v>
      </c>
      <c r="G13" s="44">
        <f>+H13+I13</f>
        <v>149.27600000000001</v>
      </c>
      <c r="H13" s="44">
        <v>1.8108</v>
      </c>
      <c r="I13" s="47">
        <v>147.46520000000001</v>
      </c>
      <c r="J13" s="2" t="s">
        <v>299</v>
      </c>
      <c r="K13" s="2" t="s">
        <v>52</v>
      </c>
      <c r="L13" s="102" t="s">
        <v>265</v>
      </c>
      <c r="M13" s="102" t="s">
        <v>53</v>
      </c>
      <c r="N13" s="107"/>
    </row>
    <row r="14" spans="1:14" s="106" customFormat="1" ht="84" x14ac:dyDescent="0.25">
      <c r="A14" s="127">
        <v>6</v>
      </c>
      <c r="B14" s="103" t="s">
        <v>231</v>
      </c>
      <c r="C14" s="44">
        <v>550.48</v>
      </c>
      <c r="D14" s="20" t="s">
        <v>20</v>
      </c>
      <c r="E14" s="20" t="s">
        <v>20</v>
      </c>
      <c r="F14" s="20" t="s">
        <v>20</v>
      </c>
      <c r="G14" s="44">
        <v>550.48</v>
      </c>
      <c r="H14" s="44">
        <v>190.1</v>
      </c>
      <c r="I14" s="44">
        <v>360.38</v>
      </c>
      <c r="J14" s="2" t="s">
        <v>49</v>
      </c>
      <c r="K14" s="2" t="s">
        <v>50</v>
      </c>
      <c r="L14" s="102" t="s">
        <v>265</v>
      </c>
      <c r="M14" s="102" t="s">
        <v>106</v>
      </c>
      <c r="N14" s="2" t="s">
        <v>150</v>
      </c>
    </row>
    <row r="15" spans="1:14" s="106" customFormat="1" ht="113.25" customHeight="1" x14ac:dyDescent="0.25">
      <c r="A15" s="127">
        <v>7</v>
      </c>
      <c r="B15" s="103" t="s">
        <v>230</v>
      </c>
      <c r="C15" s="44">
        <v>50.310299999999998</v>
      </c>
      <c r="D15" s="20" t="s">
        <v>51</v>
      </c>
      <c r="E15" s="20" t="s">
        <v>51</v>
      </c>
      <c r="F15" s="20" t="s">
        <v>51</v>
      </c>
      <c r="G15" s="44">
        <v>50.310299999999998</v>
      </c>
      <c r="H15" s="44">
        <v>25.3565</v>
      </c>
      <c r="I15" s="47">
        <v>24.953800000000001</v>
      </c>
      <c r="J15" s="2" t="s">
        <v>57</v>
      </c>
      <c r="K15" s="2" t="s">
        <v>268</v>
      </c>
      <c r="L15" s="102" t="s">
        <v>265</v>
      </c>
      <c r="M15" s="22" t="s">
        <v>54</v>
      </c>
      <c r="N15" s="2" t="s">
        <v>58</v>
      </c>
    </row>
    <row r="16" spans="1:14" s="106" customFormat="1" ht="69.75" customHeight="1" x14ac:dyDescent="0.25">
      <c r="A16" s="127">
        <v>8</v>
      </c>
      <c r="B16" s="103" t="s">
        <v>229</v>
      </c>
      <c r="C16" s="45">
        <f>+G16</f>
        <v>23.091000000000001</v>
      </c>
      <c r="D16" s="20" t="s">
        <v>51</v>
      </c>
      <c r="E16" s="20" t="s">
        <v>51</v>
      </c>
      <c r="F16" s="20" t="s">
        <v>51</v>
      </c>
      <c r="G16" s="44">
        <f>+H16+I16</f>
        <v>23.091000000000001</v>
      </c>
      <c r="H16" s="44">
        <v>11.225</v>
      </c>
      <c r="I16" s="47">
        <v>11.866</v>
      </c>
      <c r="J16" s="2" t="s">
        <v>59</v>
      </c>
      <c r="K16" s="2" t="s">
        <v>60</v>
      </c>
      <c r="L16" s="102" t="s">
        <v>265</v>
      </c>
      <c r="M16" s="22" t="s">
        <v>54</v>
      </c>
      <c r="N16" s="2" t="s">
        <v>149</v>
      </c>
    </row>
    <row r="17" spans="1:14" s="106" customFormat="1" ht="87" customHeight="1" x14ac:dyDescent="0.25">
      <c r="A17" s="127">
        <v>9</v>
      </c>
      <c r="B17" s="103" t="s">
        <v>228</v>
      </c>
      <c r="C17" s="45">
        <f>+G17</f>
        <v>18.376100000000001</v>
      </c>
      <c r="D17" s="20" t="s">
        <v>51</v>
      </c>
      <c r="E17" s="20" t="s">
        <v>51</v>
      </c>
      <c r="F17" s="20" t="s">
        <v>51</v>
      </c>
      <c r="G17" s="44">
        <f>+H17+I17</f>
        <v>18.376100000000001</v>
      </c>
      <c r="H17" s="44">
        <v>9.3565000000000005</v>
      </c>
      <c r="I17" s="47">
        <v>9.0196000000000005</v>
      </c>
      <c r="J17" s="2" t="s">
        <v>69</v>
      </c>
      <c r="K17" s="59" t="s">
        <v>70</v>
      </c>
      <c r="L17" s="102" t="s">
        <v>265</v>
      </c>
      <c r="M17" s="22" t="s">
        <v>54</v>
      </c>
      <c r="N17" s="2" t="s">
        <v>71</v>
      </c>
    </row>
    <row r="18" spans="1:14" s="106" customFormat="1" ht="84" x14ac:dyDescent="0.25">
      <c r="A18" s="127">
        <v>10</v>
      </c>
      <c r="B18" s="103" t="s">
        <v>227</v>
      </c>
      <c r="C18" s="45">
        <f>+G18</f>
        <v>49.18</v>
      </c>
      <c r="D18" s="20" t="s">
        <v>51</v>
      </c>
      <c r="E18" s="20" t="s">
        <v>51</v>
      </c>
      <c r="F18" s="20" t="s">
        <v>51</v>
      </c>
      <c r="G18" s="44">
        <f>I18</f>
        <v>49.18</v>
      </c>
      <c r="H18" s="134" t="s">
        <v>20</v>
      </c>
      <c r="I18" s="47">
        <v>49.18</v>
      </c>
      <c r="J18" s="2" t="s">
        <v>72</v>
      </c>
      <c r="K18" s="102" t="s">
        <v>73</v>
      </c>
      <c r="L18" s="102" t="s">
        <v>265</v>
      </c>
      <c r="M18" s="22" t="s">
        <v>54</v>
      </c>
      <c r="N18" s="2" t="s">
        <v>74</v>
      </c>
    </row>
    <row r="19" spans="1:14" s="106" customFormat="1" ht="140.25" customHeight="1" x14ac:dyDescent="0.25">
      <c r="A19" s="127">
        <v>11</v>
      </c>
      <c r="B19" s="103" t="s">
        <v>226</v>
      </c>
      <c r="C19" s="45">
        <f>+G19</f>
        <v>375.447</v>
      </c>
      <c r="D19" s="20" t="s">
        <v>51</v>
      </c>
      <c r="E19" s="20" t="s">
        <v>51</v>
      </c>
      <c r="F19" s="20" t="s">
        <v>51</v>
      </c>
      <c r="G19" s="44">
        <f>I19</f>
        <v>375.447</v>
      </c>
      <c r="H19" s="134" t="s">
        <v>20</v>
      </c>
      <c r="I19" s="47">
        <v>375.447</v>
      </c>
      <c r="J19" s="2" t="s">
        <v>55</v>
      </c>
      <c r="K19" s="178" t="s">
        <v>56</v>
      </c>
      <c r="L19" s="102" t="s">
        <v>265</v>
      </c>
      <c r="M19" s="22" t="s">
        <v>54</v>
      </c>
      <c r="N19" s="2"/>
    </row>
    <row r="20" spans="1:14" s="106" customFormat="1" ht="105" x14ac:dyDescent="0.25">
      <c r="A20" s="127">
        <v>12</v>
      </c>
      <c r="B20" s="103" t="s">
        <v>225</v>
      </c>
      <c r="C20" s="45">
        <v>60.22</v>
      </c>
      <c r="D20" s="20" t="s">
        <v>51</v>
      </c>
      <c r="E20" s="20" t="s">
        <v>51</v>
      </c>
      <c r="F20" s="20" t="s">
        <v>51</v>
      </c>
      <c r="G20" s="44">
        <v>60.22</v>
      </c>
      <c r="H20" s="44">
        <v>5.34</v>
      </c>
      <c r="I20" s="47">
        <v>54.88</v>
      </c>
      <c r="J20" s="2" t="s">
        <v>259</v>
      </c>
      <c r="K20" s="103" t="s">
        <v>262</v>
      </c>
      <c r="L20" s="102" t="s">
        <v>265</v>
      </c>
      <c r="M20" s="102" t="s">
        <v>107</v>
      </c>
      <c r="N20" s="2" t="s">
        <v>96</v>
      </c>
    </row>
    <row r="21" spans="1:14" s="106" customFormat="1" ht="84" x14ac:dyDescent="0.25">
      <c r="A21" s="127">
        <v>13</v>
      </c>
      <c r="B21" s="103" t="s">
        <v>304</v>
      </c>
      <c r="C21" s="45">
        <f>+G21</f>
        <v>260.08179999999999</v>
      </c>
      <c r="D21" s="20" t="s">
        <v>51</v>
      </c>
      <c r="E21" s="20" t="s">
        <v>51</v>
      </c>
      <c r="F21" s="20" t="s">
        <v>51</v>
      </c>
      <c r="G21" s="44">
        <f>+H21+I21</f>
        <v>260.08179999999999</v>
      </c>
      <c r="H21" s="44">
        <v>130.02699999999999</v>
      </c>
      <c r="I21" s="47">
        <v>130.0548</v>
      </c>
      <c r="J21" s="2" t="s">
        <v>83</v>
      </c>
      <c r="K21" s="2" t="s">
        <v>84</v>
      </c>
      <c r="L21" s="102" t="s">
        <v>265</v>
      </c>
      <c r="M21" s="22" t="s">
        <v>75</v>
      </c>
      <c r="N21" s="2" t="s">
        <v>85</v>
      </c>
    </row>
    <row r="22" spans="1:14" s="106" customFormat="1" ht="89.25" customHeight="1" x14ac:dyDescent="0.25">
      <c r="A22" s="127">
        <v>14</v>
      </c>
      <c r="B22" s="103" t="s">
        <v>224</v>
      </c>
      <c r="C22" s="44">
        <v>137.62</v>
      </c>
      <c r="D22" s="20" t="s">
        <v>20</v>
      </c>
      <c r="E22" s="20" t="s">
        <v>20</v>
      </c>
      <c r="F22" s="20" t="s">
        <v>20</v>
      </c>
      <c r="G22" s="44">
        <v>137.62</v>
      </c>
      <c r="H22" s="44">
        <v>55.12</v>
      </c>
      <c r="I22" s="47">
        <v>82.5</v>
      </c>
      <c r="J22" s="2" t="s">
        <v>86</v>
      </c>
      <c r="K22" s="2" t="s">
        <v>87</v>
      </c>
      <c r="L22" s="102" t="s">
        <v>265</v>
      </c>
      <c r="M22" s="22" t="s">
        <v>75</v>
      </c>
      <c r="N22" s="2" t="s">
        <v>88</v>
      </c>
    </row>
    <row r="23" spans="1:14" s="106" customFormat="1" ht="66" customHeight="1" x14ac:dyDescent="0.25">
      <c r="A23" s="127">
        <v>15</v>
      </c>
      <c r="B23" s="103" t="s">
        <v>223</v>
      </c>
      <c r="C23" s="45">
        <f>+G23</f>
        <v>1220.7186000000002</v>
      </c>
      <c r="D23" s="20" t="s">
        <v>51</v>
      </c>
      <c r="E23" s="20" t="s">
        <v>51</v>
      </c>
      <c r="F23" s="20" t="s">
        <v>51</v>
      </c>
      <c r="G23" s="44">
        <f>+H23+I23</f>
        <v>1220.7186000000002</v>
      </c>
      <c r="H23" s="44">
        <v>904.60260000000005</v>
      </c>
      <c r="I23" s="47">
        <v>316.11599999999999</v>
      </c>
      <c r="J23" s="2" t="s">
        <v>89</v>
      </c>
      <c r="K23" s="2" t="s">
        <v>84</v>
      </c>
      <c r="L23" s="102" t="s">
        <v>265</v>
      </c>
      <c r="M23" s="22" t="s">
        <v>90</v>
      </c>
      <c r="N23" s="2" t="s">
        <v>148</v>
      </c>
    </row>
    <row r="24" spans="1:14" s="106" customFormat="1" ht="93.75" x14ac:dyDescent="0.25">
      <c r="A24" s="127">
        <v>16</v>
      </c>
      <c r="B24" s="103" t="s">
        <v>222</v>
      </c>
      <c r="C24" s="44">
        <v>6</v>
      </c>
      <c r="D24" s="20" t="s">
        <v>51</v>
      </c>
      <c r="E24" s="20" t="s">
        <v>51</v>
      </c>
      <c r="F24" s="20" t="s">
        <v>51</v>
      </c>
      <c r="G24" s="44">
        <v>6</v>
      </c>
      <c r="H24" s="44">
        <v>2.5</v>
      </c>
      <c r="I24" s="46">
        <v>3.5</v>
      </c>
      <c r="J24" s="2" t="s">
        <v>65</v>
      </c>
      <c r="K24" s="178" t="s">
        <v>66</v>
      </c>
      <c r="L24" s="102" t="s">
        <v>265</v>
      </c>
      <c r="M24" s="102" t="s">
        <v>67</v>
      </c>
      <c r="N24" s="2" t="s">
        <v>68</v>
      </c>
    </row>
    <row r="25" spans="1:14" s="106" customFormat="1" ht="63" x14ac:dyDescent="0.25">
      <c r="A25" s="127">
        <v>17</v>
      </c>
      <c r="B25" s="103" t="s">
        <v>221</v>
      </c>
      <c r="C25" s="45">
        <f>+G25</f>
        <v>5.5860000000000003</v>
      </c>
      <c r="D25" s="20" t="s">
        <v>51</v>
      </c>
      <c r="E25" s="20" t="s">
        <v>51</v>
      </c>
      <c r="F25" s="20" t="s">
        <v>51</v>
      </c>
      <c r="G25" s="44">
        <f>+H25+I25</f>
        <v>5.5860000000000003</v>
      </c>
      <c r="H25" s="44">
        <v>2</v>
      </c>
      <c r="I25" s="47">
        <v>3.5859999999999999</v>
      </c>
      <c r="J25" s="2" t="s">
        <v>260</v>
      </c>
      <c r="K25" s="2" t="s">
        <v>94</v>
      </c>
      <c r="L25" s="102" t="s">
        <v>265</v>
      </c>
      <c r="M25" s="102" t="s">
        <v>67</v>
      </c>
      <c r="N25" s="2" t="s">
        <v>95</v>
      </c>
    </row>
    <row r="26" spans="1:14" s="128" customFormat="1" ht="84" x14ac:dyDescent="0.25">
      <c r="A26" s="127">
        <v>18</v>
      </c>
      <c r="B26" s="103" t="s">
        <v>220</v>
      </c>
      <c r="C26" s="44">
        <v>10</v>
      </c>
      <c r="D26" s="20" t="s">
        <v>39</v>
      </c>
      <c r="E26" s="20" t="s">
        <v>39</v>
      </c>
      <c r="F26" s="20" t="s">
        <v>39</v>
      </c>
      <c r="G26" s="44">
        <v>10</v>
      </c>
      <c r="H26" s="134" t="s">
        <v>20</v>
      </c>
      <c r="I26" s="47">
        <v>10</v>
      </c>
      <c r="J26" s="2" t="s">
        <v>91</v>
      </c>
      <c r="K26" s="2" t="s">
        <v>92</v>
      </c>
      <c r="L26" s="2" t="s">
        <v>266</v>
      </c>
      <c r="M26" s="23" t="s">
        <v>93</v>
      </c>
      <c r="N26" s="2" t="s">
        <v>147</v>
      </c>
    </row>
    <row r="27" spans="1:14" s="106" customFormat="1" ht="63" x14ac:dyDescent="0.25">
      <c r="A27" s="127">
        <v>19</v>
      </c>
      <c r="B27" s="103" t="s">
        <v>219</v>
      </c>
      <c r="C27" s="47">
        <v>17.260000000000002</v>
      </c>
      <c r="D27" s="20" t="s">
        <v>51</v>
      </c>
      <c r="E27" s="20" t="s">
        <v>51</v>
      </c>
      <c r="F27" s="20" t="s">
        <v>51</v>
      </c>
      <c r="G27" s="47">
        <v>17.260000000000002</v>
      </c>
      <c r="H27" s="134" t="s">
        <v>20</v>
      </c>
      <c r="I27" s="47">
        <v>17.260000000000002</v>
      </c>
      <c r="J27" s="102" t="s">
        <v>97</v>
      </c>
      <c r="K27" s="59" t="s">
        <v>98</v>
      </c>
      <c r="L27" s="24" t="s">
        <v>265</v>
      </c>
      <c r="M27" s="102" t="s">
        <v>93</v>
      </c>
      <c r="N27" s="2" t="s">
        <v>99</v>
      </c>
    </row>
    <row r="28" spans="1:14" s="106" customFormat="1" ht="63" x14ac:dyDescent="0.25">
      <c r="A28" s="127">
        <v>20</v>
      </c>
      <c r="B28" s="103" t="s">
        <v>218</v>
      </c>
      <c r="C28" s="47">
        <v>5.8109999999999999</v>
      </c>
      <c r="D28" s="20" t="s">
        <v>51</v>
      </c>
      <c r="E28" s="20" t="s">
        <v>51</v>
      </c>
      <c r="F28" s="20" t="s">
        <v>51</v>
      </c>
      <c r="G28" s="47">
        <v>5.8109999999999999</v>
      </c>
      <c r="H28" s="134" t="s">
        <v>20</v>
      </c>
      <c r="I28" s="47">
        <v>5.8109999999999999</v>
      </c>
      <c r="J28" s="2" t="s">
        <v>100</v>
      </c>
      <c r="K28" s="2" t="s">
        <v>98</v>
      </c>
      <c r="L28" s="24" t="s">
        <v>265</v>
      </c>
      <c r="M28" s="102" t="s">
        <v>93</v>
      </c>
      <c r="N28" s="2" t="s">
        <v>101</v>
      </c>
    </row>
    <row r="29" spans="1:14" s="106" customFormat="1" ht="157.5" customHeight="1" x14ac:dyDescent="0.25">
      <c r="A29" s="127">
        <v>21</v>
      </c>
      <c r="B29" s="12" t="s">
        <v>217</v>
      </c>
      <c r="C29" s="25">
        <v>56.85</v>
      </c>
      <c r="D29" s="13" t="s">
        <v>20</v>
      </c>
      <c r="E29" s="13" t="s">
        <v>20</v>
      </c>
      <c r="F29" s="13" t="s">
        <v>20</v>
      </c>
      <c r="G29" s="26">
        <v>56.85</v>
      </c>
      <c r="H29" s="134" t="s">
        <v>20</v>
      </c>
      <c r="I29" s="27">
        <v>56.85</v>
      </c>
      <c r="J29" s="2" t="s">
        <v>45</v>
      </c>
      <c r="K29" s="178" t="s">
        <v>263</v>
      </c>
      <c r="L29" s="24" t="s">
        <v>265</v>
      </c>
      <c r="M29" s="102" t="s">
        <v>46</v>
      </c>
      <c r="N29" s="103" t="s">
        <v>153</v>
      </c>
    </row>
    <row r="30" spans="1:14" s="128" customFormat="1" ht="27.75" customHeight="1" x14ac:dyDescent="0.25">
      <c r="A30" s="1179" t="s">
        <v>48</v>
      </c>
      <c r="B30" s="1180"/>
      <c r="C30" s="1180"/>
      <c r="D30" s="1180"/>
      <c r="E30" s="1180"/>
      <c r="F30" s="1180"/>
      <c r="G30" s="62">
        <f>SUM(G31:G50)</f>
        <v>123.24399999999999</v>
      </c>
      <c r="H30" s="62">
        <f>SUM(H31:H50)</f>
        <v>40.204000000000001</v>
      </c>
      <c r="I30" s="62">
        <f>SUM(I31:I50)</f>
        <v>83.039999999999992</v>
      </c>
      <c r="J30" s="61"/>
      <c r="K30" s="61"/>
      <c r="L30" s="61"/>
      <c r="M30" s="61"/>
      <c r="N30" s="61"/>
    </row>
    <row r="31" spans="1:14" s="106" customFormat="1" ht="67.5" customHeight="1" x14ac:dyDescent="0.25">
      <c r="A31" s="127">
        <v>22</v>
      </c>
      <c r="B31" s="3" t="s">
        <v>303</v>
      </c>
      <c r="C31" s="28">
        <v>18.623999999999999</v>
      </c>
      <c r="D31" s="8" t="s">
        <v>20</v>
      </c>
      <c r="E31" s="8" t="s">
        <v>20</v>
      </c>
      <c r="F31" s="8" t="s">
        <v>20</v>
      </c>
      <c r="G31" s="28">
        <v>18.623999999999999</v>
      </c>
      <c r="H31" s="28">
        <v>9.6240000000000006</v>
      </c>
      <c r="I31" s="28">
        <v>9</v>
      </c>
      <c r="J31" s="9" t="s">
        <v>16</v>
      </c>
      <c r="K31" s="10" t="s">
        <v>29</v>
      </c>
      <c r="L31" s="94" t="s">
        <v>18</v>
      </c>
      <c r="M31" s="3" t="s">
        <v>34</v>
      </c>
      <c r="N31" s="5" t="s">
        <v>154</v>
      </c>
    </row>
    <row r="32" spans="1:14" s="106" customFormat="1" ht="120.75" customHeight="1" x14ac:dyDescent="0.35">
      <c r="A32" s="127">
        <v>23</v>
      </c>
      <c r="B32" s="3" t="s">
        <v>214</v>
      </c>
      <c r="C32" s="28">
        <v>7.8</v>
      </c>
      <c r="D32" s="8" t="s">
        <v>20</v>
      </c>
      <c r="E32" s="8" t="s">
        <v>20</v>
      </c>
      <c r="F32" s="8" t="s">
        <v>20</v>
      </c>
      <c r="G32" s="28">
        <v>7.8</v>
      </c>
      <c r="H32" s="28">
        <v>4</v>
      </c>
      <c r="I32" s="28">
        <v>3.8</v>
      </c>
      <c r="J32" s="184" t="s">
        <v>19</v>
      </c>
      <c r="K32" s="10" t="s">
        <v>274</v>
      </c>
      <c r="L32" s="94" t="s">
        <v>18</v>
      </c>
      <c r="M32" s="3" t="s">
        <v>34</v>
      </c>
      <c r="N32" s="7"/>
    </row>
    <row r="33" spans="1:15" ht="42" x14ac:dyDescent="0.35">
      <c r="A33" s="60">
        <v>24</v>
      </c>
      <c r="B33" s="3" t="s">
        <v>213</v>
      </c>
      <c r="C33" s="28">
        <v>2.92</v>
      </c>
      <c r="D33" s="8" t="s">
        <v>20</v>
      </c>
      <c r="E33" s="8" t="s">
        <v>20</v>
      </c>
      <c r="F33" s="8" t="s">
        <v>20</v>
      </c>
      <c r="G33" s="28">
        <v>2.92</v>
      </c>
      <c r="H33" s="28">
        <v>2.92</v>
      </c>
      <c r="I33" s="134" t="s">
        <v>20</v>
      </c>
      <c r="J33" s="3" t="s">
        <v>21</v>
      </c>
      <c r="K33" s="1266" t="s">
        <v>29</v>
      </c>
      <c r="L33" s="9" t="s">
        <v>18</v>
      </c>
      <c r="M33" s="3" t="s">
        <v>34</v>
      </c>
      <c r="N33" s="7"/>
    </row>
    <row r="34" spans="1:15" ht="42" x14ac:dyDescent="0.35">
      <c r="A34" s="60">
        <v>25</v>
      </c>
      <c r="B34" s="3" t="s">
        <v>212</v>
      </c>
      <c r="C34" s="28">
        <v>2.8</v>
      </c>
      <c r="D34" s="8" t="s">
        <v>20</v>
      </c>
      <c r="E34" s="8" t="s">
        <v>20</v>
      </c>
      <c r="F34" s="8" t="s">
        <v>20</v>
      </c>
      <c r="G34" s="28">
        <v>2.8</v>
      </c>
      <c r="H34" s="28">
        <v>2.8</v>
      </c>
      <c r="I34" s="134" t="s">
        <v>20</v>
      </c>
      <c r="J34" s="3" t="s">
        <v>21</v>
      </c>
      <c r="K34" s="1267"/>
      <c r="L34" s="9" t="s">
        <v>18</v>
      </c>
      <c r="M34" s="3" t="s">
        <v>34</v>
      </c>
      <c r="N34" s="7"/>
    </row>
    <row r="35" spans="1:15" ht="42" x14ac:dyDescent="0.35">
      <c r="A35" s="125">
        <v>26</v>
      </c>
      <c r="B35" s="3" t="s">
        <v>211</v>
      </c>
      <c r="C35" s="28">
        <v>5.28</v>
      </c>
      <c r="D35" s="8" t="s">
        <v>20</v>
      </c>
      <c r="E35" s="8" t="s">
        <v>20</v>
      </c>
      <c r="F35" s="8" t="s">
        <v>20</v>
      </c>
      <c r="G35" s="28">
        <v>5.28</v>
      </c>
      <c r="H35" s="28">
        <v>5.28</v>
      </c>
      <c r="I35" s="134" t="s">
        <v>20</v>
      </c>
      <c r="J35" s="3" t="s">
        <v>22</v>
      </c>
      <c r="K35" s="1268"/>
      <c r="L35" s="9" t="s">
        <v>18</v>
      </c>
      <c r="M35" s="3" t="s">
        <v>34</v>
      </c>
      <c r="N35" s="7"/>
    </row>
    <row r="36" spans="1:15" ht="63" x14ac:dyDescent="0.25">
      <c r="A36" s="125">
        <v>27</v>
      </c>
      <c r="B36" s="3" t="s">
        <v>210</v>
      </c>
      <c r="C36" s="28">
        <v>2</v>
      </c>
      <c r="D36" s="8" t="s">
        <v>20</v>
      </c>
      <c r="E36" s="8" t="s">
        <v>20</v>
      </c>
      <c r="F36" s="8" t="s">
        <v>20</v>
      </c>
      <c r="G36" s="28">
        <v>2</v>
      </c>
      <c r="H36" s="28">
        <v>2</v>
      </c>
      <c r="I36" s="134" t="s">
        <v>20</v>
      </c>
      <c r="J36" s="3" t="s">
        <v>23</v>
      </c>
      <c r="K36" s="11" t="s">
        <v>269</v>
      </c>
      <c r="L36" s="94" t="s">
        <v>18</v>
      </c>
      <c r="M36" s="3" t="s">
        <v>34</v>
      </c>
      <c r="N36" s="120" t="s">
        <v>322</v>
      </c>
      <c r="O36" s="211"/>
    </row>
    <row r="37" spans="1:15" ht="84" x14ac:dyDescent="0.35">
      <c r="A37" s="125">
        <v>28</v>
      </c>
      <c r="B37" s="3" t="s">
        <v>350</v>
      </c>
      <c r="C37" s="28">
        <v>8.3000000000000007</v>
      </c>
      <c r="D37" s="8" t="s">
        <v>20</v>
      </c>
      <c r="E37" s="8" t="s">
        <v>20</v>
      </c>
      <c r="F37" s="8" t="s">
        <v>20</v>
      </c>
      <c r="G37" s="28">
        <v>8.3000000000000007</v>
      </c>
      <c r="H37" s="28">
        <v>2.5</v>
      </c>
      <c r="I37" s="28">
        <v>5.8</v>
      </c>
      <c r="J37" s="3" t="s">
        <v>24</v>
      </c>
      <c r="K37" s="11" t="s">
        <v>25</v>
      </c>
      <c r="L37" s="94" t="s">
        <v>18</v>
      </c>
      <c r="M37" s="3" t="s">
        <v>34</v>
      </c>
      <c r="N37" s="7"/>
    </row>
    <row r="38" spans="1:15" ht="238.5" customHeight="1" x14ac:dyDescent="0.35">
      <c r="A38" s="125">
        <v>29</v>
      </c>
      <c r="B38" s="3" t="s">
        <v>209</v>
      </c>
      <c r="C38" s="28">
        <v>5.726</v>
      </c>
      <c r="D38" s="8" t="s">
        <v>20</v>
      </c>
      <c r="E38" s="8" t="s">
        <v>20</v>
      </c>
      <c r="F38" s="8" t="s">
        <v>20</v>
      </c>
      <c r="G38" s="28">
        <v>5.726</v>
      </c>
      <c r="H38" s="28">
        <v>2.98</v>
      </c>
      <c r="I38" s="28">
        <v>2.746</v>
      </c>
      <c r="J38" s="177" t="s">
        <v>26</v>
      </c>
      <c r="K38" s="11" t="s">
        <v>270</v>
      </c>
      <c r="L38" s="94" t="s">
        <v>18</v>
      </c>
      <c r="M38" s="3" t="s">
        <v>34</v>
      </c>
      <c r="N38" s="7"/>
    </row>
    <row r="39" spans="1:15" ht="66.75" customHeight="1" x14ac:dyDescent="0.35">
      <c r="A39" s="125">
        <v>30</v>
      </c>
      <c r="B39" s="3" t="s">
        <v>208</v>
      </c>
      <c r="C39" s="28">
        <v>2.6</v>
      </c>
      <c r="D39" s="8" t="s">
        <v>20</v>
      </c>
      <c r="E39" s="8" t="s">
        <v>20</v>
      </c>
      <c r="F39" s="8" t="s">
        <v>20</v>
      </c>
      <c r="G39" s="28">
        <v>2.6</v>
      </c>
      <c r="H39" s="28">
        <v>2.6</v>
      </c>
      <c r="I39" s="134" t="s">
        <v>20</v>
      </c>
      <c r="J39" s="3" t="s">
        <v>275</v>
      </c>
      <c r="K39" s="11" t="s">
        <v>27</v>
      </c>
      <c r="L39" s="94" t="s">
        <v>18</v>
      </c>
      <c r="M39" s="3" t="s">
        <v>34</v>
      </c>
      <c r="N39" s="7"/>
    </row>
    <row r="40" spans="1:15" ht="63" x14ac:dyDescent="0.35">
      <c r="A40" s="125">
        <v>31</v>
      </c>
      <c r="B40" s="4" t="s">
        <v>207</v>
      </c>
      <c r="C40" s="28">
        <v>3.8</v>
      </c>
      <c r="D40" s="8" t="s">
        <v>20</v>
      </c>
      <c r="E40" s="8" t="s">
        <v>20</v>
      </c>
      <c r="F40" s="8" t="s">
        <v>20</v>
      </c>
      <c r="G40" s="28">
        <v>3.8</v>
      </c>
      <c r="H40" s="134" t="s">
        <v>20</v>
      </c>
      <c r="I40" s="28">
        <v>3.8</v>
      </c>
      <c r="J40" s="9" t="s">
        <v>28</v>
      </c>
      <c r="K40" s="3" t="s">
        <v>29</v>
      </c>
      <c r="L40" s="9" t="s">
        <v>18</v>
      </c>
      <c r="M40" s="3" t="s">
        <v>34</v>
      </c>
      <c r="N40" s="7"/>
    </row>
    <row r="41" spans="1:15" ht="84" x14ac:dyDescent="0.35">
      <c r="A41" s="125">
        <v>32</v>
      </c>
      <c r="B41" s="4" t="s">
        <v>206</v>
      </c>
      <c r="C41" s="28">
        <v>2.8</v>
      </c>
      <c r="D41" s="8" t="s">
        <v>20</v>
      </c>
      <c r="E41" s="8" t="s">
        <v>20</v>
      </c>
      <c r="F41" s="8" t="s">
        <v>20</v>
      </c>
      <c r="G41" s="28">
        <v>2.8</v>
      </c>
      <c r="H41" s="134" t="s">
        <v>20</v>
      </c>
      <c r="I41" s="28">
        <v>2.8</v>
      </c>
      <c r="J41" s="9" t="s">
        <v>30</v>
      </c>
      <c r="K41" s="3" t="s">
        <v>31</v>
      </c>
      <c r="L41" s="9" t="s">
        <v>18</v>
      </c>
      <c r="M41" s="3" t="s">
        <v>34</v>
      </c>
      <c r="N41" s="7"/>
    </row>
    <row r="42" spans="1:15" ht="63" x14ac:dyDescent="0.35">
      <c r="A42" s="125">
        <v>33</v>
      </c>
      <c r="B42" s="4" t="s">
        <v>205</v>
      </c>
      <c r="C42" s="28">
        <v>6.6</v>
      </c>
      <c r="D42" s="8" t="s">
        <v>20</v>
      </c>
      <c r="E42" s="8" t="s">
        <v>20</v>
      </c>
      <c r="F42" s="8" t="s">
        <v>20</v>
      </c>
      <c r="G42" s="28">
        <v>6.6</v>
      </c>
      <c r="H42" s="134" t="s">
        <v>20</v>
      </c>
      <c r="I42" s="28">
        <v>6.6</v>
      </c>
      <c r="J42" s="9" t="s">
        <v>32</v>
      </c>
      <c r="K42" s="1239" t="s">
        <v>17</v>
      </c>
      <c r="L42" s="94" t="s">
        <v>18</v>
      </c>
      <c r="M42" s="3" t="s">
        <v>34</v>
      </c>
      <c r="N42" s="7"/>
    </row>
    <row r="43" spans="1:15" ht="84" x14ac:dyDescent="0.25">
      <c r="A43" s="125">
        <v>34</v>
      </c>
      <c r="B43" s="4" t="s">
        <v>271</v>
      </c>
      <c r="C43" s="28">
        <v>5.4989999999999997</v>
      </c>
      <c r="D43" s="8" t="s">
        <v>20</v>
      </c>
      <c r="E43" s="8" t="s">
        <v>20</v>
      </c>
      <c r="F43" s="8" t="s">
        <v>20</v>
      </c>
      <c r="G43" s="28">
        <v>5.4989999999999997</v>
      </c>
      <c r="H43" s="134" t="s">
        <v>20</v>
      </c>
      <c r="I43" s="28">
        <v>5.4989999999999997</v>
      </c>
      <c r="J43" s="9" t="s">
        <v>33</v>
      </c>
      <c r="K43" s="1265"/>
      <c r="L43" s="94" t="s">
        <v>18</v>
      </c>
      <c r="M43" s="3" t="s">
        <v>34</v>
      </c>
      <c r="N43" s="194"/>
    </row>
    <row r="44" spans="1:15" ht="42" x14ac:dyDescent="0.25">
      <c r="A44" s="125">
        <v>35</v>
      </c>
      <c r="B44" s="129" t="s">
        <v>323</v>
      </c>
      <c r="C44" s="122"/>
      <c r="D44" s="130"/>
      <c r="E44" s="130"/>
      <c r="F44" s="130"/>
      <c r="G44" s="209">
        <v>5.5</v>
      </c>
      <c r="H44" s="209">
        <v>5.5</v>
      </c>
      <c r="I44" s="135" t="s">
        <v>20</v>
      </c>
      <c r="J44" s="121" t="s">
        <v>324</v>
      </c>
      <c r="K44" s="193" t="s">
        <v>325</v>
      </c>
      <c r="L44" s="124" t="s">
        <v>18</v>
      </c>
      <c r="M44" s="193" t="s">
        <v>326</v>
      </c>
      <c r="N44" s="193"/>
      <c r="O44" s="190"/>
    </row>
    <row r="45" spans="1:15" ht="63" x14ac:dyDescent="0.25">
      <c r="A45" s="125">
        <v>36</v>
      </c>
      <c r="B45" s="129" t="s">
        <v>327</v>
      </c>
      <c r="C45" s="122"/>
      <c r="D45" s="130"/>
      <c r="E45" s="130"/>
      <c r="F45" s="130"/>
      <c r="G45" s="122">
        <v>19</v>
      </c>
      <c r="H45" s="135" t="s">
        <v>20</v>
      </c>
      <c r="I45" s="122">
        <v>19</v>
      </c>
      <c r="J45" s="121" t="s">
        <v>328</v>
      </c>
      <c r="K45" s="193" t="s">
        <v>329</v>
      </c>
      <c r="L45" s="124" t="s">
        <v>18</v>
      </c>
      <c r="M45" s="193" t="s">
        <v>326</v>
      </c>
      <c r="N45" s="120" t="s">
        <v>330</v>
      </c>
      <c r="O45" s="190"/>
    </row>
    <row r="46" spans="1:15" ht="84" x14ac:dyDescent="0.25">
      <c r="A46" s="125">
        <v>37</v>
      </c>
      <c r="B46" s="129" t="s">
        <v>331</v>
      </c>
      <c r="C46" s="122"/>
      <c r="D46" s="130"/>
      <c r="E46" s="130"/>
      <c r="F46" s="130"/>
      <c r="G46" s="122">
        <v>2</v>
      </c>
      <c r="H46" s="135" t="s">
        <v>20</v>
      </c>
      <c r="I46" s="122">
        <v>2</v>
      </c>
      <c r="J46" s="121" t="s">
        <v>332</v>
      </c>
      <c r="K46" s="193" t="s">
        <v>333</v>
      </c>
      <c r="L46" s="124" t="s">
        <v>18</v>
      </c>
      <c r="M46" s="193" t="s">
        <v>326</v>
      </c>
      <c r="N46" s="120" t="s">
        <v>334</v>
      </c>
      <c r="O46" s="190"/>
    </row>
    <row r="47" spans="1:15" ht="150.75" customHeight="1" x14ac:dyDescent="0.25">
      <c r="A47" s="125">
        <v>38</v>
      </c>
      <c r="B47" s="129" t="s">
        <v>335</v>
      </c>
      <c r="C47" s="122"/>
      <c r="D47" s="130"/>
      <c r="E47" s="130"/>
      <c r="F47" s="130"/>
      <c r="G47" s="122">
        <v>5.72</v>
      </c>
      <c r="H47" s="135" t="s">
        <v>20</v>
      </c>
      <c r="I47" s="122">
        <v>5.72</v>
      </c>
      <c r="J47" s="121" t="s">
        <v>336</v>
      </c>
      <c r="K47" s="193" t="s">
        <v>337</v>
      </c>
      <c r="L47" s="124" t="s">
        <v>18</v>
      </c>
      <c r="M47" s="193" t="s">
        <v>326</v>
      </c>
      <c r="N47" s="210"/>
      <c r="O47" s="190"/>
    </row>
    <row r="48" spans="1:15" ht="105" x14ac:dyDescent="0.25">
      <c r="A48" s="125">
        <v>39</v>
      </c>
      <c r="B48" s="129" t="s">
        <v>338</v>
      </c>
      <c r="C48" s="122"/>
      <c r="D48" s="130"/>
      <c r="E48" s="130"/>
      <c r="F48" s="130"/>
      <c r="G48" s="122">
        <v>8.0500000000000007</v>
      </c>
      <c r="H48" s="135" t="s">
        <v>20</v>
      </c>
      <c r="I48" s="122">
        <v>8.0500000000000007</v>
      </c>
      <c r="J48" s="121" t="s">
        <v>339</v>
      </c>
      <c r="K48" s="193" t="s">
        <v>337</v>
      </c>
      <c r="L48" s="124" t="s">
        <v>18</v>
      </c>
      <c r="M48" s="193" t="s">
        <v>326</v>
      </c>
      <c r="N48" s="120"/>
      <c r="O48" s="190"/>
    </row>
    <row r="49" spans="1:15" ht="63" x14ac:dyDescent="0.25">
      <c r="A49" s="125">
        <v>40</v>
      </c>
      <c r="B49" s="129" t="s">
        <v>340</v>
      </c>
      <c r="C49" s="122"/>
      <c r="D49" s="130"/>
      <c r="E49" s="130"/>
      <c r="F49" s="130"/>
      <c r="G49" s="209">
        <v>0.42499999999999999</v>
      </c>
      <c r="H49" s="135" t="s">
        <v>20</v>
      </c>
      <c r="I49" s="209">
        <v>0.42499999999999999</v>
      </c>
      <c r="J49" s="121" t="s">
        <v>341</v>
      </c>
      <c r="K49" s="124" t="s">
        <v>342</v>
      </c>
      <c r="L49" s="124" t="s">
        <v>18</v>
      </c>
      <c r="M49" s="193" t="s">
        <v>326</v>
      </c>
      <c r="N49" s="120" t="s">
        <v>343</v>
      </c>
      <c r="O49" s="190"/>
    </row>
    <row r="50" spans="1:15" ht="42" x14ac:dyDescent="0.25">
      <c r="A50" s="125">
        <v>41</v>
      </c>
      <c r="B50" s="129" t="s">
        <v>344</v>
      </c>
      <c r="C50" s="122"/>
      <c r="D50" s="130"/>
      <c r="E50" s="130"/>
      <c r="F50" s="130"/>
      <c r="G50" s="209">
        <v>7.8</v>
      </c>
      <c r="H50" s="135" t="s">
        <v>20</v>
      </c>
      <c r="I50" s="209">
        <v>7.8</v>
      </c>
      <c r="J50" s="121" t="s">
        <v>345</v>
      </c>
      <c r="K50" s="130"/>
      <c r="L50" s="124" t="s">
        <v>18</v>
      </c>
      <c r="M50" s="193" t="s">
        <v>326</v>
      </c>
      <c r="N50" s="210"/>
      <c r="O50" s="190"/>
    </row>
    <row r="51" spans="1:15" ht="30.75" customHeight="1" x14ac:dyDescent="0.25">
      <c r="A51" s="1174" t="s">
        <v>277</v>
      </c>
      <c r="B51" s="1174"/>
      <c r="C51" s="1174"/>
      <c r="D51" s="1174"/>
      <c r="E51" s="1174"/>
      <c r="F51" s="1174"/>
      <c r="G51" s="162">
        <f>G52</f>
        <v>5</v>
      </c>
      <c r="H51" s="162">
        <f>H52</f>
        <v>5</v>
      </c>
      <c r="I51" s="170" t="s">
        <v>20</v>
      </c>
      <c r="J51" s="61"/>
      <c r="K51" s="61"/>
      <c r="L51" s="61"/>
      <c r="M51" s="61"/>
      <c r="N51" s="61"/>
    </row>
    <row r="52" spans="1:15" ht="63" x14ac:dyDescent="0.25">
      <c r="A52" s="125">
        <v>42</v>
      </c>
      <c r="B52" s="156" t="s">
        <v>251</v>
      </c>
      <c r="C52" s="157" t="s">
        <v>39</v>
      </c>
      <c r="D52" s="157" t="s">
        <v>39</v>
      </c>
      <c r="E52" s="157" t="s">
        <v>39</v>
      </c>
      <c r="F52" s="158">
        <v>5</v>
      </c>
      <c r="G52" s="158">
        <v>5</v>
      </c>
      <c r="H52" s="158">
        <v>5</v>
      </c>
      <c r="I52" s="134" t="s">
        <v>20</v>
      </c>
      <c r="J52" s="154" t="s">
        <v>136</v>
      </c>
      <c r="K52" s="154" t="s">
        <v>137</v>
      </c>
      <c r="L52" s="154" t="s">
        <v>138</v>
      </c>
      <c r="M52" s="154" t="s">
        <v>139</v>
      </c>
      <c r="N52" s="154" t="s">
        <v>267</v>
      </c>
    </row>
    <row r="53" spans="1:15" ht="29.25" customHeight="1" x14ac:dyDescent="0.25">
      <c r="A53" s="1174" t="s">
        <v>176</v>
      </c>
      <c r="B53" s="1174"/>
      <c r="C53" s="1174"/>
      <c r="D53" s="1174"/>
      <c r="E53" s="1174"/>
      <c r="F53" s="1174"/>
      <c r="G53" s="162">
        <f>G54</f>
        <v>2.2490260000000002</v>
      </c>
      <c r="H53" s="162">
        <f>H54</f>
        <v>2.2490260000000002</v>
      </c>
      <c r="I53" s="170" t="s">
        <v>20</v>
      </c>
      <c r="J53" s="61"/>
      <c r="K53" s="61"/>
      <c r="L53" s="61"/>
      <c r="M53" s="61"/>
      <c r="N53" s="61"/>
    </row>
    <row r="54" spans="1:15" ht="162" customHeight="1" x14ac:dyDescent="0.25">
      <c r="A54" s="125">
        <v>43</v>
      </c>
      <c r="B54" s="159" t="s">
        <v>276</v>
      </c>
      <c r="C54" s="160">
        <v>2.2490260000000002</v>
      </c>
      <c r="D54" s="58" t="s">
        <v>39</v>
      </c>
      <c r="E54" s="58" t="s">
        <v>39</v>
      </c>
      <c r="F54" s="58" t="s">
        <v>39</v>
      </c>
      <c r="G54" s="160">
        <v>2.2490260000000002</v>
      </c>
      <c r="H54" s="160">
        <v>2.2490260000000002</v>
      </c>
      <c r="I54" s="134" t="s">
        <v>20</v>
      </c>
      <c r="J54" s="179" t="s">
        <v>180</v>
      </c>
      <c r="K54" s="179" t="s">
        <v>179</v>
      </c>
      <c r="L54" s="161" t="s">
        <v>177</v>
      </c>
      <c r="M54" s="161" t="s">
        <v>181</v>
      </c>
      <c r="N54" s="161" t="s">
        <v>178</v>
      </c>
    </row>
    <row r="55" spans="1:15" ht="63.75" customHeight="1" x14ac:dyDescent="0.25">
      <c r="A55" s="1220" t="s">
        <v>300</v>
      </c>
      <c r="B55" s="1221"/>
      <c r="C55" s="1221"/>
      <c r="D55" s="1221"/>
      <c r="E55" s="1221"/>
      <c r="F55" s="1222"/>
      <c r="G55" s="126">
        <f>SUM(G56:G59)</f>
        <v>14.098209000000001</v>
      </c>
      <c r="H55" s="126">
        <f>SUM(H56:H59)</f>
        <v>5.4226970000000003</v>
      </c>
      <c r="I55" s="126">
        <f>SUM(I56:I59)</f>
        <v>8.6755119999999994</v>
      </c>
      <c r="J55" s="66"/>
      <c r="K55" s="66"/>
      <c r="L55" s="66"/>
      <c r="M55" s="66"/>
      <c r="N55" s="66"/>
    </row>
    <row r="56" spans="1:15" ht="216" customHeight="1" x14ac:dyDescent="0.25">
      <c r="A56" s="145">
        <v>44</v>
      </c>
      <c r="B56" s="165" t="s">
        <v>286</v>
      </c>
      <c r="C56" s="122">
        <v>1.444987</v>
      </c>
      <c r="D56" s="123" t="s">
        <v>39</v>
      </c>
      <c r="E56" s="123" t="s">
        <v>39</v>
      </c>
      <c r="F56" s="123" t="s">
        <v>39</v>
      </c>
      <c r="G56" s="122">
        <f>SUM(C56:F56)</f>
        <v>1.444987</v>
      </c>
      <c r="H56" s="122">
        <f>SUM(D56:G56)</f>
        <v>1.444987</v>
      </c>
      <c r="I56" s="135" t="s">
        <v>20</v>
      </c>
      <c r="J56" s="165" t="s">
        <v>285</v>
      </c>
      <c r="K56" s="168" t="s">
        <v>284</v>
      </c>
      <c r="L56" s="165" t="s">
        <v>280</v>
      </c>
      <c r="M56" s="165" t="s">
        <v>305</v>
      </c>
      <c r="N56" s="167"/>
    </row>
    <row r="57" spans="1:15" ht="120.75" customHeight="1" x14ac:dyDescent="0.25">
      <c r="A57" s="145">
        <v>45</v>
      </c>
      <c r="B57" s="165" t="s">
        <v>283</v>
      </c>
      <c r="C57" s="122">
        <v>3.9777100000000001</v>
      </c>
      <c r="D57" s="123" t="s">
        <v>39</v>
      </c>
      <c r="E57" s="123" t="s">
        <v>39</v>
      </c>
      <c r="F57" s="123" t="s">
        <v>39</v>
      </c>
      <c r="G57" s="122">
        <f>SUM(C57:F57)</f>
        <v>3.9777100000000001</v>
      </c>
      <c r="H57" s="122">
        <v>3.9777100000000001</v>
      </c>
      <c r="I57" s="135" t="s">
        <v>20</v>
      </c>
      <c r="J57" s="168" t="s">
        <v>282</v>
      </c>
      <c r="K57" s="168" t="s">
        <v>281</v>
      </c>
      <c r="L57" s="165" t="s">
        <v>280</v>
      </c>
      <c r="M57" s="165" t="s">
        <v>305</v>
      </c>
      <c r="N57" s="167"/>
    </row>
    <row r="58" spans="1:15" ht="273.75" customHeight="1" x14ac:dyDescent="0.25">
      <c r="A58" s="125">
        <v>46</v>
      </c>
      <c r="B58" s="165" t="s">
        <v>291</v>
      </c>
      <c r="C58" s="122">
        <v>2.2999999999999998</v>
      </c>
      <c r="D58" s="123" t="s">
        <v>39</v>
      </c>
      <c r="E58" s="123" t="s">
        <v>39</v>
      </c>
      <c r="F58" s="123" t="s">
        <v>39</v>
      </c>
      <c r="G58" s="122">
        <f>SUM(C58:F58)</f>
        <v>2.2999999999999998</v>
      </c>
      <c r="H58" s="135" t="s">
        <v>20</v>
      </c>
      <c r="I58" s="122">
        <v>2.2999999999999998</v>
      </c>
      <c r="J58" s="192" t="s">
        <v>290</v>
      </c>
      <c r="K58" s="168" t="s">
        <v>289</v>
      </c>
      <c r="L58" s="165" t="s">
        <v>280</v>
      </c>
      <c r="M58" s="165" t="s">
        <v>305</v>
      </c>
      <c r="N58" s="167"/>
    </row>
    <row r="59" spans="1:15" ht="84" x14ac:dyDescent="0.25">
      <c r="A59" s="125">
        <v>47</v>
      </c>
      <c r="B59" s="165" t="s">
        <v>302</v>
      </c>
      <c r="C59" s="122">
        <v>6.3755119999999996</v>
      </c>
      <c r="D59" s="123" t="s">
        <v>39</v>
      </c>
      <c r="E59" s="123" t="s">
        <v>39</v>
      </c>
      <c r="F59" s="123" t="s">
        <v>39</v>
      </c>
      <c r="G59" s="122">
        <f>SUM(C59:F59)</f>
        <v>6.3755119999999996</v>
      </c>
      <c r="H59" s="135" t="s">
        <v>20</v>
      </c>
      <c r="I59" s="122">
        <v>6.3755119999999996</v>
      </c>
      <c r="J59" s="165" t="s">
        <v>288</v>
      </c>
      <c r="K59" s="165" t="s">
        <v>287</v>
      </c>
      <c r="L59" s="165" t="s">
        <v>280</v>
      </c>
      <c r="M59" s="165" t="s">
        <v>305</v>
      </c>
      <c r="N59" s="167"/>
    </row>
    <row r="60" spans="1:15" ht="43.5" customHeight="1" x14ac:dyDescent="0.25">
      <c r="A60" s="1179" t="s">
        <v>301</v>
      </c>
      <c r="B60" s="1180"/>
      <c r="C60" s="1180"/>
      <c r="D60" s="1180"/>
      <c r="E60" s="1180"/>
      <c r="F60" s="1181"/>
      <c r="G60" s="169" t="s">
        <v>20</v>
      </c>
      <c r="H60" s="169" t="s">
        <v>20</v>
      </c>
      <c r="I60" s="169" t="s">
        <v>20</v>
      </c>
      <c r="J60" s="61"/>
      <c r="K60" s="61"/>
      <c r="L60" s="61"/>
      <c r="M60" s="61"/>
      <c r="N60" s="61"/>
    </row>
    <row r="61" spans="1:15" ht="84" x14ac:dyDescent="0.25">
      <c r="A61" s="125">
        <v>48</v>
      </c>
      <c r="B61" s="103" t="s">
        <v>216</v>
      </c>
      <c r="C61" s="21" t="s">
        <v>20</v>
      </c>
      <c r="D61" s="20" t="s">
        <v>51</v>
      </c>
      <c r="E61" s="20" t="s">
        <v>51</v>
      </c>
      <c r="F61" s="20" t="s">
        <v>51</v>
      </c>
      <c r="G61" s="134" t="s">
        <v>20</v>
      </c>
      <c r="H61" s="134" t="s">
        <v>20</v>
      </c>
      <c r="I61" s="134" t="s">
        <v>20</v>
      </c>
      <c r="J61" s="2" t="s">
        <v>104</v>
      </c>
      <c r="K61" s="2" t="s">
        <v>105</v>
      </c>
      <c r="L61" s="24" t="s">
        <v>265</v>
      </c>
      <c r="M61" s="102" t="s">
        <v>82</v>
      </c>
      <c r="N61" s="105"/>
    </row>
    <row r="62" spans="1:15" ht="105" x14ac:dyDescent="0.25">
      <c r="A62" s="125">
        <v>49</v>
      </c>
      <c r="B62" s="103" t="s">
        <v>215</v>
      </c>
      <c r="C62" s="19" t="s">
        <v>20</v>
      </c>
      <c r="D62" s="19" t="s">
        <v>20</v>
      </c>
      <c r="E62" s="19" t="s">
        <v>20</v>
      </c>
      <c r="F62" s="19" t="s">
        <v>20</v>
      </c>
      <c r="G62" s="134" t="s">
        <v>20</v>
      </c>
      <c r="H62" s="134" t="s">
        <v>20</v>
      </c>
      <c r="I62" s="134" t="s">
        <v>20</v>
      </c>
      <c r="J62" s="2" t="s">
        <v>298</v>
      </c>
      <c r="K62" s="2" t="s">
        <v>264</v>
      </c>
      <c r="L62" s="2" t="s">
        <v>265</v>
      </c>
      <c r="M62" s="102" t="s">
        <v>82</v>
      </c>
      <c r="N62" s="105"/>
    </row>
    <row r="63" spans="1:15" ht="52.5" customHeight="1" thickBot="1" x14ac:dyDescent="0.3">
      <c r="A63" s="1269" t="s">
        <v>346</v>
      </c>
      <c r="B63" s="1270"/>
      <c r="C63" s="49" t="e">
        <f>SUM(C9:C29)+SUM(C31:C43)+SUM(#REF!)+#REF!</f>
        <v>#REF!</v>
      </c>
      <c r="D63" s="43"/>
      <c r="E63" s="43"/>
      <c r="F63" s="43"/>
      <c r="G63" s="176">
        <f>G8+G30+G51+G53+G55</f>
        <v>4060.6238350000003</v>
      </c>
      <c r="H63" s="176">
        <f>H8+H30+H51+H53+H55</f>
        <v>1706.1141229999998</v>
      </c>
      <c r="I63" s="176">
        <f>I8+I30+I55</f>
        <v>2354.509712</v>
      </c>
      <c r="J63" s="43"/>
      <c r="K63" s="43"/>
      <c r="L63" s="43"/>
      <c r="M63" s="43"/>
      <c r="N63" s="43"/>
    </row>
    <row r="64" spans="1:15" ht="21.75" thickTop="1" x14ac:dyDescent="0.25">
      <c r="A64" s="1195" t="s">
        <v>35</v>
      </c>
      <c r="B64" s="1195"/>
      <c r="C64" s="1195"/>
      <c r="D64" s="1195"/>
      <c r="E64" s="1195"/>
      <c r="F64" s="1195"/>
      <c r="G64" s="1195"/>
      <c r="H64" s="1195"/>
      <c r="I64" s="1195"/>
      <c r="J64" s="1195"/>
      <c r="K64" s="1195"/>
      <c r="L64" s="1195"/>
      <c r="M64" s="1195"/>
      <c r="N64" s="1195"/>
    </row>
    <row r="65" spans="1:15" ht="21" x14ac:dyDescent="0.25">
      <c r="A65" s="1271" t="s">
        <v>122</v>
      </c>
      <c r="B65" s="1272"/>
      <c r="C65" s="1272"/>
      <c r="D65" s="1272"/>
      <c r="E65" s="1272"/>
      <c r="F65" s="1273"/>
      <c r="G65" s="63">
        <f>SUM(G66:G79)</f>
        <v>222.0684</v>
      </c>
      <c r="H65" s="126">
        <f>SUM(H66:H79)</f>
        <v>103.28039999999999</v>
      </c>
      <c r="I65" s="126">
        <f>SUM(I66:I79)</f>
        <v>118.788</v>
      </c>
      <c r="J65" s="64"/>
      <c r="K65" s="64"/>
      <c r="L65" s="64"/>
      <c r="M65" s="64"/>
      <c r="N65" s="64"/>
    </row>
    <row r="66" spans="1:15" s="144" customFormat="1" ht="63" x14ac:dyDescent="0.25">
      <c r="A66" s="136">
        <v>1</v>
      </c>
      <c r="B66" s="137" t="s">
        <v>244</v>
      </c>
      <c r="C66" s="138">
        <v>50.580599999999997</v>
      </c>
      <c r="D66" s="139" t="s">
        <v>20</v>
      </c>
      <c r="E66" s="139" t="s">
        <v>20</v>
      </c>
      <c r="F66" s="139" t="s">
        <v>20</v>
      </c>
      <c r="G66" s="138">
        <v>50.580599999999997</v>
      </c>
      <c r="H66" s="140">
        <v>50.580599999999997</v>
      </c>
      <c r="I66" s="171" t="s">
        <v>20</v>
      </c>
      <c r="J66" s="141" t="s">
        <v>108</v>
      </c>
      <c r="K66" s="141" t="s">
        <v>108</v>
      </c>
      <c r="L66" s="142" t="s">
        <v>43</v>
      </c>
      <c r="M66" s="143" t="s">
        <v>129</v>
      </c>
      <c r="N66" s="141" t="s">
        <v>109</v>
      </c>
    </row>
    <row r="67" spans="1:15" s="144" customFormat="1" ht="84" x14ac:dyDescent="0.25">
      <c r="A67" s="145">
        <v>2</v>
      </c>
      <c r="B67" s="146" t="s">
        <v>245</v>
      </c>
      <c r="C67" s="147">
        <v>8.0399999999999991</v>
      </c>
      <c r="D67" s="148" t="s">
        <v>20</v>
      </c>
      <c r="E67" s="148" t="s">
        <v>20</v>
      </c>
      <c r="F67" s="148" t="s">
        <v>20</v>
      </c>
      <c r="G67" s="147">
        <v>8.0399999999999991</v>
      </c>
      <c r="H67" s="149">
        <v>8.0399999999999991</v>
      </c>
      <c r="I67" s="164"/>
      <c r="J67" s="150" t="s">
        <v>110</v>
      </c>
      <c r="K67" s="151" t="s">
        <v>111</v>
      </c>
      <c r="L67" s="142" t="s">
        <v>43</v>
      </c>
      <c r="M67" s="152" t="s">
        <v>129</v>
      </c>
      <c r="N67" s="150" t="s">
        <v>112</v>
      </c>
    </row>
    <row r="68" spans="1:15" s="144" customFormat="1" ht="120.75" x14ac:dyDescent="0.25">
      <c r="A68" s="145">
        <v>3</v>
      </c>
      <c r="B68" s="146" t="s">
        <v>244</v>
      </c>
      <c r="C68" s="147">
        <v>35</v>
      </c>
      <c r="D68" s="148" t="s">
        <v>20</v>
      </c>
      <c r="E68" s="148" t="s">
        <v>20</v>
      </c>
      <c r="F68" s="148" t="s">
        <v>20</v>
      </c>
      <c r="G68" s="153">
        <v>35</v>
      </c>
      <c r="H68" s="171" t="s">
        <v>20</v>
      </c>
      <c r="I68" s="153">
        <v>35</v>
      </c>
      <c r="J68" s="154" t="s">
        <v>146</v>
      </c>
      <c r="K68" s="154" t="s">
        <v>145</v>
      </c>
      <c r="L68" s="142" t="s">
        <v>43</v>
      </c>
      <c r="M68" s="152" t="s">
        <v>129</v>
      </c>
      <c r="N68" s="150" t="s">
        <v>348</v>
      </c>
    </row>
    <row r="69" spans="1:15" s="144" customFormat="1" ht="94.5" x14ac:dyDescent="0.25">
      <c r="A69" s="145">
        <v>4</v>
      </c>
      <c r="B69" s="146" t="s">
        <v>243</v>
      </c>
      <c r="C69" s="147">
        <v>8.9564000000000004</v>
      </c>
      <c r="D69" s="148" t="s">
        <v>20</v>
      </c>
      <c r="E69" s="148" t="s">
        <v>20</v>
      </c>
      <c r="F69" s="148" t="s">
        <v>20</v>
      </c>
      <c r="G69" s="153">
        <v>8.9564000000000004</v>
      </c>
      <c r="H69" s="171" t="s">
        <v>20</v>
      </c>
      <c r="I69" s="155">
        <v>8.9564000000000004</v>
      </c>
      <c r="J69" s="154" t="s">
        <v>113</v>
      </c>
      <c r="K69" s="154" t="s">
        <v>114</v>
      </c>
      <c r="L69" s="142" t="s">
        <v>43</v>
      </c>
      <c r="M69" s="152" t="s">
        <v>129</v>
      </c>
      <c r="N69" s="150" t="s">
        <v>349</v>
      </c>
    </row>
    <row r="70" spans="1:15" ht="161.25" customHeight="1" x14ac:dyDescent="0.25">
      <c r="A70" s="60">
        <v>5</v>
      </c>
      <c r="B70" s="80" t="s">
        <v>296</v>
      </c>
      <c r="C70" s="30">
        <v>33.659799999999997</v>
      </c>
      <c r="D70" s="13" t="s">
        <v>20</v>
      </c>
      <c r="E70" s="13" t="s">
        <v>20</v>
      </c>
      <c r="F70" s="13" t="s">
        <v>20</v>
      </c>
      <c r="G70" s="30">
        <v>33.659799999999997</v>
      </c>
      <c r="H70" s="34">
        <v>33.659799999999997</v>
      </c>
      <c r="I70" s="164">
        <v>0</v>
      </c>
      <c r="J70" s="16" t="s">
        <v>115</v>
      </c>
      <c r="K70" s="168" t="s">
        <v>116</v>
      </c>
      <c r="L70" s="168" t="s">
        <v>117</v>
      </c>
      <c r="M70" s="16" t="s">
        <v>121</v>
      </c>
      <c r="N70" s="33"/>
    </row>
    <row r="71" spans="1:15" ht="49.15" customHeight="1" x14ac:dyDescent="0.25">
      <c r="A71" s="60">
        <v>6</v>
      </c>
      <c r="B71" s="81" t="s">
        <v>242</v>
      </c>
      <c r="C71" s="31">
        <v>33.583399999999997</v>
      </c>
      <c r="D71" s="13" t="s">
        <v>20</v>
      </c>
      <c r="E71" s="13" t="s">
        <v>20</v>
      </c>
      <c r="F71" s="31">
        <v>2.2482000000000002</v>
      </c>
      <c r="G71" s="31">
        <v>35.831599999999995</v>
      </c>
      <c r="H71" s="171" t="s">
        <v>20</v>
      </c>
      <c r="I71" s="32">
        <v>35.831599999999995</v>
      </c>
      <c r="J71" s="1275" t="s">
        <v>118</v>
      </c>
      <c r="K71" s="1275" t="s">
        <v>261</v>
      </c>
      <c r="L71" s="1208" t="s">
        <v>119</v>
      </c>
      <c r="M71" s="1280" t="s">
        <v>121</v>
      </c>
      <c r="N71" s="1172" t="s">
        <v>120</v>
      </c>
    </row>
    <row r="72" spans="1:15" ht="30" customHeight="1" x14ac:dyDescent="0.25">
      <c r="A72" s="60"/>
      <c r="B72" s="81" t="s">
        <v>247</v>
      </c>
      <c r="C72" s="32" t="s">
        <v>125</v>
      </c>
      <c r="D72" s="13" t="s">
        <v>20</v>
      </c>
      <c r="E72" s="13" t="s">
        <v>20</v>
      </c>
      <c r="F72" s="13" t="s">
        <v>20</v>
      </c>
      <c r="G72" s="171" t="s">
        <v>20</v>
      </c>
      <c r="H72" s="171" t="s">
        <v>20</v>
      </c>
      <c r="I72" s="171" t="s">
        <v>20</v>
      </c>
      <c r="J72" s="1275"/>
      <c r="K72" s="1275"/>
      <c r="L72" s="1208"/>
      <c r="M72" s="1280"/>
      <c r="N72" s="1172"/>
    </row>
    <row r="73" spans="1:15" ht="42" x14ac:dyDescent="0.25">
      <c r="A73" s="60"/>
      <c r="B73" s="82" t="s">
        <v>126</v>
      </c>
      <c r="C73" s="17" t="s">
        <v>123</v>
      </c>
      <c r="D73" s="13" t="s">
        <v>20</v>
      </c>
      <c r="E73" s="13" t="s">
        <v>20</v>
      </c>
      <c r="F73" s="13" t="s">
        <v>20</v>
      </c>
      <c r="G73" s="171" t="s">
        <v>20</v>
      </c>
      <c r="H73" s="171" t="s">
        <v>20</v>
      </c>
      <c r="I73" s="171" t="s">
        <v>20</v>
      </c>
      <c r="J73" s="1275"/>
      <c r="K73" s="1275"/>
      <c r="L73" s="1208"/>
      <c r="M73" s="1280"/>
      <c r="N73" s="1172"/>
    </row>
    <row r="74" spans="1:15" ht="30" customHeight="1" x14ac:dyDescent="0.25">
      <c r="A74" s="60"/>
      <c r="B74" s="82" t="s">
        <v>127</v>
      </c>
      <c r="C74" s="17" t="s">
        <v>124</v>
      </c>
      <c r="D74" s="13" t="s">
        <v>20</v>
      </c>
      <c r="E74" s="13" t="s">
        <v>20</v>
      </c>
      <c r="F74" s="13" t="s">
        <v>20</v>
      </c>
      <c r="G74" s="171" t="s">
        <v>20</v>
      </c>
      <c r="H74" s="171" t="s">
        <v>20</v>
      </c>
      <c r="I74" s="171" t="s">
        <v>20</v>
      </c>
      <c r="J74" s="1275"/>
      <c r="K74" s="1275"/>
      <c r="L74" s="1208"/>
      <c r="M74" s="1280"/>
      <c r="N74" s="1172"/>
    </row>
    <row r="75" spans="1:15" ht="42" x14ac:dyDescent="0.25">
      <c r="A75" s="60"/>
      <c r="B75" s="82" t="s">
        <v>128</v>
      </c>
      <c r="C75" s="17" t="s">
        <v>124</v>
      </c>
      <c r="D75" s="13" t="s">
        <v>20</v>
      </c>
      <c r="E75" s="13" t="s">
        <v>20</v>
      </c>
      <c r="F75" s="13" t="s">
        <v>20</v>
      </c>
      <c r="G75" s="171" t="s">
        <v>20</v>
      </c>
      <c r="H75" s="171" t="s">
        <v>20</v>
      </c>
      <c r="I75" s="171" t="s">
        <v>20</v>
      </c>
      <c r="J75" s="1275"/>
      <c r="K75" s="1275"/>
      <c r="L75" s="1208"/>
      <c r="M75" s="1280"/>
      <c r="N75" s="1172"/>
    </row>
    <row r="76" spans="1:15" ht="42" x14ac:dyDescent="0.25">
      <c r="A76" s="60"/>
      <c r="B76" s="83" t="s">
        <v>246</v>
      </c>
      <c r="C76" s="53" t="s">
        <v>20</v>
      </c>
      <c r="D76" s="53" t="s">
        <v>20</v>
      </c>
      <c r="E76" s="53" t="s">
        <v>20</v>
      </c>
      <c r="F76" s="65" t="s">
        <v>123</v>
      </c>
      <c r="G76" s="171" t="s">
        <v>20</v>
      </c>
      <c r="H76" s="171" t="s">
        <v>20</v>
      </c>
      <c r="I76" s="171" t="s">
        <v>20</v>
      </c>
      <c r="J76" s="1276"/>
      <c r="K76" s="1276"/>
      <c r="L76" s="1205"/>
      <c r="M76" s="1244"/>
      <c r="N76" s="1287"/>
    </row>
    <row r="77" spans="1:15" ht="63" x14ac:dyDescent="0.25">
      <c r="A77" s="125">
        <v>7</v>
      </c>
      <c r="B77" s="79" t="s">
        <v>239</v>
      </c>
      <c r="C77" s="41">
        <v>10</v>
      </c>
      <c r="D77" s="17" t="s">
        <v>39</v>
      </c>
      <c r="E77" s="17" t="s">
        <v>39</v>
      </c>
      <c r="F77" s="17" t="s">
        <v>39</v>
      </c>
      <c r="G77" s="41">
        <v>10</v>
      </c>
      <c r="H77" s="41">
        <v>8</v>
      </c>
      <c r="I77" s="41">
        <v>2</v>
      </c>
      <c r="J77" s="42" t="s">
        <v>190</v>
      </c>
      <c r="K77" s="42" t="s">
        <v>197</v>
      </c>
      <c r="L77" s="50" t="s">
        <v>191</v>
      </c>
      <c r="M77" s="121" t="s">
        <v>320</v>
      </c>
      <c r="N77" s="185" t="s">
        <v>321</v>
      </c>
      <c r="O77" s="189"/>
    </row>
    <row r="78" spans="1:15" ht="63" x14ac:dyDescent="0.25">
      <c r="A78" s="125">
        <v>8</v>
      </c>
      <c r="B78" s="79" t="s">
        <v>238</v>
      </c>
      <c r="C78" s="41">
        <v>10</v>
      </c>
      <c r="D78" s="17" t="s">
        <v>39</v>
      </c>
      <c r="E78" s="17" t="s">
        <v>39</v>
      </c>
      <c r="F78" s="17" t="s">
        <v>39</v>
      </c>
      <c r="G78" s="41">
        <v>10</v>
      </c>
      <c r="H78" s="41">
        <v>1</v>
      </c>
      <c r="I78" s="41">
        <v>9</v>
      </c>
      <c r="J78" s="42" t="s">
        <v>192</v>
      </c>
      <c r="K78" s="9" t="s">
        <v>193</v>
      </c>
      <c r="L78" s="50" t="s">
        <v>194</v>
      </c>
      <c r="M78" s="121" t="s">
        <v>320</v>
      </c>
      <c r="N78" s="186" t="s">
        <v>321</v>
      </c>
      <c r="O78" s="189"/>
    </row>
    <row r="79" spans="1:15" ht="63" x14ac:dyDescent="0.25">
      <c r="A79" s="125">
        <v>9</v>
      </c>
      <c r="B79" s="79" t="s">
        <v>237</v>
      </c>
      <c r="C79" s="41">
        <v>30</v>
      </c>
      <c r="D79" s="17" t="s">
        <v>39</v>
      </c>
      <c r="E79" s="17" t="s">
        <v>39</v>
      </c>
      <c r="F79" s="17" t="s">
        <v>39</v>
      </c>
      <c r="G79" s="41">
        <v>30</v>
      </c>
      <c r="H79" s="41">
        <v>2</v>
      </c>
      <c r="I79" s="41">
        <v>28</v>
      </c>
      <c r="J79" s="42" t="s">
        <v>195</v>
      </c>
      <c r="K79" s="9" t="s">
        <v>196</v>
      </c>
      <c r="L79" s="50" t="s">
        <v>191</v>
      </c>
      <c r="M79" s="121" t="s">
        <v>320</v>
      </c>
      <c r="N79" s="186" t="s">
        <v>321</v>
      </c>
      <c r="O79" s="189"/>
    </row>
    <row r="80" spans="1:15" ht="42" customHeight="1" x14ac:dyDescent="0.25">
      <c r="A80" s="1182" t="s">
        <v>308</v>
      </c>
      <c r="B80" s="1182"/>
      <c r="C80" s="1182"/>
      <c r="D80" s="1182"/>
      <c r="E80" s="1182"/>
      <c r="F80" s="1182"/>
      <c r="G80" s="126">
        <f>G81+G82+G83</f>
        <v>170.51679999999999</v>
      </c>
      <c r="H80" s="126">
        <f>H81+H82</f>
        <v>32.33</v>
      </c>
      <c r="I80" s="126">
        <f>I81+I82+I83</f>
        <v>138.18679999999998</v>
      </c>
      <c r="J80" s="66"/>
      <c r="K80" s="66"/>
      <c r="L80" s="66"/>
      <c r="M80" s="66"/>
      <c r="N80" s="66"/>
    </row>
    <row r="81" spans="1:15" ht="129" customHeight="1" x14ac:dyDescent="0.25">
      <c r="A81" s="127">
        <v>10</v>
      </c>
      <c r="B81" s="195" t="s">
        <v>241</v>
      </c>
      <c r="C81" s="196">
        <v>35.510800000000003</v>
      </c>
      <c r="D81" s="197" t="s">
        <v>39</v>
      </c>
      <c r="E81" s="197" t="s">
        <v>39</v>
      </c>
      <c r="F81" s="197" t="s">
        <v>39</v>
      </c>
      <c r="G81" s="198">
        <v>32.710799999999999</v>
      </c>
      <c r="H81" s="199">
        <v>10</v>
      </c>
      <c r="I81" s="199">
        <v>22.710799999999999</v>
      </c>
      <c r="J81" s="200" t="s">
        <v>40</v>
      </c>
      <c r="K81" s="201" t="s">
        <v>37</v>
      </c>
      <c r="L81" s="202" t="s">
        <v>38</v>
      </c>
      <c r="M81" s="203" t="s">
        <v>41</v>
      </c>
      <c r="N81" s="203" t="s">
        <v>309</v>
      </c>
      <c r="O81" s="189"/>
    </row>
    <row r="82" spans="1:15" ht="84" x14ac:dyDescent="0.25">
      <c r="A82" s="127">
        <v>11</v>
      </c>
      <c r="B82" s="204" t="s">
        <v>240</v>
      </c>
      <c r="C82" s="32" t="s">
        <v>39</v>
      </c>
      <c r="D82" s="32" t="s">
        <v>39</v>
      </c>
      <c r="E82" s="32" t="s">
        <v>39</v>
      </c>
      <c r="F82" s="205">
        <v>741.2</v>
      </c>
      <c r="G82" s="205">
        <v>135.63</v>
      </c>
      <c r="H82" s="206">
        <v>22.33</v>
      </c>
      <c r="I82" s="206">
        <v>113.3</v>
      </c>
      <c r="J82" s="120" t="s">
        <v>310</v>
      </c>
      <c r="K82" s="120" t="s">
        <v>42</v>
      </c>
      <c r="L82" s="120" t="s">
        <v>43</v>
      </c>
      <c r="M82" s="120" t="s">
        <v>44</v>
      </c>
      <c r="N82" s="120" t="s">
        <v>311</v>
      </c>
      <c r="O82" s="189"/>
    </row>
    <row r="83" spans="1:15" ht="141.75" x14ac:dyDescent="0.25">
      <c r="A83" s="127">
        <v>12</v>
      </c>
      <c r="B83" s="204" t="s">
        <v>313</v>
      </c>
      <c r="C83" s="32"/>
      <c r="D83" s="32"/>
      <c r="E83" s="32"/>
      <c r="F83" s="205"/>
      <c r="G83" s="205">
        <v>2.1760000000000002</v>
      </c>
      <c r="H83" s="207" t="s">
        <v>20</v>
      </c>
      <c r="I83" s="206">
        <v>2.1760000000000002</v>
      </c>
      <c r="J83" s="120" t="s">
        <v>314</v>
      </c>
      <c r="K83" s="120" t="s">
        <v>315</v>
      </c>
      <c r="L83" s="208" t="s">
        <v>316</v>
      </c>
      <c r="M83" s="120" t="s">
        <v>317</v>
      </c>
      <c r="N83" s="120" t="s">
        <v>318</v>
      </c>
      <c r="O83" s="190"/>
    </row>
    <row r="84" spans="1:15" ht="51" customHeight="1" x14ac:dyDescent="0.25">
      <c r="A84" s="1220" t="s">
        <v>292</v>
      </c>
      <c r="B84" s="1221"/>
      <c r="C84" s="1221"/>
      <c r="D84" s="1221"/>
      <c r="E84" s="1221"/>
      <c r="F84" s="1222"/>
      <c r="G84" s="126">
        <f>SUM(G85)</f>
        <v>1.9833000000000001</v>
      </c>
      <c r="H84" s="172" t="s">
        <v>20</v>
      </c>
      <c r="I84" s="126">
        <f t="shared" ref="I84" si="0">SUM(I85)</f>
        <v>1.9833000000000001</v>
      </c>
      <c r="J84" s="66"/>
      <c r="K84" s="66"/>
      <c r="L84" s="66"/>
      <c r="M84" s="66"/>
      <c r="N84" s="66"/>
    </row>
    <row r="85" spans="1:15" ht="116.25" customHeight="1" x14ac:dyDescent="0.25">
      <c r="A85" s="125">
        <v>13</v>
      </c>
      <c r="B85" s="165" t="s">
        <v>295</v>
      </c>
      <c r="C85" s="122">
        <v>1.9833000000000001</v>
      </c>
      <c r="D85" s="123" t="s">
        <v>39</v>
      </c>
      <c r="E85" s="123" t="s">
        <v>39</v>
      </c>
      <c r="F85" s="123" t="s">
        <v>39</v>
      </c>
      <c r="G85" s="122">
        <f>SUM(C85:F85)</f>
        <v>1.9833000000000001</v>
      </c>
      <c r="H85" s="173" t="s">
        <v>20</v>
      </c>
      <c r="I85" s="122">
        <v>1.9833000000000001</v>
      </c>
      <c r="J85" s="192" t="s">
        <v>294</v>
      </c>
      <c r="K85" s="168" t="s">
        <v>293</v>
      </c>
      <c r="L85" s="165" t="s">
        <v>280</v>
      </c>
      <c r="M85" s="165" t="s">
        <v>279</v>
      </c>
      <c r="N85" s="167"/>
    </row>
    <row r="86" spans="1:15" ht="40.5" customHeight="1" x14ac:dyDescent="0.25">
      <c r="A86" s="1174" t="s">
        <v>301</v>
      </c>
      <c r="B86" s="1174"/>
      <c r="C86" s="1174"/>
      <c r="D86" s="1174"/>
      <c r="E86" s="1174"/>
      <c r="F86" s="1174"/>
      <c r="G86" s="166" t="s">
        <v>20</v>
      </c>
      <c r="H86" s="166" t="s">
        <v>20</v>
      </c>
      <c r="I86" s="166" t="s">
        <v>20</v>
      </c>
      <c r="J86" s="61"/>
      <c r="K86" s="61"/>
      <c r="L86" s="61"/>
      <c r="M86" s="61"/>
      <c r="N86" s="61"/>
    </row>
    <row r="87" spans="1:15" ht="63" x14ac:dyDescent="0.25">
      <c r="A87" s="90">
        <v>14</v>
      </c>
      <c r="B87" s="91" t="s">
        <v>204</v>
      </c>
      <c r="C87" s="69" t="s">
        <v>20</v>
      </c>
      <c r="D87" s="69" t="s">
        <v>20</v>
      </c>
      <c r="E87" s="69" t="s">
        <v>20</v>
      </c>
      <c r="F87" s="69" t="s">
        <v>20</v>
      </c>
      <c r="G87" s="174" t="s">
        <v>20</v>
      </c>
      <c r="H87" s="70" t="s">
        <v>188</v>
      </c>
      <c r="I87" s="70" t="s">
        <v>188</v>
      </c>
      <c r="J87" s="71" t="s">
        <v>39</v>
      </c>
      <c r="K87" s="72" t="s">
        <v>186</v>
      </c>
      <c r="L87" s="71" t="s">
        <v>39</v>
      </c>
      <c r="M87" s="73" t="s">
        <v>184</v>
      </c>
      <c r="N87" s="72" t="s">
        <v>185</v>
      </c>
    </row>
    <row r="88" spans="1:15" ht="54.75" customHeight="1" thickBot="1" x14ac:dyDescent="0.3">
      <c r="A88" s="1189" t="s">
        <v>312</v>
      </c>
      <c r="B88" s="1190"/>
      <c r="C88" s="75" t="e">
        <f>SUM(C66:C71)+C81+#REF!+SUM(C77:C79)+#REF!</f>
        <v>#REF!</v>
      </c>
      <c r="D88" s="76"/>
      <c r="E88" s="76"/>
      <c r="F88" s="75">
        <f>F71+F82</f>
        <v>743.44820000000004</v>
      </c>
      <c r="G88" s="75">
        <f>G65+G80+G84</f>
        <v>394.56849999999997</v>
      </c>
      <c r="H88" s="187">
        <f>H65+H80</f>
        <v>135.61039999999997</v>
      </c>
      <c r="I88" s="75">
        <f t="shared" ref="I88" si="1">I65+I80+I84</f>
        <v>258.95809999999994</v>
      </c>
      <c r="J88" s="77"/>
      <c r="K88" s="77"/>
      <c r="L88" s="77"/>
      <c r="M88" s="77"/>
      <c r="N88" s="77"/>
    </row>
    <row r="89" spans="1:15" s="18" customFormat="1" ht="21.75" thickTop="1" x14ac:dyDescent="0.25">
      <c r="A89" s="1191" t="s">
        <v>36</v>
      </c>
      <c r="B89" s="1191"/>
      <c r="C89" s="1191"/>
      <c r="D89" s="1191"/>
      <c r="E89" s="1191"/>
      <c r="F89" s="1191"/>
      <c r="G89" s="1191"/>
      <c r="H89" s="1191"/>
      <c r="I89" s="1191"/>
      <c r="J89" s="1191"/>
      <c r="K89" s="1191"/>
      <c r="L89" s="1191"/>
      <c r="M89" s="1191"/>
      <c r="N89" s="1191"/>
    </row>
    <row r="90" spans="1:15" ht="21" x14ac:dyDescent="0.25">
      <c r="A90" s="1192" t="s">
        <v>122</v>
      </c>
      <c r="B90" s="1193"/>
      <c r="C90" s="1193"/>
      <c r="D90" s="1193"/>
      <c r="E90" s="1193"/>
      <c r="F90" s="1274"/>
      <c r="G90" s="74">
        <f>G91+G92+G93+G101</f>
        <v>84.241200000000006</v>
      </c>
      <c r="H90" s="74">
        <f>H91+H93</f>
        <v>31.991199999999999</v>
      </c>
      <c r="I90" s="74">
        <f>I92+I93+I101</f>
        <v>52.25</v>
      </c>
      <c r="J90" s="78"/>
      <c r="K90" s="78"/>
      <c r="L90" s="78"/>
      <c r="M90" s="78"/>
      <c r="N90" s="78"/>
    </row>
    <row r="91" spans="1:15" ht="84" x14ac:dyDescent="0.25">
      <c r="A91" s="60">
        <v>1</v>
      </c>
      <c r="B91" s="6" t="s">
        <v>248</v>
      </c>
      <c r="C91" s="37">
        <v>10.831200000000001</v>
      </c>
      <c r="D91" s="17" t="s">
        <v>39</v>
      </c>
      <c r="E91" s="17" t="s">
        <v>39</v>
      </c>
      <c r="F91" s="17" t="s">
        <v>39</v>
      </c>
      <c r="G91" s="37">
        <v>10.831200000000001</v>
      </c>
      <c r="H91" s="37">
        <v>10.831200000000001</v>
      </c>
      <c r="I91" s="17" t="s">
        <v>39</v>
      </c>
      <c r="J91" s="14" t="s">
        <v>130</v>
      </c>
      <c r="K91" s="14" t="s">
        <v>131</v>
      </c>
      <c r="L91" s="1288" t="s">
        <v>132</v>
      </c>
      <c r="M91" s="5" t="s">
        <v>129</v>
      </c>
      <c r="N91" s="14" t="s">
        <v>112</v>
      </c>
    </row>
    <row r="92" spans="1:15" ht="63" x14ac:dyDescent="0.25">
      <c r="A92" s="60">
        <v>2</v>
      </c>
      <c r="B92" s="6" t="s">
        <v>249</v>
      </c>
      <c r="C92" s="37">
        <f>10831200/1000000</f>
        <v>10.831200000000001</v>
      </c>
      <c r="D92" s="17" t="s">
        <v>39</v>
      </c>
      <c r="E92" s="17" t="s">
        <v>39</v>
      </c>
      <c r="F92" s="17" t="s">
        <v>39</v>
      </c>
      <c r="G92" s="37">
        <v>10.831200000000001</v>
      </c>
      <c r="H92" s="17" t="s">
        <v>39</v>
      </c>
      <c r="I92" s="38">
        <v>10.831200000000001</v>
      </c>
      <c r="J92" s="14" t="s">
        <v>133</v>
      </c>
      <c r="K92" s="14" t="s">
        <v>134</v>
      </c>
      <c r="L92" s="1288"/>
      <c r="M92" s="5" t="s">
        <v>129</v>
      </c>
      <c r="N92" s="14" t="s">
        <v>112</v>
      </c>
    </row>
    <row r="93" spans="1:15" ht="42" x14ac:dyDescent="0.25">
      <c r="A93" s="60">
        <v>3</v>
      </c>
      <c r="B93" s="6" t="s">
        <v>250</v>
      </c>
      <c r="C93" s="29">
        <v>42.578800000000001</v>
      </c>
      <c r="D93" s="17" t="s">
        <v>39</v>
      </c>
      <c r="E93" s="17" t="s">
        <v>39</v>
      </c>
      <c r="F93" s="17" t="s">
        <v>39</v>
      </c>
      <c r="G93" s="39">
        <v>42.578800000000001</v>
      </c>
      <c r="H93" s="39">
        <v>21.16</v>
      </c>
      <c r="I93" s="29">
        <v>21.418800000000001</v>
      </c>
      <c r="J93" s="1277" t="s">
        <v>306</v>
      </c>
      <c r="K93" s="1281" t="s">
        <v>297</v>
      </c>
      <c r="L93" s="1284" t="s">
        <v>135</v>
      </c>
      <c r="M93" s="1259" t="s">
        <v>121</v>
      </c>
      <c r="N93" s="1262" t="s">
        <v>155</v>
      </c>
    </row>
    <row r="94" spans="1:15" ht="37.5" x14ac:dyDescent="0.25">
      <c r="A94" s="60"/>
      <c r="B94" s="180" t="s">
        <v>140</v>
      </c>
      <c r="C94" s="17" t="s">
        <v>39</v>
      </c>
      <c r="D94" s="17" t="s">
        <v>39</v>
      </c>
      <c r="E94" s="17" t="s">
        <v>39</v>
      </c>
      <c r="F94" s="17" t="s">
        <v>39</v>
      </c>
      <c r="G94" s="175" t="s">
        <v>20</v>
      </c>
      <c r="H94" s="40" t="s">
        <v>188</v>
      </c>
      <c r="I94" s="175" t="s">
        <v>20</v>
      </c>
      <c r="J94" s="1278"/>
      <c r="K94" s="1282"/>
      <c r="L94" s="1285"/>
      <c r="M94" s="1260"/>
      <c r="N94" s="1263"/>
    </row>
    <row r="95" spans="1:15" ht="37.5" x14ac:dyDescent="0.25">
      <c r="A95" s="60"/>
      <c r="B95" s="180" t="s">
        <v>203</v>
      </c>
      <c r="C95" s="17" t="s">
        <v>39</v>
      </c>
      <c r="D95" s="17" t="s">
        <v>39</v>
      </c>
      <c r="E95" s="17" t="s">
        <v>39</v>
      </c>
      <c r="F95" s="17" t="s">
        <v>39</v>
      </c>
      <c r="G95" s="175" t="s">
        <v>20</v>
      </c>
      <c r="H95" s="40" t="s">
        <v>188</v>
      </c>
      <c r="I95" s="40" t="s">
        <v>188</v>
      </c>
      <c r="J95" s="1278"/>
      <c r="K95" s="1282"/>
      <c r="L95" s="1285"/>
      <c r="M95" s="1260"/>
      <c r="N95" s="1263"/>
    </row>
    <row r="96" spans="1:15" ht="37.5" x14ac:dyDescent="0.25">
      <c r="A96" s="60"/>
      <c r="B96" s="180" t="s">
        <v>141</v>
      </c>
      <c r="C96" s="17" t="s">
        <v>39</v>
      </c>
      <c r="D96" s="17" t="s">
        <v>39</v>
      </c>
      <c r="E96" s="17" t="s">
        <v>39</v>
      </c>
      <c r="F96" s="17" t="s">
        <v>39</v>
      </c>
      <c r="G96" s="175" t="s">
        <v>20</v>
      </c>
      <c r="H96" s="40" t="s">
        <v>188</v>
      </c>
      <c r="I96" s="40" t="s">
        <v>188</v>
      </c>
      <c r="J96" s="1278"/>
      <c r="K96" s="1282"/>
      <c r="L96" s="1285"/>
      <c r="M96" s="1260"/>
      <c r="N96" s="1263"/>
    </row>
    <row r="97" spans="1:15" ht="37.5" x14ac:dyDescent="0.25">
      <c r="A97" s="89"/>
      <c r="B97" s="181" t="s">
        <v>142</v>
      </c>
      <c r="C97" s="67" t="s">
        <v>39</v>
      </c>
      <c r="D97" s="67" t="s">
        <v>39</v>
      </c>
      <c r="E97" s="67" t="s">
        <v>39</v>
      </c>
      <c r="F97" s="67" t="s">
        <v>39</v>
      </c>
      <c r="G97" s="175" t="s">
        <v>20</v>
      </c>
      <c r="H97" s="40" t="s">
        <v>188</v>
      </c>
      <c r="I97" s="40" t="s">
        <v>188</v>
      </c>
      <c r="J97" s="1278"/>
      <c r="K97" s="1282"/>
      <c r="L97" s="1285"/>
      <c r="M97" s="1260"/>
      <c r="N97" s="1263"/>
    </row>
    <row r="98" spans="1:15" ht="37.5" x14ac:dyDescent="0.25">
      <c r="A98" s="60"/>
      <c r="B98" s="180" t="s">
        <v>143</v>
      </c>
      <c r="C98" s="17" t="s">
        <v>39</v>
      </c>
      <c r="D98" s="17" t="s">
        <v>39</v>
      </c>
      <c r="E98" s="17" t="s">
        <v>39</v>
      </c>
      <c r="F98" s="17" t="s">
        <v>39</v>
      </c>
      <c r="G98" s="175" t="s">
        <v>20</v>
      </c>
      <c r="H98" s="40" t="s">
        <v>188</v>
      </c>
      <c r="I98" s="40" t="s">
        <v>188</v>
      </c>
      <c r="J98" s="1278"/>
      <c r="K98" s="1282"/>
      <c r="L98" s="1285"/>
      <c r="M98" s="1260"/>
      <c r="N98" s="1263"/>
    </row>
    <row r="99" spans="1:15" ht="37.5" x14ac:dyDescent="0.25">
      <c r="A99" s="60"/>
      <c r="B99" s="180" t="s">
        <v>144</v>
      </c>
      <c r="C99" s="17" t="s">
        <v>39</v>
      </c>
      <c r="D99" s="17" t="s">
        <v>39</v>
      </c>
      <c r="E99" s="17" t="s">
        <v>39</v>
      </c>
      <c r="F99" s="17" t="s">
        <v>39</v>
      </c>
      <c r="G99" s="175" t="s">
        <v>20</v>
      </c>
      <c r="H99" s="40" t="s">
        <v>188</v>
      </c>
      <c r="I99" s="175" t="s">
        <v>20</v>
      </c>
      <c r="J99" s="1278"/>
      <c r="K99" s="1282"/>
      <c r="L99" s="1285"/>
      <c r="M99" s="1260"/>
      <c r="N99" s="1263"/>
    </row>
    <row r="100" spans="1:15" ht="52.5" customHeight="1" x14ac:dyDescent="0.25">
      <c r="A100" s="60"/>
      <c r="B100" s="180" t="s">
        <v>182</v>
      </c>
      <c r="C100" s="17" t="s">
        <v>39</v>
      </c>
      <c r="D100" s="17" t="s">
        <v>39</v>
      </c>
      <c r="E100" s="17" t="s">
        <v>39</v>
      </c>
      <c r="F100" s="17" t="s">
        <v>39</v>
      </c>
      <c r="G100" s="175" t="s">
        <v>20</v>
      </c>
      <c r="H100" s="175" t="s">
        <v>20</v>
      </c>
      <c r="I100" s="40" t="s">
        <v>188</v>
      </c>
      <c r="J100" s="1279"/>
      <c r="K100" s="1283"/>
      <c r="L100" s="1286"/>
      <c r="M100" s="1261"/>
      <c r="N100" s="1264"/>
    </row>
    <row r="101" spans="1:15" ht="42" x14ac:dyDescent="0.25">
      <c r="A101" s="125">
        <v>4</v>
      </c>
      <c r="B101" s="4" t="s">
        <v>257</v>
      </c>
      <c r="C101" s="95">
        <v>20</v>
      </c>
      <c r="D101" s="17" t="s">
        <v>39</v>
      </c>
      <c r="E101" s="17" t="s">
        <v>39</v>
      </c>
      <c r="F101" s="17" t="s">
        <v>39</v>
      </c>
      <c r="G101" s="158">
        <v>20</v>
      </c>
      <c r="H101" s="175" t="s">
        <v>20</v>
      </c>
      <c r="I101" s="158">
        <v>20</v>
      </c>
      <c r="J101" s="3" t="s">
        <v>198</v>
      </c>
      <c r="K101" s="42" t="s">
        <v>199</v>
      </c>
      <c r="L101" s="93" t="s">
        <v>200</v>
      </c>
      <c r="M101" s="121" t="s">
        <v>320</v>
      </c>
      <c r="N101" s="186" t="s">
        <v>321</v>
      </c>
      <c r="O101" s="191"/>
    </row>
    <row r="102" spans="1:15" ht="21" x14ac:dyDescent="0.25">
      <c r="A102" s="1174" t="s">
        <v>156</v>
      </c>
      <c r="B102" s="1174"/>
      <c r="C102" s="1174"/>
      <c r="D102" s="1174"/>
      <c r="E102" s="1174"/>
      <c r="F102" s="1174"/>
      <c r="G102" s="63">
        <f>SUM(G103:G106)</f>
        <v>49.54</v>
      </c>
      <c r="H102" s="126">
        <f>SUM(H103:H106)</f>
        <v>38.44</v>
      </c>
      <c r="I102" s="126">
        <f>SUM(I103:I106)</f>
        <v>11.1</v>
      </c>
      <c r="J102" s="61"/>
      <c r="K102" s="61"/>
      <c r="L102" s="61"/>
      <c r="M102" s="61"/>
      <c r="N102" s="61"/>
    </row>
    <row r="103" spans="1:15" ht="120" customHeight="1" x14ac:dyDescent="0.25">
      <c r="A103" s="60">
        <v>5</v>
      </c>
      <c r="B103" s="84" t="s">
        <v>252</v>
      </c>
      <c r="C103" s="54">
        <v>13.44</v>
      </c>
      <c r="D103" s="67" t="s">
        <v>39</v>
      </c>
      <c r="E103" s="67" t="s">
        <v>39</v>
      </c>
      <c r="F103" s="67" t="s">
        <v>39</v>
      </c>
      <c r="G103" s="55">
        <v>13.44</v>
      </c>
      <c r="H103" s="55">
        <v>13.44</v>
      </c>
      <c r="I103" s="175" t="s">
        <v>20</v>
      </c>
      <c r="J103" s="181" t="s">
        <v>157</v>
      </c>
      <c r="K103" s="181" t="s">
        <v>158</v>
      </c>
      <c r="L103" s="52" t="s">
        <v>159</v>
      </c>
      <c r="M103" s="52" t="s">
        <v>171</v>
      </c>
      <c r="N103" s="52" t="s">
        <v>170</v>
      </c>
    </row>
    <row r="104" spans="1:15" ht="105" x14ac:dyDescent="0.25">
      <c r="A104" s="60">
        <v>6</v>
      </c>
      <c r="B104" s="82" t="s">
        <v>253</v>
      </c>
      <c r="C104" s="29">
        <v>3</v>
      </c>
      <c r="D104" s="17" t="s">
        <v>39</v>
      </c>
      <c r="E104" s="17" t="s">
        <v>39</v>
      </c>
      <c r="F104" s="17" t="s">
        <v>39</v>
      </c>
      <c r="G104" s="35">
        <v>3</v>
      </c>
      <c r="H104" s="175" t="s">
        <v>20</v>
      </c>
      <c r="I104" s="35">
        <v>3</v>
      </c>
      <c r="J104" s="180" t="s">
        <v>160</v>
      </c>
      <c r="K104" s="180" t="s">
        <v>161</v>
      </c>
      <c r="L104" s="5" t="s">
        <v>159</v>
      </c>
      <c r="M104" s="5" t="s">
        <v>171</v>
      </c>
      <c r="N104" s="36"/>
    </row>
    <row r="105" spans="1:15" ht="102" customHeight="1" x14ac:dyDescent="0.25">
      <c r="A105" s="125">
        <v>7</v>
      </c>
      <c r="B105" s="82" t="s">
        <v>254</v>
      </c>
      <c r="C105" s="29">
        <v>25</v>
      </c>
      <c r="D105" s="17" t="s">
        <v>39</v>
      </c>
      <c r="E105" s="17" t="s">
        <v>39</v>
      </c>
      <c r="F105" s="17" t="s">
        <v>39</v>
      </c>
      <c r="G105" s="35">
        <v>25</v>
      </c>
      <c r="H105" s="29">
        <v>25</v>
      </c>
      <c r="I105" s="175" t="s">
        <v>20</v>
      </c>
      <c r="J105" s="180" t="s">
        <v>162</v>
      </c>
      <c r="K105" s="180" t="s">
        <v>163</v>
      </c>
      <c r="L105" s="6" t="s">
        <v>189</v>
      </c>
      <c r="M105" s="5" t="s">
        <v>171</v>
      </c>
      <c r="N105" s="2" t="s">
        <v>175</v>
      </c>
    </row>
    <row r="106" spans="1:15" ht="195.75" customHeight="1" x14ac:dyDescent="0.25">
      <c r="A106" s="125">
        <v>8</v>
      </c>
      <c r="B106" s="6" t="s">
        <v>255</v>
      </c>
      <c r="C106" s="29">
        <v>8.1</v>
      </c>
      <c r="D106" s="17" t="s">
        <v>39</v>
      </c>
      <c r="E106" s="17" t="s">
        <v>39</v>
      </c>
      <c r="F106" s="17" t="s">
        <v>39</v>
      </c>
      <c r="G106" s="35">
        <v>8.1</v>
      </c>
      <c r="H106" s="175" t="s">
        <v>20</v>
      </c>
      <c r="I106" s="35">
        <v>8.1</v>
      </c>
      <c r="J106" s="212" t="s">
        <v>164</v>
      </c>
      <c r="K106" s="212" t="s">
        <v>165</v>
      </c>
      <c r="L106" s="6" t="s">
        <v>166</v>
      </c>
      <c r="M106" s="6" t="s">
        <v>172</v>
      </c>
      <c r="N106" s="2" t="s">
        <v>307</v>
      </c>
    </row>
    <row r="107" spans="1:15" ht="21" x14ac:dyDescent="0.25">
      <c r="A107" s="1174" t="s">
        <v>173</v>
      </c>
      <c r="B107" s="1174"/>
      <c r="C107" s="1174"/>
      <c r="D107" s="1174"/>
      <c r="E107" s="1174"/>
      <c r="F107" s="1174"/>
      <c r="G107" s="63">
        <f>G108</f>
        <v>0.2</v>
      </c>
      <c r="H107" s="166" t="s">
        <v>20</v>
      </c>
      <c r="I107" s="126">
        <f t="shared" ref="I107" si="2">I108</f>
        <v>0.2</v>
      </c>
      <c r="J107" s="61"/>
      <c r="K107" s="61"/>
      <c r="L107" s="61"/>
      <c r="M107" s="61"/>
      <c r="N107" s="61"/>
    </row>
    <row r="108" spans="1:15" ht="42" x14ac:dyDescent="0.25">
      <c r="A108" s="60">
        <v>9</v>
      </c>
      <c r="B108" s="88" t="s">
        <v>256</v>
      </c>
      <c r="C108" s="56">
        <v>0.2</v>
      </c>
      <c r="D108" s="71" t="s">
        <v>39</v>
      </c>
      <c r="E108" s="71" t="s">
        <v>39</v>
      </c>
      <c r="F108" s="71" t="s">
        <v>39</v>
      </c>
      <c r="G108" s="57">
        <v>0.2</v>
      </c>
      <c r="H108" s="175" t="s">
        <v>20</v>
      </c>
      <c r="I108" s="57">
        <v>0.2</v>
      </c>
      <c r="J108" s="85" t="s">
        <v>167</v>
      </c>
      <c r="K108" s="85" t="s">
        <v>168</v>
      </c>
      <c r="L108" s="85" t="s">
        <v>169</v>
      </c>
      <c r="M108" s="85" t="s">
        <v>174</v>
      </c>
      <c r="N108" s="86"/>
    </row>
    <row r="109" spans="1:15" ht="21" x14ac:dyDescent="0.25">
      <c r="A109" s="1174" t="s">
        <v>183</v>
      </c>
      <c r="B109" s="1174"/>
      <c r="C109" s="1174"/>
      <c r="D109" s="1174"/>
      <c r="E109" s="1174"/>
      <c r="F109" s="1174"/>
      <c r="G109" s="166" t="s">
        <v>20</v>
      </c>
      <c r="H109" s="166" t="s">
        <v>20</v>
      </c>
      <c r="I109" s="166" t="s">
        <v>20</v>
      </c>
      <c r="J109" s="61"/>
      <c r="K109" s="61"/>
      <c r="L109" s="61"/>
      <c r="M109" s="61"/>
      <c r="N109" s="61"/>
    </row>
    <row r="110" spans="1:15" ht="63" x14ac:dyDescent="0.25">
      <c r="A110" s="90">
        <v>10</v>
      </c>
      <c r="B110" s="91" t="s">
        <v>258</v>
      </c>
      <c r="C110" s="58" t="s">
        <v>20</v>
      </c>
      <c r="D110" s="58" t="s">
        <v>20</v>
      </c>
      <c r="E110" s="58" t="s">
        <v>20</v>
      </c>
      <c r="F110" s="58" t="s">
        <v>20</v>
      </c>
      <c r="G110" s="175" t="s">
        <v>20</v>
      </c>
      <c r="H110" s="40" t="s">
        <v>188</v>
      </c>
      <c r="I110" s="40" t="s">
        <v>188</v>
      </c>
      <c r="J110" s="32" t="s">
        <v>39</v>
      </c>
      <c r="K110" s="2" t="s">
        <v>187</v>
      </c>
      <c r="L110" s="32" t="s">
        <v>39</v>
      </c>
      <c r="M110" s="92" t="s">
        <v>184</v>
      </c>
      <c r="N110" s="2" t="s">
        <v>185</v>
      </c>
    </row>
    <row r="111" spans="1:15" ht="45.75" customHeight="1" x14ac:dyDescent="0.25">
      <c r="A111" s="1290" t="s">
        <v>278</v>
      </c>
      <c r="B111" s="1290"/>
      <c r="C111" s="96" t="e">
        <f>SUM(C91:C93)+#REF!+SUM(C103:C106)+C108+SUM(#REF!)+C101</f>
        <v>#REF!</v>
      </c>
      <c r="D111" s="97"/>
      <c r="E111" s="97"/>
      <c r="F111" s="98" t="e">
        <f>#REF!</f>
        <v>#REF!</v>
      </c>
      <c r="G111" s="96">
        <f>G90+G102+G107</f>
        <v>133.9812</v>
      </c>
      <c r="H111" s="96">
        <f>H90+H102</f>
        <v>70.43119999999999</v>
      </c>
      <c r="I111" s="96">
        <f>I90+I102+I107</f>
        <v>63.550000000000004</v>
      </c>
      <c r="J111" s="97"/>
      <c r="K111" s="97"/>
      <c r="L111" s="97"/>
      <c r="M111" s="97"/>
      <c r="N111" s="97"/>
    </row>
    <row r="112" spans="1:15" ht="53.25" customHeight="1" x14ac:dyDescent="0.35">
      <c r="A112" s="1289" t="s">
        <v>347</v>
      </c>
      <c r="B112" s="1289"/>
      <c r="C112" s="99" t="e">
        <f>C63+C88+C111</f>
        <v>#REF!</v>
      </c>
      <c r="D112" s="100"/>
      <c r="E112" s="100"/>
      <c r="F112" s="99" t="e">
        <f>F88+F111</f>
        <v>#REF!</v>
      </c>
      <c r="G112" s="99">
        <f>G63+G88+G111</f>
        <v>4589.1735350000008</v>
      </c>
      <c r="H112" s="99">
        <f>H63+H88+H111</f>
        <v>1912.1557229999999</v>
      </c>
      <c r="I112" s="99">
        <f>I63+I88+I111</f>
        <v>2677.017812</v>
      </c>
      <c r="J112" s="101"/>
      <c r="K112" s="101"/>
      <c r="L112" s="101"/>
      <c r="M112" s="101"/>
      <c r="N112" s="101"/>
    </row>
    <row r="113" spans="1:14" ht="30" customHeight="1" x14ac:dyDescent="0.25">
      <c r="A113" s="1247" t="s">
        <v>351</v>
      </c>
      <c r="B113" s="1247"/>
      <c r="C113" s="1247"/>
      <c r="D113" s="1247"/>
      <c r="E113" s="1247"/>
      <c r="F113" s="1247"/>
      <c r="G113" s="1247"/>
      <c r="H113" s="1247"/>
      <c r="I113" s="1247"/>
      <c r="J113" s="1247"/>
      <c r="K113" s="1247"/>
      <c r="L113" s="1247"/>
      <c r="M113" s="1247"/>
      <c r="N113" s="1247"/>
    </row>
    <row r="114" spans="1:14" ht="21" x14ac:dyDescent="0.25">
      <c r="A114" s="1200" t="s">
        <v>352</v>
      </c>
      <c r="B114" s="1200"/>
      <c r="C114" s="1200"/>
      <c r="D114" s="1200"/>
      <c r="E114" s="1200"/>
      <c r="F114" s="1200"/>
      <c r="G114" s="1200"/>
      <c r="H114" s="1200"/>
      <c r="I114" s="1200"/>
      <c r="J114" s="1200"/>
      <c r="K114" s="1200"/>
      <c r="L114" s="1200"/>
      <c r="M114" s="1200"/>
      <c r="N114" s="1200"/>
    </row>
    <row r="115" spans="1:14" ht="42" customHeight="1" x14ac:dyDescent="0.25">
      <c r="A115" s="1248" t="s">
        <v>353</v>
      </c>
      <c r="B115" s="1249"/>
      <c r="C115" s="1249"/>
      <c r="D115" s="1249"/>
      <c r="E115" s="1249"/>
      <c r="F115" s="1250"/>
      <c r="G115" s="235">
        <f>+G116+G135+G147</f>
        <v>55707.673300000002</v>
      </c>
      <c r="H115" s="235">
        <f t="shared" ref="H115:I115" si="3">+H116+H135+H147</f>
        <v>1803.5004999999999</v>
      </c>
      <c r="I115" s="235">
        <f t="shared" si="3"/>
        <v>53904.172800000008</v>
      </c>
      <c r="J115" s="236"/>
      <c r="K115" s="236"/>
      <c r="L115" s="236"/>
      <c r="M115" s="236"/>
      <c r="N115" s="236"/>
    </row>
    <row r="116" spans="1:14" ht="21" x14ac:dyDescent="0.25">
      <c r="A116" s="1251" t="s">
        <v>354</v>
      </c>
      <c r="B116" s="1252"/>
      <c r="C116" s="237"/>
      <c r="D116" s="238"/>
      <c r="E116" s="238"/>
      <c r="F116" s="238"/>
      <c r="G116" s="239">
        <f>+G117+G132</f>
        <v>52606.654900000001</v>
      </c>
      <c r="H116" s="239">
        <f>+H117+H132</f>
        <v>90.169899999999998</v>
      </c>
      <c r="I116" s="239">
        <f>+I117+I132</f>
        <v>52516.485000000008</v>
      </c>
      <c r="J116" s="238"/>
      <c r="K116" s="238"/>
      <c r="L116" s="238"/>
      <c r="M116" s="238"/>
      <c r="N116" s="238"/>
    </row>
    <row r="117" spans="1:14" ht="21" x14ac:dyDescent="0.25">
      <c r="A117" s="1220" t="s">
        <v>355</v>
      </c>
      <c r="B117" s="1221"/>
      <c r="C117" s="1221"/>
      <c r="D117" s="1221"/>
      <c r="E117" s="1221"/>
      <c r="F117" s="1222"/>
      <c r="G117" s="240">
        <f>SUM(G118:G131)</f>
        <v>52305.560000000005</v>
      </c>
      <c r="H117" s="240">
        <f t="shared" ref="H117:I117" si="4">SUM(H118:H131)</f>
        <v>29.5</v>
      </c>
      <c r="I117" s="240">
        <f t="shared" si="4"/>
        <v>52276.060000000005</v>
      </c>
      <c r="J117" s="241"/>
      <c r="K117" s="241"/>
      <c r="L117" s="241"/>
      <c r="M117" s="241"/>
      <c r="N117" s="241"/>
    </row>
    <row r="118" spans="1:14" ht="63" x14ac:dyDescent="0.25">
      <c r="A118" s="125">
        <v>1</v>
      </c>
      <c r="B118" s="242" t="s">
        <v>356</v>
      </c>
      <c r="C118" s="243">
        <f>114.25+7.56</f>
        <v>121.81</v>
      </c>
      <c r="D118" s="244"/>
      <c r="E118" s="244">
        <f>16539+423.39</f>
        <v>16962.39</v>
      </c>
      <c r="F118" s="245"/>
      <c r="G118" s="246">
        <f>SUM(H118:I118)</f>
        <v>1700.93</v>
      </c>
      <c r="H118" s="247" t="s">
        <v>51</v>
      </c>
      <c r="I118" s="248">
        <v>1700.93</v>
      </c>
      <c r="J118" s="227" t="s">
        <v>357</v>
      </c>
      <c r="K118" s="1244" t="s">
        <v>358</v>
      </c>
      <c r="L118" s="232" t="s">
        <v>273</v>
      </c>
      <c r="M118" s="232" t="s">
        <v>359</v>
      </c>
      <c r="N118" s="121" t="s">
        <v>360</v>
      </c>
    </row>
    <row r="119" spans="1:14" ht="63" x14ac:dyDescent="0.25">
      <c r="A119" s="125">
        <v>2</v>
      </c>
      <c r="B119" s="242" t="s">
        <v>361</v>
      </c>
      <c r="C119" s="243">
        <f>281.7+8.01</f>
        <v>289.70999999999998</v>
      </c>
      <c r="D119" s="244"/>
      <c r="E119" s="244">
        <f>28598.86+786.44</f>
        <v>29385.3</v>
      </c>
      <c r="F119" s="245"/>
      <c r="G119" s="246">
        <f t="shared" ref="G119:G131" si="5">SUM(H119:I119)</f>
        <v>8147.09</v>
      </c>
      <c r="H119" s="247" t="s">
        <v>51</v>
      </c>
      <c r="I119" s="248">
        <v>8147.09</v>
      </c>
      <c r="J119" s="227" t="s">
        <v>361</v>
      </c>
      <c r="K119" s="1245"/>
      <c r="L119" s="232" t="s">
        <v>273</v>
      </c>
      <c r="M119" s="232" t="s">
        <v>359</v>
      </c>
      <c r="N119" s="121" t="s">
        <v>362</v>
      </c>
    </row>
    <row r="120" spans="1:14" ht="63" x14ac:dyDescent="0.25">
      <c r="A120" s="125">
        <v>3</v>
      </c>
      <c r="B120" s="242" t="s">
        <v>363</v>
      </c>
      <c r="C120" s="249">
        <f>243.13+7.7</f>
        <v>250.82999999999998</v>
      </c>
      <c r="D120" s="244"/>
      <c r="E120" s="248">
        <f>23921.77+549.68</f>
        <v>24471.45</v>
      </c>
      <c r="F120" s="245"/>
      <c r="G120" s="246">
        <f t="shared" si="5"/>
        <v>2454.12</v>
      </c>
      <c r="H120" s="247" t="s">
        <v>51</v>
      </c>
      <c r="I120" s="248">
        <v>2454.12</v>
      </c>
      <c r="J120" s="227" t="s">
        <v>363</v>
      </c>
      <c r="K120" s="1245"/>
      <c r="L120" s="232" t="s">
        <v>273</v>
      </c>
      <c r="M120" s="232" t="s">
        <v>359</v>
      </c>
      <c r="N120" s="121" t="s">
        <v>362</v>
      </c>
    </row>
    <row r="121" spans="1:14" ht="63" x14ac:dyDescent="0.25">
      <c r="A121" s="125">
        <v>4</v>
      </c>
      <c r="B121" s="242" t="s">
        <v>364</v>
      </c>
      <c r="C121" s="249">
        <f>11.08+6.1</f>
        <v>17.18</v>
      </c>
      <c r="D121" s="248"/>
      <c r="E121" s="248">
        <f>9990.26+232.14</f>
        <v>10222.4</v>
      </c>
      <c r="F121" s="245"/>
      <c r="G121" s="246">
        <f t="shared" si="5"/>
        <v>1028.3399999999999</v>
      </c>
      <c r="H121" s="247" t="s">
        <v>51</v>
      </c>
      <c r="I121" s="248">
        <v>1028.3399999999999</v>
      </c>
      <c r="J121" s="227" t="s">
        <v>364</v>
      </c>
      <c r="K121" s="1245"/>
      <c r="L121" s="232" t="s">
        <v>273</v>
      </c>
      <c r="M121" s="232" t="s">
        <v>359</v>
      </c>
      <c r="N121" s="121" t="s">
        <v>365</v>
      </c>
    </row>
    <row r="122" spans="1:14" ht="63" x14ac:dyDescent="0.25">
      <c r="A122" s="125">
        <v>5</v>
      </c>
      <c r="B122" s="250" t="s">
        <v>366</v>
      </c>
      <c r="C122" s="249">
        <f>11+2019.6+6.95</f>
        <v>2037.55</v>
      </c>
      <c r="D122" s="248"/>
      <c r="E122" s="248">
        <f>24401.2+14130.2+20868.4+1188</f>
        <v>60587.8</v>
      </c>
      <c r="F122" s="248"/>
      <c r="G122" s="246">
        <f t="shared" si="5"/>
        <v>6888.75</v>
      </c>
      <c r="H122" s="8" t="s">
        <v>20</v>
      </c>
      <c r="I122" s="248">
        <v>6888.75</v>
      </c>
      <c r="J122" s="227" t="s">
        <v>366</v>
      </c>
      <c r="K122" s="1245"/>
      <c r="L122" s="232" t="s">
        <v>273</v>
      </c>
      <c r="M122" s="232" t="s">
        <v>359</v>
      </c>
      <c r="N122" s="121" t="s">
        <v>367</v>
      </c>
    </row>
    <row r="123" spans="1:14" ht="63" x14ac:dyDescent="0.25">
      <c r="A123" s="125">
        <v>6</v>
      </c>
      <c r="B123" s="250" t="s">
        <v>368</v>
      </c>
      <c r="C123" s="249">
        <f>3.5+3.73+7.36</f>
        <v>14.59</v>
      </c>
      <c r="D123" s="248"/>
      <c r="E123" s="248">
        <f>19546+17137+734</f>
        <v>37417</v>
      </c>
      <c r="F123" s="248"/>
      <c r="G123" s="246">
        <f t="shared" si="5"/>
        <v>4452.3599999999997</v>
      </c>
      <c r="H123" s="8" t="s">
        <v>20</v>
      </c>
      <c r="I123" s="248">
        <v>4452.3599999999997</v>
      </c>
      <c r="J123" s="227" t="s">
        <v>369</v>
      </c>
      <c r="K123" s="1245"/>
      <c r="L123" s="232" t="s">
        <v>273</v>
      </c>
      <c r="M123" s="232" t="s">
        <v>359</v>
      </c>
      <c r="N123" s="121" t="s">
        <v>370</v>
      </c>
    </row>
    <row r="124" spans="1:14" ht="63" x14ac:dyDescent="0.25">
      <c r="A124" s="125">
        <v>7</v>
      </c>
      <c r="B124" s="250" t="s">
        <v>371</v>
      </c>
      <c r="C124" s="249">
        <f>9+262+7.36</f>
        <v>278.36</v>
      </c>
      <c r="D124" s="248"/>
      <c r="E124" s="248">
        <f>25842+543</f>
        <v>26385</v>
      </c>
      <c r="F124" s="248"/>
      <c r="G124" s="246">
        <f t="shared" si="5"/>
        <v>3145.9</v>
      </c>
      <c r="H124" s="8" t="s">
        <v>20</v>
      </c>
      <c r="I124" s="248">
        <v>3145.9</v>
      </c>
      <c r="J124" s="227" t="s">
        <v>371</v>
      </c>
      <c r="K124" s="1245"/>
      <c r="L124" s="232" t="s">
        <v>273</v>
      </c>
      <c r="M124" s="232" t="s">
        <v>359</v>
      </c>
      <c r="N124" s="121" t="s">
        <v>372</v>
      </c>
    </row>
    <row r="125" spans="1:14" ht="63" x14ac:dyDescent="0.25">
      <c r="A125" s="125">
        <v>8</v>
      </c>
      <c r="B125" s="250" t="s">
        <v>373</v>
      </c>
      <c r="C125" s="249">
        <f>7+692+7.36</f>
        <v>706.36</v>
      </c>
      <c r="D125" s="248"/>
      <c r="E125" s="248">
        <f>23080+508</f>
        <v>23588</v>
      </c>
      <c r="F125" s="248"/>
      <c r="G125" s="246">
        <f t="shared" si="5"/>
        <v>2812.32</v>
      </c>
      <c r="H125" s="8" t="s">
        <v>20</v>
      </c>
      <c r="I125" s="248">
        <v>2812.32</v>
      </c>
      <c r="J125" s="227" t="s">
        <v>373</v>
      </c>
      <c r="K125" s="1246"/>
      <c r="L125" s="232" t="s">
        <v>273</v>
      </c>
      <c r="M125" s="232" t="s">
        <v>359</v>
      </c>
      <c r="N125" s="121" t="s">
        <v>374</v>
      </c>
    </row>
    <row r="126" spans="1:14" ht="63" x14ac:dyDescent="0.25">
      <c r="A126" s="125">
        <v>9</v>
      </c>
      <c r="B126" s="250" t="s">
        <v>375</v>
      </c>
      <c r="C126" s="249">
        <f>6+125.93+6.95</f>
        <v>138.88</v>
      </c>
      <c r="D126" s="248"/>
      <c r="E126" s="248">
        <f>23603.73+21004.84+11505.69+1122.29</f>
        <v>57236.55</v>
      </c>
      <c r="F126" s="248"/>
      <c r="G126" s="246">
        <f t="shared" si="5"/>
        <v>6503.69</v>
      </c>
      <c r="H126" s="8" t="s">
        <v>20</v>
      </c>
      <c r="I126" s="248">
        <v>6503.69</v>
      </c>
      <c r="J126" s="227" t="s">
        <v>375</v>
      </c>
      <c r="K126" s="1244" t="s">
        <v>358</v>
      </c>
      <c r="L126" s="232" t="s">
        <v>273</v>
      </c>
      <c r="M126" s="232" t="s">
        <v>359</v>
      </c>
      <c r="N126" s="121" t="s">
        <v>376</v>
      </c>
    </row>
    <row r="127" spans="1:14" ht="63" x14ac:dyDescent="0.25">
      <c r="A127" s="125">
        <v>10</v>
      </c>
      <c r="B127" s="250" t="s">
        <v>377</v>
      </c>
      <c r="C127" s="249">
        <f>9+756+6.95</f>
        <v>771.95</v>
      </c>
      <c r="D127" s="248"/>
      <c r="E127" s="248">
        <f>57992.44+1159.85</f>
        <v>59152.29</v>
      </c>
      <c r="F127" s="248"/>
      <c r="G127" s="246">
        <f t="shared" si="5"/>
        <v>7410.37</v>
      </c>
      <c r="H127" s="8" t="s">
        <v>20</v>
      </c>
      <c r="I127" s="248">
        <v>7410.37</v>
      </c>
      <c r="J127" s="227" t="s">
        <v>377</v>
      </c>
      <c r="K127" s="1245"/>
      <c r="L127" s="232" t="s">
        <v>273</v>
      </c>
      <c r="M127" s="232" t="s">
        <v>359</v>
      </c>
      <c r="N127" s="121" t="s">
        <v>378</v>
      </c>
    </row>
    <row r="128" spans="1:14" ht="63" x14ac:dyDescent="0.25">
      <c r="A128" s="125">
        <v>11</v>
      </c>
      <c r="B128" s="250" t="s">
        <v>379</v>
      </c>
      <c r="C128" s="243">
        <v>80.94</v>
      </c>
      <c r="D128" s="251"/>
      <c r="E128" s="251"/>
      <c r="F128" s="250"/>
      <c r="G128" s="246">
        <f t="shared" si="5"/>
        <v>37.229999999999997</v>
      </c>
      <c r="H128" s="8" t="s">
        <v>20</v>
      </c>
      <c r="I128" s="249">
        <v>37.229999999999997</v>
      </c>
      <c r="J128" s="121" t="s">
        <v>379</v>
      </c>
      <c r="K128" s="1245"/>
      <c r="L128" s="232" t="s">
        <v>273</v>
      </c>
      <c r="M128" s="232" t="s">
        <v>359</v>
      </c>
      <c r="N128" s="121" t="s">
        <v>380</v>
      </c>
    </row>
    <row r="129" spans="1:14" ht="63" x14ac:dyDescent="0.25">
      <c r="A129" s="125">
        <v>12</v>
      </c>
      <c r="B129" s="250" t="s">
        <v>381</v>
      </c>
      <c r="C129" s="243">
        <v>10820</v>
      </c>
      <c r="D129" s="251"/>
      <c r="E129" s="251">
        <v>74525</v>
      </c>
      <c r="F129" s="250"/>
      <c r="G129" s="246">
        <f t="shared" si="5"/>
        <v>4401.76</v>
      </c>
      <c r="H129" s="8" t="s">
        <v>20</v>
      </c>
      <c r="I129" s="249">
        <v>4401.76</v>
      </c>
      <c r="J129" s="121" t="s">
        <v>382</v>
      </c>
      <c r="K129" s="1245"/>
      <c r="L129" s="232" t="s">
        <v>273</v>
      </c>
      <c r="M129" s="232" t="s">
        <v>359</v>
      </c>
      <c r="N129" s="121" t="s">
        <v>383</v>
      </c>
    </row>
    <row r="130" spans="1:14" ht="63" x14ac:dyDescent="0.25">
      <c r="A130" s="125">
        <v>13</v>
      </c>
      <c r="B130" s="250" t="s">
        <v>384</v>
      </c>
      <c r="C130" s="243">
        <v>8028</v>
      </c>
      <c r="D130" s="251"/>
      <c r="E130" s="251">
        <v>57710</v>
      </c>
      <c r="F130" s="250"/>
      <c r="G130" s="246">
        <f t="shared" si="5"/>
        <v>3293.2</v>
      </c>
      <c r="H130" s="8" t="s">
        <v>20</v>
      </c>
      <c r="I130" s="249">
        <v>3293.2</v>
      </c>
      <c r="J130" s="121" t="s">
        <v>382</v>
      </c>
      <c r="K130" s="1246"/>
      <c r="L130" s="232" t="s">
        <v>273</v>
      </c>
      <c r="M130" s="232" t="s">
        <v>359</v>
      </c>
      <c r="N130" s="121" t="s">
        <v>385</v>
      </c>
    </row>
    <row r="131" spans="1:14" ht="157.5" x14ac:dyDescent="0.35">
      <c r="A131" s="125">
        <v>14</v>
      </c>
      <c r="B131" s="242" t="s">
        <v>386</v>
      </c>
      <c r="C131" s="249">
        <v>29.5</v>
      </c>
      <c r="D131" s="205"/>
      <c r="E131" s="205"/>
      <c r="F131" s="242"/>
      <c r="G131" s="246">
        <f t="shared" si="5"/>
        <v>29.5</v>
      </c>
      <c r="H131" s="249">
        <v>29.5</v>
      </c>
      <c r="I131" s="8" t="s">
        <v>20</v>
      </c>
      <c r="J131" s="213" t="s">
        <v>387</v>
      </c>
      <c r="K131" s="214" t="s">
        <v>388</v>
      </c>
      <c r="L131" s="232" t="s">
        <v>273</v>
      </c>
      <c r="M131" s="232" t="s">
        <v>172</v>
      </c>
      <c r="N131" s="7"/>
    </row>
    <row r="132" spans="1:14" ht="21" x14ac:dyDescent="0.25">
      <c r="A132" s="1174" t="s">
        <v>389</v>
      </c>
      <c r="B132" s="1174"/>
      <c r="C132" s="1174"/>
      <c r="D132" s="1174"/>
      <c r="E132" s="1174"/>
      <c r="F132" s="1174"/>
      <c r="G132" s="126">
        <f>G133+G134</f>
        <v>301.0949</v>
      </c>
      <c r="H132" s="126">
        <f t="shared" ref="H132" si="6">H133+H134</f>
        <v>60.669899999999998</v>
      </c>
      <c r="I132" s="126">
        <f>I134</f>
        <v>240.42500000000001</v>
      </c>
      <c r="J132" s="61"/>
      <c r="K132" s="61"/>
      <c r="L132" s="61"/>
      <c r="M132" s="61"/>
      <c r="N132" s="61"/>
    </row>
    <row r="133" spans="1:14" ht="84" x14ac:dyDescent="0.25">
      <c r="A133" s="125">
        <v>15</v>
      </c>
      <c r="B133" s="4" t="s">
        <v>390</v>
      </c>
      <c r="C133" s="252">
        <v>1.3768</v>
      </c>
      <c r="D133" s="8" t="s">
        <v>20</v>
      </c>
      <c r="E133" s="8" t="s">
        <v>20</v>
      </c>
      <c r="F133" s="29">
        <v>0.29310000000000003</v>
      </c>
      <c r="G133" s="252">
        <v>1.6698999999999999</v>
      </c>
      <c r="H133" s="252">
        <v>1.6698999999999999</v>
      </c>
      <c r="I133" s="8" t="s">
        <v>20</v>
      </c>
      <c r="J133" s="9" t="s">
        <v>391</v>
      </c>
      <c r="K133" s="9" t="s">
        <v>392</v>
      </c>
      <c r="L133" s="253" t="s">
        <v>393</v>
      </c>
      <c r="M133" s="3" t="s">
        <v>394</v>
      </c>
      <c r="N133" s="9" t="s">
        <v>395</v>
      </c>
    </row>
    <row r="134" spans="1:14" ht="63" x14ac:dyDescent="0.25">
      <c r="A134" s="125">
        <v>16</v>
      </c>
      <c r="B134" s="254" t="s">
        <v>396</v>
      </c>
      <c r="C134" s="29">
        <v>299.42500000000001</v>
      </c>
      <c r="D134" s="255" t="s">
        <v>39</v>
      </c>
      <c r="E134" s="255" t="s">
        <v>39</v>
      </c>
      <c r="F134" s="255" t="s">
        <v>39</v>
      </c>
      <c r="G134" s="39">
        <v>299.42500000000001</v>
      </c>
      <c r="H134" s="39">
        <v>59</v>
      </c>
      <c r="I134" s="39">
        <v>240.42500000000001</v>
      </c>
      <c r="J134" s="5" t="s">
        <v>397</v>
      </c>
      <c r="K134" s="5" t="s">
        <v>398</v>
      </c>
      <c r="L134" s="253" t="s">
        <v>393</v>
      </c>
      <c r="M134" s="254" t="s">
        <v>399</v>
      </c>
      <c r="N134" s="253" t="s">
        <v>400</v>
      </c>
    </row>
    <row r="135" spans="1:14" ht="21" x14ac:dyDescent="0.35">
      <c r="A135" s="1241" t="s">
        <v>401</v>
      </c>
      <c r="B135" s="1241"/>
      <c r="C135" s="256"/>
      <c r="D135" s="256"/>
      <c r="E135" s="256"/>
      <c r="F135" s="256"/>
      <c r="G135" s="257">
        <f>+G136+G145</f>
        <v>2980.1866</v>
      </c>
      <c r="H135" s="257">
        <f t="shared" ref="H135:I135" si="7">+H136+H145</f>
        <v>1632.2205999999999</v>
      </c>
      <c r="I135" s="257">
        <f t="shared" si="7"/>
        <v>1347.9659999999999</v>
      </c>
      <c r="J135" s="258"/>
      <c r="K135" s="258"/>
      <c r="L135" s="258"/>
      <c r="M135" s="259"/>
      <c r="N135" s="258"/>
    </row>
    <row r="136" spans="1:14" ht="21" x14ac:dyDescent="0.25">
      <c r="A136" s="1220" t="s">
        <v>355</v>
      </c>
      <c r="B136" s="1221"/>
      <c r="C136" s="1221"/>
      <c r="D136" s="1221"/>
      <c r="E136" s="1221"/>
      <c r="F136" s="1222"/>
      <c r="G136" s="240">
        <f>SUM(G137:G144)</f>
        <v>2979.4366</v>
      </c>
      <c r="H136" s="240">
        <f t="shared" ref="H136:I136" si="8">SUM(H137:H144)</f>
        <v>1631.4705999999999</v>
      </c>
      <c r="I136" s="240">
        <f t="shared" si="8"/>
        <v>1347.9659999999999</v>
      </c>
      <c r="J136" s="241"/>
      <c r="K136" s="241"/>
      <c r="L136" s="241"/>
      <c r="M136" s="241"/>
      <c r="N136" s="241"/>
    </row>
    <row r="137" spans="1:14" ht="84" x14ac:dyDescent="0.25">
      <c r="A137" s="125">
        <v>17</v>
      </c>
      <c r="B137" s="250" t="s">
        <v>402</v>
      </c>
      <c r="C137" s="249">
        <v>139.95750000000001</v>
      </c>
      <c r="D137" s="250"/>
      <c r="E137" s="250"/>
      <c r="F137" s="250"/>
      <c r="G137" s="250">
        <f>+H137+I137</f>
        <v>89.013000000000005</v>
      </c>
      <c r="H137" s="249">
        <v>52.624000000000002</v>
      </c>
      <c r="I137" s="249">
        <v>36.389000000000003</v>
      </c>
      <c r="J137" s="260" t="s">
        <v>403</v>
      </c>
      <c r="K137" s="121" t="s">
        <v>404</v>
      </c>
      <c r="L137" s="227" t="s">
        <v>273</v>
      </c>
      <c r="M137" s="227" t="s">
        <v>405</v>
      </c>
      <c r="N137" s="121" t="s">
        <v>406</v>
      </c>
    </row>
    <row r="138" spans="1:14" ht="63" x14ac:dyDescent="0.25">
      <c r="A138" s="125">
        <v>18</v>
      </c>
      <c r="B138" s="250" t="s">
        <v>407</v>
      </c>
      <c r="C138" s="243">
        <v>115.52</v>
      </c>
      <c r="D138" s="250"/>
      <c r="E138" s="250"/>
      <c r="F138" s="250"/>
      <c r="G138" s="249">
        <v>76.8</v>
      </c>
      <c r="H138" s="249">
        <v>76.8</v>
      </c>
      <c r="I138" s="8" t="s">
        <v>20</v>
      </c>
      <c r="J138" s="261" t="s">
        <v>403</v>
      </c>
      <c r="K138" s="227" t="s">
        <v>408</v>
      </c>
      <c r="L138" s="227" t="s">
        <v>273</v>
      </c>
      <c r="M138" s="227" t="s">
        <v>405</v>
      </c>
      <c r="N138" s="121" t="s">
        <v>409</v>
      </c>
    </row>
    <row r="139" spans="1:14" ht="94.5" x14ac:dyDescent="0.25">
      <c r="A139" s="125">
        <v>19</v>
      </c>
      <c r="B139" s="242" t="s">
        <v>410</v>
      </c>
      <c r="C139" s="205"/>
      <c r="D139" s="242">
        <v>614</v>
      </c>
      <c r="E139" s="242"/>
      <c r="F139" s="242"/>
      <c r="G139" s="250">
        <f t="shared" ref="G139" si="9">+H139+I139</f>
        <v>614</v>
      </c>
      <c r="H139" s="249">
        <v>245</v>
      </c>
      <c r="I139" s="249">
        <v>369</v>
      </c>
      <c r="J139" s="227" t="s">
        <v>411</v>
      </c>
      <c r="K139" s="192" t="s">
        <v>412</v>
      </c>
      <c r="L139" s="227" t="s">
        <v>273</v>
      </c>
      <c r="M139" s="227" t="s">
        <v>413</v>
      </c>
      <c r="N139" s="121" t="s">
        <v>414</v>
      </c>
    </row>
    <row r="140" spans="1:14" ht="63" x14ac:dyDescent="0.25">
      <c r="A140" s="125">
        <v>20</v>
      </c>
      <c r="B140" s="242" t="s">
        <v>415</v>
      </c>
      <c r="C140" s="243"/>
      <c r="D140" s="250">
        <v>1864.193</v>
      </c>
      <c r="E140" s="250"/>
      <c r="F140" s="250"/>
      <c r="G140" s="250">
        <f>+H140+I140</f>
        <v>1081.9369999999999</v>
      </c>
      <c r="H140" s="262">
        <v>554.36</v>
      </c>
      <c r="I140" s="262">
        <v>527.577</v>
      </c>
      <c r="J140" s="227" t="s">
        <v>416</v>
      </c>
      <c r="K140" s="227" t="s">
        <v>417</v>
      </c>
      <c r="L140" s="227" t="s">
        <v>273</v>
      </c>
      <c r="M140" s="227" t="s">
        <v>413</v>
      </c>
      <c r="N140" s="121" t="s">
        <v>418</v>
      </c>
    </row>
    <row r="141" spans="1:14" ht="63" x14ac:dyDescent="0.25">
      <c r="A141" s="125">
        <v>21</v>
      </c>
      <c r="B141" s="250" t="s">
        <v>419</v>
      </c>
      <c r="C141" s="249"/>
      <c r="D141" s="263">
        <v>2944.94</v>
      </c>
      <c r="E141" s="250"/>
      <c r="F141" s="250"/>
      <c r="G141" s="250">
        <f>+H141+I141</f>
        <v>981.49</v>
      </c>
      <c r="H141" s="262">
        <v>681.49</v>
      </c>
      <c r="I141" s="264">
        <v>300</v>
      </c>
      <c r="J141" s="227" t="s">
        <v>420</v>
      </c>
      <c r="K141" s="227" t="s">
        <v>421</v>
      </c>
      <c r="L141" s="227" t="s">
        <v>273</v>
      </c>
      <c r="M141" s="227" t="s">
        <v>413</v>
      </c>
      <c r="N141" s="121" t="s">
        <v>422</v>
      </c>
    </row>
    <row r="142" spans="1:14" ht="105" x14ac:dyDescent="0.25">
      <c r="A142" s="125">
        <v>22</v>
      </c>
      <c r="B142" s="250" t="s">
        <v>423</v>
      </c>
      <c r="C142" s="249"/>
      <c r="D142" s="250">
        <v>100</v>
      </c>
      <c r="E142" s="250"/>
      <c r="F142" s="250"/>
      <c r="G142" s="249">
        <v>100</v>
      </c>
      <c r="H142" s="130" t="s">
        <v>20</v>
      </c>
      <c r="I142" s="249">
        <v>100</v>
      </c>
      <c r="J142" s="227" t="s">
        <v>424</v>
      </c>
      <c r="K142" s="227" t="s">
        <v>425</v>
      </c>
      <c r="L142" s="227" t="s">
        <v>273</v>
      </c>
      <c r="M142" s="227" t="s">
        <v>413</v>
      </c>
      <c r="N142" s="265"/>
    </row>
    <row r="143" spans="1:14" ht="42" x14ac:dyDescent="0.25">
      <c r="A143" s="125">
        <v>23</v>
      </c>
      <c r="B143" s="250" t="s">
        <v>426</v>
      </c>
      <c r="C143" s="249"/>
      <c r="D143" s="250"/>
      <c r="E143" s="250"/>
      <c r="F143" s="250"/>
      <c r="G143" s="249">
        <v>15</v>
      </c>
      <c r="H143" s="8" t="s">
        <v>20</v>
      </c>
      <c r="I143" s="249">
        <v>15</v>
      </c>
      <c r="J143" s="121"/>
      <c r="K143" s="121"/>
      <c r="L143" s="121" t="s">
        <v>393</v>
      </c>
      <c r="M143" s="227" t="s">
        <v>427</v>
      </c>
      <c r="N143" s="130"/>
    </row>
    <row r="144" spans="1:14" ht="94.5" x14ac:dyDescent="0.25">
      <c r="A144" s="125">
        <v>24</v>
      </c>
      <c r="B144" s="242" t="s">
        <v>428</v>
      </c>
      <c r="C144" s="205">
        <v>26.696000000000002</v>
      </c>
      <c r="D144" s="242"/>
      <c r="E144" s="242"/>
      <c r="F144" s="242"/>
      <c r="G144" s="249">
        <v>21.1966</v>
      </c>
      <c r="H144" s="249">
        <v>21.1966</v>
      </c>
      <c r="I144" s="8" t="s">
        <v>20</v>
      </c>
      <c r="J144" s="214" t="s">
        <v>429</v>
      </c>
      <c r="K144" s="214" t="s">
        <v>429</v>
      </c>
      <c r="L144" s="227" t="s">
        <v>273</v>
      </c>
      <c r="M144" s="232" t="s">
        <v>172</v>
      </c>
      <c r="N144" s="32"/>
    </row>
    <row r="145" spans="1:14" ht="21" x14ac:dyDescent="0.25">
      <c r="A145" s="1174" t="s">
        <v>176</v>
      </c>
      <c r="B145" s="1174"/>
      <c r="C145" s="1174"/>
      <c r="D145" s="1174"/>
      <c r="E145" s="1174"/>
      <c r="F145" s="1174"/>
      <c r="G145" s="266">
        <f>G146</f>
        <v>0.75</v>
      </c>
      <c r="H145" s="266">
        <f t="shared" ref="H145" si="10">H146</f>
        <v>0.75</v>
      </c>
      <c r="I145" s="266"/>
      <c r="J145" s="61"/>
      <c r="K145" s="61"/>
      <c r="L145" s="61"/>
      <c r="M145" s="61"/>
      <c r="N145" s="61"/>
    </row>
    <row r="146" spans="1:14" ht="63" x14ac:dyDescent="0.25">
      <c r="A146" s="125">
        <v>25</v>
      </c>
      <c r="B146" s="267" t="s">
        <v>430</v>
      </c>
      <c r="C146" s="268">
        <v>0.75</v>
      </c>
      <c r="D146" s="269" t="s">
        <v>20</v>
      </c>
      <c r="E146" s="269" t="s">
        <v>20</v>
      </c>
      <c r="F146" s="269" t="s">
        <v>20</v>
      </c>
      <c r="G146" s="268">
        <v>0.75</v>
      </c>
      <c r="H146" s="268">
        <v>0.75</v>
      </c>
      <c r="I146" s="269" t="s">
        <v>20</v>
      </c>
      <c r="J146" s="5" t="s">
        <v>431</v>
      </c>
      <c r="K146" s="5" t="s">
        <v>432</v>
      </c>
      <c r="L146" s="5" t="s">
        <v>433</v>
      </c>
      <c r="M146" s="5" t="s">
        <v>181</v>
      </c>
      <c r="N146" s="5" t="s">
        <v>434</v>
      </c>
    </row>
    <row r="147" spans="1:14" ht="21" x14ac:dyDescent="0.35">
      <c r="A147" s="1241" t="s">
        <v>435</v>
      </c>
      <c r="B147" s="1241"/>
      <c r="C147" s="270"/>
      <c r="D147" s="270"/>
      <c r="E147" s="270"/>
      <c r="F147" s="270"/>
      <c r="G147" s="271">
        <f>SUM(G149:G152)</f>
        <v>120.8318</v>
      </c>
      <c r="H147" s="271">
        <f t="shared" ref="H147:I147" si="11">SUM(H149:H152)</f>
        <v>81.11</v>
      </c>
      <c r="I147" s="271">
        <f t="shared" si="11"/>
        <v>39.721800000000002</v>
      </c>
      <c r="J147" s="270"/>
      <c r="K147" s="270"/>
      <c r="L147" s="270"/>
      <c r="M147" s="270"/>
      <c r="N147" s="270"/>
    </row>
    <row r="148" spans="1:14" ht="21" x14ac:dyDescent="0.25">
      <c r="A148" s="1220" t="s">
        <v>355</v>
      </c>
      <c r="B148" s="1221"/>
      <c r="C148" s="1221"/>
      <c r="D148" s="1221"/>
      <c r="E148" s="1221"/>
      <c r="F148" s="1222"/>
      <c r="G148" s="240">
        <f>SUM(G149:G152)</f>
        <v>120.8318</v>
      </c>
      <c r="H148" s="240">
        <f t="shared" ref="H148:I148" si="12">SUM(H149:H152)</f>
        <v>81.11</v>
      </c>
      <c r="I148" s="240">
        <f t="shared" si="12"/>
        <v>39.721800000000002</v>
      </c>
      <c r="J148" s="241"/>
      <c r="K148" s="241"/>
      <c r="L148" s="241"/>
      <c r="M148" s="241"/>
      <c r="N148" s="241"/>
    </row>
    <row r="149" spans="1:14" ht="42" x14ac:dyDescent="0.25">
      <c r="A149" s="125">
        <v>26</v>
      </c>
      <c r="B149" s="250" t="s">
        <v>436</v>
      </c>
      <c r="C149" s="243">
        <v>31.52</v>
      </c>
      <c r="D149" s="251"/>
      <c r="E149" s="251"/>
      <c r="F149" s="251"/>
      <c r="G149" s="249">
        <v>31.52</v>
      </c>
      <c r="H149" s="249">
        <v>31.52</v>
      </c>
      <c r="I149" s="8" t="s">
        <v>20</v>
      </c>
      <c r="J149" s="227" t="s">
        <v>437</v>
      </c>
      <c r="K149" s="121" t="s">
        <v>438</v>
      </c>
      <c r="L149" s="121" t="s">
        <v>439</v>
      </c>
      <c r="M149" s="227" t="s">
        <v>440</v>
      </c>
      <c r="N149" s="265"/>
    </row>
    <row r="150" spans="1:14" ht="42" x14ac:dyDescent="0.25">
      <c r="A150" s="125">
        <v>27</v>
      </c>
      <c r="B150" s="250" t="s">
        <v>441</v>
      </c>
      <c r="C150" s="243">
        <v>28.39</v>
      </c>
      <c r="D150" s="251"/>
      <c r="E150" s="251"/>
      <c r="F150" s="251"/>
      <c r="G150" s="249">
        <v>28.29</v>
      </c>
      <c r="H150" s="249">
        <v>28.29</v>
      </c>
      <c r="I150" s="8" t="s">
        <v>20</v>
      </c>
      <c r="J150" s="227" t="s">
        <v>442</v>
      </c>
      <c r="K150" s="121" t="s">
        <v>438</v>
      </c>
      <c r="L150" s="121" t="s">
        <v>439</v>
      </c>
      <c r="M150" s="227" t="s">
        <v>440</v>
      </c>
      <c r="N150" s="265"/>
    </row>
    <row r="151" spans="1:14" ht="63" x14ac:dyDescent="0.25">
      <c r="A151" s="125">
        <v>28</v>
      </c>
      <c r="B151" s="250" t="s">
        <v>443</v>
      </c>
      <c r="C151" s="249"/>
      <c r="D151" s="250"/>
      <c r="E151" s="250"/>
      <c r="F151" s="250"/>
      <c r="G151" s="249">
        <v>25</v>
      </c>
      <c r="H151" s="8" t="s">
        <v>20</v>
      </c>
      <c r="I151" s="249">
        <v>25</v>
      </c>
      <c r="J151" s="3" t="s">
        <v>444</v>
      </c>
      <c r="K151" s="177" t="s">
        <v>445</v>
      </c>
      <c r="L151" s="121" t="s">
        <v>439</v>
      </c>
      <c r="M151" s="227" t="s">
        <v>446</v>
      </c>
      <c r="N151" s="194"/>
    </row>
    <row r="152" spans="1:14" ht="75" x14ac:dyDescent="0.35">
      <c r="A152" s="125">
        <v>29</v>
      </c>
      <c r="B152" s="250" t="s">
        <v>447</v>
      </c>
      <c r="C152" s="249">
        <v>36.021746999999998</v>
      </c>
      <c r="D152" s="250"/>
      <c r="E152" s="250"/>
      <c r="F152" s="250"/>
      <c r="G152" s="250">
        <f t="shared" ref="G152" si="13">+H152+I152</f>
        <v>36.021799999999999</v>
      </c>
      <c r="H152" s="249">
        <v>21.3</v>
      </c>
      <c r="I152" s="249">
        <v>14.7218</v>
      </c>
      <c r="J152" s="272"/>
      <c r="K152" s="225" t="s">
        <v>448</v>
      </c>
      <c r="L152" s="121" t="s">
        <v>439</v>
      </c>
      <c r="M152" s="232" t="s">
        <v>172</v>
      </c>
      <c r="N152" s="194"/>
    </row>
    <row r="153" spans="1:14" ht="44.25" customHeight="1" x14ac:dyDescent="0.35">
      <c r="A153" s="1242" t="s">
        <v>449</v>
      </c>
      <c r="B153" s="1243"/>
      <c r="C153" s="1243"/>
      <c r="D153" s="1243"/>
      <c r="E153" s="1243"/>
      <c r="F153" s="1243"/>
      <c r="G153" s="273">
        <f>G154</f>
        <v>45108.291000000005</v>
      </c>
      <c r="H153" s="273">
        <f t="shared" ref="H153:I153" si="14">H154</f>
        <v>25825.631000000001</v>
      </c>
      <c r="I153" s="273">
        <f t="shared" si="14"/>
        <v>19282.659999999996</v>
      </c>
      <c r="J153" s="274"/>
      <c r="K153" s="275"/>
      <c r="L153" s="276"/>
      <c r="M153" s="277"/>
      <c r="N153" s="278"/>
    </row>
    <row r="154" spans="1:14" ht="21" x14ac:dyDescent="0.25">
      <c r="A154" s="1220" t="s">
        <v>355</v>
      </c>
      <c r="B154" s="1221"/>
      <c r="C154" s="1221"/>
      <c r="D154" s="1221"/>
      <c r="E154" s="1221"/>
      <c r="F154" s="1222"/>
      <c r="G154" s="240">
        <f>SUM(G155:G195)</f>
        <v>45108.291000000005</v>
      </c>
      <c r="H154" s="240">
        <f>SUM(H155:H195)</f>
        <v>25825.631000000001</v>
      </c>
      <c r="I154" s="240">
        <f>SUM(I155:I195)</f>
        <v>19282.659999999996</v>
      </c>
      <c r="J154" s="241"/>
      <c r="K154" s="241"/>
      <c r="L154" s="241"/>
      <c r="M154" s="241"/>
      <c r="N154" s="241"/>
    </row>
    <row r="155" spans="1:14" ht="63" x14ac:dyDescent="0.25">
      <c r="A155" s="130">
        <v>30</v>
      </c>
      <c r="B155" s="250" t="s">
        <v>450</v>
      </c>
      <c r="C155" s="249">
        <v>807</v>
      </c>
      <c r="D155" s="250"/>
      <c r="E155" s="250">
        <v>30437</v>
      </c>
      <c r="F155" s="250"/>
      <c r="G155" s="249">
        <v>3944.1</v>
      </c>
      <c r="H155" s="8" t="s">
        <v>20</v>
      </c>
      <c r="I155" s="249">
        <v>3944.1</v>
      </c>
      <c r="J155" s="121" t="s">
        <v>451</v>
      </c>
      <c r="K155" s="121" t="s">
        <v>452</v>
      </c>
      <c r="L155" s="121" t="s">
        <v>393</v>
      </c>
      <c r="M155" s="227" t="s">
        <v>453</v>
      </c>
      <c r="N155" s="121" t="s">
        <v>454</v>
      </c>
    </row>
    <row r="156" spans="1:14" ht="75" x14ac:dyDescent="0.25">
      <c r="A156" s="130">
        <v>31</v>
      </c>
      <c r="B156" s="250" t="s">
        <v>455</v>
      </c>
      <c r="C156" s="249">
        <v>3801.96</v>
      </c>
      <c r="D156" s="250"/>
      <c r="E156" s="250"/>
      <c r="F156" s="250"/>
      <c r="G156" s="249">
        <f>H156+I156</f>
        <v>1443.2</v>
      </c>
      <c r="H156" s="249">
        <v>533.58000000000004</v>
      </c>
      <c r="I156" s="249">
        <v>909.62</v>
      </c>
      <c r="J156" s="184" t="s">
        <v>456</v>
      </c>
      <c r="K156" s="184" t="s">
        <v>457</v>
      </c>
      <c r="L156" s="121" t="s">
        <v>393</v>
      </c>
      <c r="M156" s="227" t="s">
        <v>458</v>
      </c>
      <c r="N156" s="121" t="s">
        <v>459</v>
      </c>
    </row>
    <row r="157" spans="1:14" ht="126" x14ac:dyDescent="0.25">
      <c r="A157" s="130">
        <v>32</v>
      </c>
      <c r="B157" s="250" t="s">
        <v>460</v>
      </c>
      <c r="C157" s="249">
        <v>1499.26</v>
      </c>
      <c r="D157" s="250"/>
      <c r="E157" s="250"/>
      <c r="F157" s="250"/>
      <c r="G157" s="249">
        <f>H157+I157</f>
        <v>619.51</v>
      </c>
      <c r="H157" s="249">
        <v>299.5</v>
      </c>
      <c r="I157" s="249">
        <v>320.01</v>
      </c>
      <c r="J157" s="279" t="s">
        <v>461</v>
      </c>
      <c r="K157" s="9" t="s">
        <v>462</v>
      </c>
      <c r="L157" s="121" t="s">
        <v>393</v>
      </c>
      <c r="M157" s="227" t="s">
        <v>458</v>
      </c>
      <c r="N157" s="121" t="s">
        <v>463</v>
      </c>
    </row>
    <row r="158" spans="1:14" ht="105" x14ac:dyDescent="0.25">
      <c r="A158" s="130">
        <v>33</v>
      </c>
      <c r="B158" s="248" t="s">
        <v>464</v>
      </c>
      <c r="C158" s="249">
        <v>978.51</v>
      </c>
      <c r="D158" s="249"/>
      <c r="E158" s="249"/>
      <c r="F158" s="249"/>
      <c r="G158" s="249">
        <v>275.7</v>
      </c>
      <c r="H158" s="8" t="s">
        <v>20</v>
      </c>
      <c r="I158" s="249">
        <v>275.7</v>
      </c>
      <c r="J158" s="9" t="s">
        <v>456</v>
      </c>
      <c r="K158" s="9" t="s">
        <v>465</v>
      </c>
      <c r="L158" s="121" t="s">
        <v>393</v>
      </c>
      <c r="M158" s="227" t="s">
        <v>458</v>
      </c>
      <c r="N158" s="121" t="s">
        <v>466</v>
      </c>
    </row>
    <row r="159" spans="1:14" ht="105" x14ac:dyDescent="0.25">
      <c r="A159" s="130">
        <v>34</v>
      </c>
      <c r="B159" s="250" t="s">
        <v>467</v>
      </c>
      <c r="C159" s="249">
        <v>1104.4000000000001</v>
      </c>
      <c r="D159" s="250"/>
      <c r="E159" s="250"/>
      <c r="F159" s="250"/>
      <c r="G159" s="249">
        <v>150</v>
      </c>
      <c r="H159" s="8" t="s">
        <v>20</v>
      </c>
      <c r="I159" s="249">
        <v>150</v>
      </c>
      <c r="J159" s="9" t="s">
        <v>456</v>
      </c>
      <c r="K159" s="9" t="s">
        <v>465</v>
      </c>
      <c r="L159" s="121" t="s">
        <v>393</v>
      </c>
      <c r="M159" s="227" t="s">
        <v>458</v>
      </c>
      <c r="N159" s="121" t="s">
        <v>468</v>
      </c>
    </row>
    <row r="160" spans="1:14" ht="75" x14ac:dyDescent="0.25">
      <c r="A160" s="130">
        <v>35</v>
      </c>
      <c r="B160" s="250" t="s">
        <v>469</v>
      </c>
      <c r="C160" s="249">
        <v>215.83</v>
      </c>
      <c r="D160" s="250"/>
      <c r="E160" s="250"/>
      <c r="F160" s="250"/>
      <c r="G160" s="249">
        <v>47.97</v>
      </c>
      <c r="H160" s="8" t="s">
        <v>20</v>
      </c>
      <c r="I160" s="249">
        <v>47.97</v>
      </c>
      <c r="J160" s="184" t="s">
        <v>456</v>
      </c>
      <c r="K160" s="184" t="s">
        <v>457</v>
      </c>
      <c r="L160" s="121" t="s">
        <v>393</v>
      </c>
      <c r="M160" s="227" t="s">
        <v>458</v>
      </c>
      <c r="N160" s="121" t="s">
        <v>470</v>
      </c>
    </row>
    <row r="161" spans="1:14" ht="105" x14ac:dyDescent="0.25">
      <c r="A161" s="130">
        <v>36</v>
      </c>
      <c r="B161" s="250" t="s">
        <v>471</v>
      </c>
      <c r="C161" s="249">
        <v>48103.091200000003</v>
      </c>
      <c r="D161" s="250"/>
      <c r="E161" s="250"/>
      <c r="F161" s="250"/>
      <c r="G161" s="249">
        <f t="shared" ref="G161" si="15">H161+I161</f>
        <v>87.581000000000003</v>
      </c>
      <c r="H161" s="249">
        <v>37.581000000000003</v>
      </c>
      <c r="I161" s="249">
        <v>50</v>
      </c>
      <c r="J161" s="3" t="s">
        <v>456</v>
      </c>
      <c r="K161" s="9" t="s">
        <v>472</v>
      </c>
      <c r="L161" s="121" t="s">
        <v>393</v>
      </c>
      <c r="M161" s="227" t="s">
        <v>458</v>
      </c>
      <c r="N161" s="121" t="s">
        <v>473</v>
      </c>
    </row>
    <row r="162" spans="1:14" ht="63" x14ac:dyDescent="0.25">
      <c r="A162" s="130">
        <v>37</v>
      </c>
      <c r="B162" s="250" t="s">
        <v>474</v>
      </c>
      <c r="C162" s="249">
        <v>2913</v>
      </c>
      <c r="D162" s="250"/>
      <c r="E162" s="250"/>
      <c r="F162" s="250"/>
      <c r="G162" s="249">
        <v>29</v>
      </c>
      <c r="H162" s="8" t="s">
        <v>20</v>
      </c>
      <c r="I162" s="249">
        <v>29</v>
      </c>
      <c r="J162" s="1235" t="s">
        <v>475</v>
      </c>
      <c r="K162" s="1235" t="s">
        <v>476</v>
      </c>
      <c r="L162" s="121" t="s">
        <v>393</v>
      </c>
      <c r="M162" s="227" t="s">
        <v>458</v>
      </c>
      <c r="N162" s="121" t="s">
        <v>477</v>
      </c>
    </row>
    <row r="163" spans="1:14" ht="63" x14ac:dyDescent="0.25">
      <c r="A163" s="130">
        <v>38</v>
      </c>
      <c r="B163" s="250" t="s">
        <v>478</v>
      </c>
      <c r="C163" s="249">
        <v>1136</v>
      </c>
      <c r="D163" s="250"/>
      <c r="E163" s="250"/>
      <c r="F163" s="250"/>
      <c r="G163" s="249">
        <v>12</v>
      </c>
      <c r="H163" s="8" t="s">
        <v>20</v>
      </c>
      <c r="I163" s="249">
        <v>12</v>
      </c>
      <c r="J163" s="1235"/>
      <c r="K163" s="1235"/>
      <c r="L163" s="121" t="s">
        <v>393</v>
      </c>
      <c r="M163" s="227" t="s">
        <v>458</v>
      </c>
      <c r="N163" s="121" t="s">
        <v>479</v>
      </c>
    </row>
    <row r="164" spans="1:14" ht="63" x14ac:dyDescent="0.25">
      <c r="A164" s="130">
        <v>39</v>
      </c>
      <c r="B164" s="250" t="s">
        <v>480</v>
      </c>
      <c r="C164" s="243">
        <v>6234.09</v>
      </c>
      <c r="D164" s="251"/>
      <c r="E164" s="251"/>
      <c r="F164" s="251"/>
      <c r="G164" s="249">
        <f>+H164+I164</f>
        <v>3572.45</v>
      </c>
      <c r="H164" s="249">
        <v>1763.59</v>
      </c>
      <c r="I164" s="249">
        <v>1808.86</v>
      </c>
      <c r="J164" s="9" t="s">
        <v>481</v>
      </c>
      <c r="K164" s="9" t="s">
        <v>482</v>
      </c>
      <c r="L164" s="121" t="s">
        <v>393</v>
      </c>
      <c r="M164" s="227" t="s">
        <v>458</v>
      </c>
      <c r="N164" s="121" t="s">
        <v>483</v>
      </c>
    </row>
    <row r="165" spans="1:14" ht="243.75" x14ac:dyDescent="0.25">
      <c r="A165" s="130">
        <v>40</v>
      </c>
      <c r="B165" s="250" t="s">
        <v>484</v>
      </c>
      <c r="C165" s="243">
        <v>30611.94</v>
      </c>
      <c r="D165" s="251"/>
      <c r="E165" s="251"/>
      <c r="F165" s="251"/>
      <c r="G165" s="249">
        <f>H165+I165</f>
        <v>16970.009999999998</v>
      </c>
      <c r="H165" s="249">
        <v>15080.71</v>
      </c>
      <c r="I165" s="249">
        <v>1889.3</v>
      </c>
      <c r="J165" s="184" t="s">
        <v>485</v>
      </c>
      <c r="K165" s="9" t="s">
        <v>486</v>
      </c>
      <c r="L165" s="121" t="s">
        <v>393</v>
      </c>
      <c r="M165" s="227" t="s">
        <v>458</v>
      </c>
      <c r="N165" s="121"/>
    </row>
    <row r="166" spans="1:14" ht="105" x14ac:dyDescent="0.25">
      <c r="A166" s="130">
        <v>41</v>
      </c>
      <c r="B166" s="250" t="s">
        <v>487</v>
      </c>
      <c r="C166" s="243">
        <v>9016.49</v>
      </c>
      <c r="D166" s="263"/>
      <c r="E166" s="263"/>
      <c r="F166" s="263"/>
      <c r="G166" s="249">
        <v>35.9</v>
      </c>
      <c r="H166" s="8" t="s">
        <v>20</v>
      </c>
      <c r="I166" s="249">
        <v>35.9</v>
      </c>
      <c r="J166" s="9" t="s">
        <v>488</v>
      </c>
      <c r="K166" s="9" t="s">
        <v>489</v>
      </c>
      <c r="L166" s="121" t="s">
        <v>393</v>
      </c>
      <c r="M166" s="227" t="s">
        <v>458</v>
      </c>
      <c r="N166" s="121"/>
    </row>
    <row r="167" spans="1:14" ht="63" x14ac:dyDescent="0.25">
      <c r="A167" s="130">
        <v>42</v>
      </c>
      <c r="B167" s="250" t="s">
        <v>490</v>
      </c>
      <c r="C167" s="243">
        <v>204.78</v>
      </c>
      <c r="D167" s="251"/>
      <c r="E167" s="251"/>
      <c r="F167" s="251"/>
      <c r="G167" s="249">
        <v>102.88</v>
      </c>
      <c r="H167" s="249">
        <v>102.88</v>
      </c>
      <c r="I167" s="8" t="s">
        <v>20</v>
      </c>
      <c r="J167" s="1236" t="s">
        <v>491</v>
      </c>
      <c r="K167" s="9" t="s">
        <v>492</v>
      </c>
      <c r="L167" s="121" t="s">
        <v>393</v>
      </c>
      <c r="M167" s="227" t="s">
        <v>458</v>
      </c>
      <c r="N167" s="121"/>
    </row>
    <row r="168" spans="1:14" ht="42" x14ac:dyDescent="0.25">
      <c r="A168" s="130">
        <v>43</v>
      </c>
      <c r="B168" s="250" t="s">
        <v>493</v>
      </c>
      <c r="C168" s="249">
        <v>10.5</v>
      </c>
      <c r="D168" s="251"/>
      <c r="E168" s="251"/>
      <c r="F168" s="251"/>
      <c r="G168" s="249">
        <v>10.5</v>
      </c>
      <c r="H168" s="249">
        <v>10.5</v>
      </c>
      <c r="I168" s="8" t="s">
        <v>20</v>
      </c>
      <c r="J168" s="1237"/>
      <c r="K168" s="1239" t="s">
        <v>494</v>
      </c>
      <c r="L168" s="1228" t="s">
        <v>393</v>
      </c>
      <c r="M168" s="1228" t="s">
        <v>458</v>
      </c>
      <c r="N168" s="1228"/>
    </row>
    <row r="169" spans="1:14" ht="63" x14ac:dyDescent="0.25">
      <c r="A169" s="130">
        <v>44</v>
      </c>
      <c r="B169" s="250" t="s">
        <v>495</v>
      </c>
      <c r="C169" s="249">
        <v>9</v>
      </c>
      <c r="D169" s="251"/>
      <c r="E169" s="251"/>
      <c r="F169" s="251"/>
      <c r="G169" s="249">
        <v>9</v>
      </c>
      <c r="H169" s="249">
        <v>9</v>
      </c>
      <c r="I169" s="8" t="s">
        <v>20</v>
      </c>
      <c r="J169" s="1237"/>
      <c r="K169" s="1240"/>
      <c r="L169" s="1229"/>
      <c r="M169" s="1229"/>
      <c r="N169" s="1229"/>
    </row>
    <row r="170" spans="1:14" ht="63" x14ac:dyDescent="0.25">
      <c r="A170" s="130">
        <v>45</v>
      </c>
      <c r="B170" s="250" t="s">
        <v>496</v>
      </c>
      <c r="C170" s="249">
        <v>8.5</v>
      </c>
      <c r="D170" s="251"/>
      <c r="E170" s="251"/>
      <c r="F170" s="251"/>
      <c r="G170" s="249">
        <v>8.5</v>
      </c>
      <c r="H170" s="249">
        <v>8.5</v>
      </c>
      <c r="I170" s="8" t="s">
        <v>20</v>
      </c>
      <c r="J170" s="1238"/>
      <c r="K170" s="1240"/>
      <c r="L170" s="1230"/>
      <c r="M170" s="1230"/>
      <c r="N170" s="1230"/>
    </row>
    <row r="171" spans="1:14" ht="63" x14ac:dyDescent="0.25">
      <c r="A171" s="130">
        <v>46</v>
      </c>
      <c r="B171" s="250" t="s">
        <v>497</v>
      </c>
      <c r="C171" s="280">
        <v>1530</v>
      </c>
      <c r="D171" s="281"/>
      <c r="E171" s="281"/>
      <c r="F171" s="248"/>
      <c r="G171" s="249">
        <v>306</v>
      </c>
      <c r="H171" s="8" t="s">
        <v>20</v>
      </c>
      <c r="I171" s="249">
        <v>306</v>
      </c>
      <c r="J171" s="282" t="s">
        <v>498</v>
      </c>
      <c r="K171" s="1231" t="s">
        <v>499</v>
      </c>
      <c r="L171" s="283" t="s">
        <v>393</v>
      </c>
      <c r="M171" s="227" t="s">
        <v>500</v>
      </c>
      <c r="N171" s="121" t="s">
        <v>501</v>
      </c>
    </row>
    <row r="172" spans="1:14" ht="63" x14ac:dyDescent="0.25">
      <c r="A172" s="130">
        <v>47</v>
      </c>
      <c r="B172" s="250" t="s">
        <v>502</v>
      </c>
      <c r="C172" s="280">
        <v>1200</v>
      </c>
      <c r="D172" s="281"/>
      <c r="E172" s="281"/>
      <c r="F172" s="248"/>
      <c r="G172" s="249">
        <v>240</v>
      </c>
      <c r="H172" s="8" t="s">
        <v>20</v>
      </c>
      <c r="I172" s="249">
        <v>240</v>
      </c>
      <c r="J172" s="282" t="s">
        <v>503</v>
      </c>
      <c r="K172" s="1232"/>
      <c r="L172" s="283" t="s">
        <v>393</v>
      </c>
      <c r="M172" s="227" t="s">
        <v>500</v>
      </c>
      <c r="N172" s="121" t="s">
        <v>504</v>
      </c>
    </row>
    <row r="173" spans="1:14" ht="63" x14ac:dyDescent="0.25">
      <c r="A173" s="130">
        <v>48</v>
      </c>
      <c r="B173" s="250" t="s">
        <v>505</v>
      </c>
      <c r="C173" s="280">
        <v>250</v>
      </c>
      <c r="D173" s="281"/>
      <c r="E173" s="281"/>
      <c r="F173" s="248"/>
      <c r="G173" s="249">
        <f>H173+I173</f>
        <v>150</v>
      </c>
      <c r="H173" s="249">
        <v>50</v>
      </c>
      <c r="I173" s="249">
        <v>100</v>
      </c>
      <c r="J173" s="282" t="s">
        <v>506</v>
      </c>
      <c r="K173" s="1232"/>
      <c r="L173" s="283" t="s">
        <v>393</v>
      </c>
      <c r="M173" s="227" t="s">
        <v>500</v>
      </c>
      <c r="N173" s="121" t="s">
        <v>507</v>
      </c>
    </row>
    <row r="174" spans="1:14" ht="63" x14ac:dyDescent="0.25">
      <c r="A174" s="130">
        <v>49</v>
      </c>
      <c r="B174" s="250" t="s">
        <v>508</v>
      </c>
      <c r="C174" s="280">
        <v>632</v>
      </c>
      <c r="D174" s="281"/>
      <c r="E174" s="281"/>
      <c r="F174" s="248"/>
      <c r="G174" s="249">
        <v>126.4</v>
      </c>
      <c r="H174" s="8" t="s">
        <v>20</v>
      </c>
      <c r="I174" s="249">
        <v>126.4</v>
      </c>
      <c r="J174" s="282" t="s">
        <v>509</v>
      </c>
      <c r="K174" s="1232"/>
      <c r="L174" s="283"/>
      <c r="M174" s="227" t="s">
        <v>500</v>
      </c>
      <c r="N174" s="121" t="s">
        <v>510</v>
      </c>
    </row>
    <row r="175" spans="1:14" ht="63" x14ac:dyDescent="0.25">
      <c r="A175" s="130">
        <v>50</v>
      </c>
      <c r="B175" s="250" t="s">
        <v>511</v>
      </c>
      <c r="C175" s="280">
        <v>1395</v>
      </c>
      <c r="D175" s="281"/>
      <c r="E175" s="281"/>
      <c r="F175" s="248"/>
      <c r="G175" s="249">
        <v>279</v>
      </c>
      <c r="H175" s="8" t="s">
        <v>20</v>
      </c>
      <c r="I175" s="249">
        <v>279</v>
      </c>
      <c r="J175" s="227" t="s">
        <v>512</v>
      </c>
      <c r="K175" s="1232" t="s">
        <v>499</v>
      </c>
      <c r="L175" s="121" t="s">
        <v>393</v>
      </c>
      <c r="M175" s="227" t="s">
        <v>500</v>
      </c>
      <c r="N175" s="121" t="s">
        <v>513</v>
      </c>
    </row>
    <row r="176" spans="1:14" ht="63" x14ac:dyDescent="0.25">
      <c r="A176" s="130">
        <v>51</v>
      </c>
      <c r="B176" s="250" t="s">
        <v>514</v>
      </c>
      <c r="C176" s="280">
        <v>1134</v>
      </c>
      <c r="D176" s="281"/>
      <c r="E176" s="281"/>
      <c r="F176" s="248"/>
      <c r="G176" s="249">
        <v>226.8</v>
      </c>
      <c r="H176" s="8" t="s">
        <v>20</v>
      </c>
      <c r="I176" s="249">
        <v>226.8</v>
      </c>
      <c r="J176" s="227" t="s">
        <v>515</v>
      </c>
      <c r="K176" s="1232"/>
      <c r="L176" s="121" t="s">
        <v>393</v>
      </c>
      <c r="M176" s="227" t="s">
        <v>500</v>
      </c>
      <c r="N176" s="121" t="s">
        <v>516</v>
      </c>
    </row>
    <row r="177" spans="1:14" ht="63" x14ac:dyDescent="0.25">
      <c r="A177" s="130">
        <v>52</v>
      </c>
      <c r="B177" s="250" t="s">
        <v>517</v>
      </c>
      <c r="C177" s="280">
        <v>612</v>
      </c>
      <c r="D177" s="281"/>
      <c r="E177" s="281"/>
      <c r="F177" s="248"/>
      <c r="G177" s="249">
        <v>122.4</v>
      </c>
      <c r="H177" s="8" t="s">
        <v>20</v>
      </c>
      <c r="I177" s="249">
        <v>122.4</v>
      </c>
      <c r="J177" s="227" t="s">
        <v>518</v>
      </c>
      <c r="K177" s="1232"/>
      <c r="L177" s="121" t="s">
        <v>393</v>
      </c>
      <c r="M177" s="227" t="s">
        <v>500</v>
      </c>
      <c r="N177" s="121" t="s">
        <v>519</v>
      </c>
    </row>
    <row r="178" spans="1:14" ht="63" x14ac:dyDescent="0.25">
      <c r="A178" s="130">
        <v>53</v>
      </c>
      <c r="B178" s="250" t="s">
        <v>520</v>
      </c>
      <c r="C178" s="280">
        <v>500</v>
      </c>
      <c r="D178" s="281"/>
      <c r="E178" s="281"/>
      <c r="F178" s="248"/>
      <c r="G178" s="249">
        <v>100</v>
      </c>
      <c r="H178" s="8" t="s">
        <v>20</v>
      </c>
      <c r="I178" s="249">
        <v>100</v>
      </c>
      <c r="J178" s="227" t="s">
        <v>521</v>
      </c>
      <c r="K178" s="1232"/>
      <c r="L178" s="121" t="s">
        <v>393</v>
      </c>
      <c r="M178" s="227" t="s">
        <v>500</v>
      </c>
      <c r="N178" s="121" t="s">
        <v>522</v>
      </c>
    </row>
    <row r="179" spans="1:14" ht="63" x14ac:dyDescent="0.25">
      <c r="A179" s="130">
        <v>54</v>
      </c>
      <c r="B179" s="250" t="s">
        <v>523</v>
      </c>
      <c r="C179" s="284">
        <v>4000</v>
      </c>
      <c r="D179" s="285"/>
      <c r="E179" s="285"/>
      <c r="F179" s="244"/>
      <c r="G179" s="249">
        <v>800</v>
      </c>
      <c r="H179" s="8" t="s">
        <v>20</v>
      </c>
      <c r="I179" s="249">
        <v>800</v>
      </c>
      <c r="J179" s="227" t="s">
        <v>524</v>
      </c>
      <c r="K179" s="1232"/>
      <c r="L179" s="121" t="s">
        <v>393</v>
      </c>
      <c r="M179" s="227" t="s">
        <v>500</v>
      </c>
      <c r="N179" s="121" t="s">
        <v>525</v>
      </c>
    </row>
    <row r="180" spans="1:14" ht="63" x14ac:dyDescent="0.25">
      <c r="A180" s="130">
        <v>55</v>
      </c>
      <c r="B180" s="250" t="s">
        <v>526</v>
      </c>
      <c r="C180" s="249">
        <v>450</v>
      </c>
      <c r="D180" s="247"/>
      <c r="E180" s="247"/>
      <c r="F180" s="248"/>
      <c r="G180" s="249">
        <v>180</v>
      </c>
      <c r="H180" s="8" t="s">
        <v>20</v>
      </c>
      <c r="I180" s="249">
        <v>180</v>
      </c>
      <c r="J180" s="227" t="s">
        <v>524</v>
      </c>
      <c r="K180" s="1232"/>
      <c r="L180" s="121" t="s">
        <v>393</v>
      </c>
      <c r="M180" s="227" t="s">
        <v>500</v>
      </c>
      <c r="N180" s="121" t="s">
        <v>527</v>
      </c>
    </row>
    <row r="181" spans="1:14" ht="84" x14ac:dyDescent="0.25">
      <c r="A181" s="130">
        <v>56</v>
      </c>
      <c r="B181" s="250" t="s">
        <v>528</v>
      </c>
      <c r="C181" s="280">
        <v>2250</v>
      </c>
      <c r="D181" s="281"/>
      <c r="E181" s="281"/>
      <c r="F181" s="248"/>
      <c r="G181" s="249">
        <v>450</v>
      </c>
      <c r="H181" s="8" t="s">
        <v>20</v>
      </c>
      <c r="I181" s="249">
        <v>450</v>
      </c>
      <c r="J181" s="227" t="s">
        <v>529</v>
      </c>
      <c r="K181" s="1232"/>
      <c r="L181" s="121" t="s">
        <v>393</v>
      </c>
      <c r="M181" s="227" t="s">
        <v>500</v>
      </c>
      <c r="N181" s="121" t="s">
        <v>530</v>
      </c>
    </row>
    <row r="182" spans="1:14" ht="84" x14ac:dyDescent="0.25">
      <c r="A182" s="130">
        <v>57</v>
      </c>
      <c r="B182" s="250" t="s">
        <v>531</v>
      </c>
      <c r="C182" s="280">
        <v>600</v>
      </c>
      <c r="D182" s="281"/>
      <c r="E182" s="281"/>
      <c r="F182" s="248"/>
      <c r="G182" s="249">
        <v>120</v>
      </c>
      <c r="H182" s="8" t="s">
        <v>20</v>
      </c>
      <c r="I182" s="249">
        <v>120</v>
      </c>
      <c r="J182" s="227" t="s">
        <v>532</v>
      </c>
      <c r="K182" s="1232"/>
      <c r="L182" s="121" t="s">
        <v>393</v>
      </c>
      <c r="M182" s="227" t="s">
        <v>500</v>
      </c>
      <c r="N182" s="121" t="s">
        <v>533</v>
      </c>
    </row>
    <row r="183" spans="1:14" ht="63" x14ac:dyDescent="0.25">
      <c r="A183" s="130">
        <v>58</v>
      </c>
      <c r="B183" s="250" t="s">
        <v>534</v>
      </c>
      <c r="C183" s="280">
        <v>1300</v>
      </c>
      <c r="D183" s="281"/>
      <c r="E183" s="281"/>
      <c r="F183" s="248"/>
      <c r="G183" s="249">
        <v>260</v>
      </c>
      <c r="H183" s="8" t="s">
        <v>20</v>
      </c>
      <c r="I183" s="249">
        <v>260</v>
      </c>
      <c r="J183" s="227" t="s">
        <v>535</v>
      </c>
      <c r="K183" s="1232"/>
      <c r="L183" s="121" t="s">
        <v>393</v>
      </c>
      <c r="M183" s="227" t="s">
        <v>500</v>
      </c>
      <c r="N183" s="121" t="s">
        <v>536</v>
      </c>
    </row>
    <row r="184" spans="1:14" ht="63" x14ac:dyDescent="0.25">
      <c r="A184" s="130">
        <v>59</v>
      </c>
      <c r="B184" s="250" t="s">
        <v>537</v>
      </c>
      <c r="C184" s="280">
        <v>470</v>
      </c>
      <c r="D184" s="281"/>
      <c r="E184" s="281"/>
      <c r="F184" s="248"/>
      <c r="G184" s="249">
        <v>94</v>
      </c>
      <c r="H184" s="8" t="s">
        <v>20</v>
      </c>
      <c r="I184" s="249">
        <v>94</v>
      </c>
      <c r="J184" s="227" t="s">
        <v>538</v>
      </c>
      <c r="K184" s="1232"/>
      <c r="L184" s="121" t="s">
        <v>393</v>
      </c>
      <c r="M184" s="227" t="s">
        <v>500</v>
      </c>
      <c r="N184" s="121" t="s">
        <v>539</v>
      </c>
    </row>
    <row r="185" spans="1:14" ht="63" x14ac:dyDescent="0.25">
      <c r="A185" s="130">
        <v>60</v>
      </c>
      <c r="B185" s="250" t="s">
        <v>540</v>
      </c>
      <c r="C185" s="280">
        <v>3628</v>
      </c>
      <c r="D185" s="281"/>
      <c r="E185" s="281"/>
      <c r="F185" s="248"/>
      <c r="G185" s="249">
        <v>725.6</v>
      </c>
      <c r="H185" s="8" t="s">
        <v>20</v>
      </c>
      <c r="I185" s="249">
        <v>725.6</v>
      </c>
      <c r="J185" s="227" t="s">
        <v>541</v>
      </c>
      <c r="K185" s="1232"/>
      <c r="L185" s="121" t="s">
        <v>393</v>
      </c>
      <c r="M185" s="227" t="s">
        <v>500</v>
      </c>
      <c r="N185" s="121" t="s">
        <v>542</v>
      </c>
    </row>
    <row r="186" spans="1:14" ht="42" x14ac:dyDescent="0.25">
      <c r="A186" s="130">
        <v>61</v>
      </c>
      <c r="B186" s="250" t="s">
        <v>543</v>
      </c>
      <c r="C186" s="280">
        <v>20200</v>
      </c>
      <c r="D186" s="281"/>
      <c r="E186" s="281"/>
      <c r="F186" s="248"/>
      <c r="G186" s="248">
        <v>11360</v>
      </c>
      <c r="H186" s="249">
        <v>5680</v>
      </c>
      <c r="I186" s="249">
        <v>5680</v>
      </c>
      <c r="J186" s="227" t="s">
        <v>544</v>
      </c>
      <c r="K186" s="1232"/>
      <c r="L186" s="121" t="s">
        <v>393</v>
      </c>
      <c r="M186" s="227" t="s">
        <v>500</v>
      </c>
      <c r="N186" s="121"/>
    </row>
    <row r="187" spans="1:14" ht="63" x14ac:dyDescent="0.25">
      <c r="A187" s="130">
        <v>62</v>
      </c>
      <c r="B187" s="250" t="s">
        <v>545</v>
      </c>
      <c r="C187" s="280">
        <v>1100</v>
      </c>
      <c r="D187" s="281"/>
      <c r="E187" s="281"/>
      <c r="F187" s="281"/>
      <c r="G187" s="249">
        <f>H187+I187</f>
        <v>440</v>
      </c>
      <c r="H187" s="249">
        <v>440</v>
      </c>
      <c r="I187" s="249"/>
      <c r="J187" s="227" t="s">
        <v>546</v>
      </c>
      <c r="K187" s="1232"/>
      <c r="L187" s="121" t="s">
        <v>393</v>
      </c>
      <c r="M187" s="227" t="s">
        <v>500</v>
      </c>
      <c r="N187" s="121"/>
    </row>
    <row r="188" spans="1:14" ht="63" x14ac:dyDescent="0.25">
      <c r="A188" s="130">
        <v>63</v>
      </c>
      <c r="B188" s="250" t="s">
        <v>547</v>
      </c>
      <c r="C188" s="280">
        <v>600</v>
      </c>
      <c r="D188" s="281"/>
      <c r="E188" s="281"/>
      <c r="F188" s="248"/>
      <c r="G188" s="249">
        <f>H188+I188</f>
        <v>240</v>
      </c>
      <c r="H188" s="249">
        <v>240</v>
      </c>
      <c r="I188" s="249"/>
      <c r="J188" s="227" t="s">
        <v>548</v>
      </c>
      <c r="K188" s="1232"/>
      <c r="L188" s="121" t="s">
        <v>393</v>
      </c>
      <c r="M188" s="227" t="s">
        <v>500</v>
      </c>
      <c r="N188" s="121"/>
    </row>
    <row r="189" spans="1:14" ht="63" x14ac:dyDescent="0.25">
      <c r="A189" s="130">
        <v>64</v>
      </c>
      <c r="B189" s="250" t="s">
        <v>549</v>
      </c>
      <c r="C189" s="280">
        <v>670</v>
      </c>
      <c r="D189" s="281"/>
      <c r="E189" s="281"/>
      <c r="F189" s="281"/>
      <c r="G189" s="249">
        <v>268</v>
      </c>
      <c r="H189" s="249">
        <v>268</v>
      </c>
      <c r="I189" s="8" t="s">
        <v>20</v>
      </c>
      <c r="J189" s="227" t="s">
        <v>550</v>
      </c>
      <c r="K189" s="1232"/>
      <c r="L189" s="121" t="s">
        <v>393</v>
      </c>
      <c r="M189" s="227" t="s">
        <v>500</v>
      </c>
      <c r="N189" s="121"/>
    </row>
    <row r="190" spans="1:14" ht="63" x14ac:dyDescent="0.25">
      <c r="A190" s="130">
        <v>65</v>
      </c>
      <c r="B190" s="250" t="s">
        <v>551</v>
      </c>
      <c r="C190" s="280">
        <v>490</v>
      </c>
      <c r="D190" s="281"/>
      <c r="E190" s="281"/>
      <c r="F190" s="248"/>
      <c r="G190" s="249">
        <v>392</v>
      </c>
      <c r="H190" s="249">
        <v>392</v>
      </c>
      <c r="I190" s="8" t="s">
        <v>20</v>
      </c>
      <c r="J190" s="227" t="s">
        <v>552</v>
      </c>
      <c r="K190" s="1232"/>
      <c r="L190" s="121" t="s">
        <v>393</v>
      </c>
      <c r="M190" s="227" t="s">
        <v>500</v>
      </c>
      <c r="N190" s="121"/>
    </row>
    <row r="191" spans="1:14" ht="42" x14ac:dyDescent="0.25">
      <c r="A191" s="130">
        <v>66</v>
      </c>
      <c r="B191" s="250" t="s">
        <v>553</v>
      </c>
      <c r="C191" s="280">
        <v>608</v>
      </c>
      <c r="D191" s="281"/>
      <c r="E191" s="281"/>
      <c r="F191" s="248"/>
      <c r="G191" s="249">
        <v>243</v>
      </c>
      <c r="H191" s="249">
        <v>243</v>
      </c>
      <c r="I191" s="8" t="s">
        <v>20</v>
      </c>
      <c r="J191" s="227" t="s">
        <v>554</v>
      </c>
      <c r="K191" s="1232"/>
      <c r="L191" s="121" t="s">
        <v>393</v>
      </c>
      <c r="M191" s="227" t="s">
        <v>500</v>
      </c>
      <c r="N191" s="121"/>
    </row>
    <row r="192" spans="1:14" ht="42" x14ac:dyDescent="0.25">
      <c r="A192" s="130">
        <v>67</v>
      </c>
      <c r="B192" s="250" t="s">
        <v>555</v>
      </c>
      <c r="C192" s="280">
        <v>482</v>
      </c>
      <c r="D192" s="281"/>
      <c r="E192" s="281"/>
      <c r="F192" s="248"/>
      <c r="G192" s="249">
        <v>386</v>
      </c>
      <c r="H192" s="249">
        <v>386</v>
      </c>
      <c r="I192" s="8" t="s">
        <v>20</v>
      </c>
      <c r="J192" s="227" t="s">
        <v>556</v>
      </c>
      <c r="K192" s="1232"/>
      <c r="L192" s="121" t="s">
        <v>393</v>
      </c>
      <c r="M192" s="227" t="s">
        <v>500</v>
      </c>
      <c r="N192" s="121"/>
    </row>
    <row r="193" spans="1:14" ht="42" x14ac:dyDescent="0.25">
      <c r="A193" s="130">
        <v>68</v>
      </c>
      <c r="B193" s="250" t="s">
        <v>557</v>
      </c>
      <c r="C193" s="280">
        <v>193</v>
      </c>
      <c r="D193" s="281"/>
      <c r="E193" s="281"/>
      <c r="F193" s="248"/>
      <c r="G193" s="249">
        <v>154</v>
      </c>
      <c r="H193" s="249">
        <v>154</v>
      </c>
      <c r="I193" s="8" t="s">
        <v>20</v>
      </c>
      <c r="J193" s="227" t="s">
        <v>558</v>
      </c>
      <c r="K193" s="1232"/>
      <c r="L193" s="121" t="s">
        <v>393</v>
      </c>
      <c r="M193" s="227" t="s">
        <v>500</v>
      </c>
      <c r="N193" s="121"/>
    </row>
    <row r="194" spans="1:14" ht="42" x14ac:dyDescent="0.25">
      <c r="A194" s="130">
        <v>69</v>
      </c>
      <c r="B194" s="250" t="s">
        <v>559</v>
      </c>
      <c r="C194" s="280">
        <v>139</v>
      </c>
      <c r="D194" s="281"/>
      <c r="E194" s="281"/>
      <c r="F194" s="248"/>
      <c r="G194" s="249">
        <v>111</v>
      </c>
      <c r="H194" s="249">
        <v>111</v>
      </c>
      <c r="I194" s="8" t="s">
        <v>20</v>
      </c>
      <c r="J194" s="227" t="s">
        <v>558</v>
      </c>
      <c r="K194" s="1233"/>
      <c r="L194" s="121" t="s">
        <v>393</v>
      </c>
      <c r="M194" s="227" t="s">
        <v>500</v>
      </c>
      <c r="N194" s="121"/>
    </row>
    <row r="195" spans="1:14" ht="84" x14ac:dyDescent="0.25">
      <c r="A195" s="130">
        <v>70</v>
      </c>
      <c r="B195" s="250" t="s">
        <v>560</v>
      </c>
      <c r="C195" s="249">
        <v>15.79</v>
      </c>
      <c r="D195" s="250"/>
      <c r="E195" s="250"/>
      <c r="F195" s="250"/>
      <c r="G195" s="249">
        <v>15.79</v>
      </c>
      <c r="H195" s="249">
        <v>15.79</v>
      </c>
      <c r="I195" s="8" t="s">
        <v>20</v>
      </c>
      <c r="J195" s="121"/>
      <c r="K195" s="121"/>
      <c r="L195" s="121" t="s">
        <v>393</v>
      </c>
      <c r="M195" s="232" t="s">
        <v>172</v>
      </c>
      <c r="N195" s="130"/>
    </row>
    <row r="196" spans="1:14" ht="21" x14ac:dyDescent="0.25">
      <c r="A196" s="1234" t="s">
        <v>561</v>
      </c>
      <c r="B196" s="1234"/>
      <c r="C196" s="1234"/>
      <c r="D196" s="1234"/>
      <c r="E196" s="1234"/>
      <c r="F196" s="1234"/>
      <c r="G196" s="286">
        <f>G197+G212</f>
        <v>3465.0200000000004</v>
      </c>
      <c r="H196" s="286">
        <f t="shared" ref="H196:I196" si="16">H197+H212</f>
        <v>1545.23</v>
      </c>
      <c r="I196" s="286">
        <f t="shared" si="16"/>
        <v>1919.79</v>
      </c>
      <c r="J196" s="287"/>
      <c r="K196" s="287"/>
      <c r="L196" s="287"/>
      <c r="M196" s="287"/>
      <c r="N196" s="287"/>
    </row>
    <row r="197" spans="1:14" ht="21" x14ac:dyDescent="0.25">
      <c r="A197" s="1220" t="s">
        <v>355</v>
      </c>
      <c r="B197" s="1221"/>
      <c r="C197" s="1221"/>
      <c r="D197" s="1221"/>
      <c r="E197" s="1221"/>
      <c r="F197" s="1222"/>
      <c r="G197" s="240">
        <f>SUM(G198:G211)</f>
        <v>3454.0200000000004</v>
      </c>
      <c r="H197" s="240">
        <f t="shared" ref="H197:I197" si="17">SUM(H198:H211)</f>
        <v>1539.23</v>
      </c>
      <c r="I197" s="240">
        <f t="shared" si="17"/>
        <v>1914.79</v>
      </c>
      <c r="J197" s="241"/>
      <c r="K197" s="241"/>
      <c r="L197" s="241"/>
      <c r="M197" s="241"/>
      <c r="N197" s="241"/>
    </row>
    <row r="198" spans="1:14" ht="63" x14ac:dyDescent="0.25">
      <c r="A198" s="125">
        <v>71</v>
      </c>
      <c r="B198" s="250" t="s">
        <v>562</v>
      </c>
      <c r="C198" s="249">
        <v>1268.3699999999999</v>
      </c>
      <c r="D198" s="250"/>
      <c r="E198" s="250"/>
      <c r="F198" s="250"/>
      <c r="G198" s="249">
        <v>27.48</v>
      </c>
      <c r="H198" s="8" t="s">
        <v>20</v>
      </c>
      <c r="I198" s="249">
        <v>27.48</v>
      </c>
      <c r="J198" s="1226" t="s">
        <v>563</v>
      </c>
      <c r="K198" s="1212" t="s">
        <v>564</v>
      </c>
      <c r="L198" s="121" t="s">
        <v>393</v>
      </c>
      <c r="M198" s="288" t="s">
        <v>171</v>
      </c>
      <c r="N198" s="121" t="s">
        <v>565</v>
      </c>
    </row>
    <row r="199" spans="1:14" ht="63" x14ac:dyDescent="0.25">
      <c r="A199" s="125">
        <v>72</v>
      </c>
      <c r="B199" s="250" t="s">
        <v>566</v>
      </c>
      <c r="C199" s="249">
        <v>1133.28</v>
      </c>
      <c r="D199" s="250"/>
      <c r="E199" s="250"/>
      <c r="F199" s="250"/>
      <c r="G199" s="249">
        <v>34.06</v>
      </c>
      <c r="H199" s="8" t="s">
        <v>20</v>
      </c>
      <c r="I199" s="249">
        <v>34.06</v>
      </c>
      <c r="J199" s="1226"/>
      <c r="K199" s="1213"/>
      <c r="L199" s="121" t="s">
        <v>393</v>
      </c>
      <c r="M199" s="288" t="s">
        <v>171</v>
      </c>
      <c r="N199" s="121" t="s">
        <v>567</v>
      </c>
    </row>
    <row r="200" spans="1:14" ht="63" x14ac:dyDescent="0.25">
      <c r="A200" s="125">
        <v>73</v>
      </c>
      <c r="B200" s="250" t="s">
        <v>568</v>
      </c>
      <c r="C200" s="249">
        <v>1106.2</v>
      </c>
      <c r="D200" s="250"/>
      <c r="E200" s="250"/>
      <c r="F200" s="250"/>
      <c r="G200" s="249">
        <v>19.3</v>
      </c>
      <c r="H200" s="8" t="s">
        <v>20</v>
      </c>
      <c r="I200" s="249">
        <v>19.3</v>
      </c>
      <c r="J200" s="1226"/>
      <c r="K200" s="1213"/>
      <c r="L200" s="121" t="s">
        <v>393</v>
      </c>
      <c r="M200" s="288" t="s">
        <v>171</v>
      </c>
      <c r="N200" s="121" t="s">
        <v>569</v>
      </c>
    </row>
    <row r="201" spans="1:14" ht="63" x14ac:dyDescent="0.25">
      <c r="A201" s="125">
        <v>74</v>
      </c>
      <c r="B201" s="250" t="s">
        <v>570</v>
      </c>
      <c r="C201" s="249">
        <v>1021.82</v>
      </c>
      <c r="D201" s="250"/>
      <c r="E201" s="250"/>
      <c r="F201" s="250"/>
      <c r="G201" s="249">
        <v>9.36</v>
      </c>
      <c r="H201" s="8" t="s">
        <v>20</v>
      </c>
      <c r="I201" s="249">
        <v>9.36</v>
      </c>
      <c r="J201" s="1226" t="s">
        <v>563</v>
      </c>
      <c r="K201" s="1213"/>
      <c r="L201" s="121" t="s">
        <v>393</v>
      </c>
      <c r="M201" s="288" t="s">
        <v>171</v>
      </c>
      <c r="N201" s="121" t="s">
        <v>571</v>
      </c>
    </row>
    <row r="202" spans="1:14" ht="63" x14ac:dyDescent="0.25">
      <c r="A202" s="125">
        <v>75</v>
      </c>
      <c r="B202" s="250" t="s">
        <v>572</v>
      </c>
      <c r="C202" s="249">
        <v>706.82</v>
      </c>
      <c r="D202" s="250"/>
      <c r="E202" s="250"/>
      <c r="F202" s="250"/>
      <c r="G202" s="249">
        <v>11.7</v>
      </c>
      <c r="H202" s="8" t="s">
        <v>20</v>
      </c>
      <c r="I202" s="249">
        <v>11.7</v>
      </c>
      <c r="J202" s="1226"/>
      <c r="K202" s="1213"/>
      <c r="L202" s="121" t="s">
        <v>393</v>
      </c>
      <c r="M202" s="288" t="s">
        <v>171</v>
      </c>
      <c r="N202" s="121" t="s">
        <v>573</v>
      </c>
    </row>
    <row r="203" spans="1:14" ht="63" x14ac:dyDescent="0.25">
      <c r="A203" s="125">
        <v>76</v>
      </c>
      <c r="B203" s="250" t="s">
        <v>574</v>
      </c>
      <c r="C203" s="249">
        <v>1884.3</v>
      </c>
      <c r="D203" s="250"/>
      <c r="E203" s="250"/>
      <c r="F203" s="250"/>
      <c r="G203" s="249">
        <v>18.62</v>
      </c>
      <c r="H203" s="8" t="s">
        <v>20</v>
      </c>
      <c r="I203" s="249">
        <v>18.62</v>
      </c>
      <c r="J203" s="1226"/>
      <c r="K203" s="1213"/>
      <c r="L203" s="121" t="s">
        <v>393</v>
      </c>
      <c r="M203" s="288" t="s">
        <v>171</v>
      </c>
      <c r="N203" s="121" t="s">
        <v>575</v>
      </c>
    </row>
    <row r="204" spans="1:14" ht="63" x14ac:dyDescent="0.25">
      <c r="A204" s="125">
        <v>77</v>
      </c>
      <c r="B204" s="250" t="s">
        <v>576</v>
      </c>
      <c r="C204" s="249">
        <v>660.96</v>
      </c>
      <c r="D204" s="250"/>
      <c r="E204" s="250"/>
      <c r="F204" s="250"/>
      <c r="G204" s="249">
        <v>18.62</v>
      </c>
      <c r="H204" s="8" t="s">
        <v>20</v>
      </c>
      <c r="I204" s="249">
        <v>18.62</v>
      </c>
      <c r="J204" s="1226"/>
      <c r="K204" s="1227"/>
      <c r="L204" s="121" t="s">
        <v>393</v>
      </c>
      <c r="M204" s="288" t="s">
        <v>171</v>
      </c>
      <c r="N204" s="121" t="s">
        <v>577</v>
      </c>
    </row>
    <row r="205" spans="1:14" ht="63" x14ac:dyDescent="0.25">
      <c r="A205" s="125">
        <v>78</v>
      </c>
      <c r="B205" s="250" t="s">
        <v>578</v>
      </c>
      <c r="C205" s="249">
        <v>1580.63</v>
      </c>
      <c r="D205" s="250"/>
      <c r="E205" s="250"/>
      <c r="F205" s="250"/>
      <c r="G205" s="250">
        <f>+H205+I205</f>
        <v>993.16000000000008</v>
      </c>
      <c r="H205" s="249">
        <v>484.54</v>
      </c>
      <c r="I205" s="249">
        <v>508.62</v>
      </c>
      <c r="J205" s="288" t="s">
        <v>579</v>
      </c>
      <c r="K205" s="288"/>
      <c r="L205" s="121" t="s">
        <v>393</v>
      </c>
      <c r="M205" s="288" t="s">
        <v>171</v>
      </c>
      <c r="N205" s="121" t="s">
        <v>580</v>
      </c>
    </row>
    <row r="206" spans="1:14" ht="42" x14ac:dyDescent="0.25">
      <c r="A206" s="125">
        <v>79</v>
      </c>
      <c r="B206" s="250" t="s">
        <v>581</v>
      </c>
      <c r="C206" s="243">
        <v>1132.58</v>
      </c>
      <c r="D206" s="251"/>
      <c r="E206" s="251"/>
      <c r="F206" s="251"/>
      <c r="G206" s="250">
        <f>+H206+I206</f>
        <v>344.2</v>
      </c>
      <c r="H206" s="289">
        <v>21.52</v>
      </c>
      <c r="I206" s="289">
        <v>322.68</v>
      </c>
      <c r="J206" s="288" t="s">
        <v>579</v>
      </c>
      <c r="K206" s="288" t="s">
        <v>582</v>
      </c>
      <c r="L206" s="121" t="s">
        <v>393</v>
      </c>
      <c r="M206" s="288" t="s">
        <v>171</v>
      </c>
      <c r="N206" s="290"/>
    </row>
    <row r="207" spans="1:14" ht="84" x14ac:dyDescent="0.25">
      <c r="A207" s="125">
        <v>80</v>
      </c>
      <c r="B207" s="291" t="s">
        <v>583</v>
      </c>
      <c r="C207" s="249">
        <v>32</v>
      </c>
      <c r="D207" s="250"/>
      <c r="E207" s="250"/>
      <c r="F207" s="250"/>
      <c r="G207" s="249">
        <v>32</v>
      </c>
      <c r="H207" s="249">
        <v>32</v>
      </c>
      <c r="I207" s="8" t="s">
        <v>20</v>
      </c>
      <c r="J207" s="288" t="s">
        <v>584</v>
      </c>
      <c r="K207" s="292" t="s">
        <v>585</v>
      </c>
      <c r="L207" s="121" t="s">
        <v>393</v>
      </c>
      <c r="M207" s="288" t="s">
        <v>171</v>
      </c>
      <c r="N207" s="121"/>
    </row>
    <row r="208" spans="1:14" ht="42" x14ac:dyDescent="0.25">
      <c r="A208" s="125">
        <v>81</v>
      </c>
      <c r="B208" s="250" t="s">
        <v>586</v>
      </c>
      <c r="C208" s="249">
        <v>19.170000000000002</v>
      </c>
      <c r="D208" s="250"/>
      <c r="E208" s="250"/>
      <c r="F208" s="250"/>
      <c r="G208" s="249">
        <v>19.170000000000002</v>
      </c>
      <c r="H208" s="249">
        <v>19.170000000000002</v>
      </c>
      <c r="I208" s="8" t="s">
        <v>20</v>
      </c>
      <c r="J208" s="293"/>
      <c r="K208" s="293"/>
      <c r="L208" s="121" t="s">
        <v>393</v>
      </c>
      <c r="M208" s="3" t="s">
        <v>172</v>
      </c>
      <c r="N208" s="290"/>
    </row>
    <row r="209" spans="1:14" ht="63" x14ac:dyDescent="0.25">
      <c r="A209" s="125">
        <v>82</v>
      </c>
      <c r="B209" s="250" t="s">
        <v>587</v>
      </c>
      <c r="C209" s="249">
        <v>7</v>
      </c>
      <c r="D209" s="250"/>
      <c r="E209" s="250"/>
      <c r="F209" s="250"/>
      <c r="G209" s="249">
        <v>7</v>
      </c>
      <c r="H209" s="8" t="s">
        <v>20</v>
      </c>
      <c r="I209" s="249">
        <v>7</v>
      </c>
      <c r="J209" s="293"/>
      <c r="K209" s="293"/>
      <c r="L209" s="121" t="s">
        <v>393</v>
      </c>
      <c r="M209" s="3" t="s">
        <v>172</v>
      </c>
      <c r="N209" s="290"/>
    </row>
    <row r="210" spans="1:14" ht="42" x14ac:dyDescent="0.25">
      <c r="A210" s="125">
        <v>83</v>
      </c>
      <c r="B210" s="250" t="s">
        <v>588</v>
      </c>
      <c r="C210" s="249">
        <v>39.35</v>
      </c>
      <c r="D210" s="250"/>
      <c r="E210" s="250"/>
      <c r="F210" s="250"/>
      <c r="G210" s="249">
        <v>39.35</v>
      </c>
      <c r="H210" s="8" t="s">
        <v>20</v>
      </c>
      <c r="I210" s="249">
        <v>39.35</v>
      </c>
      <c r="J210" s="293"/>
      <c r="K210" s="293"/>
      <c r="L210" s="121" t="s">
        <v>393</v>
      </c>
      <c r="M210" s="3" t="s">
        <v>172</v>
      </c>
      <c r="N210" s="290"/>
    </row>
    <row r="211" spans="1:14" ht="63" x14ac:dyDescent="0.25">
      <c r="A211" s="125">
        <v>84</v>
      </c>
      <c r="B211" s="250" t="s">
        <v>589</v>
      </c>
      <c r="C211" s="243">
        <v>2957.72</v>
      </c>
      <c r="D211" s="251"/>
      <c r="E211" s="251"/>
      <c r="F211" s="251"/>
      <c r="G211" s="250">
        <f t="shared" ref="G211" si="18">+H211+I211</f>
        <v>1880</v>
      </c>
      <c r="H211" s="249">
        <v>982</v>
      </c>
      <c r="I211" s="249">
        <v>898</v>
      </c>
      <c r="J211" s="293"/>
      <c r="K211" s="293" t="s">
        <v>590</v>
      </c>
      <c r="L211" s="121" t="s">
        <v>393</v>
      </c>
      <c r="M211" s="227" t="s">
        <v>500</v>
      </c>
      <c r="N211" s="290"/>
    </row>
    <row r="212" spans="1:14" ht="21" x14ac:dyDescent="0.25">
      <c r="A212" s="1220" t="s">
        <v>591</v>
      </c>
      <c r="B212" s="1221"/>
      <c r="C212" s="1221"/>
      <c r="D212" s="1221"/>
      <c r="E212" s="1221"/>
      <c r="F212" s="1222"/>
      <c r="G212" s="240">
        <f>SUM(G213:G215)</f>
        <v>11</v>
      </c>
      <c r="H212" s="240">
        <f t="shared" ref="H212:I212" si="19">SUM(H213:H215)</f>
        <v>6</v>
      </c>
      <c r="I212" s="240">
        <f t="shared" si="19"/>
        <v>5</v>
      </c>
      <c r="J212" s="241"/>
      <c r="K212" s="241"/>
      <c r="L212" s="241"/>
      <c r="M212" s="241"/>
      <c r="N212" s="241"/>
    </row>
    <row r="213" spans="1:14" ht="63" x14ac:dyDescent="0.25">
      <c r="A213" s="125">
        <v>85</v>
      </c>
      <c r="B213" s="294" t="s">
        <v>592</v>
      </c>
      <c r="C213" s="243"/>
      <c r="D213" s="251"/>
      <c r="E213" s="251"/>
      <c r="F213" s="251"/>
      <c r="G213" s="250">
        <f>H213+I213</f>
        <v>3</v>
      </c>
      <c r="H213" s="249">
        <v>3</v>
      </c>
      <c r="I213" s="247">
        <v>0</v>
      </c>
      <c r="J213" s="121" t="s">
        <v>593</v>
      </c>
      <c r="K213" s="227"/>
      <c r="L213" s="227"/>
      <c r="M213" s="127" t="s">
        <v>326</v>
      </c>
      <c r="N213" s="227" t="s">
        <v>594</v>
      </c>
    </row>
    <row r="214" spans="1:14" ht="63" x14ac:dyDescent="0.25">
      <c r="A214" s="125">
        <v>86</v>
      </c>
      <c r="B214" s="294" t="s">
        <v>595</v>
      </c>
      <c r="C214" s="243"/>
      <c r="D214" s="251"/>
      <c r="E214" s="251"/>
      <c r="F214" s="251"/>
      <c r="G214" s="250">
        <f t="shared" ref="G214:G215" si="20">H214+I214</f>
        <v>3</v>
      </c>
      <c r="H214" s="249">
        <v>3</v>
      </c>
      <c r="I214" s="247">
        <v>0</v>
      </c>
      <c r="J214" s="121" t="s">
        <v>593</v>
      </c>
      <c r="K214" s="227"/>
      <c r="L214" s="227"/>
      <c r="M214" s="127" t="s">
        <v>326</v>
      </c>
      <c r="N214" s="227" t="s">
        <v>594</v>
      </c>
    </row>
    <row r="215" spans="1:14" ht="63" x14ac:dyDescent="0.25">
      <c r="A215" s="125">
        <v>87</v>
      </c>
      <c r="B215" s="294" t="s">
        <v>596</v>
      </c>
      <c r="C215" s="243"/>
      <c r="D215" s="251"/>
      <c r="E215" s="251"/>
      <c r="F215" s="251"/>
      <c r="G215" s="250">
        <f t="shared" si="20"/>
        <v>5</v>
      </c>
      <c r="H215" s="247">
        <v>0</v>
      </c>
      <c r="I215" s="249">
        <v>5</v>
      </c>
      <c r="J215" s="121" t="s">
        <v>597</v>
      </c>
      <c r="K215" s="227"/>
      <c r="L215" s="227"/>
      <c r="M215" s="127" t="s">
        <v>326</v>
      </c>
      <c r="N215" s="227" t="s">
        <v>598</v>
      </c>
    </row>
    <row r="216" spans="1:14" ht="46.5" customHeight="1" x14ac:dyDescent="0.25">
      <c r="A216" s="1219" t="s">
        <v>599</v>
      </c>
      <c r="B216" s="1219"/>
      <c r="C216" s="1219"/>
      <c r="D216" s="1219"/>
      <c r="E216" s="1219"/>
      <c r="F216" s="1219"/>
      <c r="G216" s="295">
        <f>+G217+G241</f>
        <v>43134.99</v>
      </c>
      <c r="H216" s="295">
        <f>+H217+H241</f>
        <v>21640.26</v>
      </c>
      <c r="I216" s="295">
        <f>+I217+I241</f>
        <v>21494.73</v>
      </c>
      <c r="J216" s="276"/>
      <c r="K216" s="276"/>
      <c r="L216" s="276"/>
      <c r="M216" s="296"/>
      <c r="N216" s="276"/>
    </row>
    <row r="217" spans="1:14" ht="21" x14ac:dyDescent="0.25">
      <c r="A217" s="1220" t="s">
        <v>355</v>
      </c>
      <c r="B217" s="1221"/>
      <c r="C217" s="1221"/>
      <c r="D217" s="1221"/>
      <c r="E217" s="1221"/>
      <c r="F217" s="1222"/>
      <c r="G217" s="240">
        <f>SUM(G218:G240)</f>
        <v>42915.14</v>
      </c>
      <c r="H217" s="240">
        <f>SUM(H218:H240)</f>
        <v>21479.94</v>
      </c>
      <c r="I217" s="240">
        <f>SUM(I218:I240)</f>
        <v>21435.200000000001</v>
      </c>
      <c r="J217" s="241"/>
      <c r="K217" s="241"/>
      <c r="L217" s="241"/>
      <c r="M217" s="241"/>
      <c r="N217" s="241"/>
    </row>
    <row r="218" spans="1:14" ht="63" x14ac:dyDescent="0.25">
      <c r="A218" s="297">
        <v>88</v>
      </c>
      <c r="B218" s="250" t="s">
        <v>600</v>
      </c>
      <c r="C218" s="250">
        <v>14.2</v>
      </c>
      <c r="D218" s="250"/>
      <c r="E218" s="250"/>
      <c r="F218" s="250"/>
      <c r="G218" s="250">
        <v>8.26</v>
      </c>
      <c r="H218" s="250">
        <v>8.26</v>
      </c>
      <c r="I218" s="8" t="s">
        <v>20</v>
      </c>
      <c r="J218" s="1223" t="s">
        <v>601</v>
      </c>
      <c r="K218" s="1224" t="s">
        <v>602</v>
      </c>
      <c r="L218" s="121" t="s">
        <v>393</v>
      </c>
      <c r="M218" s="227" t="s">
        <v>458</v>
      </c>
      <c r="N218" s="121" t="s">
        <v>603</v>
      </c>
    </row>
    <row r="219" spans="1:14" ht="63" x14ac:dyDescent="0.25">
      <c r="A219" s="125">
        <v>89</v>
      </c>
      <c r="B219" s="250" t="s">
        <v>604</v>
      </c>
      <c r="C219" s="251">
        <v>40</v>
      </c>
      <c r="D219" s="250"/>
      <c r="E219" s="250"/>
      <c r="F219" s="250"/>
      <c r="G219" s="250">
        <f>+H219+I219</f>
        <v>29.85</v>
      </c>
      <c r="H219" s="250">
        <v>8</v>
      </c>
      <c r="I219" s="250">
        <v>21.85</v>
      </c>
      <c r="J219" s="1223"/>
      <c r="K219" s="1224"/>
      <c r="L219" s="121" t="s">
        <v>393</v>
      </c>
      <c r="M219" s="227" t="s">
        <v>458</v>
      </c>
      <c r="N219" s="121" t="s">
        <v>605</v>
      </c>
    </row>
    <row r="220" spans="1:14" ht="168.75" x14ac:dyDescent="0.25">
      <c r="A220" s="297">
        <v>90</v>
      </c>
      <c r="B220" s="250" t="s">
        <v>606</v>
      </c>
      <c r="C220" s="250">
        <v>126</v>
      </c>
      <c r="D220" s="250"/>
      <c r="E220" s="250"/>
      <c r="F220" s="250"/>
      <c r="G220" s="250">
        <v>25.2</v>
      </c>
      <c r="H220" s="8" t="s">
        <v>20</v>
      </c>
      <c r="I220" s="250">
        <v>25.2</v>
      </c>
      <c r="J220" s="298" t="s">
        <v>607</v>
      </c>
      <c r="K220" s="299" t="s">
        <v>608</v>
      </c>
      <c r="L220" s="121" t="s">
        <v>393</v>
      </c>
      <c r="M220" s="227" t="s">
        <v>458</v>
      </c>
      <c r="N220" s="121" t="s">
        <v>609</v>
      </c>
    </row>
    <row r="221" spans="1:14" ht="131.25" x14ac:dyDescent="0.25">
      <c r="A221" s="125">
        <v>91</v>
      </c>
      <c r="B221" s="250" t="s">
        <v>610</v>
      </c>
      <c r="C221" s="262">
        <v>1488.213</v>
      </c>
      <c r="D221" s="250"/>
      <c r="E221" s="250"/>
      <c r="F221" s="250"/>
      <c r="G221" s="250">
        <v>300</v>
      </c>
      <c r="H221" s="8" t="s">
        <v>20</v>
      </c>
      <c r="I221" s="250">
        <v>300</v>
      </c>
      <c r="J221" s="300" t="s">
        <v>611</v>
      </c>
      <c r="K221" s="301" t="s">
        <v>612</v>
      </c>
      <c r="L221" s="121" t="s">
        <v>393</v>
      </c>
      <c r="M221" s="227" t="s">
        <v>458</v>
      </c>
      <c r="N221" s="121" t="s">
        <v>613</v>
      </c>
    </row>
    <row r="222" spans="1:14" ht="84" x14ac:dyDescent="0.25">
      <c r="A222" s="297">
        <v>92</v>
      </c>
      <c r="B222" s="250" t="s">
        <v>614</v>
      </c>
      <c r="C222" s="250">
        <v>12.2</v>
      </c>
      <c r="D222" s="250"/>
      <c r="E222" s="250"/>
      <c r="F222" s="250"/>
      <c r="G222" s="250">
        <v>12.2</v>
      </c>
      <c r="H222" s="8" t="s">
        <v>20</v>
      </c>
      <c r="I222" s="250">
        <v>12.2</v>
      </c>
      <c r="J222" s="302"/>
      <c r="K222" s="299"/>
      <c r="L222" s="121" t="s">
        <v>393</v>
      </c>
      <c r="M222" s="227" t="s">
        <v>458</v>
      </c>
      <c r="N222" s="290"/>
    </row>
    <row r="223" spans="1:14" ht="42" x14ac:dyDescent="0.25">
      <c r="A223" s="125">
        <v>93</v>
      </c>
      <c r="B223" s="250" t="s">
        <v>615</v>
      </c>
      <c r="C223" s="251">
        <v>935</v>
      </c>
      <c r="D223" s="251"/>
      <c r="E223" s="251"/>
      <c r="F223" s="251"/>
      <c r="G223" s="250">
        <f>+H223+I223</f>
        <v>670.15000000000009</v>
      </c>
      <c r="H223" s="250">
        <v>468.47</v>
      </c>
      <c r="I223" s="250">
        <v>201.68</v>
      </c>
      <c r="J223" s="1225" t="s">
        <v>616</v>
      </c>
      <c r="K223" s="1224" t="s">
        <v>617</v>
      </c>
      <c r="L223" s="121" t="s">
        <v>393</v>
      </c>
      <c r="M223" s="227" t="s">
        <v>458</v>
      </c>
      <c r="N223" s="121"/>
    </row>
    <row r="224" spans="1:14" ht="42" x14ac:dyDescent="0.25">
      <c r="A224" s="297">
        <v>94</v>
      </c>
      <c r="B224" s="250" t="s">
        <v>618</v>
      </c>
      <c r="C224" s="251">
        <v>329.86</v>
      </c>
      <c r="D224" s="251"/>
      <c r="E224" s="251"/>
      <c r="F224" s="251"/>
      <c r="G224" s="250">
        <f>+H224+I224</f>
        <v>271.76</v>
      </c>
      <c r="H224" s="250">
        <v>127.36</v>
      </c>
      <c r="I224" s="250">
        <v>144.4</v>
      </c>
      <c r="J224" s="1225"/>
      <c r="K224" s="1224"/>
      <c r="L224" s="121" t="s">
        <v>393</v>
      </c>
      <c r="M224" s="227" t="s">
        <v>458</v>
      </c>
      <c r="N224" s="121"/>
    </row>
    <row r="225" spans="1:14" ht="42" x14ac:dyDescent="0.25">
      <c r="A225" s="125">
        <v>95</v>
      </c>
      <c r="B225" s="250" t="s">
        <v>619</v>
      </c>
      <c r="C225" s="251">
        <v>138.80000000000001</v>
      </c>
      <c r="D225" s="251"/>
      <c r="E225" s="251"/>
      <c r="F225" s="251"/>
      <c r="G225" s="250">
        <f>+H225+I225</f>
        <v>75.819999999999993</v>
      </c>
      <c r="H225" s="250">
        <v>36.6</v>
      </c>
      <c r="I225" s="250">
        <v>39.22</v>
      </c>
      <c r="J225" s="302"/>
      <c r="K225" s="299"/>
      <c r="L225" s="121" t="s">
        <v>393</v>
      </c>
      <c r="M225" s="227" t="s">
        <v>458</v>
      </c>
      <c r="N225" s="121"/>
    </row>
    <row r="226" spans="1:14" ht="168.75" x14ac:dyDescent="0.25">
      <c r="A226" s="297">
        <v>96</v>
      </c>
      <c r="B226" s="250" t="s">
        <v>620</v>
      </c>
      <c r="C226" s="250">
        <v>7.5</v>
      </c>
      <c r="D226" s="250"/>
      <c r="E226" s="250"/>
      <c r="F226" s="250"/>
      <c r="G226" s="250">
        <v>7.5</v>
      </c>
      <c r="H226" s="8" t="s">
        <v>20</v>
      </c>
      <c r="I226" s="250">
        <v>7.5</v>
      </c>
      <c r="J226" s="300" t="s">
        <v>607</v>
      </c>
      <c r="K226" s="301" t="s">
        <v>621</v>
      </c>
      <c r="L226" s="121" t="s">
        <v>393</v>
      </c>
      <c r="M226" s="227" t="s">
        <v>458</v>
      </c>
      <c r="N226" s="290"/>
    </row>
    <row r="227" spans="1:14" ht="21" x14ac:dyDescent="0.25">
      <c r="A227" s="125">
        <v>97</v>
      </c>
      <c r="B227" s="250" t="s">
        <v>622</v>
      </c>
      <c r="C227" s="250">
        <v>28</v>
      </c>
      <c r="D227" s="250"/>
      <c r="E227" s="250"/>
      <c r="F227" s="250"/>
      <c r="G227" s="250">
        <v>28</v>
      </c>
      <c r="H227" s="8" t="s">
        <v>20</v>
      </c>
      <c r="I227" s="250">
        <v>28</v>
      </c>
      <c r="J227" s="302"/>
      <c r="K227" s="299"/>
      <c r="L227" s="121" t="s">
        <v>393</v>
      </c>
      <c r="M227" s="227" t="s">
        <v>458</v>
      </c>
      <c r="N227" s="290"/>
    </row>
    <row r="228" spans="1:14" ht="150" x14ac:dyDescent="0.25">
      <c r="A228" s="297">
        <v>98</v>
      </c>
      <c r="B228" s="250" t="s">
        <v>623</v>
      </c>
      <c r="C228" s="250">
        <v>1706.07</v>
      </c>
      <c r="D228" s="250"/>
      <c r="E228" s="250"/>
      <c r="F228" s="250"/>
      <c r="G228" s="250">
        <f>+H228+I228</f>
        <v>1350.7</v>
      </c>
      <c r="H228" s="250">
        <v>247</v>
      </c>
      <c r="I228" s="250">
        <v>1103.7</v>
      </c>
      <c r="J228" s="303" t="s">
        <v>624</v>
      </c>
      <c r="K228" s="304" t="s">
        <v>621</v>
      </c>
      <c r="L228" s="121" t="s">
        <v>393</v>
      </c>
      <c r="M228" s="227" t="s">
        <v>458</v>
      </c>
      <c r="N228" s="290"/>
    </row>
    <row r="229" spans="1:14" ht="63" x14ac:dyDescent="0.25">
      <c r="A229" s="125">
        <v>99</v>
      </c>
      <c r="B229" s="250" t="s">
        <v>625</v>
      </c>
      <c r="C229" s="250">
        <v>720</v>
      </c>
      <c r="D229" s="250"/>
      <c r="E229" s="250"/>
      <c r="F229" s="250"/>
      <c r="G229" s="250">
        <v>144</v>
      </c>
      <c r="H229" s="8" t="s">
        <v>20</v>
      </c>
      <c r="I229" s="250">
        <v>144</v>
      </c>
      <c r="J229" s="305" t="s">
        <v>626</v>
      </c>
      <c r="K229" s="1212" t="s">
        <v>499</v>
      </c>
      <c r="L229" s="283" t="s">
        <v>393</v>
      </c>
      <c r="M229" s="227" t="s">
        <v>500</v>
      </c>
      <c r="N229" s="121" t="s">
        <v>627</v>
      </c>
    </row>
    <row r="230" spans="1:14" ht="63" x14ac:dyDescent="0.25">
      <c r="A230" s="297">
        <v>100</v>
      </c>
      <c r="B230" s="250" t="s">
        <v>628</v>
      </c>
      <c r="C230" s="250">
        <v>3275</v>
      </c>
      <c r="D230" s="250"/>
      <c r="E230" s="250"/>
      <c r="F230" s="250"/>
      <c r="G230" s="250">
        <f>+H230+I230</f>
        <v>1869.2</v>
      </c>
      <c r="H230" s="250">
        <v>1112</v>
      </c>
      <c r="I230" s="250">
        <v>757.2</v>
      </c>
      <c r="J230" s="305" t="s">
        <v>629</v>
      </c>
      <c r="K230" s="1213"/>
      <c r="L230" s="283" t="s">
        <v>393</v>
      </c>
      <c r="M230" s="227" t="s">
        <v>500</v>
      </c>
      <c r="N230" s="121" t="s">
        <v>630</v>
      </c>
    </row>
    <row r="231" spans="1:14" ht="63" x14ac:dyDescent="0.25">
      <c r="A231" s="125">
        <v>101</v>
      </c>
      <c r="B231" s="250" t="s">
        <v>631</v>
      </c>
      <c r="C231" s="250">
        <v>2890</v>
      </c>
      <c r="D231" s="250"/>
      <c r="E231" s="250"/>
      <c r="F231" s="250"/>
      <c r="G231" s="250">
        <f>+H231+I231</f>
        <v>1734</v>
      </c>
      <c r="H231" s="262">
        <v>578</v>
      </c>
      <c r="I231" s="262">
        <v>1156</v>
      </c>
      <c r="J231" s="305" t="s">
        <v>632</v>
      </c>
      <c r="K231" s="1213"/>
      <c r="L231" s="283" t="s">
        <v>393</v>
      </c>
      <c r="M231" s="227" t="s">
        <v>500</v>
      </c>
      <c r="N231" s="121" t="s">
        <v>633</v>
      </c>
    </row>
    <row r="232" spans="1:14" ht="63" x14ac:dyDescent="0.25">
      <c r="A232" s="297">
        <v>102</v>
      </c>
      <c r="B232" s="250" t="s">
        <v>634</v>
      </c>
      <c r="C232" s="250">
        <v>2393</v>
      </c>
      <c r="D232" s="250"/>
      <c r="E232" s="250"/>
      <c r="F232" s="250"/>
      <c r="G232" s="250">
        <f>+H232+I232</f>
        <v>1435.8000000000002</v>
      </c>
      <c r="H232" s="262">
        <v>478.6</v>
      </c>
      <c r="I232" s="262">
        <v>957.2</v>
      </c>
      <c r="J232" s="305" t="s">
        <v>635</v>
      </c>
      <c r="K232" s="1213"/>
      <c r="L232" s="283" t="s">
        <v>393</v>
      </c>
      <c r="M232" s="227" t="s">
        <v>500</v>
      </c>
      <c r="N232" s="121" t="s">
        <v>636</v>
      </c>
    </row>
    <row r="233" spans="1:14" ht="63" x14ac:dyDescent="0.25">
      <c r="A233" s="125">
        <v>103</v>
      </c>
      <c r="B233" s="250" t="s">
        <v>637</v>
      </c>
      <c r="C233" s="250">
        <v>49119.5</v>
      </c>
      <c r="D233" s="250"/>
      <c r="E233" s="250"/>
      <c r="F233" s="250"/>
      <c r="G233" s="250">
        <f>+H233+I233</f>
        <v>29471.699999999997</v>
      </c>
      <c r="H233" s="250">
        <v>14735.849999999999</v>
      </c>
      <c r="I233" s="250">
        <v>14735.849999999999</v>
      </c>
      <c r="J233" s="305" t="s">
        <v>638</v>
      </c>
      <c r="K233" s="1213"/>
      <c r="L233" s="283" t="s">
        <v>393</v>
      </c>
      <c r="M233" s="227" t="s">
        <v>500</v>
      </c>
      <c r="N233" s="121" t="s">
        <v>639</v>
      </c>
    </row>
    <row r="234" spans="1:14" ht="63" x14ac:dyDescent="0.25">
      <c r="A234" s="297">
        <v>104</v>
      </c>
      <c r="B234" s="250" t="s">
        <v>640</v>
      </c>
      <c r="C234" s="250">
        <v>1800</v>
      </c>
      <c r="D234" s="250"/>
      <c r="E234" s="250"/>
      <c r="F234" s="250"/>
      <c r="G234" s="250">
        <v>720</v>
      </c>
      <c r="H234" s="250">
        <v>720</v>
      </c>
      <c r="I234" s="8" t="s">
        <v>20</v>
      </c>
      <c r="J234" s="305" t="s">
        <v>641</v>
      </c>
      <c r="K234" s="1213"/>
      <c r="L234" s="283" t="s">
        <v>393</v>
      </c>
      <c r="M234" s="227" t="s">
        <v>500</v>
      </c>
      <c r="N234" s="121" t="s">
        <v>642</v>
      </c>
    </row>
    <row r="235" spans="1:14" ht="63" x14ac:dyDescent="0.25">
      <c r="A235" s="125">
        <v>105</v>
      </c>
      <c r="B235" s="250" t="s">
        <v>643</v>
      </c>
      <c r="C235" s="250">
        <v>1400</v>
      </c>
      <c r="D235" s="250"/>
      <c r="E235" s="250"/>
      <c r="F235" s="250"/>
      <c r="G235" s="250">
        <v>280</v>
      </c>
      <c r="H235" s="8" t="s">
        <v>20</v>
      </c>
      <c r="I235" s="250">
        <v>280</v>
      </c>
      <c r="J235" s="305" t="s">
        <v>644</v>
      </c>
      <c r="K235" s="1213"/>
      <c r="L235" s="283" t="s">
        <v>393</v>
      </c>
      <c r="M235" s="227" t="s">
        <v>500</v>
      </c>
      <c r="N235" s="121" t="s">
        <v>645</v>
      </c>
    </row>
    <row r="236" spans="1:14" ht="42" x14ac:dyDescent="0.25">
      <c r="A236" s="297">
        <v>106</v>
      </c>
      <c r="B236" s="250" t="s">
        <v>646</v>
      </c>
      <c r="C236" s="251">
        <v>1330</v>
      </c>
      <c r="D236" s="251"/>
      <c r="E236" s="251"/>
      <c r="F236" s="251"/>
      <c r="G236" s="250">
        <f>+H236+I236</f>
        <v>798</v>
      </c>
      <c r="H236" s="262">
        <v>266</v>
      </c>
      <c r="I236" s="262">
        <v>532</v>
      </c>
      <c r="J236" s="305" t="s">
        <v>647</v>
      </c>
      <c r="K236" s="1213"/>
      <c r="L236" s="283" t="s">
        <v>393</v>
      </c>
      <c r="M236" s="227" t="s">
        <v>500</v>
      </c>
      <c r="N236" s="121"/>
    </row>
    <row r="237" spans="1:14" ht="84" x14ac:dyDescent="0.25">
      <c r="A237" s="125">
        <v>107</v>
      </c>
      <c r="B237" s="250" t="s">
        <v>648</v>
      </c>
      <c r="C237" s="250">
        <v>2070</v>
      </c>
      <c r="D237" s="250"/>
      <c r="E237" s="250"/>
      <c r="F237" s="250"/>
      <c r="G237" s="262">
        <v>414</v>
      </c>
      <c r="H237" s="8" t="s">
        <v>20</v>
      </c>
      <c r="I237" s="262">
        <v>414</v>
      </c>
      <c r="J237" s="306" t="s">
        <v>649</v>
      </c>
      <c r="K237" s="1214" t="s">
        <v>499</v>
      </c>
      <c r="L237" s="121" t="s">
        <v>393</v>
      </c>
      <c r="M237" s="227" t="s">
        <v>500</v>
      </c>
      <c r="N237" s="121" t="s">
        <v>650</v>
      </c>
    </row>
    <row r="238" spans="1:14" ht="42" x14ac:dyDescent="0.25">
      <c r="A238" s="297">
        <v>108</v>
      </c>
      <c r="B238" s="250" t="s">
        <v>651</v>
      </c>
      <c r="C238" s="251">
        <v>1396.5</v>
      </c>
      <c r="D238" s="251"/>
      <c r="E238" s="251"/>
      <c r="F238" s="251"/>
      <c r="G238" s="262">
        <v>558.6</v>
      </c>
      <c r="H238" s="262">
        <v>558.6</v>
      </c>
      <c r="I238" s="8" t="s">
        <v>20</v>
      </c>
      <c r="J238" s="288" t="s">
        <v>515</v>
      </c>
      <c r="K238" s="1214"/>
      <c r="L238" s="121" t="s">
        <v>393</v>
      </c>
      <c r="M238" s="227" t="s">
        <v>500</v>
      </c>
      <c r="N238" s="121"/>
    </row>
    <row r="239" spans="1:14" ht="42" x14ac:dyDescent="0.25">
      <c r="A239" s="125">
        <v>109</v>
      </c>
      <c r="B239" s="250" t="s">
        <v>652</v>
      </c>
      <c r="C239" s="251">
        <v>1438</v>
      </c>
      <c r="D239" s="251"/>
      <c r="E239" s="251"/>
      <c r="F239" s="251"/>
      <c r="G239" s="250">
        <f t="shared" ref="G239" si="21">+H239+I239</f>
        <v>1150.4000000000001</v>
      </c>
      <c r="H239" s="262">
        <v>575.20000000000005</v>
      </c>
      <c r="I239" s="262">
        <v>575.20000000000005</v>
      </c>
      <c r="J239" s="288" t="s">
        <v>653</v>
      </c>
      <c r="K239" s="1214"/>
      <c r="L239" s="121" t="s">
        <v>393</v>
      </c>
      <c r="M239" s="227" t="s">
        <v>500</v>
      </c>
      <c r="N239" s="121"/>
    </row>
    <row r="240" spans="1:14" ht="42" x14ac:dyDescent="0.25">
      <c r="A240" s="297">
        <v>110</v>
      </c>
      <c r="B240" s="250" t="s">
        <v>654</v>
      </c>
      <c r="C240" s="251">
        <v>3900</v>
      </c>
      <c r="D240" s="251"/>
      <c r="E240" s="251"/>
      <c r="F240" s="251"/>
      <c r="G240" s="262">
        <v>1560</v>
      </c>
      <c r="H240" s="262">
        <v>1560</v>
      </c>
      <c r="I240" s="8" t="s">
        <v>20</v>
      </c>
      <c r="J240" s="288" t="s">
        <v>655</v>
      </c>
      <c r="K240" s="1215"/>
      <c r="L240" s="121" t="s">
        <v>393</v>
      </c>
      <c r="M240" s="227" t="s">
        <v>500</v>
      </c>
      <c r="N240" s="121"/>
    </row>
    <row r="241" spans="1:14" ht="21" x14ac:dyDescent="0.25">
      <c r="A241" s="1216" t="s">
        <v>656</v>
      </c>
      <c r="B241" s="1216"/>
      <c r="C241" s="1216"/>
      <c r="D241" s="1216"/>
      <c r="E241" s="1216"/>
      <c r="F241" s="1216"/>
      <c r="G241" s="307">
        <f>G242</f>
        <v>219.85</v>
      </c>
      <c r="H241" s="308">
        <f>H242</f>
        <v>160.32</v>
      </c>
      <c r="I241" s="308">
        <f>I242</f>
        <v>59.53</v>
      </c>
      <c r="J241" s="309"/>
      <c r="K241" s="309"/>
      <c r="L241" s="309"/>
      <c r="M241" s="310"/>
      <c r="N241" s="309"/>
    </row>
    <row r="242" spans="1:14" ht="63" x14ac:dyDescent="0.25">
      <c r="A242" s="125">
        <v>111</v>
      </c>
      <c r="B242" s="245" t="s">
        <v>657</v>
      </c>
      <c r="C242" s="250"/>
      <c r="D242" s="250"/>
      <c r="E242" s="250"/>
      <c r="F242" s="250"/>
      <c r="G242" s="262">
        <f>SUM(H242:I242)</f>
        <v>219.85</v>
      </c>
      <c r="H242" s="262">
        <v>160.32</v>
      </c>
      <c r="I242" s="262">
        <v>59.53</v>
      </c>
      <c r="J242" s="120" t="s">
        <v>658</v>
      </c>
      <c r="K242" s="178" t="s">
        <v>659</v>
      </c>
      <c r="L242" s="121" t="s">
        <v>393</v>
      </c>
      <c r="M242" s="229" t="s">
        <v>660</v>
      </c>
      <c r="N242" s="121" t="s">
        <v>661</v>
      </c>
    </row>
    <row r="243" spans="1:14" ht="54.75" customHeight="1" thickBot="1" x14ac:dyDescent="0.3">
      <c r="A243" s="1217" t="s">
        <v>662</v>
      </c>
      <c r="B243" s="1218"/>
      <c r="C243" s="311" t="e">
        <f>SUM(#REF!)+SUM(#REF!)+SUM(#REF!)</f>
        <v>#REF!</v>
      </c>
      <c r="D243" s="312"/>
      <c r="E243" s="312"/>
      <c r="F243" s="313" t="e">
        <f>#REF!</f>
        <v>#REF!</v>
      </c>
      <c r="G243" s="314">
        <f>+G115+G153+G196+G216</f>
        <v>147415.9743</v>
      </c>
      <c r="H243" s="314">
        <f>H115+H153+H196+H216</f>
        <v>50814.621499999994</v>
      </c>
      <c r="I243" s="314">
        <f>I216+I115+I153+I196</f>
        <v>96601.352800000008</v>
      </c>
      <c r="J243" s="43"/>
      <c r="K243" s="43"/>
      <c r="L243" s="43"/>
      <c r="M243" s="43"/>
      <c r="N243" s="43"/>
    </row>
    <row r="244" spans="1:14" ht="21.75" thickTop="1" x14ac:dyDescent="0.25">
      <c r="A244" s="1195" t="s">
        <v>663</v>
      </c>
      <c r="B244" s="1195"/>
      <c r="C244" s="1195"/>
      <c r="D244" s="1195"/>
      <c r="E244" s="1195"/>
      <c r="F244" s="1195"/>
      <c r="G244" s="1195"/>
      <c r="H244" s="1195"/>
      <c r="I244" s="1195"/>
      <c r="J244" s="1195"/>
      <c r="K244" s="1195"/>
      <c r="L244" s="1195"/>
      <c r="M244" s="1195"/>
      <c r="N244" s="1195"/>
    </row>
    <row r="245" spans="1:14" ht="21" x14ac:dyDescent="0.25">
      <c r="A245" s="1179" t="s">
        <v>664</v>
      </c>
      <c r="B245" s="1180"/>
      <c r="C245" s="1180"/>
      <c r="D245" s="1180"/>
      <c r="E245" s="1180"/>
      <c r="F245" s="1180"/>
      <c r="G245" s="266">
        <f>G246+G247</f>
        <v>120.75438299999999</v>
      </c>
      <c r="H245" s="315"/>
      <c r="I245" s="266">
        <f>I246+I247</f>
        <v>120.75438299999999</v>
      </c>
      <c r="J245" s="61"/>
      <c r="K245" s="61"/>
      <c r="L245" s="61"/>
      <c r="M245" s="61"/>
      <c r="N245" s="61"/>
    </row>
    <row r="246" spans="1:14" ht="63" x14ac:dyDescent="0.25">
      <c r="A246" s="125">
        <v>1</v>
      </c>
      <c r="B246" s="316" t="s">
        <v>665</v>
      </c>
      <c r="C246" s="317">
        <v>23.544383</v>
      </c>
      <c r="D246" s="318" t="s">
        <v>20</v>
      </c>
      <c r="E246" s="318" t="s">
        <v>20</v>
      </c>
      <c r="F246" s="318" t="s">
        <v>20</v>
      </c>
      <c r="G246" s="317">
        <v>23.544383</v>
      </c>
      <c r="H246" s="318" t="s">
        <v>20</v>
      </c>
      <c r="I246" s="317">
        <v>23.544383</v>
      </c>
      <c r="J246" s="319" t="s">
        <v>666</v>
      </c>
      <c r="K246" s="319" t="s">
        <v>667</v>
      </c>
      <c r="L246" s="320" t="s">
        <v>668</v>
      </c>
      <c r="M246" s="320" t="s">
        <v>669</v>
      </c>
      <c r="N246" s="52" t="s">
        <v>670</v>
      </c>
    </row>
    <row r="247" spans="1:14" ht="63" x14ac:dyDescent="0.25">
      <c r="A247" s="125">
        <v>2</v>
      </c>
      <c r="B247" s="129" t="s">
        <v>671</v>
      </c>
      <c r="C247" s="116">
        <v>97.21</v>
      </c>
      <c r="D247" s="321" t="s">
        <v>39</v>
      </c>
      <c r="E247" s="321" t="s">
        <v>39</v>
      </c>
      <c r="F247" s="321" t="s">
        <v>39</v>
      </c>
      <c r="G247" s="109">
        <v>97.21</v>
      </c>
      <c r="H247" s="322" t="s">
        <v>39</v>
      </c>
      <c r="I247" s="109">
        <v>97.21</v>
      </c>
      <c r="J247" s="227" t="s">
        <v>672</v>
      </c>
      <c r="K247" s="227" t="s">
        <v>673</v>
      </c>
      <c r="L247" s="120" t="s">
        <v>668</v>
      </c>
      <c r="M247" s="120" t="s">
        <v>674</v>
      </c>
      <c r="N247" s="229" t="s">
        <v>670</v>
      </c>
    </row>
    <row r="248" spans="1:14" ht="63" x14ac:dyDescent="0.25">
      <c r="A248" s="125">
        <v>3</v>
      </c>
      <c r="B248" s="323" t="s">
        <v>675</v>
      </c>
      <c r="C248" s="116"/>
      <c r="D248" s="321"/>
      <c r="E248" s="321"/>
      <c r="F248" s="321"/>
      <c r="G248" s="322" t="s">
        <v>39</v>
      </c>
      <c r="H248" s="324" t="s">
        <v>188</v>
      </c>
      <c r="I248" s="324" t="s">
        <v>188</v>
      </c>
      <c r="J248" s="24" t="s">
        <v>666</v>
      </c>
      <c r="K248" s="24" t="s">
        <v>667</v>
      </c>
      <c r="L248" s="203" t="s">
        <v>668</v>
      </c>
      <c r="M248" s="203" t="s">
        <v>669</v>
      </c>
      <c r="N248" s="229" t="s">
        <v>676</v>
      </c>
    </row>
    <row r="249" spans="1:14" ht="21" x14ac:dyDescent="0.25">
      <c r="A249" s="1182" t="s">
        <v>677</v>
      </c>
      <c r="B249" s="1182"/>
      <c r="C249" s="1182"/>
      <c r="D249" s="1182"/>
      <c r="E249" s="1182"/>
      <c r="F249" s="1182"/>
      <c r="G249" s="266">
        <f>G250+G251</f>
        <v>9.5</v>
      </c>
      <c r="H249" s="266">
        <f>H250</f>
        <v>4</v>
      </c>
      <c r="I249" s="266">
        <f>I251</f>
        <v>5.5</v>
      </c>
      <c r="J249" s="66"/>
      <c r="K249" s="66"/>
      <c r="L249" s="66"/>
      <c r="M249" s="66"/>
      <c r="N249" s="66"/>
    </row>
    <row r="250" spans="1:14" ht="84" x14ac:dyDescent="0.25">
      <c r="A250" s="125">
        <v>4</v>
      </c>
      <c r="B250" s="316" t="s">
        <v>678</v>
      </c>
      <c r="C250" s="54">
        <v>4</v>
      </c>
      <c r="D250" s="325" t="s">
        <v>39</v>
      </c>
      <c r="E250" s="325" t="s">
        <v>39</v>
      </c>
      <c r="F250" s="326" t="s">
        <v>39</v>
      </c>
      <c r="G250" s="29">
        <v>4</v>
      </c>
      <c r="H250" s="29">
        <v>4</v>
      </c>
      <c r="I250" s="327" t="s">
        <v>39</v>
      </c>
      <c r="J250" s="5" t="s">
        <v>679</v>
      </c>
      <c r="K250" s="232" t="s">
        <v>680</v>
      </c>
      <c r="L250" s="5" t="s">
        <v>668</v>
      </c>
      <c r="M250" s="232" t="s">
        <v>681</v>
      </c>
      <c r="N250" s="36"/>
    </row>
    <row r="251" spans="1:14" ht="84" x14ac:dyDescent="0.25">
      <c r="A251" s="125">
        <v>5</v>
      </c>
      <c r="B251" s="328" t="s">
        <v>682</v>
      </c>
      <c r="C251" s="329">
        <v>5.5</v>
      </c>
      <c r="D251" s="330" t="s">
        <v>39</v>
      </c>
      <c r="E251" s="330" t="s">
        <v>39</v>
      </c>
      <c r="F251" s="330" t="s">
        <v>39</v>
      </c>
      <c r="G251" s="29">
        <v>5.5</v>
      </c>
      <c r="H251" s="327" t="s">
        <v>39</v>
      </c>
      <c r="I251" s="29">
        <v>5.5</v>
      </c>
      <c r="J251" s="5" t="s">
        <v>683</v>
      </c>
      <c r="K251" s="5" t="s">
        <v>684</v>
      </c>
      <c r="L251" s="5" t="s">
        <v>668</v>
      </c>
      <c r="M251" s="232" t="s">
        <v>681</v>
      </c>
      <c r="N251" s="36"/>
    </row>
    <row r="252" spans="1:14" ht="21" x14ac:dyDescent="0.25">
      <c r="A252" s="1211" t="s">
        <v>685</v>
      </c>
      <c r="B252" s="1211"/>
      <c r="C252" s="1211"/>
      <c r="D252" s="1211"/>
      <c r="E252" s="1211"/>
      <c r="F252" s="1211"/>
      <c r="G252" s="266">
        <f>G253+G254</f>
        <v>9.5599999999999987</v>
      </c>
      <c r="H252" s="331"/>
      <c r="I252" s="266">
        <f>I253+I254</f>
        <v>9.5599999999999987</v>
      </c>
      <c r="J252" s="64"/>
      <c r="K252" s="64"/>
      <c r="L252" s="64"/>
      <c r="M252" s="64"/>
      <c r="N252" s="64"/>
    </row>
    <row r="253" spans="1:14" ht="84" x14ac:dyDescent="0.25">
      <c r="A253" s="125">
        <v>6</v>
      </c>
      <c r="B253" s="316" t="s">
        <v>686</v>
      </c>
      <c r="C253" s="54">
        <v>4.0599999999999996</v>
      </c>
      <c r="D253" s="325" t="s">
        <v>39</v>
      </c>
      <c r="E253" s="325" t="s">
        <v>39</v>
      </c>
      <c r="F253" s="325" t="s">
        <v>39</v>
      </c>
      <c r="G253" s="29">
        <v>4.0599999999999996</v>
      </c>
      <c r="H253" s="327" t="s">
        <v>39</v>
      </c>
      <c r="I253" s="29">
        <v>4.0599999999999996</v>
      </c>
      <c r="J253" s="5" t="s">
        <v>687</v>
      </c>
      <c r="K253" s="332" t="s">
        <v>688</v>
      </c>
      <c r="L253" s="5" t="s">
        <v>689</v>
      </c>
      <c r="M253" s="232" t="s">
        <v>690</v>
      </c>
      <c r="N253" s="333"/>
    </row>
    <row r="254" spans="1:14" ht="63" x14ac:dyDescent="0.35">
      <c r="A254" s="127">
        <v>7</v>
      </c>
      <c r="B254" s="323" t="s">
        <v>691</v>
      </c>
      <c r="C254" s="334">
        <v>5.5</v>
      </c>
      <c r="D254" s="230"/>
      <c r="E254" s="230"/>
      <c r="F254" s="230"/>
      <c r="G254" s="335">
        <v>5.5</v>
      </c>
      <c r="H254" s="327" t="s">
        <v>39</v>
      </c>
      <c r="I254" s="335">
        <v>5.5</v>
      </c>
      <c r="J254" s="133"/>
      <c r="K254" s="133"/>
      <c r="L254" s="336"/>
      <c r="M254" s="229" t="s">
        <v>690</v>
      </c>
      <c r="N254" s="337"/>
    </row>
    <row r="255" spans="1:14" ht="21" x14ac:dyDescent="0.25">
      <c r="A255" s="1182" t="s">
        <v>692</v>
      </c>
      <c r="B255" s="1182"/>
      <c r="C255" s="1182"/>
      <c r="D255" s="1182"/>
      <c r="E255" s="1182"/>
      <c r="F255" s="1182"/>
      <c r="G255" s="266">
        <f>SUM(G256:G261)</f>
        <v>69.267600000000002</v>
      </c>
      <c r="H255" s="266">
        <f>H256+H261</f>
        <v>17.5</v>
      </c>
      <c r="I255" s="266">
        <f>SUM(I256:I260)</f>
        <v>51.767600000000002</v>
      </c>
      <c r="J255" s="66"/>
      <c r="K255" s="66"/>
      <c r="L255" s="66"/>
      <c r="M255" s="66"/>
      <c r="N255" s="66"/>
    </row>
    <row r="256" spans="1:14" ht="63" x14ac:dyDescent="0.35">
      <c r="A256" s="125">
        <v>8</v>
      </c>
      <c r="B256" s="316" t="s">
        <v>693</v>
      </c>
      <c r="C256" s="54">
        <v>14.97</v>
      </c>
      <c r="D256" s="221" t="s">
        <v>39</v>
      </c>
      <c r="E256" s="221" t="s">
        <v>39</v>
      </c>
      <c r="F256" s="221" t="s">
        <v>39</v>
      </c>
      <c r="G256" s="29">
        <v>14.97</v>
      </c>
      <c r="H256" s="206">
        <v>10.3</v>
      </c>
      <c r="I256" s="132">
        <v>4.67</v>
      </c>
      <c r="J256" s="5" t="s">
        <v>694</v>
      </c>
      <c r="K256" s="5" t="s">
        <v>695</v>
      </c>
      <c r="L256" s="5" t="s">
        <v>696</v>
      </c>
      <c r="M256" s="229" t="s">
        <v>90</v>
      </c>
      <c r="N256" s="7"/>
    </row>
    <row r="257" spans="1:14" ht="84" x14ac:dyDescent="0.25">
      <c r="A257" s="125">
        <v>9</v>
      </c>
      <c r="B257" s="121" t="s">
        <v>697</v>
      </c>
      <c r="C257" s="249">
        <f t="shared" ref="C257" si="22">SUM(G257)</f>
        <v>4.8</v>
      </c>
      <c r="D257" s="130" t="s">
        <v>39</v>
      </c>
      <c r="E257" s="130" t="s">
        <v>39</v>
      </c>
      <c r="F257" s="130" t="s">
        <v>39</v>
      </c>
      <c r="G257" s="262">
        <f t="shared" ref="G257" si="23">SUM(H257:I257)</f>
        <v>4.8</v>
      </c>
      <c r="H257" s="123" t="s">
        <v>39</v>
      </c>
      <c r="I257" s="131">
        <v>4.8</v>
      </c>
      <c r="J257" s="121" t="s">
        <v>698</v>
      </c>
      <c r="K257" s="121" t="s">
        <v>699</v>
      </c>
      <c r="L257" s="121" t="s">
        <v>696</v>
      </c>
      <c r="M257" s="121" t="s">
        <v>90</v>
      </c>
      <c r="N257" s="120" t="s">
        <v>700</v>
      </c>
    </row>
    <row r="258" spans="1:14" ht="94.5" x14ac:dyDescent="0.25">
      <c r="A258" s="125">
        <v>10</v>
      </c>
      <c r="B258" s="6" t="s">
        <v>701</v>
      </c>
      <c r="C258" s="29">
        <v>27.047599999999999</v>
      </c>
      <c r="D258" s="17" t="s">
        <v>39</v>
      </c>
      <c r="E258" s="17" t="s">
        <v>39</v>
      </c>
      <c r="F258" s="17" t="s">
        <v>39</v>
      </c>
      <c r="G258" s="29">
        <v>27.047599999999999</v>
      </c>
      <c r="H258" s="17" t="s">
        <v>39</v>
      </c>
      <c r="I258" s="29">
        <v>27.047599999999999</v>
      </c>
      <c r="J258" s="120" t="s">
        <v>702</v>
      </c>
      <c r="K258" s="208" t="s">
        <v>703</v>
      </c>
      <c r="L258" s="5" t="s">
        <v>696</v>
      </c>
      <c r="M258" s="229" t="s">
        <v>272</v>
      </c>
      <c r="N258" s="5" t="s">
        <v>704</v>
      </c>
    </row>
    <row r="259" spans="1:14" ht="110.25" x14ac:dyDescent="0.25">
      <c r="A259" s="125">
        <v>11</v>
      </c>
      <c r="B259" s="6" t="s">
        <v>705</v>
      </c>
      <c r="C259" s="132">
        <v>9</v>
      </c>
      <c r="D259" s="17" t="s">
        <v>39</v>
      </c>
      <c r="E259" s="17" t="s">
        <v>39</v>
      </c>
      <c r="F259" s="17" t="s">
        <v>39</v>
      </c>
      <c r="G259" s="132">
        <v>9</v>
      </c>
      <c r="H259" s="17" t="s">
        <v>39</v>
      </c>
      <c r="I259" s="132">
        <v>9</v>
      </c>
      <c r="J259" s="338" t="s">
        <v>706</v>
      </c>
      <c r="K259" s="5" t="s">
        <v>707</v>
      </c>
      <c r="L259" s="5" t="s">
        <v>696</v>
      </c>
      <c r="M259" s="229" t="s">
        <v>75</v>
      </c>
      <c r="N259" s="5" t="s">
        <v>708</v>
      </c>
    </row>
    <row r="260" spans="1:14" ht="84" x14ac:dyDescent="0.25">
      <c r="A260" s="125">
        <v>12</v>
      </c>
      <c r="B260" s="6" t="s">
        <v>709</v>
      </c>
      <c r="C260" s="132">
        <v>6.25</v>
      </c>
      <c r="D260" s="17" t="s">
        <v>39</v>
      </c>
      <c r="E260" s="17" t="s">
        <v>39</v>
      </c>
      <c r="F260" s="17" t="s">
        <v>39</v>
      </c>
      <c r="G260" s="132">
        <v>6.25</v>
      </c>
      <c r="H260" s="17" t="s">
        <v>39</v>
      </c>
      <c r="I260" s="132">
        <v>6.25</v>
      </c>
      <c r="J260" s="5" t="s">
        <v>710</v>
      </c>
      <c r="K260" s="332" t="s">
        <v>711</v>
      </c>
      <c r="L260" s="5" t="s">
        <v>696</v>
      </c>
      <c r="M260" s="229" t="s">
        <v>93</v>
      </c>
      <c r="N260" s="5" t="s">
        <v>712</v>
      </c>
    </row>
    <row r="261" spans="1:14" ht="110.25" x14ac:dyDescent="0.35">
      <c r="A261" s="125">
        <v>13</v>
      </c>
      <c r="B261" s="323" t="s">
        <v>713</v>
      </c>
      <c r="C261" s="339">
        <v>7.2</v>
      </c>
      <c r="D261" s="340" t="s">
        <v>20</v>
      </c>
      <c r="E261" s="340" t="s">
        <v>20</v>
      </c>
      <c r="F261" s="340" t="s">
        <v>20</v>
      </c>
      <c r="G261" s="132">
        <v>7.2</v>
      </c>
      <c r="H261" s="132">
        <v>7.2</v>
      </c>
      <c r="I261" s="157" t="s">
        <v>20</v>
      </c>
      <c r="J261" s="341" t="s">
        <v>714</v>
      </c>
      <c r="K261" s="341" t="s">
        <v>715</v>
      </c>
      <c r="L261" s="154" t="s">
        <v>716</v>
      </c>
      <c r="M261" s="229" t="s">
        <v>717</v>
      </c>
      <c r="N261" s="342"/>
    </row>
    <row r="262" spans="1:14" ht="21" x14ac:dyDescent="0.25">
      <c r="A262" s="1211" t="s">
        <v>718</v>
      </c>
      <c r="B262" s="1211"/>
      <c r="C262" s="1211"/>
      <c r="D262" s="1211"/>
      <c r="E262" s="1211"/>
      <c r="F262" s="1211"/>
      <c r="G262" s="266">
        <f>SUM(G263:G266)</f>
        <v>6.6067</v>
      </c>
      <c r="H262" s="266">
        <f>SUM(H263:H266)</f>
        <v>5.3222000000000005</v>
      </c>
      <c r="I262" s="266">
        <f t="shared" ref="I262" si="24">SUM(I263:I266)</f>
        <v>1.2845</v>
      </c>
      <c r="J262" s="64"/>
      <c r="K262" s="64"/>
      <c r="L262" s="64"/>
      <c r="M262" s="64"/>
      <c r="N262" s="64"/>
    </row>
    <row r="263" spans="1:14" ht="93.75" x14ac:dyDescent="0.25">
      <c r="A263" s="125">
        <v>14</v>
      </c>
      <c r="B263" s="343" t="s">
        <v>719</v>
      </c>
      <c r="C263" s="198">
        <v>0.2</v>
      </c>
      <c r="D263" s="58" t="s">
        <v>20</v>
      </c>
      <c r="E263" s="58" t="s">
        <v>20</v>
      </c>
      <c r="F263" s="58" t="s">
        <v>20</v>
      </c>
      <c r="G263" s="132">
        <v>0.2</v>
      </c>
      <c r="H263" s="132">
        <v>0.2</v>
      </c>
      <c r="I263" s="157" t="s">
        <v>20</v>
      </c>
      <c r="J263" s="344" t="s">
        <v>720</v>
      </c>
      <c r="K263" s="345" t="s">
        <v>721</v>
      </c>
      <c r="L263" s="345" t="s">
        <v>722</v>
      </c>
      <c r="M263" s="346" t="s">
        <v>723</v>
      </c>
      <c r="N263" s="347"/>
    </row>
    <row r="264" spans="1:14" ht="93.75" x14ac:dyDescent="0.25">
      <c r="A264" s="125">
        <v>15</v>
      </c>
      <c r="B264" s="348" t="s">
        <v>724</v>
      </c>
      <c r="C264" s="349">
        <v>1.7250000000000001</v>
      </c>
      <c r="D264" s="157" t="s">
        <v>20</v>
      </c>
      <c r="E264" s="157" t="s">
        <v>20</v>
      </c>
      <c r="F264" s="157" t="s">
        <v>20</v>
      </c>
      <c r="G264" s="349">
        <v>1.7250000000000001</v>
      </c>
      <c r="H264" s="349">
        <v>0.76500000000000001</v>
      </c>
      <c r="I264" s="349">
        <v>0.96</v>
      </c>
      <c r="J264" s="344" t="s">
        <v>725</v>
      </c>
      <c r="K264" s="344" t="s">
        <v>726</v>
      </c>
      <c r="L264" s="345" t="s">
        <v>722</v>
      </c>
      <c r="M264" s="346" t="s">
        <v>727</v>
      </c>
      <c r="N264" s="5" t="s">
        <v>728</v>
      </c>
    </row>
    <row r="265" spans="1:14" ht="93.75" x14ac:dyDescent="0.25">
      <c r="A265" s="125">
        <v>16</v>
      </c>
      <c r="B265" s="348" t="s">
        <v>729</v>
      </c>
      <c r="C265" s="350">
        <v>0.68169999999999997</v>
      </c>
      <c r="D265" s="157" t="s">
        <v>20</v>
      </c>
      <c r="E265" s="157" t="s">
        <v>20</v>
      </c>
      <c r="F265" s="157" t="s">
        <v>20</v>
      </c>
      <c r="G265" s="350">
        <v>0.68169999999999997</v>
      </c>
      <c r="H265" s="349">
        <v>0.35720000000000002</v>
      </c>
      <c r="I265" s="350">
        <v>0.32450000000000001</v>
      </c>
      <c r="J265" s="345" t="s">
        <v>730</v>
      </c>
      <c r="K265" s="345" t="s">
        <v>731</v>
      </c>
      <c r="L265" s="345" t="s">
        <v>722</v>
      </c>
      <c r="M265" s="346" t="s">
        <v>732</v>
      </c>
      <c r="N265" s="5" t="s">
        <v>733</v>
      </c>
    </row>
    <row r="266" spans="1:14" ht="93.75" x14ac:dyDescent="0.35">
      <c r="A266" s="125">
        <v>17</v>
      </c>
      <c r="B266" s="328" t="s">
        <v>734</v>
      </c>
      <c r="C266" s="351">
        <v>4</v>
      </c>
      <c r="D266" s="340" t="s">
        <v>20</v>
      </c>
      <c r="E266" s="340" t="s">
        <v>20</v>
      </c>
      <c r="F266" s="340" t="s">
        <v>20</v>
      </c>
      <c r="G266" s="350">
        <v>4</v>
      </c>
      <c r="H266" s="350">
        <v>4</v>
      </c>
      <c r="I266" s="157" t="s">
        <v>20</v>
      </c>
      <c r="J266" s="5" t="s">
        <v>735</v>
      </c>
      <c r="K266" s="5" t="s">
        <v>736</v>
      </c>
      <c r="L266" s="345" t="s">
        <v>722</v>
      </c>
      <c r="M266" s="232" t="s">
        <v>737</v>
      </c>
      <c r="N266" s="7"/>
    </row>
    <row r="267" spans="1:14" ht="21" x14ac:dyDescent="0.25">
      <c r="A267" s="1182" t="s">
        <v>738</v>
      </c>
      <c r="B267" s="1182"/>
      <c r="C267" s="1182"/>
      <c r="D267" s="1182"/>
      <c r="E267" s="1182"/>
      <c r="F267" s="1182"/>
      <c r="G267" s="266">
        <f>G268</f>
        <v>4.9993999999999996</v>
      </c>
      <c r="H267" s="352"/>
      <c r="I267" s="266">
        <f>I268</f>
        <v>4.9993999999999996</v>
      </c>
      <c r="J267" s="66"/>
      <c r="K267" s="66"/>
      <c r="L267" s="66"/>
      <c r="M267" s="66"/>
      <c r="N267" s="66"/>
    </row>
    <row r="268" spans="1:14" ht="93.75" x14ac:dyDescent="0.35">
      <c r="A268" s="125">
        <v>18</v>
      </c>
      <c r="B268" s="6" t="s">
        <v>739</v>
      </c>
      <c r="C268" s="132">
        <v>4.9993999999999996</v>
      </c>
      <c r="D268" s="157" t="s">
        <v>20</v>
      </c>
      <c r="E268" s="157" t="s">
        <v>20</v>
      </c>
      <c r="F268" s="157" t="s">
        <v>20</v>
      </c>
      <c r="G268" s="132">
        <v>4.9993999999999996</v>
      </c>
      <c r="H268" s="157" t="s">
        <v>20</v>
      </c>
      <c r="I268" s="132">
        <v>4.9993999999999996</v>
      </c>
      <c r="J268" s="5" t="s">
        <v>740</v>
      </c>
      <c r="K268" s="332" t="s">
        <v>741</v>
      </c>
      <c r="L268" s="154" t="s">
        <v>716</v>
      </c>
      <c r="M268" s="232" t="s">
        <v>742</v>
      </c>
      <c r="N268" s="7"/>
    </row>
    <row r="269" spans="1:14" ht="21" x14ac:dyDescent="0.25">
      <c r="A269" s="1182" t="s">
        <v>743</v>
      </c>
      <c r="B269" s="1182"/>
      <c r="C269" s="1182"/>
      <c r="D269" s="1182"/>
      <c r="E269" s="1182"/>
      <c r="F269" s="1182"/>
      <c r="G269" s="266">
        <f>G270</f>
        <v>10</v>
      </c>
      <c r="H269" s="352"/>
      <c r="I269" s="266">
        <f>I270</f>
        <v>10</v>
      </c>
      <c r="J269" s="66"/>
      <c r="K269" s="66"/>
      <c r="L269" s="66"/>
      <c r="M269" s="66"/>
      <c r="N269" s="66"/>
    </row>
    <row r="270" spans="1:14" ht="126" x14ac:dyDescent="0.35">
      <c r="A270" s="353">
        <v>19</v>
      </c>
      <c r="B270" s="323" t="s">
        <v>744</v>
      </c>
      <c r="C270" s="339">
        <v>5</v>
      </c>
      <c r="D270" s="117" t="s">
        <v>20</v>
      </c>
      <c r="E270" s="117" t="s">
        <v>20</v>
      </c>
      <c r="F270" s="117" t="s">
        <v>20</v>
      </c>
      <c r="G270" s="132">
        <v>10</v>
      </c>
      <c r="H270" s="32" t="s">
        <v>20</v>
      </c>
      <c r="I270" s="132">
        <v>10</v>
      </c>
      <c r="J270" s="120" t="s">
        <v>745</v>
      </c>
      <c r="K270" s="208" t="s">
        <v>746</v>
      </c>
      <c r="L270" s="120" t="s">
        <v>696</v>
      </c>
      <c r="M270" s="229" t="s">
        <v>747</v>
      </c>
      <c r="N270" s="133"/>
    </row>
    <row r="271" spans="1:14" ht="21" x14ac:dyDescent="0.25">
      <c r="A271" s="1211" t="s">
        <v>748</v>
      </c>
      <c r="B271" s="1211"/>
      <c r="C271" s="1211"/>
      <c r="D271" s="1211"/>
      <c r="E271" s="1211"/>
      <c r="F271" s="1211"/>
      <c r="G271" s="266">
        <f>G272</f>
        <v>2</v>
      </c>
      <c r="H271" s="266">
        <f>H272</f>
        <v>2</v>
      </c>
      <c r="I271" s="352"/>
      <c r="J271" s="64"/>
      <c r="K271" s="64"/>
      <c r="L271" s="64"/>
      <c r="M271" s="64"/>
      <c r="N271" s="64"/>
    </row>
    <row r="272" spans="1:14" ht="110.25" x14ac:dyDescent="0.35">
      <c r="A272" s="353">
        <v>20</v>
      </c>
      <c r="B272" s="328" t="s">
        <v>749</v>
      </c>
      <c r="C272" s="351">
        <v>2</v>
      </c>
      <c r="D272" s="340" t="s">
        <v>20</v>
      </c>
      <c r="E272" s="340" t="s">
        <v>20</v>
      </c>
      <c r="F272" s="340" t="s">
        <v>20</v>
      </c>
      <c r="G272" s="350">
        <v>2</v>
      </c>
      <c r="H272" s="350">
        <v>2</v>
      </c>
      <c r="I272" s="157" t="s">
        <v>20</v>
      </c>
      <c r="J272" s="338" t="s">
        <v>750</v>
      </c>
      <c r="K272" s="5" t="s">
        <v>751</v>
      </c>
      <c r="L272" s="5" t="s">
        <v>668</v>
      </c>
      <c r="M272" s="232" t="s">
        <v>752</v>
      </c>
      <c r="N272" s="7"/>
    </row>
    <row r="273" spans="1:14" ht="21" x14ac:dyDescent="0.25">
      <c r="A273" s="1196" t="s">
        <v>753</v>
      </c>
      <c r="B273" s="1196"/>
      <c r="C273" s="1196"/>
      <c r="D273" s="1196"/>
      <c r="E273" s="1196"/>
      <c r="F273" s="1196"/>
      <c r="G273" s="266">
        <f t="shared" ref="G273" si="25">G274</f>
        <v>7</v>
      </c>
      <c r="H273" s="352"/>
      <c r="I273" s="266">
        <f t="shared" ref="I273" si="26">I274</f>
        <v>7</v>
      </c>
      <c r="J273" s="354"/>
      <c r="K273" s="354"/>
      <c r="L273" s="354"/>
      <c r="M273" s="354"/>
      <c r="N273" s="354"/>
    </row>
    <row r="274" spans="1:14" ht="63" x14ac:dyDescent="0.25">
      <c r="A274" s="355">
        <v>21</v>
      </c>
      <c r="B274" s="85" t="s">
        <v>754</v>
      </c>
      <c r="C274" s="56">
        <v>7</v>
      </c>
      <c r="D274" s="69" t="s">
        <v>20</v>
      </c>
      <c r="E274" s="69" t="s">
        <v>20</v>
      </c>
      <c r="F274" s="69" t="s">
        <v>20</v>
      </c>
      <c r="G274" s="29">
        <v>7</v>
      </c>
      <c r="H274" s="157" t="s">
        <v>20</v>
      </c>
      <c r="I274" s="29">
        <v>7</v>
      </c>
      <c r="J274" s="232" t="s">
        <v>755</v>
      </c>
      <c r="K274" s="254" t="s">
        <v>756</v>
      </c>
      <c r="L274" s="232" t="s">
        <v>668</v>
      </c>
      <c r="M274" s="17" t="s">
        <v>757</v>
      </c>
      <c r="N274" s="356"/>
    </row>
    <row r="275" spans="1:14" ht="21" x14ac:dyDescent="0.25">
      <c r="A275" s="1196" t="s">
        <v>758</v>
      </c>
      <c r="B275" s="1196"/>
      <c r="C275" s="1196"/>
      <c r="D275" s="1196"/>
      <c r="E275" s="1196"/>
      <c r="F275" s="1196"/>
      <c r="G275" s="266">
        <f>SUM(G276:G281)</f>
        <v>40.25</v>
      </c>
      <c r="H275" s="266">
        <f>SUM(H276:H281)</f>
        <v>29.95</v>
      </c>
      <c r="I275" s="266">
        <f>SUM(I276:I281)</f>
        <v>10.3</v>
      </c>
      <c r="J275" s="354"/>
      <c r="K275" s="354"/>
      <c r="L275" s="354"/>
      <c r="M275" s="354"/>
      <c r="N275" s="354"/>
    </row>
    <row r="276" spans="1:14" ht="84" x14ac:dyDescent="0.25">
      <c r="A276" s="125">
        <v>22</v>
      </c>
      <c r="B276" s="204" t="s">
        <v>759</v>
      </c>
      <c r="C276" s="109"/>
      <c r="D276" s="32"/>
      <c r="E276" s="32"/>
      <c r="F276" s="32"/>
      <c r="G276" s="109">
        <f t="shared" ref="G276:G281" si="27">H276+I276</f>
        <v>6.5</v>
      </c>
      <c r="H276" s="109">
        <v>4</v>
      </c>
      <c r="I276" s="109">
        <v>2.5</v>
      </c>
      <c r="J276" s="229" t="s">
        <v>760</v>
      </c>
      <c r="K276" s="357"/>
      <c r="L276" s="229"/>
      <c r="M276" s="32" t="s">
        <v>761</v>
      </c>
      <c r="N276" s="121" t="s">
        <v>762</v>
      </c>
    </row>
    <row r="277" spans="1:14" ht="126" x14ac:dyDescent="0.3">
      <c r="A277" s="125">
        <v>23</v>
      </c>
      <c r="B277" s="204" t="s">
        <v>763</v>
      </c>
      <c r="C277" s="109"/>
      <c r="D277" s="32"/>
      <c r="E277" s="32"/>
      <c r="F277" s="32"/>
      <c r="G277" s="109">
        <f t="shared" si="27"/>
        <v>4.75</v>
      </c>
      <c r="H277" s="109">
        <v>4.75</v>
      </c>
      <c r="I277" s="109">
        <v>0</v>
      </c>
      <c r="J277" s="229" t="s">
        <v>760</v>
      </c>
      <c r="K277" s="229" t="s">
        <v>764</v>
      </c>
      <c r="L277" s="358"/>
      <c r="M277" s="32" t="s">
        <v>765</v>
      </c>
      <c r="N277" s="121" t="s">
        <v>766</v>
      </c>
    </row>
    <row r="278" spans="1:14" ht="105" x14ac:dyDescent="0.25">
      <c r="A278" s="125">
        <v>24</v>
      </c>
      <c r="B278" s="204" t="s">
        <v>767</v>
      </c>
      <c r="C278" s="109"/>
      <c r="D278" s="32"/>
      <c r="E278" s="32"/>
      <c r="F278" s="32"/>
      <c r="G278" s="109">
        <f t="shared" si="27"/>
        <v>4.8</v>
      </c>
      <c r="H278" s="359">
        <v>0</v>
      </c>
      <c r="I278" s="109">
        <v>4.8</v>
      </c>
      <c r="J278" s="229" t="s">
        <v>760</v>
      </c>
      <c r="K278" s="357"/>
      <c r="L278" s="229"/>
      <c r="M278" s="32" t="s">
        <v>765</v>
      </c>
      <c r="N278" s="121" t="s">
        <v>768</v>
      </c>
    </row>
    <row r="279" spans="1:14" ht="42" x14ac:dyDescent="0.25">
      <c r="A279" s="125">
        <v>25</v>
      </c>
      <c r="B279" s="204" t="s">
        <v>769</v>
      </c>
      <c r="C279" s="109"/>
      <c r="D279" s="32"/>
      <c r="E279" s="32"/>
      <c r="F279" s="32"/>
      <c r="G279" s="109">
        <f t="shared" si="27"/>
        <v>3</v>
      </c>
      <c r="H279" s="359">
        <v>0</v>
      </c>
      <c r="I279" s="109">
        <v>3</v>
      </c>
      <c r="J279" s="229" t="s">
        <v>760</v>
      </c>
      <c r="K279" s="357"/>
      <c r="L279" s="229"/>
      <c r="M279" s="32" t="s">
        <v>770</v>
      </c>
      <c r="N279" s="356"/>
    </row>
    <row r="280" spans="1:14" ht="63" x14ac:dyDescent="0.25">
      <c r="A280" s="125">
        <v>26</v>
      </c>
      <c r="B280" s="204" t="s">
        <v>771</v>
      </c>
      <c r="C280" s="109"/>
      <c r="D280" s="32"/>
      <c r="E280" s="32"/>
      <c r="F280" s="32"/>
      <c r="G280" s="109">
        <f t="shared" si="27"/>
        <v>1.2</v>
      </c>
      <c r="H280" s="109">
        <v>1.2</v>
      </c>
      <c r="I280" s="359">
        <v>0</v>
      </c>
      <c r="J280" s="229" t="s">
        <v>772</v>
      </c>
      <c r="K280" s="357"/>
      <c r="L280" s="229"/>
      <c r="M280" s="32" t="s">
        <v>773</v>
      </c>
      <c r="N280" s="121" t="s">
        <v>774</v>
      </c>
    </row>
    <row r="281" spans="1:14" ht="42" x14ac:dyDescent="0.25">
      <c r="A281" s="125">
        <v>27</v>
      </c>
      <c r="B281" s="204" t="s">
        <v>775</v>
      </c>
      <c r="C281" s="109"/>
      <c r="D281" s="32"/>
      <c r="E281" s="32"/>
      <c r="F281" s="32"/>
      <c r="G281" s="109">
        <f t="shared" si="27"/>
        <v>20</v>
      </c>
      <c r="H281" s="360">
        <v>20</v>
      </c>
      <c r="I281" s="359">
        <v>0</v>
      </c>
      <c r="J281" s="229" t="s">
        <v>776</v>
      </c>
      <c r="K281" s="229" t="s">
        <v>777</v>
      </c>
      <c r="L281" s="229"/>
      <c r="M281" s="32" t="s">
        <v>778</v>
      </c>
      <c r="N281" s="356"/>
    </row>
    <row r="282" spans="1:14" ht="59.25" customHeight="1" thickBot="1" x14ac:dyDescent="0.3">
      <c r="A282" s="1209" t="s">
        <v>779</v>
      </c>
      <c r="B282" s="1209"/>
      <c r="C282" s="361">
        <f>SUM(C246:C247)+SUM(C250:C251)+SUM(C253:C254)+SUM(C256:C261)+SUM(C263:C266)+C268+C270+C272+C274</f>
        <v>234.68808299999998</v>
      </c>
      <c r="D282" s="362"/>
      <c r="E282" s="362"/>
      <c r="F282" s="362"/>
      <c r="G282" s="363">
        <f>G245+G249+G252+G255+G262+G267+G269+G271+G273+G275</f>
        <v>279.93808300000001</v>
      </c>
      <c r="H282" s="363">
        <f>H245+H249+H252+H255+H262+H267+H269+H271+H273+H275</f>
        <v>58.772199999999998</v>
      </c>
      <c r="I282" s="363">
        <f>I245+I249+I252+I255+I262+I267+I269+I271+I273+I275</f>
        <v>221.16588300000001</v>
      </c>
      <c r="J282" s="362"/>
      <c r="K282" s="362"/>
      <c r="L282" s="362"/>
      <c r="M282" s="362"/>
      <c r="N282" s="364"/>
    </row>
    <row r="283" spans="1:14" ht="21.75" thickTop="1" x14ac:dyDescent="0.25">
      <c r="A283" s="1210" t="s">
        <v>780</v>
      </c>
      <c r="B283" s="1210"/>
      <c r="C283" s="1210"/>
      <c r="D283" s="1210"/>
      <c r="E283" s="1210"/>
      <c r="F283" s="1210"/>
      <c r="G283" s="1210"/>
      <c r="H283" s="1210"/>
      <c r="I283" s="1191"/>
      <c r="J283" s="1191"/>
      <c r="K283" s="1191"/>
      <c r="L283" s="1191"/>
      <c r="M283" s="1191"/>
      <c r="N283" s="1191"/>
    </row>
    <row r="284" spans="1:14" ht="21" x14ac:dyDescent="0.25">
      <c r="A284" s="1179" t="s">
        <v>781</v>
      </c>
      <c r="B284" s="1181"/>
      <c r="C284" s="365"/>
      <c r="D284" s="365"/>
      <c r="E284" s="365"/>
      <c r="F284" s="365"/>
      <c r="G284" s="365"/>
      <c r="H284" s="365"/>
      <c r="I284" s="218"/>
      <c r="J284" s="218"/>
      <c r="K284" s="218"/>
      <c r="L284" s="218"/>
      <c r="M284" s="218"/>
      <c r="N284" s="218"/>
    </row>
    <row r="285" spans="1:14" ht="84" x14ac:dyDescent="0.25">
      <c r="A285" s="234">
        <v>1</v>
      </c>
      <c r="B285" s="227" t="s">
        <v>782</v>
      </c>
      <c r="C285" s="366"/>
      <c r="D285" s="366"/>
      <c r="E285" s="366"/>
      <c r="F285" s="366"/>
      <c r="G285" s="234" t="s">
        <v>20</v>
      </c>
      <c r="H285" s="324" t="s">
        <v>188</v>
      </c>
      <c r="I285" s="324" t="s">
        <v>188</v>
      </c>
      <c r="J285" s="367" t="s">
        <v>783</v>
      </c>
      <c r="K285" s="213" t="s">
        <v>784</v>
      </c>
      <c r="L285" s="121" t="s">
        <v>785</v>
      </c>
      <c r="M285" s="121" t="s">
        <v>674</v>
      </c>
      <c r="N285" s="229" t="s">
        <v>676</v>
      </c>
    </row>
    <row r="286" spans="1:14" ht="21" x14ac:dyDescent="0.25">
      <c r="A286" s="1182" t="s">
        <v>692</v>
      </c>
      <c r="B286" s="1182"/>
      <c r="C286" s="1182"/>
      <c r="D286" s="1182"/>
      <c r="E286" s="1182"/>
      <c r="F286" s="1182"/>
      <c r="G286" s="266">
        <f>+G287+G288</f>
        <v>2</v>
      </c>
      <c r="H286" s="266">
        <f>+H287+H288</f>
        <v>0.5</v>
      </c>
      <c r="I286" s="266">
        <f>+I287+I288</f>
        <v>1.5</v>
      </c>
      <c r="J286" s="66"/>
      <c r="K286" s="66"/>
      <c r="L286" s="66"/>
      <c r="M286" s="66"/>
      <c r="N286" s="66"/>
    </row>
    <row r="287" spans="1:14" ht="112.5" x14ac:dyDescent="0.35">
      <c r="A287" s="125">
        <v>2</v>
      </c>
      <c r="B287" s="232" t="s">
        <v>786</v>
      </c>
      <c r="C287" s="350">
        <v>1</v>
      </c>
      <c r="D287" s="157" t="s">
        <v>20</v>
      </c>
      <c r="E287" s="157" t="s">
        <v>20</v>
      </c>
      <c r="F287" s="157" t="s">
        <v>20</v>
      </c>
      <c r="G287" s="350">
        <v>1</v>
      </c>
      <c r="H287" s="157"/>
      <c r="I287" s="368">
        <v>1</v>
      </c>
      <c r="J287" s="215" t="s">
        <v>787</v>
      </c>
      <c r="K287" s="369" t="s">
        <v>788</v>
      </c>
      <c r="L287" s="369" t="s">
        <v>789</v>
      </c>
      <c r="M287" s="73" t="s">
        <v>717</v>
      </c>
      <c r="N287" s="7"/>
    </row>
    <row r="288" spans="1:14" ht="84" x14ac:dyDescent="0.25">
      <c r="A288" s="297">
        <v>3</v>
      </c>
      <c r="B288" s="4" t="s">
        <v>790</v>
      </c>
      <c r="C288" s="28">
        <f>SUM(G288)</f>
        <v>1</v>
      </c>
      <c r="D288" s="130" t="s">
        <v>20</v>
      </c>
      <c r="E288" s="130" t="s">
        <v>20</v>
      </c>
      <c r="F288" s="130" t="s">
        <v>20</v>
      </c>
      <c r="G288" s="370">
        <v>1</v>
      </c>
      <c r="H288" s="370">
        <v>0.5</v>
      </c>
      <c r="I288" s="370">
        <v>0.5</v>
      </c>
      <c r="J288" s="184" t="s">
        <v>791</v>
      </c>
      <c r="K288" s="9" t="s">
        <v>792</v>
      </c>
      <c r="L288" s="9" t="s">
        <v>793</v>
      </c>
      <c r="M288" s="9" t="s">
        <v>75</v>
      </c>
      <c r="N288" s="9" t="s">
        <v>794</v>
      </c>
    </row>
    <row r="289" spans="1:14" ht="21" x14ac:dyDescent="0.25">
      <c r="A289" s="1182" t="s">
        <v>795</v>
      </c>
      <c r="B289" s="1182"/>
      <c r="C289" s="1182"/>
      <c r="D289" s="1182"/>
      <c r="E289" s="1182"/>
      <c r="F289" s="1182"/>
      <c r="G289" s="266">
        <f>G290</f>
        <v>96.170100000000005</v>
      </c>
      <c r="H289" s="266">
        <f t="shared" ref="H289:I289" si="28">H290</f>
        <v>47.7273</v>
      </c>
      <c r="I289" s="266">
        <f t="shared" si="28"/>
        <v>48.442799999999998</v>
      </c>
      <c r="J289" s="66"/>
      <c r="K289" s="66"/>
      <c r="L289" s="66"/>
      <c r="M289" s="66"/>
      <c r="N289" s="66"/>
    </row>
    <row r="290" spans="1:14" ht="173.25" x14ac:dyDescent="0.25">
      <c r="A290" s="355">
        <v>4</v>
      </c>
      <c r="B290" s="371" t="s">
        <v>796</v>
      </c>
      <c r="C290" s="372">
        <v>96.170100000000005</v>
      </c>
      <c r="D290" s="233" t="s">
        <v>20</v>
      </c>
      <c r="E290" s="233" t="s">
        <v>20</v>
      </c>
      <c r="F290" s="233" t="s">
        <v>20</v>
      </c>
      <c r="G290" s="372">
        <v>96.170100000000005</v>
      </c>
      <c r="H290" s="372">
        <v>47.7273</v>
      </c>
      <c r="I290" s="372">
        <v>48.442799999999998</v>
      </c>
      <c r="J290" s="373" t="s">
        <v>797</v>
      </c>
      <c r="K290" s="374" t="s">
        <v>798</v>
      </c>
      <c r="L290" s="73" t="s">
        <v>785</v>
      </c>
      <c r="M290" s="73" t="s">
        <v>41</v>
      </c>
      <c r="N290" s="72" t="s">
        <v>799</v>
      </c>
    </row>
    <row r="291" spans="1:14" ht="21" x14ac:dyDescent="0.25">
      <c r="A291" s="1204" t="s">
        <v>800</v>
      </c>
      <c r="B291" s="1204"/>
      <c r="C291" s="375"/>
      <c r="D291" s="376"/>
      <c r="E291" s="376"/>
      <c r="F291" s="376"/>
      <c r="G291" s="377" t="str">
        <f>G292</f>
        <v>0.9951</v>
      </c>
      <c r="H291" s="376" t="s">
        <v>20</v>
      </c>
      <c r="I291" s="377">
        <f>I292</f>
        <v>0.99509999999999998</v>
      </c>
      <c r="J291" s="378"/>
      <c r="K291" s="379"/>
      <c r="L291" s="379"/>
      <c r="M291" s="379"/>
      <c r="N291" s="380"/>
    </row>
    <row r="292" spans="1:14" ht="198.75" x14ac:dyDescent="0.25">
      <c r="A292" s="127">
        <v>5</v>
      </c>
      <c r="B292" s="129" t="s">
        <v>801</v>
      </c>
      <c r="C292" s="31"/>
      <c r="D292" s="32"/>
      <c r="E292" s="32"/>
      <c r="F292" s="32"/>
      <c r="G292" s="381" t="s">
        <v>802</v>
      </c>
      <c r="H292" s="130" t="s">
        <v>20</v>
      </c>
      <c r="I292" s="381">
        <v>0.99509999999999998</v>
      </c>
      <c r="J292" s="213" t="s">
        <v>803</v>
      </c>
      <c r="K292" s="213" t="s">
        <v>804</v>
      </c>
      <c r="L292" s="121" t="s">
        <v>689</v>
      </c>
      <c r="M292" s="227" t="s">
        <v>765</v>
      </c>
      <c r="N292" s="227" t="s">
        <v>805</v>
      </c>
    </row>
    <row r="293" spans="1:14" ht="84" x14ac:dyDescent="0.25">
      <c r="A293" s="382">
        <v>6</v>
      </c>
      <c r="B293" s="129" t="s">
        <v>806</v>
      </c>
      <c r="C293" s="31"/>
      <c r="D293" s="32"/>
      <c r="E293" s="32"/>
      <c r="F293" s="32"/>
      <c r="G293" s="234" t="s">
        <v>20</v>
      </c>
      <c r="H293" s="324" t="s">
        <v>188</v>
      </c>
      <c r="I293" s="324" t="s">
        <v>188</v>
      </c>
      <c r="J293" s="1205" t="s">
        <v>807</v>
      </c>
      <c r="K293" s="1205" t="s">
        <v>808</v>
      </c>
      <c r="L293" s="121" t="s">
        <v>689</v>
      </c>
      <c r="M293" s="227" t="s">
        <v>773</v>
      </c>
      <c r="N293" s="227"/>
    </row>
    <row r="294" spans="1:14" ht="105" x14ac:dyDescent="0.25">
      <c r="A294" s="382">
        <v>7</v>
      </c>
      <c r="B294" s="129" t="s">
        <v>809</v>
      </c>
      <c r="C294" s="31"/>
      <c r="D294" s="32"/>
      <c r="E294" s="32"/>
      <c r="F294" s="32"/>
      <c r="G294" s="234" t="s">
        <v>20</v>
      </c>
      <c r="H294" s="324" t="s">
        <v>188</v>
      </c>
      <c r="I294" s="324" t="s">
        <v>188</v>
      </c>
      <c r="J294" s="1206"/>
      <c r="K294" s="1206"/>
      <c r="L294" s="121" t="s">
        <v>689</v>
      </c>
      <c r="M294" s="227" t="s">
        <v>773</v>
      </c>
      <c r="N294" s="120"/>
    </row>
    <row r="295" spans="1:14" ht="63" x14ac:dyDescent="0.25">
      <c r="A295" s="382">
        <v>8</v>
      </c>
      <c r="B295" s="129" t="s">
        <v>810</v>
      </c>
      <c r="C295" s="31"/>
      <c r="D295" s="32"/>
      <c r="E295" s="32"/>
      <c r="F295" s="32"/>
      <c r="G295" s="234" t="s">
        <v>20</v>
      </c>
      <c r="H295" s="324" t="s">
        <v>188</v>
      </c>
      <c r="I295" s="324" t="s">
        <v>188</v>
      </c>
      <c r="J295" s="1206"/>
      <c r="K295" s="1206"/>
      <c r="L295" s="121" t="s">
        <v>689</v>
      </c>
      <c r="M295" s="227" t="s">
        <v>773</v>
      </c>
      <c r="N295" s="120"/>
    </row>
    <row r="296" spans="1:14" ht="84" x14ac:dyDescent="0.25">
      <c r="A296" s="382">
        <v>9</v>
      </c>
      <c r="B296" s="129" t="s">
        <v>811</v>
      </c>
      <c r="C296" s="31"/>
      <c r="D296" s="32"/>
      <c r="E296" s="32"/>
      <c r="F296" s="32"/>
      <c r="G296" s="234" t="s">
        <v>20</v>
      </c>
      <c r="H296" s="324" t="s">
        <v>188</v>
      </c>
      <c r="I296" s="324" t="s">
        <v>188</v>
      </c>
      <c r="J296" s="1207"/>
      <c r="K296" s="1207"/>
      <c r="L296" s="121" t="s">
        <v>689</v>
      </c>
      <c r="M296" s="227" t="s">
        <v>773</v>
      </c>
      <c r="N296" s="120"/>
    </row>
    <row r="297" spans="1:14" ht="63" x14ac:dyDescent="0.25">
      <c r="A297" s="382">
        <v>10</v>
      </c>
      <c r="B297" s="129" t="s">
        <v>812</v>
      </c>
      <c r="C297" s="31"/>
      <c r="D297" s="32"/>
      <c r="E297" s="32"/>
      <c r="F297" s="32"/>
      <c r="G297" s="234" t="s">
        <v>20</v>
      </c>
      <c r="H297" s="324" t="s">
        <v>188</v>
      </c>
      <c r="I297" s="324" t="s">
        <v>188</v>
      </c>
      <c r="J297" s="1208" t="s">
        <v>807</v>
      </c>
      <c r="K297" s="1208" t="s">
        <v>813</v>
      </c>
      <c r="L297" s="121" t="s">
        <v>689</v>
      </c>
      <c r="M297" s="227" t="s">
        <v>773</v>
      </c>
      <c r="N297" s="120"/>
    </row>
    <row r="298" spans="1:14" ht="42" x14ac:dyDescent="0.25">
      <c r="A298" s="355">
        <v>11</v>
      </c>
      <c r="B298" s="129" t="s">
        <v>814</v>
      </c>
      <c r="C298" s="31"/>
      <c r="D298" s="32"/>
      <c r="E298" s="32"/>
      <c r="F298" s="32"/>
      <c r="G298" s="234" t="s">
        <v>20</v>
      </c>
      <c r="H298" s="324" t="s">
        <v>188</v>
      </c>
      <c r="I298" s="324" t="s">
        <v>188</v>
      </c>
      <c r="J298" s="1208"/>
      <c r="K298" s="1208"/>
      <c r="L298" s="121" t="s">
        <v>689</v>
      </c>
      <c r="M298" s="227" t="s">
        <v>773</v>
      </c>
      <c r="N298" s="120"/>
    </row>
    <row r="299" spans="1:14" ht="21" x14ac:dyDescent="0.25">
      <c r="A299" s="1182" t="s">
        <v>738</v>
      </c>
      <c r="B299" s="1182"/>
      <c r="C299" s="1182"/>
      <c r="D299" s="1182"/>
      <c r="E299" s="1182"/>
      <c r="F299" s="1182"/>
      <c r="G299" s="383"/>
      <c r="H299" s="383"/>
      <c r="I299" s="383"/>
      <c r="J299" s="66"/>
      <c r="K299" s="66"/>
      <c r="L299" s="66"/>
      <c r="M299" s="66"/>
      <c r="N299" s="66"/>
    </row>
    <row r="300" spans="1:14" ht="84" x14ac:dyDescent="0.25">
      <c r="A300" s="382">
        <v>12</v>
      </c>
      <c r="B300" s="371" t="s">
        <v>815</v>
      </c>
      <c r="C300" s="234" t="s">
        <v>20</v>
      </c>
      <c r="D300" s="234" t="s">
        <v>20</v>
      </c>
      <c r="E300" s="234" t="s">
        <v>20</v>
      </c>
      <c r="F300" s="234" t="s">
        <v>20</v>
      </c>
      <c r="G300" s="234" t="s">
        <v>20</v>
      </c>
      <c r="H300" s="234" t="s">
        <v>20</v>
      </c>
      <c r="I300" s="324" t="s">
        <v>188</v>
      </c>
      <c r="J300" s="384" t="s">
        <v>816</v>
      </c>
      <c r="K300" s="203" t="s">
        <v>817</v>
      </c>
      <c r="L300" s="203" t="s">
        <v>785</v>
      </c>
      <c r="M300" s="203" t="s">
        <v>818</v>
      </c>
      <c r="N300" s="202" t="s">
        <v>819</v>
      </c>
    </row>
    <row r="301" spans="1:14" ht="63" x14ac:dyDescent="0.25">
      <c r="A301" s="127">
        <v>13</v>
      </c>
      <c r="B301" s="24" t="s">
        <v>820</v>
      </c>
      <c r="C301" s="340" t="s">
        <v>20</v>
      </c>
      <c r="D301" s="340" t="s">
        <v>20</v>
      </c>
      <c r="E301" s="340" t="s">
        <v>20</v>
      </c>
      <c r="F301" s="340" t="s">
        <v>20</v>
      </c>
      <c r="G301" s="340" t="s">
        <v>20</v>
      </c>
      <c r="H301" s="340" t="s">
        <v>20</v>
      </c>
      <c r="I301" s="385" t="s">
        <v>188</v>
      </c>
      <c r="J301" s="319" t="s">
        <v>821</v>
      </c>
      <c r="K301" s="319" t="s">
        <v>822</v>
      </c>
      <c r="L301" s="319" t="s">
        <v>696</v>
      </c>
      <c r="M301" s="118" t="s">
        <v>823</v>
      </c>
      <c r="N301" s="202" t="s">
        <v>819</v>
      </c>
    </row>
    <row r="302" spans="1:14" ht="21" x14ac:dyDescent="0.25">
      <c r="A302" s="1201" t="s">
        <v>824</v>
      </c>
      <c r="B302" s="1201"/>
      <c r="C302" s="1201"/>
      <c r="D302" s="1201"/>
      <c r="E302" s="1201"/>
      <c r="F302" s="1201"/>
      <c r="G302" s="386"/>
      <c r="H302" s="386"/>
      <c r="I302" s="386"/>
      <c r="J302" s="387"/>
      <c r="K302" s="387"/>
      <c r="L302" s="387"/>
      <c r="M302" s="387"/>
      <c r="N302" s="387"/>
    </row>
    <row r="303" spans="1:14" ht="75" x14ac:dyDescent="0.25">
      <c r="A303" s="127">
        <v>14</v>
      </c>
      <c r="B303" s="204" t="s">
        <v>825</v>
      </c>
      <c r="C303" s="157" t="s">
        <v>20</v>
      </c>
      <c r="D303" s="157" t="s">
        <v>20</v>
      </c>
      <c r="E303" s="157" t="s">
        <v>20</v>
      </c>
      <c r="F303" s="157" t="s">
        <v>20</v>
      </c>
      <c r="G303" s="157" t="s">
        <v>20</v>
      </c>
      <c r="H303" s="40" t="s">
        <v>188</v>
      </c>
      <c r="I303" s="40" t="s">
        <v>188</v>
      </c>
      <c r="J303" s="388" t="s">
        <v>826</v>
      </c>
      <c r="K303" s="389" t="s">
        <v>827</v>
      </c>
      <c r="L303" s="229"/>
      <c r="M303" s="151" t="s">
        <v>184</v>
      </c>
      <c r="N303" s="348" t="s">
        <v>819</v>
      </c>
    </row>
    <row r="304" spans="1:14" ht="75" x14ac:dyDescent="0.25">
      <c r="A304" s="127">
        <v>15</v>
      </c>
      <c r="B304" s="204" t="s">
        <v>828</v>
      </c>
      <c r="C304" s="340" t="s">
        <v>20</v>
      </c>
      <c r="D304" s="340" t="s">
        <v>20</v>
      </c>
      <c r="E304" s="340" t="s">
        <v>20</v>
      </c>
      <c r="F304" s="340" t="s">
        <v>20</v>
      </c>
      <c r="G304" s="340" t="s">
        <v>20</v>
      </c>
      <c r="H304" s="390" t="s">
        <v>188</v>
      </c>
      <c r="I304" s="390" t="s">
        <v>188</v>
      </c>
      <c r="J304" s="391" t="s">
        <v>829</v>
      </c>
      <c r="K304" s="391" t="s">
        <v>830</v>
      </c>
      <c r="L304" s="346"/>
      <c r="M304" s="151" t="s">
        <v>184</v>
      </c>
      <c r="N304" s="348" t="s">
        <v>819</v>
      </c>
    </row>
    <row r="305" spans="1:14" ht="105" x14ac:dyDescent="0.25">
      <c r="A305" s="127">
        <v>16</v>
      </c>
      <c r="B305" s="204" t="s">
        <v>831</v>
      </c>
      <c r="C305" s="157" t="s">
        <v>20</v>
      </c>
      <c r="D305" s="157" t="s">
        <v>20</v>
      </c>
      <c r="E305" s="157" t="s">
        <v>20</v>
      </c>
      <c r="F305" s="157" t="s">
        <v>20</v>
      </c>
      <c r="G305" s="157" t="s">
        <v>20</v>
      </c>
      <c r="H305" s="40" t="s">
        <v>188</v>
      </c>
      <c r="I305" s="40" t="s">
        <v>188</v>
      </c>
      <c r="J305" s="392"/>
      <c r="K305" s="389" t="s">
        <v>832</v>
      </c>
      <c r="L305" s="229"/>
      <c r="M305" s="151" t="s">
        <v>184</v>
      </c>
      <c r="N305" s="348" t="s">
        <v>819</v>
      </c>
    </row>
    <row r="306" spans="1:14" ht="56.25" x14ac:dyDescent="0.25">
      <c r="A306" s="127">
        <v>17</v>
      </c>
      <c r="B306" s="204" t="s">
        <v>833</v>
      </c>
      <c r="C306" s="58" t="s">
        <v>20</v>
      </c>
      <c r="D306" s="58" t="s">
        <v>20</v>
      </c>
      <c r="E306" s="58" t="s">
        <v>20</v>
      </c>
      <c r="F306" s="58" t="s">
        <v>20</v>
      </c>
      <c r="G306" s="157" t="s">
        <v>20</v>
      </c>
      <c r="H306" s="40" t="s">
        <v>188</v>
      </c>
      <c r="I306" s="40" t="s">
        <v>188</v>
      </c>
      <c r="J306" s="32" t="s">
        <v>20</v>
      </c>
      <c r="K306" s="178" t="s">
        <v>834</v>
      </c>
      <c r="L306" s="32" t="s">
        <v>20</v>
      </c>
      <c r="M306" s="151" t="s">
        <v>184</v>
      </c>
      <c r="N306" s="348" t="s">
        <v>819</v>
      </c>
    </row>
    <row r="307" spans="1:14" ht="53.25" customHeight="1" thickBot="1" x14ac:dyDescent="0.3">
      <c r="A307" s="1202" t="s">
        <v>835</v>
      </c>
      <c r="B307" s="1202"/>
      <c r="C307" s="393" t="e">
        <f>C287+C290+#REF!+SUM(#REF!)</f>
        <v>#REF!</v>
      </c>
      <c r="D307" s="394"/>
      <c r="E307" s="394"/>
      <c r="F307" s="394"/>
      <c r="G307" s="395">
        <f>+G286+G289+G291+G299+G302</f>
        <v>99.165199999999999</v>
      </c>
      <c r="H307" s="395">
        <f>+H286+H289+H299+H302</f>
        <v>48.2273</v>
      </c>
      <c r="I307" s="395">
        <f>+I286+I289+I291+I299+I302</f>
        <v>50.937899999999999</v>
      </c>
      <c r="J307" s="394"/>
      <c r="K307" s="394"/>
      <c r="L307" s="394"/>
      <c r="M307" s="394"/>
      <c r="N307" s="394"/>
    </row>
    <row r="308" spans="1:14" ht="21.75" thickTop="1" x14ac:dyDescent="0.25">
      <c r="A308" s="1203" t="s">
        <v>836</v>
      </c>
      <c r="B308" s="1203"/>
      <c r="C308" s="1203"/>
      <c r="D308" s="1203"/>
      <c r="E308" s="1203"/>
      <c r="F308" s="1203"/>
      <c r="G308" s="1203"/>
      <c r="H308" s="1203"/>
      <c r="I308" s="1203"/>
      <c r="J308" s="1203"/>
      <c r="K308" s="1203"/>
      <c r="L308" s="1203"/>
      <c r="M308" s="1203"/>
      <c r="N308" s="1203"/>
    </row>
    <row r="309" spans="1:14" ht="21" x14ac:dyDescent="0.25">
      <c r="A309" s="1174" t="s">
        <v>156</v>
      </c>
      <c r="B309" s="1174"/>
      <c r="C309" s="1174"/>
      <c r="D309" s="1174"/>
      <c r="E309" s="1174"/>
      <c r="F309" s="1174"/>
      <c r="G309" s="266">
        <f t="shared" ref="G309:I309" si="29">G310</f>
        <v>4.5579999999999998</v>
      </c>
      <c r="H309" s="266">
        <f t="shared" si="29"/>
        <v>1.0580000000000001</v>
      </c>
      <c r="I309" s="266">
        <f t="shared" si="29"/>
        <v>3.5</v>
      </c>
      <c r="J309" s="61"/>
      <c r="K309" s="61"/>
      <c r="L309" s="61"/>
      <c r="M309" s="61"/>
      <c r="N309" s="61"/>
    </row>
    <row r="310" spans="1:14" ht="63" x14ac:dyDescent="0.25">
      <c r="A310" s="353">
        <v>1</v>
      </c>
      <c r="B310" s="328" t="s">
        <v>837</v>
      </c>
      <c r="C310" s="329">
        <v>4.5579999999999998</v>
      </c>
      <c r="D310" s="117" t="s">
        <v>20</v>
      </c>
      <c r="E310" s="117" t="s">
        <v>20</v>
      </c>
      <c r="F310" s="117" t="s">
        <v>20</v>
      </c>
      <c r="G310" s="54">
        <v>4.5579999999999998</v>
      </c>
      <c r="H310" s="54">
        <v>1.0580000000000001</v>
      </c>
      <c r="I310" s="54">
        <v>3.5</v>
      </c>
      <c r="J310" s="316" t="s">
        <v>838</v>
      </c>
      <c r="K310" s="316" t="s">
        <v>839</v>
      </c>
      <c r="L310" s="316" t="s">
        <v>840</v>
      </c>
      <c r="M310" s="316" t="s">
        <v>841</v>
      </c>
      <c r="N310" s="52" t="s">
        <v>842</v>
      </c>
    </row>
    <row r="311" spans="1:14" ht="21" x14ac:dyDescent="0.25">
      <c r="A311" s="1196" t="s">
        <v>824</v>
      </c>
      <c r="B311" s="1196"/>
      <c r="C311" s="1196"/>
      <c r="D311" s="1196"/>
      <c r="E311" s="1196"/>
      <c r="F311" s="1196"/>
      <c r="G311" s="331"/>
      <c r="H311" s="331"/>
      <c r="I311" s="331"/>
      <c r="J311" s="354"/>
      <c r="K311" s="354"/>
      <c r="L311" s="354"/>
      <c r="M311" s="354"/>
      <c r="N311" s="354"/>
    </row>
    <row r="312" spans="1:14" ht="42" x14ac:dyDescent="0.25">
      <c r="A312" s="127">
        <v>2</v>
      </c>
      <c r="B312" s="204" t="s">
        <v>843</v>
      </c>
      <c r="C312" s="157" t="s">
        <v>20</v>
      </c>
      <c r="D312" s="157" t="s">
        <v>20</v>
      </c>
      <c r="E312" s="157" t="s">
        <v>20</v>
      </c>
      <c r="F312" s="157" t="s">
        <v>20</v>
      </c>
      <c r="G312" s="157" t="s">
        <v>20</v>
      </c>
      <c r="H312" s="40" t="s">
        <v>188</v>
      </c>
      <c r="I312" s="40" t="s">
        <v>188</v>
      </c>
      <c r="J312" s="32" t="s">
        <v>20</v>
      </c>
      <c r="K312" s="120" t="s">
        <v>844</v>
      </c>
      <c r="L312" s="32" t="s">
        <v>20</v>
      </c>
      <c r="M312" s="151" t="s">
        <v>184</v>
      </c>
      <c r="N312" s="348"/>
    </row>
    <row r="313" spans="1:14" ht="63" x14ac:dyDescent="0.25">
      <c r="A313" s="127">
        <v>3</v>
      </c>
      <c r="B313" s="396" t="s">
        <v>845</v>
      </c>
      <c r="C313" s="234" t="s">
        <v>20</v>
      </c>
      <c r="D313" s="234" t="s">
        <v>20</v>
      </c>
      <c r="E313" s="234" t="s">
        <v>20</v>
      </c>
      <c r="F313" s="234" t="s">
        <v>20</v>
      </c>
      <c r="G313" s="32" t="s">
        <v>20</v>
      </c>
      <c r="H313" s="397" t="s">
        <v>188</v>
      </c>
      <c r="I313" s="397" t="s">
        <v>188</v>
      </c>
      <c r="J313" s="269" t="s">
        <v>20</v>
      </c>
      <c r="K313" s="229" t="s">
        <v>846</v>
      </c>
      <c r="L313" s="269" t="s">
        <v>20</v>
      </c>
      <c r="M313" s="229" t="s">
        <v>184</v>
      </c>
      <c r="N313" s="120"/>
    </row>
    <row r="314" spans="1:14" ht="48" customHeight="1" thickBot="1" x14ac:dyDescent="0.3">
      <c r="A314" s="1175" t="s">
        <v>847</v>
      </c>
      <c r="B314" s="1176"/>
      <c r="C314" s="398" t="e">
        <f>C310+#REF!+#REF!+SUM(#REF!)</f>
        <v>#REF!</v>
      </c>
      <c r="D314" s="399"/>
      <c r="E314" s="399"/>
      <c r="F314" s="399"/>
      <c r="G314" s="398">
        <f>+G309+G311</f>
        <v>4.5579999999999998</v>
      </c>
      <c r="H314" s="398">
        <f t="shared" ref="H314:I314" si="30">+H309+H311</f>
        <v>1.0580000000000001</v>
      </c>
      <c r="I314" s="398">
        <f t="shared" si="30"/>
        <v>3.5</v>
      </c>
      <c r="J314" s="399"/>
      <c r="K314" s="399"/>
      <c r="L314" s="399"/>
      <c r="M314" s="399"/>
      <c r="N314" s="399"/>
    </row>
    <row r="315" spans="1:14" ht="62.25" customHeight="1" thickTop="1" thickBot="1" x14ac:dyDescent="0.4">
      <c r="A315" s="1197" t="s">
        <v>848</v>
      </c>
      <c r="B315" s="1198"/>
      <c r="C315" s="400" t="e">
        <f>C243+C282+C307+C314</f>
        <v>#REF!</v>
      </c>
      <c r="D315" s="401"/>
      <c r="E315" s="401"/>
      <c r="F315" s="400" t="e">
        <f>F243</f>
        <v>#REF!</v>
      </c>
      <c r="G315" s="402">
        <f>+G243+G282+G307+G314</f>
        <v>147799.63558299997</v>
      </c>
      <c r="H315" s="402">
        <f>+H243+H282+H307+H314</f>
        <v>50922.678999999989</v>
      </c>
      <c r="I315" s="402">
        <f>+I243+I282+I307+I314</f>
        <v>96876.956583000007</v>
      </c>
      <c r="J315" s="403"/>
      <c r="K315" s="403"/>
      <c r="L315" s="403"/>
      <c r="M315" s="403"/>
      <c r="N315" s="403"/>
    </row>
    <row r="316" spans="1:14" ht="21" x14ac:dyDescent="0.25">
      <c r="A316" s="1199" t="s">
        <v>849</v>
      </c>
      <c r="B316" s="1199"/>
      <c r="C316" s="1199"/>
      <c r="D316" s="1199"/>
      <c r="E316" s="1199"/>
      <c r="F316" s="1199"/>
      <c r="G316" s="1199"/>
      <c r="H316" s="1199"/>
      <c r="I316" s="1199"/>
      <c r="J316" s="1199"/>
      <c r="K316" s="1199"/>
      <c r="L316" s="1199"/>
      <c r="M316" s="1199"/>
      <c r="N316" s="1199"/>
    </row>
    <row r="317" spans="1:14" ht="21" x14ac:dyDescent="0.25">
      <c r="A317" s="1200" t="s">
        <v>850</v>
      </c>
      <c r="B317" s="1200"/>
      <c r="C317" s="1200"/>
      <c r="D317" s="1200"/>
      <c r="E317" s="1200"/>
      <c r="F317" s="1200"/>
      <c r="G317" s="1200"/>
      <c r="H317" s="1200"/>
      <c r="I317" s="1200"/>
      <c r="J317" s="1200"/>
      <c r="K317" s="1200"/>
      <c r="L317" s="1200"/>
      <c r="M317" s="1200"/>
      <c r="N317" s="1200"/>
    </row>
    <row r="318" spans="1:14" ht="21" x14ac:dyDescent="0.25">
      <c r="A318" s="1174" t="s">
        <v>851</v>
      </c>
      <c r="B318" s="1174"/>
      <c r="C318" s="1174"/>
      <c r="D318" s="1174"/>
      <c r="E318" s="1174"/>
      <c r="F318" s="1174"/>
      <c r="G318" s="266">
        <f>G319+G320</f>
        <v>15</v>
      </c>
      <c r="H318" s="266">
        <f>H319</f>
        <v>6.5</v>
      </c>
      <c r="I318" s="266">
        <f>I319+I320</f>
        <v>8.5</v>
      </c>
      <c r="J318" s="61"/>
      <c r="K318" s="61"/>
      <c r="L318" s="61"/>
      <c r="M318" s="61"/>
      <c r="N318" s="61"/>
    </row>
    <row r="319" spans="1:14" ht="63" x14ac:dyDescent="0.25">
      <c r="A319" s="125">
        <v>1</v>
      </c>
      <c r="B319" s="85" t="s">
        <v>852</v>
      </c>
      <c r="C319" s="404">
        <v>13</v>
      </c>
      <c r="D319" s="220" t="s">
        <v>20</v>
      </c>
      <c r="E319" s="220" t="s">
        <v>20</v>
      </c>
      <c r="F319" s="220" t="s">
        <v>20</v>
      </c>
      <c r="G319" s="405">
        <v>13</v>
      </c>
      <c r="H319" s="406">
        <v>6.5</v>
      </c>
      <c r="I319" s="406">
        <v>6.5</v>
      </c>
      <c r="J319" s="407" t="s">
        <v>853</v>
      </c>
      <c r="K319" s="52" t="s">
        <v>854</v>
      </c>
      <c r="L319" s="52" t="s">
        <v>855</v>
      </c>
      <c r="M319" s="52" t="s">
        <v>856</v>
      </c>
      <c r="N319" s="52" t="s">
        <v>857</v>
      </c>
    </row>
    <row r="320" spans="1:14" ht="105" x14ac:dyDescent="0.25">
      <c r="A320" s="125">
        <v>2</v>
      </c>
      <c r="B320" s="204" t="s">
        <v>858</v>
      </c>
      <c r="C320" s="408">
        <v>1000000</v>
      </c>
      <c r="D320" s="233"/>
      <c r="E320" s="233"/>
      <c r="F320" s="233"/>
      <c r="G320" s="409">
        <v>2</v>
      </c>
      <c r="H320" s="410" t="s">
        <v>20</v>
      </c>
      <c r="I320" s="409">
        <v>2</v>
      </c>
      <c r="J320" s="411" t="s">
        <v>859</v>
      </c>
      <c r="K320" s="202" t="s">
        <v>860</v>
      </c>
      <c r="L320" s="202" t="s">
        <v>861</v>
      </c>
      <c r="M320" s="202" t="s">
        <v>862</v>
      </c>
      <c r="N320" s="202" t="s">
        <v>863</v>
      </c>
    </row>
    <row r="321" spans="1:14" ht="21" x14ac:dyDescent="0.25">
      <c r="A321" s="1174" t="s">
        <v>156</v>
      </c>
      <c r="B321" s="1174"/>
      <c r="C321" s="1174"/>
      <c r="D321" s="1174"/>
      <c r="E321" s="1174"/>
      <c r="F321" s="1174"/>
      <c r="G321" s="126">
        <f>SUM(G322:G323)</f>
        <v>64.06</v>
      </c>
      <c r="H321" s="126">
        <f>SUM(H322:H323)</f>
        <v>63.56</v>
      </c>
      <c r="I321" s="126">
        <f>SUM(I322)</f>
        <v>0.5</v>
      </c>
      <c r="J321" s="412"/>
      <c r="K321" s="412"/>
      <c r="L321" s="412"/>
      <c r="M321" s="412"/>
      <c r="N321" s="412"/>
    </row>
    <row r="322" spans="1:14" ht="105" x14ac:dyDescent="0.35">
      <c r="A322" s="127">
        <v>3</v>
      </c>
      <c r="B322" s="413" t="s">
        <v>864</v>
      </c>
      <c r="C322" s="414">
        <v>1</v>
      </c>
      <c r="D322" s="221" t="s">
        <v>20</v>
      </c>
      <c r="E322" s="221" t="s">
        <v>20</v>
      </c>
      <c r="F322" s="221" t="s">
        <v>20</v>
      </c>
      <c r="G322" s="414">
        <v>1</v>
      </c>
      <c r="H322" s="414">
        <v>0.5</v>
      </c>
      <c r="I322" s="414">
        <v>0.5</v>
      </c>
      <c r="J322" s="415" t="s">
        <v>865</v>
      </c>
      <c r="K322" s="415" t="s">
        <v>866</v>
      </c>
      <c r="L322" s="52" t="s">
        <v>855</v>
      </c>
      <c r="M322" s="320" t="s">
        <v>867</v>
      </c>
      <c r="N322" s="416"/>
    </row>
    <row r="323" spans="1:14" ht="210.75" x14ac:dyDescent="0.25">
      <c r="A323" s="127">
        <v>4</v>
      </c>
      <c r="B323" s="323" t="s">
        <v>868</v>
      </c>
      <c r="C323" s="116">
        <v>63.06</v>
      </c>
      <c r="D323" s="117" t="s">
        <v>20</v>
      </c>
      <c r="E323" s="117" t="s">
        <v>20</v>
      </c>
      <c r="F323" s="117" t="s">
        <v>20</v>
      </c>
      <c r="G323" s="116">
        <v>63.06</v>
      </c>
      <c r="H323" s="116">
        <v>63.06</v>
      </c>
      <c r="I323" s="117" t="s">
        <v>20</v>
      </c>
      <c r="J323" s="24" t="s">
        <v>869</v>
      </c>
      <c r="K323" s="24" t="s">
        <v>870</v>
      </c>
      <c r="L323" s="202" t="s">
        <v>855</v>
      </c>
      <c r="M323" s="230" t="s">
        <v>405</v>
      </c>
      <c r="N323" s="230" t="s">
        <v>871</v>
      </c>
    </row>
    <row r="324" spans="1:14" ht="21" x14ac:dyDescent="0.25">
      <c r="A324" s="1186" t="s">
        <v>824</v>
      </c>
      <c r="B324" s="1187"/>
      <c r="C324" s="1187"/>
      <c r="D324" s="1187"/>
      <c r="E324" s="1187"/>
      <c r="F324" s="1188"/>
      <c r="G324" s="315" t="s">
        <v>20</v>
      </c>
      <c r="H324" s="315" t="s">
        <v>20</v>
      </c>
      <c r="I324" s="315" t="s">
        <v>20</v>
      </c>
      <c r="J324" s="354"/>
      <c r="K324" s="354"/>
      <c r="L324" s="354"/>
      <c r="M324" s="354"/>
      <c r="N324" s="354"/>
    </row>
    <row r="325" spans="1:14" ht="105" x14ac:dyDescent="0.25">
      <c r="A325" s="127">
        <v>5</v>
      </c>
      <c r="B325" s="204" t="s">
        <v>872</v>
      </c>
      <c r="C325" s="32" t="s">
        <v>20</v>
      </c>
      <c r="D325" s="32" t="s">
        <v>20</v>
      </c>
      <c r="E325" s="32" t="s">
        <v>20</v>
      </c>
      <c r="F325" s="32" t="s">
        <v>20</v>
      </c>
      <c r="G325" s="32" t="s">
        <v>20</v>
      </c>
      <c r="H325" s="397" t="s">
        <v>188</v>
      </c>
      <c r="I325" s="397" t="s">
        <v>188</v>
      </c>
      <c r="J325" s="269" t="s">
        <v>20</v>
      </c>
      <c r="K325" s="120" t="s">
        <v>873</v>
      </c>
      <c r="L325" s="269" t="s">
        <v>20</v>
      </c>
      <c r="M325" s="229" t="s">
        <v>184</v>
      </c>
      <c r="N325" s="337"/>
    </row>
    <row r="326" spans="1:14" ht="54.75" customHeight="1" thickBot="1" x14ac:dyDescent="0.3">
      <c r="A326" s="1194" t="s">
        <v>874</v>
      </c>
      <c r="B326" s="1194"/>
      <c r="C326" s="417">
        <f>C319+SUM(C321:C322)+SUM(C322:C322)</f>
        <v>15</v>
      </c>
      <c r="D326" s="418">
        <f>SUM(D321:D322)</f>
        <v>0</v>
      </c>
      <c r="E326" s="43"/>
      <c r="F326" s="43"/>
      <c r="G326" s="417">
        <f>G318+G321</f>
        <v>79.06</v>
      </c>
      <c r="H326" s="417">
        <f>H318+H321</f>
        <v>70.06</v>
      </c>
      <c r="I326" s="417">
        <f>I318+I321</f>
        <v>9</v>
      </c>
      <c r="J326" s="43"/>
      <c r="K326" s="43"/>
      <c r="L326" s="43"/>
      <c r="M326" s="43"/>
      <c r="N326" s="43"/>
    </row>
    <row r="327" spans="1:14" ht="21.75" thickTop="1" x14ac:dyDescent="0.25">
      <c r="A327" s="1195" t="s">
        <v>875</v>
      </c>
      <c r="B327" s="1195"/>
      <c r="C327" s="1195"/>
      <c r="D327" s="1195"/>
      <c r="E327" s="1195"/>
      <c r="F327" s="1195"/>
      <c r="G327" s="1195"/>
      <c r="H327" s="1195"/>
      <c r="I327" s="1195"/>
      <c r="J327" s="1195"/>
      <c r="K327" s="1195"/>
      <c r="L327" s="1195"/>
      <c r="M327" s="1195"/>
      <c r="N327" s="1195"/>
    </row>
    <row r="328" spans="1:14" ht="21" x14ac:dyDescent="0.25">
      <c r="A328" s="1179" t="s">
        <v>851</v>
      </c>
      <c r="B328" s="1180"/>
      <c r="C328" s="1180"/>
      <c r="D328" s="1180"/>
      <c r="E328" s="1180"/>
      <c r="F328" s="1181"/>
      <c r="G328" s="266">
        <f>G329+G330+G331+G332+G333+G334+G335</f>
        <v>102.98655099999999</v>
      </c>
      <c r="H328" s="266">
        <f>H329+H330+H333+H334+H335</f>
        <v>59.945059999999991</v>
      </c>
      <c r="I328" s="266">
        <f>I329+I331+I332+I333+I334</f>
        <v>43.041491000000001</v>
      </c>
      <c r="J328" s="61"/>
      <c r="K328" s="61"/>
      <c r="L328" s="61"/>
      <c r="M328" s="61"/>
      <c r="N328" s="61"/>
    </row>
    <row r="329" spans="1:14" ht="141.75" x14ac:dyDescent="0.25">
      <c r="A329" s="125">
        <v>1</v>
      </c>
      <c r="B329" s="369" t="s">
        <v>876</v>
      </c>
      <c r="C329" s="419">
        <v>17.72</v>
      </c>
      <c r="D329" s="220" t="s">
        <v>20</v>
      </c>
      <c r="E329" s="220" t="s">
        <v>20</v>
      </c>
      <c r="F329" s="220" t="s">
        <v>20</v>
      </c>
      <c r="G329" s="419">
        <v>17.72</v>
      </c>
      <c r="H329" s="420">
        <v>8.86</v>
      </c>
      <c r="I329" s="420">
        <v>8.86</v>
      </c>
      <c r="J329" s="421" t="s">
        <v>877</v>
      </c>
      <c r="K329" s="422" t="s">
        <v>878</v>
      </c>
      <c r="L329" s="5" t="s">
        <v>855</v>
      </c>
      <c r="M329" s="369" t="s">
        <v>856</v>
      </c>
      <c r="N329" s="369" t="s">
        <v>879</v>
      </c>
    </row>
    <row r="330" spans="1:14" ht="75" x14ac:dyDescent="0.25">
      <c r="A330" s="423">
        <v>2</v>
      </c>
      <c r="B330" s="213" t="s">
        <v>880</v>
      </c>
      <c r="C330" s="424">
        <f>G330</f>
        <v>44.3</v>
      </c>
      <c r="D330" s="213"/>
      <c r="E330" s="213"/>
      <c r="F330" s="213"/>
      <c r="G330" s="425">
        <f>H330</f>
        <v>44.3</v>
      </c>
      <c r="H330" s="425">
        <v>44.3</v>
      </c>
      <c r="I330" s="426" t="s">
        <v>20</v>
      </c>
      <c r="J330" s="213" t="s">
        <v>881</v>
      </c>
      <c r="K330" s="427" t="s">
        <v>882</v>
      </c>
      <c r="L330" s="202" t="s">
        <v>855</v>
      </c>
      <c r="M330" s="213" t="s">
        <v>862</v>
      </c>
      <c r="N330" s="225" t="s">
        <v>883</v>
      </c>
    </row>
    <row r="331" spans="1:14" ht="56.25" x14ac:dyDescent="0.25">
      <c r="A331" s="423">
        <v>3</v>
      </c>
      <c r="B331" s="213" t="s">
        <v>884</v>
      </c>
      <c r="C331" s="424"/>
      <c r="D331" s="213"/>
      <c r="E331" s="213"/>
      <c r="F331" s="213"/>
      <c r="G331" s="428">
        <v>0.97360000000000002</v>
      </c>
      <c r="H331" s="429" t="s">
        <v>20</v>
      </c>
      <c r="I331" s="428">
        <v>0.97360000000000002</v>
      </c>
      <c r="J331" s="213" t="s">
        <v>881</v>
      </c>
      <c r="K331" s="430" t="s">
        <v>882</v>
      </c>
      <c r="L331" s="202" t="s">
        <v>855</v>
      </c>
      <c r="M331" s="213" t="s">
        <v>862</v>
      </c>
      <c r="N331" s="225" t="s">
        <v>885</v>
      </c>
    </row>
    <row r="332" spans="1:14" ht="93.75" x14ac:dyDescent="0.25">
      <c r="A332" s="423">
        <v>4</v>
      </c>
      <c r="B332" s="213" t="s">
        <v>886</v>
      </c>
      <c r="C332" s="424">
        <f>2448000+26544000</f>
        <v>28992000</v>
      </c>
      <c r="D332" s="213"/>
      <c r="E332" s="213"/>
      <c r="F332" s="213"/>
      <c r="G332" s="431">
        <v>28.992000000000001</v>
      </c>
      <c r="H332" s="429" t="s">
        <v>20</v>
      </c>
      <c r="I332" s="431">
        <v>28.992000000000001</v>
      </c>
      <c r="J332" s="213" t="s">
        <v>887</v>
      </c>
      <c r="K332" s="427" t="s">
        <v>888</v>
      </c>
      <c r="L332" s="202" t="s">
        <v>855</v>
      </c>
      <c r="M332" s="213" t="s">
        <v>889</v>
      </c>
      <c r="N332" s="225" t="s">
        <v>890</v>
      </c>
    </row>
    <row r="333" spans="1:14" ht="131.25" x14ac:dyDescent="0.25">
      <c r="A333" s="182">
        <v>5</v>
      </c>
      <c r="B333" s="213" t="s">
        <v>891</v>
      </c>
      <c r="C333" s="424">
        <f>G333</f>
        <v>8.6609510000000007</v>
      </c>
      <c r="D333" s="213"/>
      <c r="E333" s="213"/>
      <c r="F333" s="213"/>
      <c r="G333" s="432">
        <f>H333+I333</f>
        <v>8.6609510000000007</v>
      </c>
      <c r="H333" s="425">
        <v>5.4150600000000004</v>
      </c>
      <c r="I333" s="425">
        <v>3.2458909999999999</v>
      </c>
      <c r="J333" s="213" t="s">
        <v>892</v>
      </c>
      <c r="K333" s="213" t="s">
        <v>893</v>
      </c>
      <c r="L333" s="202" t="s">
        <v>855</v>
      </c>
      <c r="M333" s="213" t="s">
        <v>889</v>
      </c>
      <c r="N333" s="225" t="s">
        <v>894</v>
      </c>
    </row>
    <row r="334" spans="1:14" ht="198.75" x14ac:dyDescent="0.25">
      <c r="A334" s="423">
        <v>6</v>
      </c>
      <c r="B334" s="433" t="s">
        <v>895</v>
      </c>
      <c r="C334" s="434">
        <v>1.94</v>
      </c>
      <c r="D334" s="434" t="s">
        <v>20</v>
      </c>
      <c r="E334" s="434" t="s">
        <v>20</v>
      </c>
      <c r="F334" s="434" t="s">
        <v>20</v>
      </c>
      <c r="G334" s="435">
        <v>1.94</v>
      </c>
      <c r="H334" s="436">
        <v>0.97</v>
      </c>
      <c r="I334" s="436">
        <v>0.97</v>
      </c>
      <c r="J334" s="213" t="s">
        <v>896</v>
      </c>
      <c r="K334" s="213" t="s">
        <v>897</v>
      </c>
      <c r="L334" s="202" t="s">
        <v>855</v>
      </c>
      <c r="M334" s="213" t="s">
        <v>889</v>
      </c>
      <c r="N334" s="121" t="s">
        <v>898</v>
      </c>
    </row>
    <row r="335" spans="1:14" ht="112.5" x14ac:dyDescent="0.3">
      <c r="A335" s="423">
        <v>7</v>
      </c>
      <c r="B335" s="437" t="s">
        <v>899</v>
      </c>
      <c r="C335" s="438">
        <v>400000</v>
      </c>
      <c r="D335" s="438" t="s">
        <v>20</v>
      </c>
      <c r="E335" s="438" t="s">
        <v>20</v>
      </c>
      <c r="F335" s="438" t="s">
        <v>20</v>
      </c>
      <c r="G335" s="439">
        <v>0.4</v>
      </c>
      <c r="H335" s="439">
        <v>0.4</v>
      </c>
      <c r="I335" s="429" t="s">
        <v>20</v>
      </c>
      <c r="J335" s="201" t="s">
        <v>900</v>
      </c>
      <c r="K335" s="201" t="s">
        <v>901</v>
      </c>
      <c r="L335" s="202" t="s">
        <v>855</v>
      </c>
      <c r="M335" s="201" t="s">
        <v>889</v>
      </c>
      <c r="N335" s="440"/>
    </row>
    <row r="336" spans="1:14" ht="206.25" x14ac:dyDescent="0.25">
      <c r="A336" s="423">
        <v>8</v>
      </c>
      <c r="B336" s="433" t="s">
        <v>902</v>
      </c>
      <c r="C336" s="225"/>
      <c r="D336" s="225"/>
      <c r="E336" s="225"/>
      <c r="F336" s="225"/>
      <c r="G336" s="410" t="s">
        <v>20</v>
      </c>
      <c r="H336" s="441" t="s">
        <v>188</v>
      </c>
      <c r="I336" s="441" t="s">
        <v>188</v>
      </c>
      <c r="J336" s="213" t="s">
        <v>903</v>
      </c>
      <c r="K336" s="213" t="s">
        <v>904</v>
      </c>
      <c r="L336" s="202" t="s">
        <v>855</v>
      </c>
      <c r="M336" s="213" t="s">
        <v>889</v>
      </c>
      <c r="N336" s="213" t="s">
        <v>905</v>
      </c>
    </row>
    <row r="337" spans="1:14" ht="131.25" x14ac:dyDescent="0.3">
      <c r="A337" s="423">
        <v>9</v>
      </c>
      <c r="B337" s="442" t="s">
        <v>906</v>
      </c>
      <c r="C337" s="443" t="s">
        <v>20</v>
      </c>
      <c r="D337" s="443" t="s">
        <v>20</v>
      </c>
      <c r="E337" s="443" t="s">
        <v>20</v>
      </c>
      <c r="F337" s="443" t="s">
        <v>20</v>
      </c>
      <c r="G337" s="443" t="s">
        <v>20</v>
      </c>
      <c r="H337" s="441" t="s">
        <v>188</v>
      </c>
      <c r="I337" s="441" t="s">
        <v>188</v>
      </c>
      <c r="J337" s="178" t="s">
        <v>907</v>
      </c>
      <c r="K337" s="178" t="s">
        <v>901</v>
      </c>
      <c r="L337" s="202" t="s">
        <v>855</v>
      </c>
      <c r="M337" s="178" t="s">
        <v>889</v>
      </c>
      <c r="N337" s="358"/>
    </row>
    <row r="338" spans="1:14" ht="21" x14ac:dyDescent="0.25">
      <c r="A338" s="1192" t="s">
        <v>277</v>
      </c>
      <c r="B338" s="1193"/>
      <c r="C338" s="419"/>
      <c r="D338" s="220"/>
      <c r="E338" s="220"/>
      <c r="F338" s="220"/>
      <c r="G338" s="126">
        <f>G339</f>
        <v>5.8870500000000003</v>
      </c>
      <c r="H338" s="126">
        <f>H339</f>
        <v>2.89</v>
      </c>
      <c r="I338" s="126">
        <f>I339</f>
        <v>2.9970500000000002</v>
      </c>
      <c r="J338" s="61"/>
      <c r="K338" s="61"/>
      <c r="L338" s="61"/>
      <c r="M338" s="61"/>
      <c r="N338" s="61"/>
    </row>
    <row r="339" spans="1:14" ht="157.5" x14ac:dyDescent="0.25">
      <c r="A339" s="127">
        <v>10</v>
      </c>
      <c r="B339" s="204" t="s">
        <v>908</v>
      </c>
      <c r="C339" s="444"/>
      <c r="D339" s="233"/>
      <c r="E339" s="233"/>
      <c r="F339" s="233"/>
      <c r="G339" s="109">
        <v>5.8870500000000003</v>
      </c>
      <c r="H339" s="132">
        <v>2.89</v>
      </c>
      <c r="I339" s="445">
        <v>2.9970500000000002</v>
      </c>
      <c r="J339" s="208" t="s">
        <v>909</v>
      </c>
      <c r="K339" s="120" t="s">
        <v>910</v>
      </c>
      <c r="L339" s="178" t="s">
        <v>911</v>
      </c>
      <c r="M339" s="120" t="s">
        <v>912</v>
      </c>
      <c r="N339" s="120" t="s">
        <v>913</v>
      </c>
    </row>
    <row r="340" spans="1:14" ht="21" x14ac:dyDescent="0.25">
      <c r="A340" s="1174" t="s">
        <v>914</v>
      </c>
      <c r="B340" s="1174"/>
      <c r="C340" s="1174"/>
      <c r="D340" s="1174"/>
      <c r="E340" s="1174"/>
      <c r="F340" s="1174"/>
      <c r="G340" s="126">
        <f>SUM(G341:G344)</f>
        <v>11.3855</v>
      </c>
      <c r="H340" s="126">
        <f>SUM(H341:H344)</f>
        <v>11.029900000000001</v>
      </c>
      <c r="I340" s="126">
        <f>SUM(I341:I344)</f>
        <v>0.35560000000000003</v>
      </c>
      <c r="J340" s="61"/>
      <c r="K340" s="61"/>
      <c r="L340" s="61"/>
      <c r="M340" s="61"/>
      <c r="N340" s="61"/>
    </row>
    <row r="341" spans="1:14" ht="63" x14ac:dyDescent="0.25">
      <c r="A341" s="125">
        <v>11</v>
      </c>
      <c r="B341" s="316" t="s">
        <v>915</v>
      </c>
      <c r="C341" s="446">
        <v>0.71120000000000005</v>
      </c>
      <c r="D341" s="197" t="s">
        <v>20</v>
      </c>
      <c r="E341" s="197" t="s">
        <v>20</v>
      </c>
      <c r="F341" s="197" t="s">
        <v>20</v>
      </c>
      <c r="G341" s="406">
        <f>SUM(C341:F341)</f>
        <v>0.71120000000000005</v>
      </c>
      <c r="H341" s="406">
        <v>0.35560000000000003</v>
      </c>
      <c r="I341" s="406">
        <v>0.35560000000000003</v>
      </c>
      <c r="J341" s="52" t="s">
        <v>916</v>
      </c>
      <c r="K341" s="52" t="s">
        <v>917</v>
      </c>
      <c r="L341" s="52" t="s">
        <v>855</v>
      </c>
      <c r="M341" s="52" t="s">
        <v>181</v>
      </c>
      <c r="N341" s="52" t="s">
        <v>918</v>
      </c>
    </row>
    <row r="342" spans="1:14" ht="110.25" x14ac:dyDescent="0.25">
      <c r="A342" s="127">
        <v>12</v>
      </c>
      <c r="B342" s="447" t="s">
        <v>919</v>
      </c>
      <c r="C342" s="124">
        <v>10.3545</v>
      </c>
      <c r="D342" s="321" t="s">
        <v>20</v>
      </c>
      <c r="E342" s="321" t="s">
        <v>20</v>
      </c>
      <c r="F342" s="321" t="s">
        <v>20</v>
      </c>
      <c r="G342" s="448">
        <v>10.3545</v>
      </c>
      <c r="H342" s="448">
        <v>10.3545</v>
      </c>
      <c r="I342" s="321" t="s">
        <v>20</v>
      </c>
      <c r="J342" s="124" t="s">
        <v>920</v>
      </c>
      <c r="K342" s="449" t="s">
        <v>921</v>
      </c>
      <c r="L342" s="124" t="s">
        <v>922</v>
      </c>
      <c r="M342" s="124" t="s">
        <v>923</v>
      </c>
      <c r="N342" s="24" t="s">
        <v>924</v>
      </c>
    </row>
    <row r="343" spans="1:14" ht="63" x14ac:dyDescent="0.25">
      <c r="A343" s="127">
        <v>13</v>
      </c>
      <c r="B343" s="129" t="s">
        <v>925</v>
      </c>
      <c r="C343" s="322" t="s">
        <v>20</v>
      </c>
      <c r="D343" s="122">
        <v>0.1143</v>
      </c>
      <c r="E343" s="322" t="s">
        <v>20</v>
      </c>
      <c r="F343" s="322" t="s">
        <v>20</v>
      </c>
      <c r="G343" s="122">
        <v>0.1143</v>
      </c>
      <c r="H343" s="122">
        <v>0.1143</v>
      </c>
      <c r="I343" s="322" t="s">
        <v>20</v>
      </c>
      <c r="J343" s="227" t="s">
        <v>926</v>
      </c>
      <c r="K343" s="121" t="s">
        <v>927</v>
      </c>
      <c r="L343" s="121"/>
      <c r="M343" s="227" t="s">
        <v>928</v>
      </c>
      <c r="N343" s="337"/>
    </row>
    <row r="344" spans="1:14" ht="105" x14ac:dyDescent="0.25">
      <c r="A344" s="127">
        <v>14</v>
      </c>
      <c r="B344" s="204" t="s">
        <v>929</v>
      </c>
      <c r="C344" s="322" t="s">
        <v>20</v>
      </c>
      <c r="D344" s="109">
        <v>0.20549999999999999</v>
      </c>
      <c r="E344" s="322" t="s">
        <v>20</v>
      </c>
      <c r="F344" s="322" t="s">
        <v>20</v>
      </c>
      <c r="G344" s="131">
        <v>0.20549999999999999</v>
      </c>
      <c r="H344" s="131">
        <v>0.20549999999999999</v>
      </c>
      <c r="I344" s="322" t="s">
        <v>20</v>
      </c>
      <c r="J344" s="227" t="s">
        <v>930</v>
      </c>
      <c r="K344" s="121" t="s">
        <v>931</v>
      </c>
      <c r="L344" s="121"/>
      <c r="M344" s="227" t="s">
        <v>928</v>
      </c>
      <c r="N344" s="337"/>
    </row>
    <row r="345" spans="1:14" ht="21" x14ac:dyDescent="0.25">
      <c r="A345" s="1179" t="s">
        <v>156</v>
      </c>
      <c r="B345" s="1180"/>
      <c r="C345" s="1180"/>
      <c r="D345" s="1180"/>
      <c r="E345" s="1180"/>
      <c r="F345" s="1181"/>
      <c r="G345" s="126">
        <f>G346</f>
        <v>0.05</v>
      </c>
      <c r="H345" s="126">
        <f t="shared" ref="H345:I345" si="31">H346</f>
        <v>0.02</v>
      </c>
      <c r="I345" s="126">
        <f t="shared" si="31"/>
        <v>0.03</v>
      </c>
      <c r="J345" s="61"/>
      <c r="K345" s="61"/>
      <c r="L345" s="61"/>
      <c r="M345" s="61"/>
      <c r="N345" s="61"/>
    </row>
    <row r="346" spans="1:14" ht="42" x14ac:dyDescent="0.25">
      <c r="A346" s="127">
        <v>15</v>
      </c>
      <c r="B346" s="415" t="s">
        <v>932</v>
      </c>
      <c r="C346" s="414">
        <v>0.05</v>
      </c>
      <c r="D346" s="450" t="s">
        <v>20</v>
      </c>
      <c r="E346" s="450" t="s">
        <v>20</v>
      </c>
      <c r="F346" s="450" t="s">
        <v>20</v>
      </c>
      <c r="G346" s="414">
        <v>0.05</v>
      </c>
      <c r="H346" s="414">
        <v>0.02</v>
      </c>
      <c r="I346" s="414">
        <v>0.03</v>
      </c>
      <c r="J346" s="415" t="s">
        <v>933</v>
      </c>
      <c r="K346" s="415" t="s">
        <v>934</v>
      </c>
      <c r="L346" s="202" t="s">
        <v>855</v>
      </c>
      <c r="M346" s="415" t="s">
        <v>867</v>
      </c>
      <c r="N346" s="415" t="s">
        <v>935</v>
      </c>
    </row>
    <row r="347" spans="1:14" ht="21" x14ac:dyDescent="0.25">
      <c r="A347" s="1179" t="s">
        <v>936</v>
      </c>
      <c r="B347" s="1180"/>
      <c r="C347" s="1180"/>
      <c r="D347" s="1180"/>
      <c r="E347" s="1180"/>
      <c r="F347" s="1181"/>
      <c r="G347" s="126">
        <f>G348+G349+G350</f>
        <v>17.332799999999999</v>
      </c>
      <c r="H347" s="126">
        <f>H348+H349+H350</f>
        <v>8.5327999999999999</v>
      </c>
      <c r="I347" s="126">
        <f>I348+I349+I350</f>
        <v>8.8000000000000007</v>
      </c>
      <c r="J347" s="61"/>
      <c r="K347" s="61"/>
      <c r="L347" s="61"/>
      <c r="M347" s="61"/>
      <c r="N347" s="61"/>
    </row>
    <row r="348" spans="1:14" ht="84" x14ac:dyDescent="0.25">
      <c r="A348" s="127">
        <v>16</v>
      </c>
      <c r="B348" s="203" t="s">
        <v>937</v>
      </c>
      <c r="C348" s="199">
        <v>6.5</v>
      </c>
      <c r="D348" s="234" t="s">
        <v>20</v>
      </c>
      <c r="E348" s="234" t="s">
        <v>20</v>
      </c>
      <c r="F348" s="234" t="s">
        <v>20</v>
      </c>
      <c r="G348" s="414">
        <f>SUM(H348:I348)</f>
        <v>6.5</v>
      </c>
      <c r="H348" s="199">
        <v>3.5</v>
      </c>
      <c r="I348" s="199">
        <v>3</v>
      </c>
      <c r="J348" s="203" t="s">
        <v>938</v>
      </c>
      <c r="K348" s="451" t="s">
        <v>939</v>
      </c>
      <c r="L348" s="202" t="s">
        <v>855</v>
      </c>
      <c r="M348" s="203" t="s">
        <v>34</v>
      </c>
      <c r="N348" s="202"/>
    </row>
    <row r="349" spans="1:14" ht="84" x14ac:dyDescent="0.25">
      <c r="A349" s="125">
        <v>17</v>
      </c>
      <c r="B349" s="232" t="s">
        <v>940</v>
      </c>
      <c r="C349" s="29">
        <v>6</v>
      </c>
      <c r="D349" s="17" t="s">
        <v>20</v>
      </c>
      <c r="E349" s="17" t="s">
        <v>20</v>
      </c>
      <c r="F349" s="17" t="s">
        <v>20</v>
      </c>
      <c r="G349" s="28">
        <f>SUM(H349:I349)</f>
        <v>6</v>
      </c>
      <c r="H349" s="29">
        <v>3</v>
      </c>
      <c r="I349" s="29">
        <v>3</v>
      </c>
      <c r="J349" s="232" t="s">
        <v>941</v>
      </c>
      <c r="K349" s="267" t="s">
        <v>939</v>
      </c>
      <c r="L349" s="52" t="s">
        <v>855</v>
      </c>
      <c r="M349" s="232" t="s">
        <v>34</v>
      </c>
      <c r="N349" s="120"/>
    </row>
    <row r="350" spans="1:14" ht="84" x14ac:dyDescent="0.25">
      <c r="A350" s="125">
        <v>18</v>
      </c>
      <c r="B350" s="222" t="s">
        <v>942</v>
      </c>
      <c r="C350" s="452">
        <v>4.8327999999999998</v>
      </c>
      <c r="D350" s="219" t="s">
        <v>20</v>
      </c>
      <c r="E350" s="219" t="s">
        <v>20</v>
      </c>
      <c r="F350" s="219" t="s">
        <v>20</v>
      </c>
      <c r="G350" s="452">
        <f>SUM(H350:I350)</f>
        <v>4.8327999999999998</v>
      </c>
      <c r="H350" s="452">
        <v>2.0327999999999999</v>
      </c>
      <c r="I350" s="453">
        <v>2.8</v>
      </c>
      <c r="J350" s="222" t="s">
        <v>943</v>
      </c>
      <c r="K350" s="224" t="s">
        <v>944</v>
      </c>
      <c r="L350" s="52" t="s">
        <v>855</v>
      </c>
      <c r="M350" s="454" t="s">
        <v>34</v>
      </c>
      <c r="N350" s="455"/>
    </row>
    <row r="351" spans="1:14" ht="21" x14ac:dyDescent="0.25">
      <c r="A351" s="1179" t="s">
        <v>945</v>
      </c>
      <c r="B351" s="1180"/>
      <c r="C351" s="1180"/>
      <c r="D351" s="1180"/>
      <c r="E351" s="1180"/>
      <c r="F351" s="1181"/>
      <c r="G351" s="126">
        <f>G352</f>
        <v>8</v>
      </c>
      <c r="H351" s="126">
        <f>H352</f>
        <v>8</v>
      </c>
      <c r="I351" s="315" t="s">
        <v>20</v>
      </c>
      <c r="J351" s="61"/>
      <c r="K351" s="61"/>
      <c r="L351" s="61"/>
      <c r="M351" s="61"/>
      <c r="N351" s="61"/>
    </row>
    <row r="352" spans="1:14" ht="42" x14ac:dyDescent="0.25">
      <c r="A352" s="127">
        <v>19</v>
      </c>
      <c r="B352" s="456" t="s">
        <v>946</v>
      </c>
      <c r="C352" s="457">
        <v>8</v>
      </c>
      <c r="D352" s="233" t="s">
        <v>20</v>
      </c>
      <c r="E352" s="233" t="s">
        <v>20</v>
      </c>
      <c r="F352" s="233" t="s">
        <v>20</v>
      </c>
      <c r="G352" s="457">
        <v>8</v>
      </c>
      <c r="H352" s="457">
        <v>8</v>
      </c>
      <c r="I352" s="233" t="s">
        <v>20</v>
      </c>
      <c r="J352" s="456" t="s">
        <v>947</v>
      </c>
      <c r="K352" s="456" t="s">
        <v>948</v>
      </c>
      <c r="L352" s="72" t="s">
        <v>855</v>
      </c>
      <c r="M352" s="73" t="s">
        <v>949</v>
      </c>
      <c r="N352" s="458"/>
    </row>
    <row r="353" spans="1:14" ht="21" x14ac:dyDescent="0.25">
      <c r="A353" s="1186" t="s">
        <v>824</v>
      </c>
      <c r="B353" s="1187"/>
      <c r="C353" s="1187"/>
      <c r="D353" s="1187"/>
      <c r="E353" s="1187"/>
      <c r="F353" s="1188"/>
      <c r="G353" s="315" t="s">
        <v>20</v>
      </c>
      <c r="H353" s="315" t="s">
        <v>20</v>
      </c>
      <c r="I353" s="315" t="s">
        <v>20</v>
      </c>
      <c r="J353" s="354"/>
      <c r="K353" s="354"/>
      <c r="L353" s="354"/>
      <c r="M353" s="354"/>
      <c r="N353" s="354"/>
    </row>
    <row r="354" spans="1:14" ht="63" x14ac:dyDescent="0.35">
      <c r="A354" s="125">
        <v>20</v>
      </c>
      <c r="B354" s="371" t="s">
        <v>950</v>
      </c>
      <c r="C354" s="69" t="s">
        <v>20</v>
      </c>
      <c r="D354" s="69" t="s">
        <v>20</v>
      </c>
      <c r="E354" s="69" t="s">
        <v>20</v>
      </c>
      <c r="F354" s="69" t="s">
        <v>20</v>
      </c>
      <c r="G354" s="69" t="s">
        <v>20</v>
      </c>
      <c r="H354" s="70" t="s">
        <v>188</v>
      </c>
      <c r="I354" s="70" t="s">
        <v>188</v>
      </c>
      <c r="J354" s="459"/>
      <c r="K354" s="72" t="s">
        <v>951</v>
      </c>
      <c r="L354" s="460"/>
      <c r="M354" s="461" t="s">
        <v>952</v>
      </c>
      <c r="N354" s="462" t="s">
        <v>185</v>
      </c>
    </row>
    <row r="355" spans="1:14" ht="55.5" customHeight="1" thickBot="1" x14ac:dyDescent="0.3">
      <c r="A355" s="1189" t="s">
        <v>953</v>
      </c>
      <c r="B355" s="1190"/>
      <c r="C355" s="361">
        <f>C329+SUM(C341:C345)+SUM(C346:C347)+SUM(C348:C350)+C352</f>
        <v>54.168499999999995</v>
      </c>
      <c r="D355" s="362"/>
      <c r="E355" s="362"/>
      <c r="F355" s="362"/>
      <c r="G355" s="361">
        <f>G328+G338+G340+G345+G347+G351</f>
        <v>145.64190099999999</v>
      </c>
      <c r="H355" s="187">
        <f>H328+H338+H340+H345+H347+H351</f>
        <v>90.417759999999987</v>
      </c>
      <c r="I355" s="187">
        <f>I328+I338+I340+I345+I347</f>
        <v>55.224141000000003</v>
      </c>
      <c r="J355" s="362"/>
      <c r="K355" s="362"/>
      <c r="L355" s="362"/>
      <c r="M355" s="362"/>
      <c r="N355" s="362"/>
    </row>
    <row r="356" spans="1:14" ht="21.75" thickTop="1" x14ac:dyDescent="0.25">
      <c r="A356" s="1191" t="s">
        <v>954</v>
      </c>
      <c r="B356" s="1191"/>
      <c r="C356" s="1191"/>
      <c r="D356" s="1191"/>
      <c r="E356" s="1191"/>
      <c r="F356" s="1191"/>
      <c r="G356" s="1191"/>
      <c r="H356" s="1191"/>
      <c r="I356" s="1191"/>
      <c r="J356" s="1191"/>
      <c r="K356" s="1191"/>
      <c r="L356" s="1191"/>
      <c r="M356" s="1191"/>
      <c r="N356" s="1191"/>
    </row>
    <row r="357" spans="1:14" ht="21" x14ac:dyDescent="0.25">
      <c r="A357" s="1182" t="s">
        <v>955</v>
      </c>
      <c r="B357" s="1182"/>
      <c r="C357" s="1182"/>
      <c r="D357" s="1182"/>
      <c r="E357" s="1182"/>
      <c r="F357" s="1182"/>
      <c r="G357" s="126">
        <f>SUM(G358:G370)</f>
        <v>33.970816999999997</v>
      </c>
      <c r="H357" s="126">
        <f>SUM(H358:H370)</f>
        <v>17.007137</v>
      </c>
      <c r="I357" s="126">
        <f>SUM(I358:I370)</f>
        <v>16.96368</v>
      </c>
      <c r="J357" s="66"/>
      <c r="K357" s="66"/>
      <c r="L357" s="66"/>
      <c r="M357" s="66"/>
      <c r="N357" s="66"/>
    </row>
    <row r="358" spans="1:14" ht="157.5" x14ac:dyDescent="0.25">
      <c r="A358" s="127">
        <v>1</v>
      </c>
      <c r="B358" s="413" t="s">
        <v>956</v>
      </c>
      <c r="C358" s="414">
        <v>2.7129300000000001</v>
      </c>
      <c r="D358" s="463" t="s">
        <v>39</v>
      </c>
      <c r="E358" s="463" t="s">
        <v>39</v>
      </c>
      <c r="F358" s="463" t="s">
        <v>39</v>
      </c>
      <c r="G358" s="414">
        <f>C358</f>
        <v>2.7129300000000001</v>
      </c>
      <c r="H358" s="414">
        <v>2.7129300000000001</v>
      </c>
      <c r="I358" s="463" t="s">
        <v>39</v>
      </c>
      <c r="J358" s="464" t="s">
        <v>957</v>
      </c>
      <c r="K358" s="413" t="s">
        <v>958</v>
      </c>
      <c r="L358" s="413" t="s">
        <v>280</v>
      </c>
      <c r="M358" s="413" t="s">
        <v>279</v>
      </c>
      <c r="N358" s="413"/>
    </row>
    <row r="359" spans="1:14" ht="112.5" x14ac:dyDescent="0.25">
      <c r="A359" s="127">
        <v>2</v>
      </c>
      <c r="B359" s="227" t="s">
        <v>959</v>
      </c>
      <c r="C359" s="122">
        <v>0.69372999999999996</v>
      </c>
      <c r="D359" s="123" t="s">
        <v>39</v>
      </c>
      <c r="E359" s="123" t="s">
        <v>39</v>
      </c>
      <c r="F359" s="123" t="s">
        <v>39</v>
      </c>
      <c r="G359" s="122">
        <v>0.69372999999999996</v>
      </c>
      <c r="H359" s="122">
        <v>0.69372999999999996</v>
      </c>
      <c r="I359" s="123" t="s">
        <v>39</v>
      </c>
      <c r="J359" s="225" t="s">
        <v>960</v>
      </c>
      <c r="K359" s="225" t="s">
        <v>961</v>
      </c>
      <c r="L359" s="227" t="s">
        <v>280</v>
      </c>
      <c r="M359" s="227" t="s">
        <v>279</v>
      </c>
      <c r="N359" s="227"/>
    </row>
    <row r="360" spans="1:14" ht="93.75" x14ac:dyDescent="0.25">
      <c r="A360" s="127">
        <v>3</v>
      </c>
      <c r="B360" s="227" t="s">
        <v>962</v>
      </c>
      <c r="C360" s="30">
        <v>0.57720000000000005</v>
      </c>
      <c r="D360" s="123" t="s">
        <v>39</v>
      </c>
      <c r="E360" s="123" t="s">
        <v>39</v>
      </c>
      <c r="F360" s="123" t="s">
        <v>39</v>
      </c>
      <c r="G360" s="30">
        <v>0.57720000000000005</v>
      </c>
      <c r="H360" s="30">
        <v>0.57720000000000005</v>
      </c>
      <c r="I360" s="123" t="s">
        <v>39</v>
      </c>
      <c r="J360" s="227" t="s">
        <v>963</v>
      </c>
      <c r="K360" s="225" t="s">
        <v>964</v>
      </c>
      <c r="L360" s="227" t="s">
        <v>280</v>
      </c>
      <c r="M360" s="227" t="s">
        <v>279</v>
      </c>
      <c r="N360" s="227"/>
    </row>
    <row r="361" spans="1:14" ht="63" x14ac:dyDescent="0.25">
      <c r="A361" s="127">
        <v>4</v>
      </c>
      <c r="B361" s="227" t="s">
        <v>965</v>
      </c>
      <c r="C361" s="122">
        <v>1.9259999999999999</v>
      </c>
      <c r="D361" s="123" t="s">
        <v>39</v>
      </c>
      <c r="E361" s="123" t="s">
        <v>39</v>
      </c>
      <c r="F361" s="123" t="s">
        <v>39</v>
      </c>
      <c r="G361" s="122">
        <f t="shared" ref="G361:H369" si="32">SUM(C361:F361)</f>
        <v>1.9259999999999999</v>
      </c>
      <c r="H361" s="122">
        <f t="shared" si="32"/>
        <v>1.9259999999999999</v>
      </c>
      <c r="I361" s="123" t="s">
        <v>39</v>
      </c>
      <c r="J361" s="227" t="s">
        <v>966</v>
      </c>
      <c r="K361" s="227" t="s">
        <v>967</v>
      </c>
      <c r="L361" s="227" t="s">
        <v>280</v>
      </c>
      <c r="M361" s="227" t="s">
        <v>279</v>
      </c>
      <c r="N361" s="227"/>
    </row>
    <row r="362" spans="1:14" ht="187.5" x14ac:dyDescent="0.25">
      <c r="A362" s="127">
        <v>5</v>
      </c>
      <c r="B362" s="227" t="s">
        <v>968</v>
      </c>
      <c r="C362" s="122">
        <v>2.4665949999999999</v>
      </c>
      <c r="D362" s="123" t="s">
        <v>39</v>
      </c>
      <c r="E362" s="123" t="s">
        <v>39</v>
      </c>
      <c r="F362" s="123" t="s">
        <v>39</v>
      </c>
      <c r="G362" s="122">
        <f t="shared" si="32"/>
        <v>2.4665949999999999</v>
      </c>
      <c r="H362" s="122">
        <v>2.4665949999999999</v>
      </c>
      <c r="I362" s="123" t="s">
        <v>39</v>
      </c>
      <c r="J362" s="225" t="s">
        <v>969</v>
      </c>
      <c r="K362" s="225" t="s">
        <v>970</v>
      </c>
      <c r="L362" s="227" t="s">
        <v>280</v>
      </c>
      <c r="M362" s="227" t="s">
        <v>279</v>
      </c>
      <c r="N362" s="227"/>
    </row>
    <row r="363" spans="1:14" ht="173.25" x14ac:dyDescent="0.25">
      <c r="A363" s="127">
        <v>6</v>
      </c>
      <c r="B363" s="227" t="s">
        <v>971</v>
      </c>
      <c r="C363" s="122">
        <v>4.0453919999999997</v>
      </c>
      <c r="D363" s="123" t="s">
        <v>39</v>
      </c>
      <c r="E363" s="123" t="s">
        <v>39</v>
      </c>
      <c r="F363" s="123" t="s">
        <v>39</v>
      </c>
      <c r="G363" s="122">
        <f t="shared" si="32"/>
        <v>4.0453919999999997</v>
      </c>
      <c r="H363" s="122">
        <v>4.0453919999999997</v>
      </c>
      <c r="I363" s="123" t="s">
        <v>39</v>
      </c>
      <c r="J363" s="192" t="s">
        <v>972</v>
      </c>
      <c r="K363" s="192" t="s">
        <v>973</v>
      </c>
      <c r="L363" s="227" t="s">
        <v>280</v>
      </c>
      <c r="M363" s="227" t="s">
        <v>279</v>
      </c>
      <c r="N363" s="227"/>
    </row>
    <row r="364" spans="1:14" ht="126" x14ac:dyDescent="0.25">
      <c r="A364" s="127">
        <v>7</v>
      </c>
      <c r="B364" s="227" t="s">
        <v>974</v>
      </c>
      <c r="C364" s="122">
        <v>4.5852899999999996</v>
      </c>
      <c r="D364" s="123" t="s">
        <v>39</v>
      </c>
      <c r="E364" s="123" t="s">
        <v>39</v>
      </c>
      <c r="F364" s="123" t="s">
        <v>39</v>
      </c>
      <c r="G364" s="122">
        <f t="shared" si="32"/>
        <v>4.5852899999999996</v>
      </c>
      <c r="H364" s="122">
        <v>4.5852899999999996</v>
      </c>
      <c r="I364" s="123" t="s">
        <v>39</v>
      </c>
      <c r="J364" s="227" t="s">
        <v>975</v>
      </c>
      <c r="K364" s="227" t="s">
        <v>976</v>
      </c>
      <c r="L364" s="227" t="s">
        <v>280</v>
      </c>
      <c r="M364" s="227" t="s">
        <v>279</v>
      </c>
      <c r="N364" s="227"/>
    </row>
    <row r="365" spans="1:14" ht="168.75" x14ac:dyDescent="0.25">
      <c r="A365" s="127">
        <v>8</v>
      </c>
      <c r="B365" s="227" t="s">
        <v>977</v>
      </c>
      <c r="C365" s="122">
        <v>0.83</v>
      </c>
      <c r="D365" s="123" t="s">
        <v>39</v>
      </c>
      <c r="E365" s="123" t="s">
        <v>39</v>
      </c>
      <c r="F365" s="123" t="s">
        <v>39</v>
      </c>
      <c r="G365" s="122">
        <f t="shared" si="32"/>
        <v>0.83</v>
      </c>
      <c r="H365" s="123" t="s">
        <v>39</v>
      </c>
      <c r="I365" s="122">
        <v>0.83</v>
      </c>
      <c r="J365" s="225" t="s">
        <v>978</v>
      </c>
      <c r="K365" s="227" t="s">
        <v>979</v>
      </c>
      <c r="L365" s="227" t="s">
        <v>280</v>
      </c>
      <c r="M365" s="227" t="s">
        <v>279</v>
      </c>
      <c r="N365" s="227"/>
    </row>
    <row r="366" spans="1:14" ht="337.5" x14ac:dyDescent="0.25">
      <c r="A366" s="127">
        <v>9</v>
      </c>
      <c r="B366" s="227" t="s">
        <v>980</v>
      </c>
      <c r="C366" s="122">
        <v>2.5</v>
      </c>
      <c r="D366" s="123" t="s">
        <v>39</v>
      </c>
      <c r="E366" s="123" t="s">
        <v>39</v>
      </c>
      <c r="F366" s="123" t="s">
        <v>39</v>
      </c>
      <c r="G366" s="122">
        <f t="shared" si="32"/>
        <v>2.5</v>
      </c>
      <c r="H366" s="123" t="s">
        <v>39</v>
      </c>
      <c r="I366" s="122">
        <v>2.5</v>
      </c>
      <c r="J366" s="225" t="s">
        <v>981</v>
      </c>
      <c r="K366" s="227" t="s">
        <v>982</v>
      </c>
      <c r="L366" s="227" t="s">
        <v>280</v>
      </c>
      <c r="M366" s="227" t="s">
        <v>279</v>
      </c>
      <c r="N366" s="227"/>
    </row>
    <row r="367" spans="1:14" ht="204.75" x14ac:dyDescent="0.25">
      <c r="A367" s="127">
        <v>10</v>
      </c>
      <c r="B367" s="227" t="s">
        <v>983</v>
      </c>
      <c r="C367" s="122">
        <v>0.35</v>
      </c>
      <c r="D367" s="123" t="s">
        <v>39</v>
      </c>
      <c r="E367" s="123" t="s">
        <v>39</v>
      </c>
      <c r="F367" s="123" t="s">
        <v>39</v>
      </c>
      <c r="G367" s="122">
        <f t="shared" si="32"/>
        <v>0.35</v>
      </c>
      <c r="H367" s="123" t="s">
        <v>39</v>
      </c>
      <c r="I367" s="122">
        <v>0.35</v>
      </c>
      <c r="J367" s="192" t="s">
        <v>984</v>
      </c>
      <c r="K367" s="227" t="s">
        <v>985</v>
      </c>
      <c r="L367" s="227" t="s">
        <v>280</v>
      </c>
      <c r="M367" s="227" t="s">
        <v>279</v>
      </c>
      <c r="N367" s="227"/>
    </row>
    <row r="368" spans="1:14" ht="84" x14ac:dyDescent="0.25">
      <c r="A368" s="127">
        <v>11</v>
      </c>
      <c r="B368" s="227" t="s">
        <v>986</v>
      </c>
      <c r="C368" s="122">
        <v>3</v>
      </c>
      <c r="D368" s="123" t="s">
        <v>39</v>
      </c>
      <c r="E368" s="123" t="s">
        <v>39</v>
      </c>
      <c r="F368" s="123" t="s">
        <v>39</v>
      </c>
      <c r="G368" s="122">
        <f t="shared" si="32"/>
        <v>3</v>
      </c>
      <c r="H368" s="123" t="s">
        <v>39</v>
      </c>
      <c r="I368" s="122">
        <v>3</v>
      </c>
      <c r="J368" s="227" t="s">
        <v>966</v>
      </c>
      <c r="K368" s="227" t="s">
        <v>987</v>
      </c>
      <c r="L368" s="227" t="s">
        <v>280</v>
      </c>
      <c r="M368" s="227" t="s">
        <v>279</v>
      </c>
      <c r="N368" s="227"/>
    </row>
    <row r="369" spans="1:14" ht="168" x14ac:dyDescent="0.25">
      <c r="A369" s="127">
        <v>12</v>
      </c>
      <c r="B369" s="227" t="s">
        <v>988</v>
      </c>
      <c r="C369" s="122">
        <v>5.2836800000000004</v>
      </c>
      <c r="D369" s="123" t="s">
        <v>39</v>
      </c>
      <c r="E369" s="123" t="s">
        <v>39</v>
      </c>
      <c r="F369" s="123" t="s">
        <v>39</v>
      </c>
      <c r="G369" s="122">
        <f t="shared" si="32"/>
        <v>5.2836800000000004</v>
      </c>
      <c r="H369" s="123" t="s">
        <v>39</v>
      </c>
      <c r="I369" s="122">
        <v>5.2836800000000004</v>
      </c>
      <c r="J369" s="227" t="s">
        <v>989</v>
      </c>
      <c r="K369" s="227" t="s">
        <v>990</v>
      </c>
      <c r="L369" s="227" t="s">
        <v>280</v>
      </c>
      <c r="M369" s="227" t="s">
        <v>279</v>
      </c>
      <c r="N369" s="227"/>
    </row>
    <row r="370" spans="1:14" ht="187.5" x14ac:dyDescent="0.25">
      <c r="A370" s="127">
        <v>13</v>
      </c>
      <c r="B370" s="228" t="s">
        <v>991</v>
      </c>
      <c r="C370" s="465">
        <v>5</v>
      </c>
      <c r="D370" s="53" t="s">
        <v>39</v>
      </c>
      <c r="E370" s="53" t="s">
        <v>39</v>
      </c>
      <c r="F370" s="53" t="s">
        <v>39</v>
      </c>
      <c r="G370" s="465">
        <f>SUM(C370:F370)</f>
        <v>5</v>
      </c>
      <c r="H370" s="53" t="s">
        <v>39</v>
      </c>
      <c r="I370" s="465">
        <v>5</v>
      </c>
      <c r="J370" s="226" t="s">
        <v>992</v>
      </c>
      <c r="K370" s="226" t="s">
        <v>993</v>
      </c>
      <c r="L370" s="228" t="s">
        <v>280</v>
      </c>
      <c r="M370" s="228" t="s">
        <v>279</v>
      </c>
      <c r="N370" s="228"/>
    </row>
    <row r="371" spans="1:14" ht="21" x14ac:dyDescent="0.25">
      <c r="A371" s="1182" t="s">
        <v>994</v>
      </c>
      <c r="B371" s="1182"/>
      <c r="C371" s="1182"/>
      <c r="D371" s="1182"/>
      <c r="E371" s="1182"/>
      <c r="F371" s="1182"/>
      <c r="G371" s="126">
        <f t="shared" ref="G371:I371" si="33">G372</f>
        <v>48.017800000000001</v>
      </c>
      <c r="H371" s="183" t="str">
        <f>H372</f>
        <v xml:space="preserve"> -</v>
      </c>
      <c r="I371" s="126">
        <f t="shared" si="33"/>
        <v>48.017800000000001</v>
      </c>
      <c r="J371" s="241"/>
      <c r="K371" s="241"/>
      <c r="L371" s="241"/>
      <c r="M371" s="241"/>
      <c r="N371" s="241"/>
    </row>
    <row r="372" spans="1:14" ht="126" x14ac:dyDescent="0.25">
      <c r="A372" s="127">
        <v>14</v>
      </c>
      <c r="B372" s="466" t="s">
        <v>995</v>
      </c>
      <c r="C372" s="467">
        <v>48.017800000000001</v>
      </c>
      <c r="D372" s="468" t="s">
        <v>39</v>
      </c>
      <c r="E372" s="468" t="s">
        <v>39</v>
      </c>
      <c r="F372" s="468" t="s">
        <v>39</v>
      </c>
      <c r="G372" s="469">
        <v>48.017800000000001</v>
      </c>
      <c r="H372" s="468" t="s">
        <v>39</v>
      </c>
      <c r="I372" s="467">
        <v>48.017800000000001</v>
      </c>
      <c r="J372" s="470" t="s">
        <v>996</v>
      </c>
      <c r="K372" s="471" t="s">
        <v>997</v>
      </c>
      <c r="L372" s="470" t="s">
        <v>998</v>
      </c>
      <c r="M372" s="73" t="s">
        <v>999</v>
      </c>
      <c r="N372" s="72" t="s">
        <v>1000</v>
      </c>
    </row>
    <row r="373" spans="1:14" ht="21" x14ac:dyDescent="0.25">
      <c r="A373" s="1174" t="s">
        <v>656</v>
      </c>
      <c r="B373" s="1174"/>
      <c r="C373" s="1174"/>
      <c r="D373" s="1174"/>
      <c r="E373" s="1174"/>
      <c r="F373" s="1174"/>
      <c r="G373" s="126">
        <f>SUM(G374:G379)</f>
        <v>27.633299999999998</v>
      </c>
      <c r="H373" s="126">
        <f>SUM(H374:H379)</f>
        <v>16.885999999999999</v>
      </c>
      <c r="I373" s="126">
        <f>SUM(I374:I379)</f>
        <v>10.747299999999999</v>
      </c>
      <c r="J373" s="412"/>
      <c r="K373" s="412"/>
      <c r="L373" s="412"/>
      <c r="M373" s="412"/>
      <c r="N373" s="412"/>
    </row>
    <row r="374" spans="1:14" ht="105" x14ac:dyDescent="0.35">
      <c r="A374" s="125">
        <v>15</v>
      </c>
      <c r="B374" s="3" t="s">
        <v>1001</v>
      </c>
      <c r="C374" s="28">
        <v>3.5859999999999999</v>
      </c>
      <c r="D374" s="472" t="s">
        <v>39</v>
      </c>
      <c r="E374" s="472" t="s">
        <v>39</v>
      </c>
      <c r="F374" s="472" t="s">
        <v>39</v>
      </c>
      <c r="G374" s="28">
        <v>3.5859999999999999</v>
      </c>
      <c r="H374" s="28">
        <v>3.5859999999999999</v>
      </c>
      <c r="I374" s="8" t="s">
        <v>39</v>
      </c>
      <c r="J374" s="3" t="s">
        <v>1002</v>
      </c>
      <c r="K374" s="3" t="s">
        <v>1003</v>
      </c>
      <c r="L374" s="3" t="s">
        <v>1004</v>
      </c>
      <c r="M374" s="3" t="s">
        <v>1005</v>
      </c>
      <c r="N374" s="473"/>
    </row>
    <row r="375" spans="1:14" ht="84" x14ac:dyDescent="0.35">
      <c r="A375" s="125">
        <v>16</v>
      </c>
      <c r="B375" s="3" t="s">
        <v>1006</v>
      </c>
      <c r="C375" s="252">
        <v>0.1673</v>
      </c>
      <c r="D375" s="8" t="s">
        <v>39</v>
      </c>
      <c r="E375" s="8" t="s">
        <v>39</v>
      </c>
      <c r="F375" s="8" t="s">
        <v>39</v>
      </c>
      <c r="G375" s="252">
        <v>0.1673</v>
      </c>
      <c r="H375" s="8" t="s">
        <v>39</v>
      </c>
      <c r="I375" s="252">
        <v>0.1673</v>
      </c>
      <c r="J375" s="3" t="s">
        <v>1007</v>
      </c>
      <c r="K375" s="3" t="s">
        <v>1008</v>
      </c>
      <c r="L375" s="3" t="s">
        <v>1004</v>
      </c>
      <c r="M375" s="3" t="s">
        <v>1005</v>
      </c>
      <c r="N375" s="473"/>
    </row>
    <row r="376" spans="1:14" ht="84" x14ac:dyDescent="0.25">
      <c r="A376" s="127">
        <v>17</v>
      </c>
      <c r="B376" s="227" t="s">
        <v>1009</v>
      </c>
      <c r="C376" s="122">
        <v>9.91</v>
      </c>
      <c r="D376" s="123" t="s">
        <v>39</v>
      </c>
      <c r="E376" s="123" t="s">
        <v>39</v>
      </c>
      <c r="F376" s="123" t="s">
        <v>39</v>
      </c>
      <c r="G376" s="122">
        <v>9.91</v>
      </c>
      <c r="H376" s="122">
        <v>8.8699999999999992</v>
      </c>
      <c r="I376" s="122">
        <v>1.04</v>
      </c>
      <c r="J376" s="227" t="s">
        <v>1010</v>
      </c>
      <c r="K376" s="227" t="s">
        <v>1011</v>
      </c>
      <c r="L376" s="227" t="s">
        <v>855</v>
      </c>
      <c r="M376" s="227" t="s">
        <v>90</v>
      </c>
      <c r="N376" s="227" t="s">
        <v>1012</v>
      </c>
    </row>
    <row r="377" spans="1:14" ht="63" x14ac:dyDescent="0.25">
      <c r="A377" s="125">
        <v>18</v>
      </c>
      <c r="B377" s="227" t="s">
        <v>1013</v>
      </c>
      <c r="C377" s="122">
        <v>6.83</v>
      </c>
      <c r="D377" s="123" t="s">
        <v>39</v>
      </c>
      <c r="E377" s="123" t="s">
        <v>39</v>
      </c>
      <c r="F377" s="123" t="s">
        <v>39</v>
      </c>
      <c r="G377" s="122">
        <v>6.83</v>
      </c>
      <c r="H377" s="122">
        <v>2.93</v>
      </c>
      <c r="I377" s="122">
        <v>3.9</v>
      </c>
      <c r="J377" s="227" t="s">
        <v>1014</v>
      </c>
      <c r="K377" s="227" t="s">
        <v>1015</v>
      </c>
      <c r="L377" s="227" t="s">
        <v>855</v>
      </c>
      <c r="M377" s="227" t="s">
        <v>63</v>
      </c>
      <c r="N377" s="120" t="s">
        <v>1016</v>
      </c>
    </row>
    <row r="378" spans="1:14" ht="105" x14ac:dyDescent="0.35">
      <c r="A378" s="127">
        <v>19</v>
      </c>
      <c r="B378" s="227" t="s">
        <v>1017</v>
      </c>
      <c r="C378" s="122">
        <v>4.1399999999999997</v>
      </c>
      <c r="D378" s="123" t="s">
        <v>51</v>
      </c>
      <c r="E378" s="123" t="s">
        <v>51</v>
      </c>
      <c r="F378" s="123" t="s">
        <v>51</v>
      </c>
      <c r="G378" s="122">
        <v>4.1399999999999997</v>
      </c>
      <c r="H378" s="122">
        <v>0</v>
      </c>
      <c r="I378" s="122">
        <v>4.1399999999999997</v>
      </c>
      <c r="J378" s="227" t="s">
        <v>1018</v>
      </c>
      <c r="K378" s="227" t="s">
        <v>1019</v>
      </c>
      <c r="L378" s="227" t="s">
        <v>273</v>
      </c>
      <c r="M378" s="227" t="s">
        <v>81</v>
      </c>
      <c r="N378" s="336"/>
    </row>
    <row r="379" spans="1:14" ht="63" x14ac:dyDescent="0.25">
      <c r="A379" s="127">
        <v>20</v>
      </c>
      <c r="B379" s="227" t="s">
        <v>1020</v>
      </c>
      <c r="C379" s="122">
        <v>3</v>
      </c>
      <c r="D379" s="123" t="s">
        <v>39</v>
      </c>
      <c r="E379" s="123" t="s">
        <v>39</v>
      </c>
      <c r="F379" s="123" t="s">
        <v>39</v>
      </c>
      <c r="G379" s="122">
        <v>3</v>
      </c>
      <c r="H379" s="122">
        <v>1.5</v>
      </c>
      <c r="I379" s="122">
        <v>1.5</v>
      </c>
      <c r="J379" s="227" t="s">
        <v>1021</v>
      </c>
      <c r="K379" s="227" t="s">
        <v>1022</v>
      </c>
      <c r="L379" s="227" t="s">
        <v>1004</v>
      </c>
      <c r="M379" s="227" t="s">
        <v>67</v>
      </c>
      <c r="N379" s="227" t="s">
        <v>1023</v>
      </c>
    </row>
    <row r="380" spans="1:14" ht="57" customHeight="1" thickBot="1" x14ac:dyDescent="0.3">
      <c r="A380" s="1183" t="s">
        <v>1024</v>
      </c>
      <c r="B380" s="1184"/>
      <c r="C380" s="474" t="e">
        <f>C372+SUM(C358:C370)+SUM(C374:C379)+SUM(#REF!)+C400</f>
        <v>#REF!</v>
      </c>
      <c r="D380" s="394"/>
      <c r="E380" s="394"/>
      <c r="F380" s="394"/>
      <c r="G380" s="474">
        <f>G371+G357+G373</f>
        <v>109.621917</v>
      </c>
      <c r="H380" s="474">
        <f>H357+H373</f>
        <v>33.893136999999996</v>
      </c>
      <c r="I380" s="474">
        <f>I371+I357+I373</f>
        <v>75.72878</v>
      </c>
      <c r="J380" s="394"/>
      <c r="K380" s="394"/>
      <c r="L380" s="394"/>
      <c r="M380" s="394"/>
      <c r="N380" s="394"/>
    </row>
    <row r="381" spans="1:14" ht="21.75" thickTop="1" x14ac:dyDescent="0.25">
      <c r="A381" s="1185" t="s">
        <v>1025</v>
      </c>
      <c r="B381" s="1185"/>
      <c r="C381" s="1185"/>
      <c r="D381" s="1185"/>
      <c r="E381" s="1185"/>
      <c r="F381" s="1185"/>
      <c r="G381" s="1185"/>
      <c r="H381" s="1185"/>
      <c r="I381" s="1185"/>
      <c r="J381" s="1185"/>
      <c r="K381" s="1185"/>
      <c r="L381" s="1185"/>
      <c r="M381" s="1185"/>
      <c r="N381" s="1185"/>
    </row>
    <row r="382" spans="1:14" ht="21" x14ac:dyDescent="0.25">
      <c r="A382" s="1179" t="s">
        <v>1026</v>
      </c>
      <c r="B382" s="1180"/>
      <c r="C382" s="1180"/>
      <c r="D382" s="1180"/>
      <c r="E382" s="1180"/>
      <c r="F382" s="1181"/>
      <c r="G382" s="126">
        <f>G383</f>
        <v>30</v>
      </c>
      <c r="H382" s="315" t="s">
        <v>20</v>
      </c>
      <c r="I382" s="126">
        <f>I383</f>
        <v>30</v>
      </c>
      <c r="J382" s="61"/>
      <c r="K382" s="61"/>
      <c r="L382" s="61"/>
      <c r="M382" s="61"/>
      <c r="N382" s="61"/>
    </row>
    <row r="383" spans="1:14" ht="131.25" x14ac:dyDescent="0.25">
      <c r="A383" s="127">
        <v>1</v>
      </c>
      <c r="B383" s="227" t="s">
        <v>1027</v>
      </c>
      <c r="C383" s="122">
        <v>30</v>
      </c>
      <c r="D383" s="123" t="s">
        <v>39</v>
      </c>
      <c r="E383" s="123" t="s">
        <v>39</v>
      </c>
      <c r="F383" s="123" t="s">
        <v>39</v>
      </c>
      <c r="G383" s="122">
        <v>30</v>
      </c>
      <c r="H383" s="123" t="s">
        <v>39</v>
      </c>
      <c r="I383" s="122">
        <v>30</v>
      </c>
      <c r="J383" s="225" t="s">
        <v>1028</v>
      </c>
      <c r="K383" s="475" t="s">
        <v>1029</v>
      </c>
      <c r="L383" s="227" t="s">
        <v>1030</v>
      </c>
      <c r="M383" s="413" t="s">
        <v>1031</v>
      </c>
      <c r="N383" s="476"/>
    </row>
    <row r="384" spans="1:14" ht="210" x14ac:dyDescent="0.25">
      <c r="A384" s="127">
        <v>2</v>
      </c>
      <c r="B384" s="227" t="s">
        <v>1032</v>
      </c>
      <c r="C384" s="122"/>
      <c r="D384" s="123"/>
      <c r="E384" s="123"/>
      <c r="F384" s="123"/>
      <c r="G384" s="117" t="s">
        <v>20</v>
      </c>
      <c r="H384" s="477" t="s">
        <v>188</v>
      </c>
      <c r="I384" s="477" t="s">
        <v>188</v>
      </c>
      <c r="J384" s="225" t="s">
        <v>1033</v>
      </c>
      <c r="K384" s="475" t="s">
        <v>1034</v>
      </c>
      <c r="L384" s="227" t="s">
        <v>1030</v>
      </c>
      <c r="M384" s="413" t="s">
        <v>1031</v>
      </c>
      <c r="N384" s="476"/>
    </row>
    <row r="385" spans="1:14" ht="21" x14ac:dyDescent="0.25">
      <c r="A385" s="1179" t="s">
        <v>936</v>
      </c>
      <c r="B385" s="1180"/>
      <c r="C385" s="1180"/>
      <c r="D385" s="1180"/>
      <c r="E385" s="1180"/>
      <c r="F385" s="1181"/>
      <c r="G385" s="126">
        <f t="shared" ref="G385:I385" si="34">G386</f>
        <v>6</v>
      </c>
      <c r="H385" s="126">
        <f t="shared" si="34"/>
        <v>3</v>
      </c>
      <c r="I385" s="126">
        <f t="shared" si="34"/>
        <v>3</v>
      </c>
      <c r="J385" s="61"/>
      <c r="K385" s="61"/>
      <c r="L385" s="61"/>
      <c r="M385" s="61"/>
      <c r="N385" s="61"/>
    </row>
    <row r="386" spans="1:14" ht="105" x14ac:dyDescent="0.35">
      <c r="A386" s="382">
        <v>3</v>
      </c>
      <c r="B386" s="456" t="s">
        <v>1035</v>
      </c>
      <c r="C386" s="457">
        <v>6</v>
      </c>
      <c r="D386" s="478" t="s">
        <v>39</v>
      </c>
      <c r="E386" s="478" t="s">
        <v>39</v>
      </c>
      <c r="F386" s="478" t="s">
        <v>39</v>
      </c>
      <c r="G386" s="457">
        <v>6</v>
      </c>
      <c r="H386" s="457">
        <v>3</v>
      </c>
      <c r="I386" s="457">
        <v>3</v>
      </c>
      <c r="J386" s="456" t="s">
        <v>1036</v>
      </c>
      <c r="K386" s="479" t="s">
        <v>1037</v>
      </c>
      <c r="L386" s="456" t="s">
        <v>1030</v>
      </c>
      <c r="M386" s="456" t="s">
        <v>34</v>
      </c>
      <c r="N386" s="480"/>
    </row>
    <row r="387" spans="1:14" ht="21" x14ac:dyDescent="0.25">
      <c r="A387" s="1174" t="s">
        <v>656</v>
      </c>
      <c r="B387" s="1174"/>
      <c r="C387" s="1174"/>
      <c r="D387" s="1174"/>
      <c r="E387" s="1174"/>
      <c r="F387" s="1174"/>
      <c r="G387" s="126">
        <f t="shared" ref="G387:I387" si="35">G388</f>
        <v>0.06</v>
      </c>
      <c r="H387" s="126">
        <f t="shared" si="35"/>
        <v>0.06</v>
      </c>
      <c r="I387" s="183" t="str">
        <f t="shared" si="35"/>
        <v xml:space="preserve"> -</v>
      </c>
      <c r="J387" s="61"/>
      <c r="K387" s="61"/>
      <c r="L387" s="61"/>
      <c r="M387" s="61"/>
      <c r="N387" s="61"/>
    </row>
    <row r="388" spans="1:14" ht="105" x14ac:dyDescent="0.35">
      <c r="A388" s="382">
        <v>4</v>
      </c>
      <c r="B388" s="456" t="s">
        <v>1038</v>
      </c>
      <c r="C388" s="457">
        <v>0.06</v>
      </c>
      <c r="D388" s="478" t="s">
        <v>39</v>
      </c>
      <c r="E388" s="478" t="s">
        <v>39</v>
      </c>
      <c r="F388" s="478" t="s">
        <v>39</v>
      </c>
      <c r="G388" s="457">
        <v>0.06</v>
      </c>
      <c r="H388" s="457">
        <v>0.06</v>
      </c>
      <c r="I388" s="478" t="s">
        <v>39</v>
      </c>
      <c r="J388" s="456" t="s">
        <v>1039</v>
      </c>
      <c r="K388" s="479" t="s">
        <v>1040</v>
      </c>
      <c r="L388" s="456" t="s">
        <v>1004</v>
      </c>
      <c r="M388" s="481" t="s">
        <v>1005</v>
      </c>
      <c r="N388" s="480"/>
    </row>
    <row r="389" spans="1:14" ht="21" x14ac:dyDescent="0.25">
      <c r="A389" s="1182" t="s">
        <v>1041</v>
      </c>
      <c r="B389" s="1182"/>
      <c r="C389" s="1182"/>
      <c r="D389" s="1182"/>
      <c r="E389" s="1182"/>
      <c r="F389" s="1182"/>
      <c r="G389" s="126">
        <f>G390</f>
        <v>1.3566800000000001</v>
      </c>
      <c r="H389" s="183" t="s">
        <v>20</v>
      </c>
      <c r="I389" s="126">
        <f>I390</f>
        <v>1.3566800000000001</v>
      </c>
      <c r="J389" s="66"/>
      <c r="K389" s="66"/>
      <c r="L389" s="66"/>
      <c r="M389" s="66"/>
      <c r="N389" s="66"/>
    </row>
    <row r="390" spans="1:14" ht="299.25" x14ac:dyDescent="0.25">
      <c r="A390" s="382">
        <v>5</v>
      </c>
      <c r="B390" s="227" t="s">
        <v>1042</v>
      </c>
      <c r="C390" s="122">
        <v>1.3566800000000001</v>
      </c>
      <c r="D390" s="123" t="s">
        <v>39</v>
      </c>
      <c r="E390" s="123" t="s">
        <v>39</v>
      </c>
      <c r="F390" s="123" t="s">
        <v>39</v>
      </c>
      <c r="G390" s="122">
        <f>SUM(C390:F390)</f>
        <v>1.3566800000000001</v>
      </c>
      <c r="H390" s="123" t="s">
        <v>39</v>
      </c>
      <c r="I390" s="122">
        <v>1.3566800000000001</v>
      </c>
      <c r="J390" s="192" t="s">
        <v>1043</v>
      </c>
      <c r="K390" s="192" t="s">
        <v>1044</v>
      </c>
      <c r="L390" s="227" t="s">
        <v>280</v>
      </c>
      <c r="M390" s="227" t="s">
        <v>279</v>
      </c>
      <c r="N390" s="337"/>
    </row>
    <row r="391" spans="1:14" ht="21" x14ac:dyDescent="0.25">
      <c r="A391" s="1174" t="s">
        <v>1045</v>
      </c>
      <c r="B391" s="1174"/>
      <c r="C391" s="1174"/>
      <c r="D391" s="1174"/>
      <c r="E391" s="1174"/>
      <c r="F391" s="1174"/>
      <c r="G391" s="266">
        <f>SUM(G392:G400)</f>
        <v>2.3489</v>
      </c>
      <c r="H391" s="315" t="s">
        <v>20</v>
      </c>
      <c r="I391" s="266">
        <f>SUM(I392:I400)</f>
        <v>2.3489</v>
      </c>
      <c r="J391" s="412"/>
      <c r="K391" s="412"/>
      <c r="L391" s="412"/>
      <c r="M391" s="412"/>
      <c r="N391" s="412"/>
    </row>
    <row r="392" spans="1:14" ht="63" x14ac:dyDescent="0.25">
      <c r="A392" s="382">
        <v>6</v>
      </c>
      <c r="B392" s="371" t="s">
        <v>1046</v>
      </c>
      <c r="C392" s="409">
        <v>0.51839999999999997</v>
      </c>
      <c r="D392" s="482" t="s">
        <v>51</v>
      </c>
      <c r="E392" s="482" t="s">
        <v>51</v>
      </c>
      <c r="F392" s="483"/>
      <c r="G392" s="409">
        <v>0.51839999999999997</v>
      </c>
      <c r="H392" s="463" t="s">
        <v>39</v>
      </c>
      <c r="I392" s="409">
        <v>0.51839999999999997</v>
      </c>
      <c r="J392" s="396" t="s">
        <v>1047</v>
      </c>
      <c r="K392" s="396" t="s">
        <v>1048</v>
      </c>
      <c r="L392" s="413" t="s">
        <v>1049</v>
      </c>
      <c r="M392" s="120" t="s">
        <v>823</v>
      </c>
      <c r="N392" s="202"/>
    </row>
    <row r="393" spans="1:14" ht="63" x14ac:dyDescent="0.25">
      <c r="A393" s="127">
        <v>7</v>
      </c>
      <c r="B393" s="129" t="s">
        <v>1050</v>
      </c>
      <c r="C393" s="109">
        <v>5.2699999999999997E-2</v>
      </c>
      <c r="D393" s="269" t="s">
        <v>20</v>
      </c>
      <c r="E393" s="269" t="s">
        <v>20</v>
      </c>
      <c r="F393" s="269" t="s">
        <v>20</v>
      </c>
      <c r="G393" s="122">
        <v>5.2699999999999997E-2</v>
      </c>
      <c r="H393" s="269" t="s">
        <v>20</v>
      </c>
      <c r="I393" s="122">
        <v>5.2699999999999997E-2</v>
      </c>
      <c r="J393" s="1172" t="s">
        <v>1051</v>
      </c>
      <c r="K393" s="1172" t="s">
        <v>1052</v>
      </c>
      <c r="L393" s="229" t="s">
        <v>1053</v>
      </c>
      <c r="M393" s="111" t="s">
        <v>823</v>
      </c>
      <c r="N393" s="337"/>
    </row>
    <row r="394" spans="1:14" ht="63" x14ac:dyDescent="0.25">
      <c r="A394" s="127">
        <v>8</v>
      </c>
      <c r="B394" s="120" t="s">
        <v>1054</v>
      </c>
      <c r="C394" s="113">
        <v>9.1399999999999995E-2</v>
      </c>
      <c r="D394" s="269" t="s">
        <v>20</v>
      </c>
      <c r="E394" s="269" t="s">
        <v>20</v>
      </c>
      <c r="F394" s="269" t="s">
        <v>20</v>
      </c>
      <c r="G394" s="113">
        <v>9.1399999999999995E-2</v>
      </c>
      <c r="H394" s="269" t="s">
        <v>20</v>
      </c>
      <c r="I394" s="113">
        <v>9.1399999999999995E-2</v>
      </c>
      <c r="J394" s="1172"/>
      <c r="K394" s="1172"/>
      <c r="L394" s="229" t="s">
        <v>1053</v>
      </c>
      <c r="M394" s="111" t="s">
        <v>823</v>
      </c>
      <c r="N394" s="337"/>
    </row>
    <row r="395" spans="1:14" ht="105" x14ac:dyDescent="0.25">
      <c r="A395" s="127">
        <v>9</v>
      </c>
      <c r="B395" s="229" t="s">
        <v>1055</v>
      </c>
      <c r="C395" s="120">
        <v>0.18240000000000001</v>
      </c>
      <c r="D395" s="32" t="s">
        <v>20</v>
      </c>
      <c r="E395" s="32" t="s">
        <v>20</v>
      </c>
      <c r="F395" s="32" t="s">
        <v>20</v>
      </c>
      <c r="G395" s="120">
        <v>0.18240000000000001</v>
      </c>
      <c r="H395" s="32" t="s">
        <v>20</v>
      </c>
      <c r="I395" s="120">
        <v>0.18240000000000001</v>
      </c>
      <c r="J395" s="120" t="s">
        <v>1056</v>
      </c>
      <c r="K395" s="120" t="s">
        <v>1057</v>
      </c>
      <c r="L395" s="229" t="s">
        <v>1053</v>
      </c>
      <c r="M395" s="111" t="s">
        <v>823</v>
      </c>
      <c r="N395" s="337"/>
    </row>
    <row r="396" spans="1:14" ht="63" x14ac:dyDescent="0.25">
      <c r="A396" s="127">
        <v>10</v>
      </c>
      <c r="B396" s="484" t="s">
        <v>1058</v>
      </c>
      <c r="C396" s="485">
        <v>0.1002</v>
      </c>
      <c r="D396" s="32" t="s">
        <v>20</v>
      </c>
      <c r="E396" s="32" t="s">
        <v>20</v>
      </c>
      <c r="F396" s="32" t="s">
        <v>20</v>
      </c>
      <c r="G396" s="485">
        <v>0.1002</v>
      </c>
      <c r="H396" s="32"/>
      <c r="I396" s="485">
        <v>0.1002</v>
      </c>
      <c r="J396" s="120" t="s">
        <v>1059</v>
      </c>
      <c r="K396" s="486" t="s">
        <v>1060</v>
      </c>
      <c r="L396" s="120" t="s">
        <v>1061</v>
      </c>
      <c r="M396" s="111" t="s">
        <v>823</v>
      </c>
      <c r="N396" s="337"/>
    </row>
    <row r="397" spans="1:14" ht="63" x14ac:dyDescent="0.25">
      <c r="A397" s="127">
        <v>11</v>
      </c>
      <c r="B397" s="484" t="s">
        <v>1062</v>
      </c>
      <c r="C397" s="485">
        <v>0.34439999999999998</v>
      </c>
      <c r="D397" s="32" t="s">
        <v>20</v>
      </c>
      <c r="E397" s="32" t="s">
        <v>20</v>
      </c>
      <c r="F397" s="32" t="s">
        <v>20</v>
      </c>
      <c r="G397" s="485">
        <v>0.34439999999999998</v>
      </c>
      <c r="H397" s="32"/>
      <c r="I397" s="485">
        <v>0.34439999999999998</v>
      </c>
      <c r="J397" s="120" t="s">
        <v>1059</v>
      </c>
      <c r="K397" s="486" t="s">
        <v>1060</v>
      </c>
      <c r="L397" s="120" t="s">
        <v>1063</v>
      </c>
      <c r="M397" s="111" t="s">
        <v>823</v>
      </c>
      <c r="N397" s="337"/>
    </row>
    <row r="398" spans="1:14" ht="63" x14ac:dyDescent="0.25">
      <c r="A398" s="127">
        <v>12</v>
      </c>
      <c r="B398" s="484" t="s">
        <v>1064</v>
      </c>
      <c r="C398" s="485">
        <v>0.34560000000000002</v>
      </c>
      <c r="D398" s="32" t="s">
        <v>20</v>
      </c>
      <c r="E398" s="32" t="s">
        <v>20</v>
      </c>
      <c r="F398" s="32" t="s">
        <v>20</v>
      </c>
      <c r="G398" s="485">
        <v>0.34560000000000002</v>
      </c>
      <c r="H398" s="32"/>
      <c r="I398" s="485">
        <v>0.34560000000000002</v>
      </c>
      <c r="J398" s="120" t="s">
        <v>1065</v>
      </c>
      <c r="K398" s="486" t="s">
        <v>1066</v>
      </c>
      <c r="L398" s="120" t="s">
        <v>1067</v>
      </c>
      <c r="M398" s="111" t="s">
        <v>823</v>
      </c>
      <c r="N398" s="337"/>
    </row>
    <row r="399" spans="1:14" ht="84" x14ac:dyDescent="0.25">
      <c r="A399" s="127">
        <v>13</v>
      </c>
      <c r="B399" s="120" t="s">
        <v>1068</v>
      </c>
      <c r="C399" s="132">
        <v>0.314</v>
      </c>
      <c r="D399" s="32" t="s">
        <v>20</v>
      </c>
      <c r="E399" s="32" t="s">
        <v>20</v>
      </c>
      <c r="F399" s="32" t="s">
        <v>20</v>
      </c>
      <c r="G399" s="132">
        <v>0.314</v>
      </c>
      <c r="H399" s="32"/>
      <c r="I399" s="110">
        <v>0.314</v>
      </c>
      <c r="J399" s="120" t="s">
        <v>1069</v>
      </c>
      <c r="K399" s="120" t="s">
        <v>1070</v>
      </c>
      <c r="L399" s="120" t="s">
        <v>1071</v>
      </c>
      <c r="M399" s="111" t="s">
        <v>823</v>
      </c>
      <c r="N399" s="337"/>
    </row>
    <row r="400" spans="1:14" ht="63" x14ac:dyDescent="0.25">
      <c r="A400" s="127">
        <v>14</v>
      </c>
      <c r="B400" s="227" t="s">
        <v>1072</v>
      </c>
      <c r="C400" s="122">
        <v>0.39979999999999999</v>
      </c>
      <c r="D400" s="123" t="s">
        <v>39</v>
      </c>
      <c r="E400" s="123" t="s">
        <v>39</v>
      </c>
      <c r="F400" s="123" t="s">
        <v>39</v>
      </c>
      <c r="G400" s="122">
        <v>0.39979999999999999</v>
      </c>
      <c r="H400" s="123" t="s">
        <v>39</v>
      </c>
      <c r="I400" s="122">
        <v>0.39979999999999999</v>
      </c>
      <c r="J400" s="227" t="s">
        <v>1073</v>
      </c>
      <c r="K400" s="227" t="s">
        <v>1074</v>
      </c>
      <c r="L400" s="227" t="s">
        <v>280</v>
      </c>
      <c r="M400" s="227" t="s">
        <v>823</v>
      </c>
      <c r="N400" s="337"/>
    </row>
    <row r="401" spans="1:14" ht="21" x14ac:dyDescent="0.25">
      <c r="A401" s="1173" t="s">
        <v>201</v>
      </c>
      <c r="B401" s="1173"/>
      <c r="C401" s="28"/>
      <c r="D401" s="472"/>
      <c r="E401" s="472"/>
      <c r="F401" s="472"/>
      <c r="G401" s="315" t="s">
        <v>20</v>
      </c>
      <c r="H401" s="315" t="s">
        <v>20</v>
      </c>
      <c r="I401" s="315" t="s">
        <v>20</v>
      </c>
      <c r="J401" s="61"/>
      <c r="K401" s="61"/>
      <c r="L401" s="61"/>
      <c r="M401" s="61"/>
      <c r="N401" s="61"/>
    </row>
    <row r="402" spans="1:14" ht="168.75" x14ac:dyDescent="0.25">
      <c r="A402" s="127">
        <v>15</v>
      </c>
      <c r="B402" s="204" t="s">
        <v>1075</v>
      </c>
      <c r="C402" s="122"/>
      <c r="D402" s="123"/>
      <c r="E402" s="123"/>
      <c r="F402" s="123"/>
      <c r="G402" s="117" t="s">
        <v>20</v>
      </c>
      <c r="H402" s="477" t="s">
        <v>188</v>
      </c>
      <c r="I402" s="117" t="s">
        <v>20</v>
      </c>
      <c r="J402" s="120" t="s">
        <v>1076</v>
      </c>
      <c r="K402" s="178" t="s">
        <v>1077</v>
      </c>
      <c r="L402" s="120" t="s">
        <v>1078</v>
      </c>
      <c r="M402" s="120" t="s">
        <v>1079</v>
      </c>
      <c r="N402" s="120" t="s">
        <v>1080</v>
      </c>
    </row>
    <row r="403" spans="1:14" ht="21" x14ac:dyDescent="0.25">
      <c r="A403" s="1174" t="s">
        <v>183</v>
      </c>
      <c r="B403" s="1174"/>
      <c r="C403" s="1174"/>
      <c r="D403" s="1174"/>
      <c r="E403" s="1174"/>
      <c r="F403" s="1174"/>
      <c r="G403" s="315" t="s">
        <v>20</v>
      </c>
      <c r="H403" s="315" t="s">
        <v>20</v>
      </c>
      <c r="I403" s="315" t="s">
        <v>20</v>
      </c>
      <c r="J403" s="61"/>
      <c r="K403" s="61"/>
      <c r="L403" s="61"/>
      <c r="M403" s="61"/>
      <c r="N403" s="61"/>
    </row>
    <row r="404" spans="1:14" ht="147" x14ac:dyDescent="0.25">
      <c r="A404" s="127">
        <v>16</v>
      </c>
      <c r="B404" s="323" t="s">
        <v>1081</v>
      </c>
      <c r="C404" s="117" t="s">
        <v>20</v>
      </c>
      <c r="D404" s="117" t="s">
        <v>20</v>
      </c>
      <c r="E404" s="117" t="s">
        <v>20</v>
      </c>
      <c r="F404" s="117" t="s">
        <v>20</v>
      </c>
      <c r="G404" s="117" t="s">
        <v>20</v>
      </c>
      <c r="H404" s="477" t="s">
        <v>188</v>
      </c>
      <c r="I404" s="477" t="s">
        <v>188</v>
      </c>
      <c r="J404" s="487" t="s">
        <v>20</v>
      </c>
      <c r="K404" s="24" t="s">
        <v>1082</v>
      </c>
      <c r="L404" s="487" t="s">
        <v>20</v>
      </c>
      <c r="M404" s="230" t="s">
        <v>184</v>
      </c>
      <c r="N404" s="337"/>
    </row>
    <row r="405" spans="1:14" ht="47.25" customHeight="1" thickBot="1" x14ac:dyDescent="0.3">
      <c r="A405" s="1175" t="s">
        <v>1083</v>
      </c>
      <c r="B405" s="1176"/>
      <c r="C405" s="488" t="e">
        <f>C383+C386+C388+#REF!+C392</f>
        <v>#REF!</v>
      </c>
      <c r="D405" s="399"/>
      <c r="E405" s="399"/>
      <c r="F405" s="399"/>
      <c r="G405" s="488">
        <f>G382+G385+G387+G389+G391</f>
        <v>39.76558</v>
      </c>
      <c r="H405" s="488">
        <f>H385+H387</f>
        <v>3.06</v>
      </c>
      <c r="I405" s="488">
        <f>I382+I385+I389+I391</f>
        <v>36.705579999999998</v>
      </c>
      <c r="J405" s="399"/>
      <c r="K405" s="399"/>
      <c r="L405" s="399"/>
      <c r="M405" s="399"/>
      <c r="N405" s="399"/>
    </row>
    <row r="406" spans="1:14" ht="54.75" customHeight="1" thickTop="1" thickBot="1" x14ac:dyDescent="0.4">
      <c r="A406" s="1177" t="s">
        <v>1084</v>
      </c>
      <c r="B406" s="1178"/>
      <c r="C406" s="402" t="e">
        <f>C326+C355+C380+C405</f>
        <v>#REF!</v>
      </c>
      <c r="D406" s="489">
        <f>D326</f>
        <v>0</v>
      </c>
      <c r="E406" s="490"/>
      <c r="F406" s="402"/>
      <c r="G406" s="402">
        <f>G326+G355+G380+G405</f>
        <v>374.08939799999996</v>
      </c>
      <c r="H406" s="402">
        <f>H326+H355+H380+H405</f>
        <v>197.43089699999999</v>
      </c>
      <c r="I406" s="402">
        <f>I326+I355+I380+I405</f>
        <v>176.658501</v>
      </c>
      <c r="J406" s="403"/>
      <c r="K406" s="403"/>
      <c r="L406" s="403"/>
      <c r="M406" s="403"/>
      <c r="N406" s="403"/>
    </row>
  </sheetData>
  <mergeCells count="146">
    <mergeCell ref="A102:F102"/>
    <mergeCell ref="L71:L76"/>
    <mergeCell ref="M71:M76"/>
    <mergeCell ref="K93:K100"/>
    <mergeCell ref="L93:L100"/>
    <mergeCell ref="N71:N76"/>
    <mergeCell ref="A80:F80"/>
    <mergeCell ref="L91:L92"/>
    <mergeCell ref="A112:B112"/>
    <mergeCell ref="A109:F109"/>
    <mergeCell ref="A107:F107"/>
    <mergeCell ref="A111:B111"/>
    <mergeCell ref="A6:N6"/>
    <mergeCell ref="A7:N7"/>
    <mergeCell ref="M93:M100"/>
    <mergeCell ref="N93:N100"/>
    <mergeCell ref="A8:F8"/>
    <mergeCell ref="A30:F30"/>
    <mergeCell ref="K42:K43"/>
    <mergeCell ref="A60:F60"/>
    <mergeCell ref="K33:K35"/>
    <mergeCell ref="A51:F51"/>
    <mergeCell ref="A63:B63"/>
    <mergeCell ref="A64:N64"/>
    <mergeCell ref="A65:F65"/>
    <mergeCell ref="A53:F53"/>
    <mergeCell ref="A55:F55"/>
    <mergeCell ref="A84:F84"/>
    <mergeCell ref="A86:F86"/>
    <mergeCell ref="A88:B88"/>
    <mergeCell ref="A89:N89"/>
    <mergeCell ref="A90:F90"/>
    <mergeCell ref="J71:J76"/>
    <mergeCell ref="K71:K76"/>
    <mergeCell ref="J93:J100"/>
    <mergeCell ref="H4:I4"/>
    <mergeCell ref="J4:K4"/>
    <mergeCell ref="L4:L5"/>
    <mergeCell ref="A1:N1"/>
    <mergeCell ref="A2:N2"/>
    <mergeCell ref="G4:G5"/>
    <mergeCell ref="C4:F4"/>
    <mergeCell ref="A4:B5"/>
    <mergeCell ref="N4:N5"/>
    <mergeCell ref="M4:M5"/>
    <mergeCell ref="K118:K125"/>
    <mergeCell ref="K126:K130"/>
    <mergeCell ref="A132:F132"/>
    <mergeCell ref="A135:B135"/>
    <mergeCell ref="A136:F136"/>
    <mergeCell ref="A113:N113"/>
    <mergeCell ref="A114:N114"/>
    <mergeCell ref="A115:F115"/>
    <mergeCell ref="A116:B116"/>
    <mergeCell ref="A117:F117"/>
    <mergeCell ref="J162:J163"/>
    <mergeCell ref="K162:K163"/>
    <mergeCell ref="J167:J170"/>
    <mergeCell ref="K168:K170"/>
    <mergeCell ref="L168:L170"/>
    <mergeCell ref="A145:F145"/>
    <mergeCell ref="A147:B147"/>
    <mergeCell ref="A148:F148"/>
    <mergeCell ref="A153:F153"/>
    <mergeCell ref="A154:F154"/>
    <mergeCell ref="A197:F197"/>
    <mergeCell ref="J198:J200"/>
    <mergeCell ref="K198:K204"/>
    <mergeCell ref="J201:J204"/>
    <mergeCell ref="A212:F212"/>
    <mergeCell ref="M168:M170"/>
    <mergeCell ref="N168:N170"/>
    <mergeCell ref="K171:K174"/>
    <mergeCell ref="K175:K194"/>
    <mergeCell ref="A196:F196"/>
    <mergeCell ref="K229:K236"/>
    <mergeCell ref="K237:K240"/>
    <mergeCell ref="A241:F241"/>
    <mergeCell ref="A243:B243"/>
    <mergeCell ref="A244:N244"/>
    <mergeCell ref="A216:F216"/>
    <mergeCell ref="A217:F217"/>
    <mergeCell ref="J218:J219"/>
    <mergeCell ref="K218:K219"/>
    <mergeCell ref="J223:J224"/>
    <mergeCell ref="K223:K224"/>
    <mergeCell ref="A267:F267"/>
    <mergeCell ref="A269:F269"/>
    <mergeCell ref="A271:F271"/>
    <mergeCell ref="A273:F273"/>
    <mergeCell ref="A275:F275"/>
    <mergeCell ref="A245:F245"/>
    <mergeCell ref="A249:F249"/>
    <mergeCell ref="A252:F252"/>
    <mergeCell ref="A255:F255"/>
    <mergeCell ref="A262:F262"/>
    <mergeCell ref="A291:B291"/>
    <mergeCell ref="J293:J296"/>
    <mergeCell ref="K293:K296"/>
    <mergeCell ref="J297:J298"/>
    <mergeCell ref="K297:K298"/>
    <mergeCell ref="A282:B282"/>
    <mergeCell ref="A283:N283"/>
    <mergeCell ref="A284:B284"/>
    <mergeCell ref="A286:F286"/>
    <mergeCell ref="A289:F289"/>
    <mergeCell ref="A311:F311"/>
    <mergeCell ref="A314:B314"/>
    <mergeCell ref="A315:B315"/>
    <mergeCell ref="A316:N316"/>
    <mergeCell ref="A317:N317"/>
    <mergeCell ref="A299:F299"/>
    <mergeCell ref="A302:F302"/>
    <mergeCell ref="A307:B307"/>
    <mergeCell ref="A308:N308"/>
    <mergeCell ref="A309:F309"/>
    <mergeCell ref="A328:F328"/>
    <mergeCell ref="A338:B338"/>
    <mergeCell ref="A340:F340"/>
    <mergeCell ref="A345:F345"/>
    <mergeCell ref="A347:F347"/>
    <mergeCell ref="A318:F318"/>
    <mergeCell ref="A321:F321"/>
    <mergeCell ref="A324:F324"/>
    <mergeCell ref="A326:B326"/>
    <mergeCell ref="A327:N327"/>
    <mergeCell ref="A371:F371"/>
    <mergeCell ref="A373:F373"/>
    <mergeCell ref="A380:B380"/>
    <mergeCell ref="A381:N381"/>
    <mergeCell ref="A382:F382"/>
    <mergeCell ref="A351:F351"/>
    <mergeCell ref="A353:F353"/>
    <mergeCell ref="A355:B355"/>
    <mergeCell ref="A356:N356"/>
    <mergeCell ref="A357:F357"/>
    <mergeCell ref="K393:K394"/>
    <mergeCell ref="A401:B401"/>
    <mergeCell ref="A403:F403"/>
    <mergeCell ref="A405:B405"/>
    <mergeCell ref="A406:B406"/>
    <mergeCell ref="A385:F385"/>
    <mergeCell ref="A387:F387"/>
    <mergeCell ref="A389:F389"/>
    <mergeCell ref="A391:F391"/>
    <mergeCell ref="J393:J394"/>
  </mergeCells>
  <printOptions horizontalCentered="1"/>
  <pageMargins left="0.27559055118110237" right="0.27559055118110237" top="0.59055118110236227" bottom="0.39370078740157483" header="3.1496062992125986" footer="0"/>
  <pageSetup paperSize="9" scale="53" fitToHeight="0" orientation="landscape" r:id="rId1"/>
  <headerFooter differentFirst="1">
    <oddFooter>&amp;R&amp;P</oddFooter>
  </headerFooter>
  <rowBreaks count="10" manualBreakCount="10">
    <brk id="50" max="13" man="1"/>
    <brk id="79" max="13" man="1"/>
    <brk id="106" max="13" man="1"/>
    <brk id="240" max="13" man="1"/>
    <brk id="268" max="13" man="1"/>
    <brk id="282" max="13" man="1"/>
    <brk id="310" max="13" man="1"/>
    <brk id="323" max="13" man="1"/>
    <brk id="355" max="13" man="1"/>
    <brk id="388" max="13" man="1"/>
  </rowBreaks>
  <ignoredErrors>
    <ignoredError sqref="G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3"/>
  <sheetViews>
    <sheetView view="pageBreakPreview" topLeftCell="A87" zoomScale="60" zoomScaleNormal="69" workbookViewId="0">
      <selection activeCell="P69" sqref="P69"/>
    </sheetView>
  </sheetViews>
  <sheetFormatPr defaultRowHeight="14.25" x14ac:dyDescent="0.2"/>
  <cols>
    <col min="1" max="1" width="4.5" bestFit="1" customWidth="1"/>
    <col min="2" max="2" width="39.625" customWidth="1"/>
    <col min="3" max="3" width="17.875" hidden="1" customWidth="1"/>
    <col min="4" max="6" width="6" hidden="1" customWidth="1"/>
    <col min="7" max="7" width="16.875" bestFit="1" customWidth="1"/>
    <col min="8" max="8" width="35.75" customWidth="1"/>
    <col min="9" max="9" width="35.5" customWidth="1"/>
    <col min="10" max="10" width="30.125" customWidth="1"/>
    <col min="11" max="11" width="21.625" customWidth="1"/>
    <col min="12" max="12" width="26.375" customWidth="1"/>
  </cols>
  <sheetData>
    <row r="1" spans="1:14" ht="21" x14ac:dyDescent="0.35">
      <c r="A1" s="1255" t="s">
        <v>1280</v>
      </c>
      <c r="B1" s="1255"/>
      <c r="C1" s="1255"/>
      <c r="D1" s="1255"/>
      <c r="E1" s="1255"/>
      <c r="F1" s="1255"/>
      <c r="G1" s="1255"/>
      <c r="H1" s="1255"/>
      <c r="I1" s="1255"/>
      <c r="J1" s="1255"/>
      <c r="K1" s="1255"/>
      <c r="L1" s="1255"/>
      <c r="M1" s="654"/>
      <c r="N1" s="654"/>
    </row>
    <row r="2" spans="1:14" ht="21" x14ac:dyDescent="0.35">
      <c r="A2" s="1255" t="s">
        <v>1282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654"/>
      <c r="N2" s="654"/>
    </row>
    <row r="3" spans="1:14" ht="21" x14ac:dyDescent="0.35">
      <c r="A3" s="491"/>
      <c r="B3" s="108"/>
      <c r="C3" s="491"/>
      <c r="D3" s="491"/>
      <c r="E3" s="491"/>
      <c r="F3" s="491"/>
      <c r="G3" s="491"/>
      <c r="H3" s="491"/>
      <c r="I3" s="491"/>
      <c r="J3" s="491"/>
      <c r="K3" s="491"/>
      <c r="L3" s="188" t="s">
        <v>319</v>
      </c>
    </row>
    <row r="4" spans="1:14" ht="21" x14ac:dyDescent="0.2">
      <c r="A4" s="1372" t="s">
        <v>0</v>
      </c>
      <c r="B4" s="1372"/>
      <c r="C4" s="1376" t="s">
        <v>8</v>
      </c>
      <c r="D4" s="1376"/>
      <c r="E4" s="1376"/>
      <c r="F4" s="1376"/>
      <c r="G4" s="1377" t="s">
        <v>1085</v>
      </c>
      <c r="H4" s="1376" t="s">
        <v>1</v>
      </c>
      <c r="I4" s="1376"/>
      <c r="J4" s="1379" t="s">
        <v>2</v>
      </c>
      <c r="K4" s="1379" t="s">
        <v>13</v>
      </c>
      <c r="L4" s="1372" t="s">
        <v>12</v>
      </c>
    </row>
    <row r="5" spans="1:14" ht="21" x14ac:dyDescent="0.2">
      <c r="A5" s="1372"/>
      <c r="B5" s="1372"/>
      <c r="C5" s="492" t="s">
        <v>9</v>
      </c>
      <c r="D5" s="492" t="s">
        <v>10</v>
      </c>
      <c r="E5" s="492" t="s">
        <v>5</v>
      </c>
      <c r="F5" s="492" t="s">
        <v>6</v>
      </c>
      <c r="G5" s="1378"/>
      <c r="H5" s="492" t="s">
        <v>3</v>
      </c>
      <c r="I5" s="492" t="s">
        <v>4</v>
      </c>
      <c r="J5" s="1379"/>
      <c r="K5" s="1379"/>
      <c r="L5" s="1372"/>
    </row>
    <row r="6" spans="1:14" ht="21" x14ac:dyDescent="0.2">
      <c r="A6" s="1373" t="s">
        <v>14</v>
      </c>
      <c r="B6" s="1373"/>
      <c r="C6" s="1373"/>
      <c r="D6" s="1373"/>
      <c r="E6" s="1373"/>
      <c r="F6" s="1373"/>
      <c r="G6" s="1373"/>
      <c r="H6" s="1373"/>
      <c r="I6" s="1373"/>
      <c r="J6" s="1373"/>
      <c r="K6" s="1373"/>
      <c r="L6" s="1374"/>
    </row>
    <row r="7" spans="1:14" ht="21" x14ac:dyDescent="0.2">
      <c r="A7" s="1375" t="s">
        <v>15</v>
      </c>
      <c r="B7" s="1375"/>
      <c r="C7" s="1375"/>
      <c r="D7" s="1375"/>
      <c r="E7" s="1375"/>
      <c r="F7" s="1375"/>
      <c r="G7" s="1375"/>
      <c r="H7" s="1375"/>
      <c r="I7" s="1375"/>
      <c r="J7" s="1375"/>
      <c r="K7" s="1375"/>
      <c r="L7" s="1375"/>
    </row>
    <row r="8" spans="1:14" ht="21" x14ac:dyDescent="0.2">
      <c r="A8" s="1350" t="s">
        <v>47</v>
      </c>
      <c r="B8" s="1350"/>
      <c r="C8" s="1350"/>
      <c r="D8" s="1350"/>
      <c r="E8" s="1350"/>
      <c r="F8" s="1350"/>
      <c r="G8" s="74">
        <f>SUM(G9:G28)</f>
        <v>6240.5550000000012</v>
      </c>
      <c r="H8" s="493"/>
      <c r="I8" s="493"/>
      <c r="J8" s="493"/>
      <c r="K8" s="493"/>
      <c r="L8" s="493"/>
    </row>
    <row r="9" spans="1:14" ht="63" x14ac:dyDescent="0.2">
      <c r="A9" s="125">
        <v>1</v>
      </c>
      <c r="B9" s="494" t="s">
        <v>1086</v>
      </c>
      <c r="C9" s="495">
        <v>98.24</v>
      </c>
      <c r="D9" s="496" t="s">
        <v>51</v>
      </c>
      <c r="E9" s="496" t="s">
        <v>51</v>
      </c>
      <c r="F9" s="496" t="s">
        <v>51</v>
      </c>
      <c r="G9" s="497">
        <v>98.24</v>
      </c>
      <c r="H9" s="498" t="s">
        <v>1087</v>
      </c>
      <c r="I9" s="498" t="s">
        <v>62</v>
      </c>
      <c r="J9" s="498" t="s">
        <v>265</v>
      </c>
      <c r="K9" s="499" t="s">
        <v>63</v>
      </c>
      <c r="L9" s="500" t="s">
        <v>64</v>
      </c>
    </row>
    <row r="10" spans="1:14" ht="75" x14ac:dyDescent="0.2">
      <c r="A10" s="125">
        <v>2</v>
      </c>
      <c r="B10" s="501" t="s">
        <v>235</v>
      </c>
      <c r="C10" s="502">
        <v>48</v>
      </c>
      <c r="D10" s="503" t="s">
        <v>51</v>
      </c>
      <c r="E10" s="503" t="s">
        <v>51</v>
      </c>
      <c r="F10" s="503" t="s">
        <v>51</v>
      </c>
      <c r="G10" s="504">
        <v>48</v>
      </c>
      <c r="H10" s="505" t="s">
        <v>1088</v>
      </c>
      <c r="I10" s="506" t="s">
        <v>79</v>
      </c>
      <c r="J10" s="498" t="s">
        <v>265</v>
      </c>
      <c r="K10" s="507" t="s">
        <v>63</v>
      </c>
      <c r="L10" s="508" t="s">
        <v>80</v>
      </c>
    </row>
    <row r="11" spans="1:14" ht="63" x14ac:dyDescent="0.2">
      <c r="A11" s="125">
        <v>3</v>
      </c>
      <c r="B11" s="501" t="s">
        <v>234</v>
      </c>
      <c r="C11" s="509">
        <v>885.73</v>
      </c>
      <c r="D11" s="503" t="s">
        <v>51</v>
      </c>
      <c r="E11" s="503" t="s">
        <v>51</v>
      </c>
      <c r="F11" s="503" t="s">
        <v>51</v>
      </c>
      <c r="G11" s="504">
        <v>885.73</v>
      </c>
      <c r="H11" s="505" t="s">
        <v>1089</v>
      </c>
      <c r="I11" s="505" t="s">
        <v>103</v>
      </c>
      <c r="J11" s="498" t="s">
        <v>265</v>
      </c>
      <c r="K11" s="507" t="s">
        <v>63</v>
      </c>
      <c r="L11" s="508" t="s">
        <v>1090</v>
      </c>
    </row>
    <row r="12" spans="1:14" ht="42" x14ac:dyDescent="0.2">
      <c r="A12" s="125">
        <v>4</v>
      </c>
      <c r="B12" s="501" t="s">
        <v>233</v>
      </c>
      <c r="C12" s="502">
        <v>3176.5329000000002</v>
      </c>
      <c r="D12" s="503" t="s">
        <v>51</v>
      </c>
      <c r="E12" s="503" t="s">
        <v>51</v>
      </c>
      <c r="F12" s="503" t="s">
        <v>51</v>
      </c>
      <c r="G12" s="510">
        <v>3176.5329000000002</v>
      </c>
      <c r="H12" s="505" t="s">
        <v>1091</v>
      </c>
      <c r="I12" s="505" t="s">
        <v>77</v>
      </c>
      <c r="J12" s="498" t="s">
        <v>273</v>
      </c>
      <c r="K12" s="507" t="s">
        <v>53</v>
      </c>
      <c r="L12" s="508" t="s">
        <v>151</v>
      </c>
    </row>
    <row r="13" spans="1:14" ht="84" x14ac:dyDescent="0.2">
      <c r="A13" s="125">
        <v>5</v>
      </c>
      <c r="B13" s="501" t="s">
        <v>231</v>
      </c>
      <c r="C13" s="511">
        <v>578.73</v>
      </c>
      <c r="D13" s="512" t="s">
        <v>51</v>
      </c>
      <c r="E13" s="512" t="s">
        <v>51</v>
      </c>
      <c r="F13" s="512" t="s">
        <v>51</v>
      </c>
      <c r="G13" s="513">
        <v>578.73</v>
      </c>
      <c r="H13" s="514" t="s">
        <v>1092</v>
      </c>
      <c r="I13" s="514" t="s">
        <v>50</v>
      </c>
      <c r="J13" s="498" t="s">
        <v>265</v>
      </c>
      <c r="K13" s="515" t="s">
        <v>106</v>
      </c>
      <c r="L13" s="508" t="s">
        <v>150</v>
      </c>
    </row>
    <row r="14" spans="1:14" ht="84" x14ac:dyDescent="0.2">
      <c r="A14" s="125">
        <v>6</v>
      </c>
      <c r="B14" s="501" t="s">
        <v>1093</v>
      </c>
      <c r="C14" s="516">
        <v>122.5</v>
      </c>
      <c r="D14" s="517" t="s">
        <v>51</v>
      </c>
      <c r="E14" s="517" t="s">
        <v>51</v>
      </c>
      <c r="F14" s="517" t="s">
        <v>51</v>
      </c>
      <c r="G14" s="518">
        <v>122.5</v>
      </c>
      <c r="H14" s="514" t="s">
        <v>1094</v>
      </c>
      <c r="I14" s="514" t="s">
        <v>1095</v>
      </c>
      <c r="J14" s="498" t="s">
        <v>265</v>
      </c>
      <c r="K14" s="519" t="s">
        <v>54</v>
      </c>
      <c r="L14" s="508" t="s">
        <v>58</v>
      </c>
    </row>
    <row r="15" spans="1:14" ht="63" x14ac:dyDescent="0.2">
      <c r="A15" s="125">
        <v>7</v>
      </c>
      <c r="B15" s="501" t="s">
        <v>229</v>
      </c>
      <c r="C15" s="516">
        <v>46.21</v>
      </c>
      <c r="D15" s="517" t="s">
        <v>51</v>
      </c>
      <c r="E15" s="517" t="s">
        <v>51</v>
      </c>
      <c r="F15" s="517" t="s">
        <v>51</v>
      </c>
      <c r="G15" s="518">
        <v>46.21</v>
      </c>
      <c r="H15" s="514" t="s">
        <v>1096</v>
      </c>
      <c r="I15" s="514" t="s">
        <v>1097</v>
      </c>
      <c r="J15" s="498" t="s">
        <v>273</v>
      </c>
      <c r="K15" s="520" t="s">
        <v>54</v>
      </c>
      <c r="L15" s="508" t="s">
        <v>149</v>
      </c>
    </row>
    <row r="16" spans="1:14" ht="84" x14ac:dyDescent="0.2">
      <c r="A16" s="125">
        <v>8</v>
      </c>
      <c r="B16" s="501" t="s">
        <v>228</v>
      </c>
      <c r="C16" s="521">
        <v>40.256</v>
      </c>
      <c r="D16" s="522" t="s">
        <v>51</v>
      </c>
      <c r="E16" s="522" t="s">
        <v>51</v>
      </c>
      <c r="F16" s="522" t="s">
        <v>51</v>
      </c>
      <c r="G16" s="523">
        <v>40.256</v>
      </c>
      <c r="H16" s="514" t="s">
        <v>1098</v>
      </c>
      <c r="I16" s="514" t="s">
        <v>70</v>
      </c>
      <c r="J16" s="498" t="s">
        <v>265</v>
      </c>
      <c r="K16" s="524" t="s">
        <v>54</v>
      </c>
      <c r="L16" s="508" t="s">
        <v>71</v>
      </c>
    </row>
    <row r="17" spans="1:12" ht="84" x14ac:dyDescent="0.2">
      <c r="A17" s="125">
        <v>9</v>
      </c>
      <c r="B17" s="501" t="s">
        <v>227</v>
      </c>
      <c r="C17" s="502">
        <v>67.069999999999993</v>
      </c>
      <c r="D17" s="503" t="s">
        <v>51</v>
      </c>
      <c r="E17" s="503" t="s">
        <v>51</v>
      </c>
      <c r="F17" s="503" t="s">
        <v>51</v>
      </c>
      <c r="G17" s="504">
        <v>67.069999999999993</v>
      </c>
      <c r="H17" s="505" t="s">
        <v>1099</v>
      </c>
      <c r="I17" s="505" t="s">
        <v>73</v>
      </c>
      <c r="J17" s="498" t="s">
        <v>273</v>
      </c>
      <c r="K17" s="507" t="s">
        <v>54</v>
      </c>
      <c r="L17" s="508" t="s">
        <v>74</v>
      </c>
    </row>
    <row r="18" spans="1:12" ht="84" x14ac:dyDescent="0.2">
      <c r="A18" s="125">
        <v>10</v>
      </c>
      <c r="B18" s="501" t="s">
        <v>1100</v>
      </c>
      <c r="C18" s="521">
        <v>75.341499999999996</v>
      </c>
      <c r="D18" s="522" t="s">
        <v>51</v>
      </c>
      <c r="E18" s="522" t="s">
        <v>51</v>
      </c>
      <c r="F18" s="522" t="s">
        <v>51</v>
      </c>
      <c r="G18" s="525">
        <v>75.341499999999996</v>
      </c>
      <c r="H18" s="508" t="s">
        <v>1101</v>
      </c>
      <c r="I18" s="514" t="s">
        <v>1102</v>
      </c>
      <c r="J18" s="498" t="s">
        <v>265</v>
      </c>
      <c r="K18" s="526" t="s">
        <v>107</v>
      </c>
      <c r="L18" s="508" t="s">
        <v>96</v>
      </c>
    </row>
    <row r="19" spans="1:12" ht="84" x14ac:dyDescent="0.2">
      <c r="A19" s="125">
        <v>11</v>
      </c>
      <c r="B19" s="501" t="s">
        <v>1103</v>
      </c>
      <c r="C19" s="511">
        <v>143</v>
      </c>
      <c r="D19" s="512" t="s">
        <v>51</v>
      </c>
      <c r="E19" s="512" t="s">
        <v>51</v>
      </c>
      <c r="F19" s="512" t="s">
        <v>51</v>
      </c>
      <c r="G19" s="527">
        <v>143</v>
      </c>
      <c r="H19" s="505" t="s">
        <v>1104</v>
      </c>
      <c r="I19" s="505" t="s">
        <v>84</v>
      </c>
      <c r="J19" s="498" t="s">
        <v>265</v>
      </c>
      <c r="K19" s="528" t="s">
        <v>75</v>
      </c>
      <c r="L19" s="508" t="s">
        <v>85</v>
      </c>
    </row>
    <row r="20" spans="1:12" ht="84" x14ac:dyDescent="0.2">
      <c r="A20" s="125">
        <v>12</v>
      </c>
      <c r="B20" s="501" t="s">
        <v>1105</v>
      </c>
      <c r="C20" s="502">
        <v>174.13390000000001</v>
      </c>
      <c r="D20" s="503" t="s">
        <v>51</v>
      </c>
      <c r="E20" s="503" t="s">
        <v>51</v>
      </c>
      <c r="F20" s="503" t="s">
        <v>51</v>
      </c>
      <c r="G20" s="529">
        <v>174.13390000000001</v>
      </c>
      <c r="H20" s="505" t="s">
        <v>1106</v>
      </c>
      <c r="I20" s="505" t="s">
        <v>87</v>
      </c>
      <c r="J20" s="498" t="s">
        <v>273</v>
      </c>
      <c r="K20" s="530" t="s">
        <v>75</v>
      </c>
      <c r="L20" s="508" t="s">
        <v>88</v>
      </c>
    </row>
    <row r="21" spans="1:12" ht="63" x14ac:dyDescent="0.2">
      <c r="A21" s="125">
        <v>13</v>
      </c>
      <c r="B21" s="501" t="s">
        <v>223</v>
      </c>
      <c r="C21" s="502">
        <v>385.56569999999999</v>
      </c>
      <c r="D21" s="503" t="s">
        <v>51</v>
      </c>
      <c r="E21" s="503" t="s">
        <v>51</v>
      </c>
      <c r="F21" s="503" t="s">
        <v>51</v>
      </c>
      <c r="G21" s="529">
        <v>385.56569999999999</v>
      </c>
      <c r="H21" s="531" t="s">
        <v>1107</v>
      </c>
      <c r="I21" s="505" t="s">
        <v>84</v>
      </c>
      <c r="J21" s="498" t="s">
        <v>273</v>
      </c>
      <c r="K21" s="507" t="s">
        <v>90</v>
      </c>
      <c r="L21" s="508" t="s">
        <v>148</v>
      </c>
    </row>
    <row r="22" spans="1:12" ht="63" x14ac:dyDescent="0.2">
      <c r="A22" s="125">
        <v>14</v>
      </c>
      <c r="B22" s="501" t="s">
        <v>1108</v>
      </c>
      <c r="C22" s="516">
        <v>17.053999999999998</v>
      </c>
      <c r="D22" s="517" t="s">
        <v>51</v>
      </c>
      <c r="E22" s="517" t="s">
        <v>51</v>
      </c>
      <c r="F22" s="517" t="s">
        <v>51</v>
      </c>
      <c r="G22" s="532">
        <v>17.053999999999998</v>
      </c>
      <c r="H22" s="514" t="s">
        <v>1109</v>
      </c>
      <c r="I22" s="514" t="s">
        <v>1110</v>
      </c>
      <c r="J22" s="498" t="s">
        <v>273</v>
      </c>
      <c r="K22" s="519" t="s">
        <v>1111</v>
      </c>
      <c r="L22" s="508" t="s">
        <v>1112</v>
      </c>
    </row>
    <row r="23" spans="1:12" ht="93.75" x14ac:dyDescent="0.2">
      <c r="A23" s="125">
        <v>15</v>
      </c>
      <c r="B23" s="501" t="s">
        <v>1113</v>
      </c>
      <c r="C23" s="516">
        <v>3.94</v>
      </c>
      <c r="D23" s="517" t="s">
        <v>51</v>
      </c>
      <c r="E23" s="517" t="s">
        <v>51</v>
      </c>
      <c r="F23" s="517" t="s">
        <v>51</v>
      </c>
      <c r="G23" s="532">
        <v>3.94</v>
      </c>
      <c r="H23" s="514" t="s">
        <v>1114</v>
      </c>
      <c r="I23" s="533" t="s">
        <v>66</v>
      </c>
      <c r="J23" s="498" t="s">
        <v>265</v>
      </c>
      <c r="K23" s="534" t="s">
        <v>67</v>
      </c>
      <c r="L23" s="508" t="s">
        <v>68</v>
      </c>
    </row>
    <row r="24" spans="1:12" ht="63" x14ac:dyDescent="0.2">
      <c r="A24" s="125">
        <v>16</v>
      </c>
      <c r="B24" s="501" t="s">
        <v>221</v>
      </c>
      <c r="C24" s="502">
        <v>1.47</v>
      </c>
      <c r="D24" s="503" t="s">
        <v>51</v>
      </c>
      <c r="E24" s="503" t="s">
        <v>51</v>
      </c>
      <c r="F24" s="503" t="s">
        <v>51</v>
      </c>
      <c r="G24" s="529">
        <v>1.47</v>
      </c>
      <c r="H24" s="505" t="s">
        <v>1115</v>
      </c>
      <c r="I24" s="505" t="s">
        <v>94</v>
      </c>
      <c r="J24" s="498" t="s">
        <v>273</v>
      </c>
      <c r="K24" s="535" t="s">
        <v>67</v>
      </c>
      <c r="L24" s="508" t="s">
        <v>95</v>
      </c>
    </row>
    <row r="25" spans="1:12" ht="63" x14ac:dyDescent="0.2">
      <c r="A25" s="125">
        <v>17</v>
      </c>
      <c r="B25" s="501" t="s">
        <v>220</v>
      </c>
      <c r="C25" s="502">
        <v>10</v>
      </c>
      <c r="D25" s="503" t="s">
        <v>39</v>
      </c>
      <c r="E25" s="503" t="s">
        <v>51</v>
      </c>
      <c r="F25" s="503" t="s">
        <v>51</v>
      </c>
      <c r="G25" s="529">
        <v>10</v>
      </c>
      <c r="H25" s="514" t="s">
        <v>1116</v>
      </c>
      <c r="I25" s="514" t="s">
        <v>92</v>
      </c>
      <c r="J25" s="498" t="s">
        <v>265</v>
      </c>
      <c r="K25" s="519" t="s">
        <v>93</v>
      </c>
      <c r="L25" s="508" t="s">
        <v>147</v>
      </c>
    </row>
    <row r="26" spans="1:12" ht="63" x14ac:dyDescent="0.2">
      <c r="A26" s="125">
        <v>18</v>
      </c>
      <c r="B26" s="501" t="s">
        <v>219</v>
      </c>
      <c r="C26" s="502">
        <v>18.21</v>
      </c>
      <c r="D26" s="503" t="s">
        <v>51</v>
      </c>
      <c r="E26" s="503" t="s">
        <v>51</v>
      </c>
      <c r="F26" s="503" t="s">
        <v>51</v>
      </c>
      <c r="G26" s="529">
        <v>18.21</v>
      </c>
      <c r="H26" s="505" t="s">
        <v>1117</v>
      </c>
      <c r="I26" s="505" t="s">
        <v>98</v>
      </c>
      <c r="J26" s="498" t="s">
        <v>265</v>
      </c>
      <c r="K26" s="507" t="s">
        <v>93</v>
      </c>
      <c r="L26" s="508" t="s">
        <v>99</v>
      </c>
    </row>
    <row r="27" spans="1:12" ht="42" x14ac:dyDescent="0.2">
      <c r="A27" s="125">
        <v>19</v>
      </c>
      <c r="B27" s="501" t="s">
        <v>218</v>
      </c>
      <c r="C27" s="502">
        <v>5.8109999999999999</v>
      </c>
      <c r="D27" s="503" t="s">
        <v>51</v>
      </c>
      <c r="E27" s="503" t="s">
        <v>51</v>
      </c>
      <c r="F27" s="503" t="s">
        <v>51</v>
      </c>
      <c r="G27" s="529">
        <v>5.8109999999999999</v>
      </c>
      <c r="H27" s="505" t="s">
        <v>1118</v>
      </c>
      <c r="I27" s="505" t="s">
        <v>98</v>
      </c>
      <c r="J27" s="498" t="s">
        <v>273</v>
      </c>
      <c r="K27" s="507" t="s">
        <v>93</v>
      </c>
      <c r="L27" s="508" t="s">
        <v>101</v>
      </c>
    </row>
    <row r="28" spans="1:12" ht="150" x14ac:dyDescent="0.2">
      <c r="A28" s="125">
        <v>20</v>
      </c>
      <c r="B28" s="536" t="s">
        <v>217</v>
      </c>
      <c r="C28" s="537">
        <v>342.76</v>
      </c>
      <c r="D28" s="538" t="s">
        <v>20</v>
      </c>
      <c r="E28" s="538" t="s">
        <v>20</v>
      </c>
      <c r="F28" s="538" t="s">
        <v>20</v>
      </c>
      <c r="G28" s="539">
        <v>342.76</v>
      </c>
      <c r="H28" s="540" t="s">
        <v>45</v>
      </c>
      <c r="I28" s="541" t="s">
        <v>1119</v>
      </c>
      <c r="J28" s="498" t="s">
        <v>265</v>
      </c>
      <c r="K28" s="542" t="s">
        <v>46</v>
      </c>
      <c r="L28" s="542" t="s">
        <v>153</v>
      </c>
    </row>
    <row r="29" spans="1:12" ht="21" x14ac:dyDescent="0.2">
      <c r="A29" s="1350" t="s">
        <v>48</v>
      </c>
      <c r="B29" s="1350"/>
      <c r="C29" s="1350"/>
      <c r="D29" s="1350"/>
      <c r="E29" s="1350"/>
      <c r="F29" s="1350"/>
      <c r="G29" s="543">
        <f>SUM(G30:G44)</f>
        <v>142.5</v>
      </c>
      <c r="H29" s="493"/>
      <c r="I29" s="493"/>
      <c r="J29" s="493"/>
      <c r="K29" s="493"/>
      <c r="L29" s="493"/>
    </row>
    <row r="30" spans="1:12" ht="63" x14ac:dyDescent="0.2">
      <c r="A30" s="125">
        <v>21</v>
      </c>
      <c r="B30" s="544" t="s">
        <v>1120</v>
      </c>
      <c r="C30" s="521">
        <v>24</v>
      </c>
      <c r="D30" s="545" t="s">
        <v>20</v>
      </c>
      <c r="E30" s="545" t="s">
        <v>20</v>
      </c>
      <c r="F30" s="545" t="s">
        <v>20</v>
      </c>
      <c r="G30" s="546">
        <v>24</v>
      </c>
      <c r="H30" s="508" t="s">
        <v>1121</v>
      </c>
      <c r="I30" s="508" t="s">
        <v>1122</v>
      </c>
      <c r="J30" s="498" t="s">
        <v>265</v>
      </c>
      <c r="K30" s="508" t="s">
        <v>1123</v>
      </c>
      <c r="L30" s="508" t="s">
        <v>1124</v>
      </c>
    </row>
    <row r="31" spans="1:12" ht="84" x14ac:dyDescent="0.2">
      <c r="A31" s="125">
        <v>22</v>
      </c>
      <c r="B31" s="544" t="s">
        <v>1125</v>
      </c>
      <c r="C31" s="521">
        <v>15</v>
      </c>
      <c r="D31" s="545" t="s">
        <v>20</v>
      </c>
      <c r="E31" s="545" t="s">
        <v>20</v>
      </c>
      <c r="F31" s="545" t="s">
        <v>20</v>
      </c>
      <c r="G31" s="546">
        <v>15</v>
      </c>
      <c r="H31" s="508" t="s">
        <v>1126</v>
      </c>
      <c r="I31" s="547" t="s">
        <v>1127</v>
      </c>
      <c r="J31" s="498" t="s">
        <v>265</v>
      </c>
      <c r="K31" s="508" t="s">
        <v>1123</v>
      </c>
      <c r="L31" s="508" t="s">
        <v>1128</v>
      </c>
    </row>
    <row r="32" spans="1:12" ht="93.75" x14ac:dyDescent="0.2">
      <c r="A32" s="125">
        <v>23</v>
      </c>
      <c r="B32" s="544" t="s">
        <v>1129</v>
      </c>
      <c r="C32" s="521">
        <v>5</v>
      </c>
      <c r="D32" s="545" t="s">
        <v>20</v>
      </c>
      <c r="E32" s="545" t="s">
        <v>20</v>
      </c>
      <c r="F32" s="545" t="s">
        <v>20</v>
      </c>
      <c r="G32" s="546">
        <v>5</v>
      </c>
      <c r="H32" s="548" t="s">
        <v>1130</v>
      </c>
      <c r="I32" s="508" t="s">
        <v>1122</v>
      </c>
      <c r="J32" s="498" t="s">
        <v>265</v>
      </c>
      <c r="K32" s="508" t="s">
        <v>1131</v>
      </c>
      <c r="L32" s="508" t="s">
        <v>1132</v>
      </c>
    </row>
    <row r="33" spans="1:12" ht="105" x14ac:dyDescent="0.2">
      <c r="A33" s="125">
        <v>24</v>
      </c>
      <c r="B33" s="544" t="s">
        <v>1133</v>
      </c>
      <c r="C33" s="521">
        <v>10</v>
      </c>
      <c r="D33" s="545" t="s">
        <v>20</v>
      </c>
      <c r="E33" s="545" t="s">
        <v>20</v>
      </c>
      <c r="F33" s="545" t="s">
        <v>20</v>
      </c>
      <c r="G33" s="546">
        <v>10</v>
      </c>
      <c r="H33" s="548" t="s">
        <v>1134</v>
      </c>
      <c r="I33" s="508" t="s">
        <v>1122</v>
      </c>
      <c r="J33" s="498" t="s">
        <v>265</v>
      </c>
      <c r="K33" s="544" t="s">
        <v>1135</v>
      </c>
      <c r="L33" s="508" t="s">
        <v>1136</v>
      </c>
    </row>
    <row r="34" spans="1:12" ht="126" x14ac:dyDescent="0.2">
      <c r="A34" s="125">
        <v>25</v>
      </c>
      <c r="B34" s="544" t="s">
        <v>1137</v>
      </c>
      <c r="C34" s="521">
        <v>5</v>
      </c>
      <c r="D34" s="545" t="s">
        <v>20</v>
      </c>
      <c r="E34" s="545" t="s">
        <v>20</v>
      </c>
      <c r="F34" s="545" t="s">
        <v>20</v>
      </c>
      <c r="G34" s="546">
        <v>5</v>
      </c>
      <c r="H34" s="549" t="s">
        <v>1138</v>
      </c>
      <c r="I34" s="547" t="s">
        <v>1139</v>
      </c>
      <c r="J34" s="498" t="s">
        <v>265</v>
      </c>
      <c r="K34" s="508" t="s">
        <v>1140</v>
      </c>
      <c r="L34" s="508" t="s">
        <v>1132</v>
      </c>
    </row>
    <row r="35" spans="1:12" ht="103.5" customHeight="1" x14ac:dyDescent="0.2">
      <c r="A35" s="125">
        <v>26</v>
      </c>
      <c r="B35" s="544" t="s">
        <v>1141</v>
      </c>
      <c r="C35" s="521">
        <v>4</v>
      </c>
      <c r="D35" s="545" t="s">
        <v>20</v>
      </c>
      <c r="E35" s="545" t="s">
        <v>20</v>
      </c>
      <c r="F35" s="545" t="s">
        <v>20</v>
      </c>
      <c r="G35" s="546">
        <v>4</v>
      </c>
      <c r="H35" s="549" t="s">
        <v>1142</v>
      </c>
      <c r="I35" s="547" t="s">
        <v>1139</v>
      </c>
      <c r="J35" s="498" t="s">
        <v>273</v>
      </c>
      <c r="K35" s="508" t="s">
        <v>1140</v>
      </c>
      <c r="L35" s="508" t="s">
        <v>1143</v>
      </c>
    </row>
    <row r="36" spans="1:12" ht="84" x14ac:dyDescent="0.2">
      <c r="A36" s="125">
        <v>27</v>
      </c>
      <c r="B36" s="544" t="s">
        <v>1144</v>
      </c>
      <c r="C36" s="521">
        <v>11</v>
      </c>
      <c r="D36" s="545" t="s">
        <v>20</v>
      </c>
      <c r="E36" s="545" t="s">
        <v>20</v>
      </c>
      <c r="F36" s="545" t="s">
        <v>20</v>
      </c>
      <c r="G36" s="546">
        <v>11</v>
      </c>
      <c r="H36" s="508" t="s">
        <v>1145</v>
      </c>
      <c r="I36" s="547" t="s">
        <v>1146</v>
      </c>
      <c r="J36" s="498" t="s">
        <v>265</v>
      </c>
      <c r="K36" s="508" t="s">
        <v>34</v>
      </c>
      <c r="L36" s="508" t="s">
        <v>1147</v>
      </c>
    </row>
    <row r="37" spans="1:12" ht="105" x14ac:dyDescent="0.2">
      <c r="A37" s="125">
        <v>28</v>
      </c>
      <c r="B37" s="544" t="s">
        <v>1148</v>
      </c>
      <c r="C37" s="521">
        <v>11</v>
      </c>
      <c r="D37" s="545" t="s">
        <v>20</v>
      </c>
      <c r="E37" s="545" t="s">
        <v>20</v>
      </c>
      <c r="F37" s="545" t="s">
        <v>20</v>
      </c>
      <c r="G37" s="546">
        <v>11</v>
      </c>
      <c r="H37" s="508" t="s">
        <v>1149</v>
      </c>
      <c r="I37" s="547" t="s">
        <v>1150</v>
      </c>
      <c r="J37" s="498" t="s">
        <v>265</v>
      </c>
      <c r="K37" s="508" t="s">
        <v>1151</v>
      </c>
      <c r="L37" s="508" t="s">
        <v>1147</v>
      </c>
    </row>
    <row r="38" spans="1:12" ht="131.25" x14ac:dyDescent="0.2">
      <c r="A38" s="125">
        <v>29</v>
      </c>
      <c r="B38" s="544" t="s">
        <v>1152</v>
      </c>
      <c r="C38" s="521">
        <v>20</v>
      </c>
      <c r="D38" s="545" t="s">
        <v>20</v>
      </c>
      <c r="E38" s="545" t="s">
        <v>20</v>
      </c>
      <c r="F38" s="545" t="s">
        <v>20</v>
      </c>
      <c r="G38" s="546">
        <v>20</v>
      </c>
      <c r="H38" s="549" t="s">
        <v>1153</v>
      </c>
      <c r="I38" s="508" t="s">
        <v>1154</v>
      </c>
      <c r="J38" s="498" t="s">
        <v>265</v>
      </c>
      <c r="K38" s="508" t="s">
        <v>1155</v>
      </c>
      <c r="L38" s="508" t="s">
        <v>1156</v>
      </c>
    </row>
    <row r="39" spans="1:12" ht="63" x14ac:dyDescent="0.2">
      <c r="A39" s="125">
        <v>30</v>
      </c>
      <c r="B39" s="129" t="s">
        <v>1157</v>
      </c>
      <c r="C39" s="550"/>
      <c r="D39" s="551"/>
      <c r="E39" s="551"/>
      <c r="F39" s="551"/>
      <c r="G39" s="552">
        <v>5</v>
      </c>
      <c r="H39" s="120" t="s">
        <v>1158</v>
      </c>
      <c r="I39" s="120" t="s">
        <v>1159</v>
      </c>
      <c r="J39" s="120" t="s">
        <v>18</v>
      </c>
      <c r="K39" s="120" t="s">
        <v>326</v>
      </c>
      <c r="L39" s="120" t="s">
        <v>1160</v>
      </c>
    </row>
    <row r="40" spans="1:12" ht="63" x14ac:dyDescent="0.2">
      <c r="A40" s="125">
        <v>31</v>
      </c>
      <c r="B40" s="129" t="s">
        <v>327</v>
      </c>
      <c r="C40" s="550"/>
      <c r="D40" s="551"/>
      <c r="E40" s="551"/>
      <c r="F40" s="551"/>
      <c r="G40" s="552">
        <v>20</v>
      </c>
      <c r="H40" s="121" t="s">
        <v>328</v>
      </c>
      <c r="I40" s="227" t="s">
        <v>329</v>
      </c>
      <c r="J40" s="121" t="s">
        <v>18</v>
      </c>
      <c r="K40" s="227" t="s">
        <v>326</v>
      </c>
      <c r="L40" s="120" t="s">
        <v>330</v>
      </c>
    </row>
    <row r="41" spans="1:12" ht="63" x14ac:dyDescent="0.2">
      <c r="A41" s="125">
        <v>32</v>
      </c>
      <c r="B41" s="553" t="s">
        <v>1161</v>
      </c>
      <c r="C41" s="550"/>
      <c r="D41" s="551"/>
      <c r="E41" s="551"/>
      <c r="F41" s="551"/>
      <c r="G41" s="552">
        <v>5</v>
      </c>
      <c r="H41" s="554" t="s">
        <v>1162</v>
      </c>
      <c r="I41" s="554" t="s">
        <v>1163</v>
      </c>
      <c r="J41" s="121" t="s">
        <v>18</v>
      </c>
      <c r="K41" s="227" t="s">
        <v>326</v>
      </c>
      <c r="L41" s="554"/>
    </row>
    <row r="42" spans="1:12" ht="63" x14ac:dyDescent="0.2">
      <c r="A42" s="125">
        <v>33</v>
      </c>
      <c r="B42" s="112" t="s">
        <v>1164</v>
      </c>
      <c r="C42" s="550"/>
      <c r="D42" s="551"/>
      <c r="E42" s="551"/>
      <c r="F42" s="551"/>
      <c r="G42" s="552">
        <v>5</v>
      </c>
      <c r="H42" s="120" t="s">
        <v>1165</v>
      </c>
      <c r="I42" s="120" t="s">
        <v>1165</v>
      </c>
      <c r="J42" s="121" t="s">
        <v>18</v>
      </c>
      <c r="K42" s="227" t="s">
        <v>326</v>
      </c>
      <c r="L42" s="120" t="s">
        <v>1166</v>
      </c>
    </row>
    <row r="43" spans="1:12" ht="105" x14ac:dyDescent="0.2">
      <c r="A43" s="125">
        <v>34</v>
      </c>
      <c r="B43" s="129" t="s">
        <v>331</v>
      </c>
      <c r="C43" s="550"/>
      <c r="D43" s="551"/>
      <c r="E43" s="551"/>
      <c r="F43" s="551"/>
      <c r="G43" s="552">
        <v>2</v>
      </c>
      <c r="H43" s="121" t="s">
        <v>332</v>
      </c>
      <c r="I43" s="227" t="s">
        <v>333</v>
      </c>
      <c r="J43" s="121" t="s">
        <v>18</v>
      </c>
      <c r="K43" s="227" t="s">
        <v>326</v>
      </c>
      <c r="L43" s="120" t="s">
        <v>334</v>
      </c>
    </row>
    <row r="44" spans="1:12" ht="63" x14ac:dyDescent="0.2">
      <c r="A44" s="125">
        <v>35</v>
      </c>
      <c r="B44" s="129" t="s">
        <v>340</v>
      </c>
      <c r="C44" s="550"/>
      <c r="D44" s="551"/>
      <c r="E44" s="551"/>
      <c r="F44" s="551"/>
      <c r="G44" s="552">
        <v>0.5</v>
      </c>
      <c r="H44" s="121" t="s">
        <v>1167</v>
      </c>
      <c r="I44" s="124" t="s">
        <v>342</v>
      </c>
      <c r="J44" s="121" t="s">
        <v>18</v>
      </c>
      <c r="K44" s="227" t="s">
        <v>326</v>
      </c>
      <c r="L44" s="120" t="s">
        <v>343</v>
      </c>
    </row>
    <row r="45" spans="1:12" ht="21" x14ac:dyDescent="0.2">
      <c r="A45" s="1350" t="s">
        <v>156</v>
      </c>
      <c r="B45" s="1350"/>
      <c r="C45" s="1350"/>
      <c r="D45" s="1350"/>
      <c r="E45" s="1350"/>
      <c r="F45" s="1350"/>
      <c r="G45" s="543">
        <f>G46</f>
        <v>25</v>
      </c>
      <c r="H45" s="493"/>
      <c r="I45" s="493"/>
      <c r="J45" s="493"/>
      <c r="K45" s="493"/>
      <c r="L45" s="493"/>
    </row>
    <row r="46" spans="1:12" ht="150" x14ac:dyDescent="0.2">
      <c r="A46" s="125">
        <v>36</v>
      </c>
      <c r="B46" s="293" t="s">
        <v>1168</v>
      </c>
      <c r="C46" s="249">
        <v>25</v>
      </c>
      <c r="D46" s="555"/>
      <c r="E46" s="555"/>
      <c r="F46" s="555"/>
      <c r="G46" s="556">
        <v>25</v>
      </c>
      <c r="H46" s="121" t="s">
        <v>1169</v>
      </c>
      <c r="I46" s="213" t="s">
        <v>1170</v>
      </c>
      <c r="J46" s="121" t="s">
        <v>1171</v>
      </c>
      <c r="K46" s="557" t="s">
        <v>171</v>
      </c>
      <c r="L46" s="558"/>
    </row>
    <row r="47" spans="1:12" ht="21" x14ac:dyDescent="0.2">
      <c r="A47" s="1316" t="s">
        <v>718</v>
      </c>
      <c r="B47" s="1317"/>
      <c r="C47" s="1317"/>
      <c r="D47" s="1317"/>
      <c r="E47" s="1317"/>
      <c r="F47" s="1318"/>
      <c r="G47" s="543">
        <f>SUM(G48:G50)</f>
        <v>120</v>
      </c>
      <c r="H47" s="493"/>
      <c r="I47" s="493"/>
      <c r="J47" s="493"/>
      <c r="K47" s="493"/>
      <c r="L47" s="493"/>
    </row>
    <row r="48" spans="1:12" ht="114" customHeight="1" x14ac:dyDescent="0.2">
      <c r="A48" s="130">
        <v>37</v>
      </c>
      <c r="B48" s="515" t="s">
        <v>1172</v>
      </c>
      <c r="C48" s="559">
        <v>50</v>
      </c>
      <c r="D48" s="522" t="s">
        <v>20</v>
      </c>
      <c r="E48" s="522" t="s">
        <v>20</v>
      </c>
      <c r="F48" s="522" t="s">
        <v>20</v>
      </c>
      <c r="G48" s="560">
        <v>50</v>
      </c>
      <c r="H48" s="508" t="s">
        <v>1173</v>
      </c>
      <c r="I48" s="508" t="s">
        <v>1173</v>
      </c>
      <c r="J48" s="508" t="s">
        <v>1174</v>
      </c>
      <c r="K48" s="508" t="s">
        <v>1175</v>
      </c>
      <c r="L48" s="561" t="s">
        <v>1176</v>
      </c>
    </row>
    <row r="49" spans="1:12" ht="168.75" x14ac:dyDescent="0.2">
      <c r="A49" s="125">
        <v>38</v>
      </c>
      <c r="B49" s="515" t="s">
        <v>1177</v>
      </c>
      <c r="C49" s="559">
        <v>20</v>
      </c>
      <c r="D49" s="522" t="s">
        <v>20</v>
      </c>
      <c r="E49" s="522" t="s">
        <v>20</v>
      </c>
      <c r="F49" s="522" t="s">
        <v>20</v>
      </c>
      <c r="G49" s="562">
        <v>20</v>
      </c>
      <c r="H49" s="549" t="s">
        <v>1178</v>
      </c>
      <c r="I49" s="549" t="s">
        <v>1179</v>
      </c>
      <c r="J49" s="508" t="s">
        <v>1180</v>
      </c>
      <c r="K49" s="508" t="s">
        <v>1181</v>
      </c>
      <c r="L49" s="561" t="s">
        <v>1182</v>
      </c>
    </row>
    <row r="50" spans="1:12" ht="147" x14ac:dyDescent="0.2">
      <c r="A50" s="130">
        <v>39</v>
      </c>
      <c r="B50" s="6" t="s">
        <v>1183</v>
      </c>
      <c r="C50" s="559">
        <v>50</v>
      </c>
      <c r="D50" s="522" t="s">
        <v>20</v>
      </c>
      <c r="E50" s="522" t="s">
        <v>20</v>
      </c>
      <c r="F50" s="522" t="s">
        <v>20</v>
      </c>
      <c r="G50" s="559">
        <v>50</v>
      </c>
      <c r="H50" s="5" t="s">
        <v>1184</v>
      </c>
      <c r="I50" s="5" t="s">
        <v>1185</v>
      </c>
      <c r="J50" s="5" t="s">
        <v>1186</v>
      </c>
      <c r="K50" s="5" t="s">
        <v>1187</v>
      </c>
      <c r="L50" s="561" t="s">
        <v>1188</v>
      </c>
    </row>
    <row r="51" spans="1:12" ht="21" x14ac:dyDescent="0.2">
      <c r="A51" s="1322" t="s">
        <v>122</v>
      </c>
      <c r="B51" s="1323"/>
      <c r="C51" s="1323"/>
      <c r="D51" s="1323"/>
      <c r="E51" s="1323"/>
      <c r="F51" s="1324"/>
      <c r="G51" s="543">
        <f>G52</f>
        <v>5</v>
      </c>
      <c r="H51" s="563"/>
      <c r="I51" s="563"/>
      <c r="J51" s="563"/>
      <c r="K51" s="563"/>
      <c r="L51" s="563"/>
    </row>
    <row r="52" spans="1:12" ht="81" customHeight="1" x14ac:dyDescent="0.2">
      <c r="A52" s="125">
        <v>40</v>
      </c>
      <c r="B52" s="564" t="s">
        <v>251</v>
      </c>
      <c r="C52" s="565" t="s">
        <v>20</v>
      </c>
      <c r="D52" s="565" t="s">
        <v>20</v>
      </c>
      <c r="E52" s="565" t="s">
        <v>20</v>
      </c>
      <c r="F52" s="537">
        <v>5</v>
      </c>
      <c r="G52" s="566">
        <v>5</v>
      </c>
      <c r="H52" s="540" t="s">
        <v>136</v>
      </c>
      <c r="I52" s="540" t="s">
        <v>137</v>
      </c>
      <c r="J52" s="540" t="s">
        <v>1189</v>
      </c>
      <c r="K52" s="540" t="s">
        <v>139</v>
      </c>
      <c r="L52" s="540" t="s">
        <v>267</v>
      </c>
    </row>
    <row r="53" spans="1:12" ht="21" hidden="1" x14ac:dyDescent="0.2">
      <c r="A53" s="1220" t="s">
        <v>1190</v>
      </c>
      <c r="B53" s="1221"/>
      <c r="C53" s="1221"/>
      <c r="D53" s="1221"/>
      <c r="E53" s="1221"/>
      <c r="F53" s="1222"/>
      <c r="G53" s="126">
        <f>G54</f>
        <v>20</v>
      </c>
      <c r="H53" s="126"/>
      <c r="I53" s="126"/>
      <c r="J53" s="66"/>
      <c r="K53" s="66"/>
      <c r="L53" s="66"/>
    </row>
    <row r="54" spans="1:12" ht="125.25" customHeight="1" x14ac:dyDescent="0.2">
      <c r="A54" s="125">
        <v>41</v>
      </c>
      <c r="B54" s="567" t="s">
        <v>1191</v>
      </c>
      <c r="C54" s="568"/>
      <c r="D54" s="568"/>
      <c r="E54" s="568"/>
      <c r="F54" s="516"/>
      <c r="G54" s="569">
        <v>20</v>
      </c>
      <c r="H54" s="533" t="s">
        <v>1192</v>
      </c>
      <c r="I54" s="533" t="s">
        <v>1193</v>
      </c>
      <c r="J54" s="227" t="s">
        <v>280</v>
      </c>
      <c r="K54" s="514" t="s">
        <v>1194</v>
      </c>
      <c r="L54" s="514"/>
    </row>
    <row r="55" spans="1:12" ht="56.25" customHeight="1" thickBot="1" x14ac:dyDescent="0.3">
      <c r="A55" s="1369" t="s">
        <v>1195</v>
      </c>
      <c r="B55" s="1370"/>
      <c r="C55" s="570">
        <f>SUM(C9:C28)+SUM(C30:C38)+C46+SUM(C48:C50)</f>
        <v>6490.5550000000012</v>
      </c>
      <c r="D55" s="571"/>
      <c r="E55" s="571"/>
      <c r="F55" s="571"/>
      <c r="G55" s="572">
        <f>G8+G29+G45+G47+G51+G53</f>
        <v>6553.0550000000012</v>
      </c>
      <c r="H55" s="573"/>
      <c r="I55" s="573"/>
      <c r="J55" s="573"/>
      <c r="K55" s="573"/>
      <c r="L55" s="573"/>
    </row>
    <row r="56" spans="1:12" ht="21.75" thickTop="1" x14ac:dyDescent="0.2">
      <c r="A56" s="1371" t="s">
        <v>35</v>
      </c>
      <c r="B56" s="1371"/>
      <c r="C56" s="1371"/>
      <c r="D56" s="1371"/>
      <c r="E56" s="1371"/>
      <c r="F56" s="1371"/>
      <c r="G56" s="1371"/>
      <c r="H56" s="1371"/>
      <c r="I56" s="1371"/>
      <c r="J56" s="1371"/>
      <c r="K56" s="1371"/>
      <c r="L56" s="1371"/>
    </row>
    <row r="57" spans="1:12" ht="21" x14ac:dyDescent="0.2">
      <c r="A57" s="1322" t="s">
        <v>122</v>
      </c>
      <c r="B57" s="1323"/>
      <c r="C57" s="1323"/>
      <c r="D57" s="1323"/>
      <c r="E57" s="1323"/>
      <c r="F57" s="1324"/>
      <c r="G57" s="543">
        <f>G58+G59+G60</f>
        <v>125.20869999999999</v>
      </c>
      <c r="H57" s="563"/>
      <c r="I57" s="563"/>
      <c r="J57" s="563"/>
      <c r="K57" s="563"/>
      <c r="L57" s="563"/>
    </row>
    <row r="58" spans="1:12" ht="84" x14ac:dyDescent="0.2">
      <c r="A58" s="297">
        <v>1</v>
      </c>
      <c r="B58" s="574" t="s">
        <v>244</v>
      </c>
      <c r="C58" s="575">
        <v>40</v>
      </c>
      <c r="D58" s="576" t="s">
        <v>20</v>
      </c>
      <c r="E58" s="576" t="s">
        <v>20</v>
      </c>
      <c r="F58" s="576" t="s">
        <v>20</v>
      </c>
      <c r="G58" s="577">
        <v>40</v>
      </c>
      <c r="H58" s="578" t="s">
        <v>1196</v>
      </c>
      <c r="I58" s="578" t="s">
        <v>1196</v>
      </c>
      <c r="J58" s="579" t="s">
        <v>43</v>
      </c>
      <c r="K58" s="500" t="s">
        <v>129</v>
      </c>
      <c r="L58" s="580" t="s">
        <v>1197</v>
      </c>
    </row>
    <row r="59" spans="1:12" ht="105" x14ac:dyDescent="0.2">
      <c r="A59" s="297">
        <v>2</v>
      </c>
      <c r="B59" s="581" t="s">
        <v>243</v>
      </c>
      <c r="C59" s="582">
        <v>15</v>
      </c>
      <c r="D59" s="583" t="s">
        <v>20</v>
      </c>
      <c r="E59" s="583" t="s">
        <v>20</v>
      </c>
      <c r="F59" s="583" t="s">
        <v>20</v>
      </c>
      <c r="G59" s="584">
        <v>15</v>
      </c>
      <c r="H59" s="515" t="s">
        <v>1198</v>
      </c>
      <c r="I59" s="515" t="s">
        <v>1199</v>
      </c>
      <c r="J59" s="505" t="s">
        <v>43</v>
      </c>
      <c r="K59" s="508" t="s">
        <v>129</v>
      </c>
      <c r="L59" s="531" t="s">
        <v>1200</v>
      </c>
    </row>
    <row r="60" spans="1:12" ht="63" x14ac:dyDescent="0.2">
      <c r="A60" s="297">
        <v>3</v>
      </c>
      <c r="B60" s="526" t="s">
        <v>1201</v>
      </c>
      <c r="C60" s="585">
        <v>70.208699999999993</v>
      </c>
      <c r="D60" s="583" t="s">
        <v>20</v>
      </c>
      <c r="E60" s="583" t="s">
        <v>20</v>
      </c>
      <c r="F60" s="583" t="s">
        <v>20</v>
      </c>
      <c r="G60" s="586">
        <v>70.208699999999993</v>
      </c>
      <c r="H60" s="526" t="s">
        <v>1202</v>
      </c>
      <c r="I60" s="526" t="s">
        <v>1203</v>
      </c>
      <c r="J60" s="1361" t="s">
        <v>1204</v>
      </c>
      <c r="K60" s="1361" t="s">
        <v>121</v>
      </c>
      <c r="L60" s="1363"/>
    </row>
    <row r="61" spans="1:12" ht="63" x14ac:dyDescent="0.2">
      <c r="A61" s="1365"/>
      <c r="B61" s="526" t="s">
        <v>1205</v>
      </c>
      <c r="C61" s="587" t="s">
        <v>1206</v>
      </c>
      <c r="D61" s="583" t="s">
        <v>20</v>
      </c>
      <c r="E61" s="583" t="s">
        <v>20</v>
      </c>
      <c r="F61" s="583" t="s">
        <v>20</v>
      </c>
      <c r="G61" s="587" t="s">
        <v>1206</v>
      </c>
      <c r="H61" s="526" t="s">
        <v>1207</v>
      </c>
      <c r="I61" s="526" t="s">
        <v>1208</v>
      </c>
      <c r="J61" s="1361"/>
      <c r="K61" s="1361"/>
      <c r="L61" s="1363"/>
    </row>
    <row r="62" spans="1:12" ht="211.5" customHeight="1" x14ac:dyDescent="0.2">
      <c r="A62" s="1366"/>
      <c r="B62" s="526" t="s">
        <v>1209</v>
      </c>
      <c r="C62" s="587" t="s">
        <v>1210</v>
      </c>
      <c r="D62" s="583" t="s">
        <v>20</v>
      </c>
      <c r="E62" s="583" t="s">
        <v>20</v>
      </c>
      <c r="F62" s="583" t="s">
        <v>20</v>
      </c>
      <c r="G62" s="587" t="s">
        <v>1210</v>
      </c>
      <c r="H62" s="526" t="s">
        <v>1211</v>
      </c>
      <c r="I62" s="588" t="s">
        <v>1212</v>
      </c>
      <c r="J62" s="1361"/>
      <c r="K62" s="1361"/>
      <c r="L62" s="1363"/>
    </row>
    <row r="63" spans="1:12" ht="144" customHeight="1" x14ac:dyDescent="0.2">
      <c r="A63" s="1367"/>
      <c r="B63" s="589" t="s">
        <v>1213</v>
      </c>
      <c r="C63" s="590" t="s">
        <v>1214</v>
      </c>
      <c r="D63" s="565" t="s">
        <v>20</v>
      </c>
      <c r="E63" s="565" t="s">
        <v>20</v>
      </c>
      <c r="F63" s="565" t="s">
        <v>20</v>
      </c>
      <c r="G63" s="590" t="s">
        <v>1214</v>
      </c>
      <c r="H63" s="589" t="s">
        <v>1215</v>
      </c>
      <c r="I63" s="591" t="s">
        <v>1216</v>
      </c>
      <c r="J63" s="1362"/>
      <c r="K63" s="1362"/>
      <c r="L63" s="1364"/>
    </row>
    <row r="64" spans="1:12" ht="21" x14ac:dyDescent="0.2">
      <c r="A64" s="1368" t="s">
        <v>1217</v>
      </c>
      <c r="B64" s="1368"/>
      <c r="C64" s="1368"/>
      <c r="D64" s="1368"/>
      <c r="E64" s="1368"/>
      <c r="F64" s="1368"/>
      <c r="G64" s="543">
        <f>G65+G66</f>
        <v>143.97239999999999</v>
      </c>
      <c r="H64" s="592"/>
      <c r="I64" s="592"/>
      <c r="J64" s="592"/>
      <c r="K64" s="592"/>
      <c r="L64" s="592"/>
    </row>
    <row r="65" spans="1:12" ht="255.75" customHeight="1" x14ac:dyDescent="0.2">
      <c r="A65" s="297">
        <v>4</v>
      </c>
      <c r="B65" s="593" t="s">
        <v>241</v>
      </c>
      <c r="C65" s="594">
        <v>158.17670000000001</v>
      </c>
      <c r="D65" s="595" t="s">
        <v>39</v>
      </c>
      <c r="E65" s="595" t="s">
        <v>39</v>
      </c>
      <c r="F65" s="595" t="s">
        <v>39</v>
      </c>
      <c r="G65" s="596">
        <v>30.6724</v>
      </c>
      <c r="H65" s="597" t="s">
        <v>1218</v>
      </c>
      <c r="I65" s="598" t="s">
        <v>1219</v>
      </c>
      <c r="J65" s="599" t="s">
        <v>38</v>
      </c>
      <c r="K65" s="600" t="s">
        <v>41</v>
      </c>
      <c r="L65" s="203" t="s">
        <v>309</v>
      </c>
    </row>
    <row r="66" spans="1:12" ht="84" x14ac:dyDescent="0.2">
      <c r="A66" s="297">
        <v>5</v>
      </c>
      <c r="B66" s="593" t="s">
        <v>240</v>
      </c>
      <c r="C66" s="601" t="s">
        <v>20</v>
      </c>
      <c r="D66" s="601" t="s">
        <v>20</v>
      </c>
      <c r="E66" s="601" t="s">
        <v>20</v>
      </c>
      <c r="F66" s="602">
        <v>562.5</v>
      </c>
      <c r="G66" s="603">
        <v>113.3</v>
      </c>
      <c r="H66" s="604" t="s">
        <v>1220</v>
      </c>
      <c r="I66" s="604" t="s">
        <v>1221</v>
      </c>
      <c r="J66" s="604" t="s">
        <v>43</v>
      </c>
      <c r="K66" s="604" t="s">
        <v>44</v>
      </c>
      <c r="L66" s="120" t="s">
        <v>311</v>
      </c>
    </row>
    <row r="67" spans="1:12" ht="21" x14ac:dyDescent="0.2">
      <c r="A67" s="1350" t="s">
        <v>718</v>
      </c>
      <c r="B67" s="1350"/>
      <c r="C67" s="1350"/>
      <c r="D67" s="1350"/>
      <c r="E67" s="1350"/>
      <c r="F67" s="1350"/>
      <c r="G67" s="543">
        <f>G68</f>
        <v>20</v>
      </c>
      <c r="H67" s="493"/>
      <c r="I67" s="493"/>
      <c r="J67" s="493"/>
      <c r="K67" s="493"/>
      <c r="L67" s="493"/>
    </row>
    <row r="68" spans="1:12" ht="112.5" x14ac:dyDescent="0.2">
      <c r="A68" s="297">
        <v>6</v>
      </c>
      <c r="B68" s="605" t="s">
        <v>1222</v>
      </c>
      <c r="C68" s="606">
        <v>20</v>
      </c>
      <c r="D68" s="607" t="s">
        <v>20</v>
      </c>
      <c r="E68" s="607" t="s">
        <v>20</v>
      </c>
      <c r="F68" s="607" t="s">
        <v>20</v>
      </c>
      <c r="G68" s="608">
        <v>20</v>
      </c>
      <c r="H68" s="609" t="s">
        <v>1223</v>
      </c>
      <c r="I68" s="609" t="s">
        <v>1224</v>
      </c>
      <c r="J68" s="609" t="s">
        <v>1225</v>
      </c>
      <c r="K68" s="610" t="s">
        <v>1226</v>
      </c>
      <c r="L68" s="611" t="s">
        <v>1156</v>
      </c>
    </row>
    <row r="69" spans="1:12" ht="54" customHeight="1" thickBot="1" x14ac:dyDescent="0.3">
      <c r="A69" s="1353" t="s">
        <v>1227</v>
      </c>
      <c r="B69" s="1354"/>
      <c r="C69" s="612">
        <f>SUM(C58:C60)+C65+C68+[1]สนับสนุนยุทธศาสตร์!C24</f>
        <v>1048.3854000000001</v>
      </c>
      <c r="D69" s="613"/>
      <c r="E69" s="613"/>
      <c r="F69" s="614">
        <f>F66</f>
        <v>562.5</v>
      </c>
      <c r="G69" s="615">
        <f>G57+G64+G67</f>
        <v>289.18110000000001</v>
      </c>
      <c r="H69" s="613"/>
      <c r="I69" s="613"/>
      <c r="J69" s="613"/>
      <c r="K69" s="613"/>
      <c r="L69" s="613"/>
    </row>
    <row r="70" spans="1:12" ht="21.75" thickTop="1" x14ac:dyDescent="0.2">
      <c r="A70" s="1355" t="s">
        <v>36</v>
      </c>
      <c r="B70" s="1355"/>
      <c r="C70" s="1355"/>
      <c r="D70" s="1355"/>
      <c r="E70" s="1355"/>
      <c r="F70" s="1355"/>
      <c r="G70" s="1355"/>
      <c r="H70" s="1355"/>
      <c r="I70" s="1355"/>
      <c r="J70" s="1355"/>
      <c r="K70" s="1355"/>
      <c r="L70" s="1355"/>
    </row>
    <row r="71" spans="1:12" ht="21" x14ac:dyDescent="0.2">
      <c r="A71" s="1325" t="s">
        <v>122</v>
      </c>
      <c r="B71" s="1325"/>
      <c r="C71" s="1325"/>
      <c r="D71" s="1325"/>
      <c r="E71" s="1325"/>
      <c r="F71" s="1325"/>
      <c r="G71" s="543">
        <f>G72+G73</f>
        <v>53.55</v>
      </c>
      <c r="H71" s="616"/>
      <c r="I71" s="616"/>
      <c r="J71" s="616"/>
      <c r="K71" s="616"/>
      <c r="L71" s="616"/>
    </row>
    <row r="72" spans="1:12" ht="63" x14ac:dyDescent="0.2">
      <c r="A72" s="125">
        <v>1</v>
      </c>
      <c r="B72" s="617" t="s">
        <v>1228</v>
      </c>
      <c r="C72" s="618">
        <v>24</v>
      </c>
      <c r="D72" s="576" t="s">
        <v>20</v>
      </c>
      <c r="E72" s="576" t="s">
        <v>20</v>
      </c>
      <c r="F72" s="576" t="s">
        <v>20</v>
      </c>
      <c r="G72" s="619">
        <v>24</v>
      </c>
      <c r="H72" s="580" t="s">
        <v>1229</v>
      </c>
      <c r="I72" s="580" t="s">
        <v>1230</v>
      </c>
      <c r="J72" s="498" t="s">
        <v>1231</v>
      </c>
      <c r="K72" s="500" t="s">
        <v>129</v>
      </c>
      <c r="L72" s="500" t="s">
        <v>1232</v>
      </c>
    </row>
    <row r="73" spans="1:12" ht="63" x14ac:dyDescent="0.2">
      <c r="A73" s="125">
        <v>2</v>
      </c>
      <c r="B73" s="508" t="s">
        <v>1233</v>
      </c>
      <c r="C73" s="620">
        <v>29.55</v>
      </c>
      <c r="D73" s="583" t="s">
        <v>20</v>
      </c>
      <c r="E73" s="583" t="s">
        <v>20</v>
      </c>
      <c r="F73" s="583" t="s">
        <v>20</v>
      </c>
      <c r="G73" s="562">
        <v>29.55</v>
      </c>
      <c r="H73" s="1356" t="s">
        <v>1234</v>
      </c>
      <c r="I73" s="1356" t="s">
        <v>1235</v>
      </c>
      <c r="J73" s="1357" t="s">
        <v>1236</v>
      </c>
      <c r="K73" s="1356" t="s">
        <v>121</v>
      </c>
      <c r="L73" s="1356" t="s">
        <v>1237</v>
      </c>
    </row>
    <row r="74" spans="1:12" ht="21" x14ac:dyDescent="0.2">
      <c r="A74" s="1358"/>
      <c r="B74" s="508" t="s">
        <v>1238</v>
      </c>
      <c r="C74" s="621" t="s">
        <v>1239</v>
      </c>
      <c r="D74" s="583" t="s">
        <v>20</v>
      </c>
      <c r="E74" s="583" t="s">
        <v>20</v>
      </c>
      <c r="F74" s="583" t="s">
        <v>20</v>
      </c>
      <c r="G74" s="622" t="s">
        <v>1239</v>
      </c>
      <c r="H74" s="1356"/>
      <c r="I74" s="1356"/>
      <c r="J74" s="1357"/>
      <c r="K74" s="1356"/>
      <c r="L74" s="1356"/>
    </row>
    <row r="75" spans="1:12" ht="42" x14ac:dyDescent="0.2">
      <c r="A75" s="1359"/>
      <c r="B75" s="508" t="s">
        <v>1240</v>
      </c>
      <c r="C75" s="621" t="s">
        <v>1241</v>
      </c>
      <c r="D75" s="583" t="s">
        <v>20</v>
      </c>
      <c r="E75" s="583" t="s">
        <v>20</v>
      </c>
      <c r="F75" s="583" t="s">
        <v>20</v>
      </c>
      <c r="G75" s="622" t="s">
        <v>1241</v>
      </c>
      <c r="H75" s="1356"/>
      <c r="I75" s="1356"/>
      <c r="J75" s="1357"/>
      <c r="K75" s="1356"/>
      <c r="L75" s="1356"/>
    </row>
    <row r="76" spans="1:12" ht="42" x14ac:dyDescent="0.2">
      <c r="A76" s="1359"/>
      <c r="B76" s="508" t="s">
        <v>1242</v>
      </c>
      <c r="C76" s="621" t="s">
        <v>1243</v>
      </c>
      <c r="D76" s="583" t="s">
        <v>20</v>
      </c>
      <c r="E76" s="583" t="s">
        <v>20</v>
      </c>
      <c r="F76" s="583" t="s">
        <v>20</v>
      </c>
      <c r="G76" s="622" t="s">
        <v>1243</v>
      </c>
      <c r="H76" s="1356"/>
      <c r="I76" s="1356"/>
      <c r="J76" s="1357"/>
      <c r="K76" s="1356"/>
      <c r="L76" s="1356"/>
    </row>
    <row r="77" spans="1:12" ht="42" x14ac:dyDescent="0.2">
      <c r="A77" s="1359"/>
      <c r="B77" s="508" t="s">
        <v>1244</v>
      </c>
      <c r="C77" s="621" t="s">
        <v>1245</v>
      </c>
      <c r="D77" s="583" t="s">
        <v>20</v>
      </c>
      <c r="E77" s="583" t="s">
        <v>20</v>
      </c>
      <c r="F77" s="583" t="s">
        <v>20</v>
      </c>
      <c r="G77" s="622" t="s">
        <v>1245</v>
      </c>
      <c r="H77" s="1356"/>
      <c r="I77" s="1356"/>
      <c r="J77" s="1357"/>
      <c r="K77" s="1356"/>
      <c r="L77" s="1356"/>
    </row>
    <row r="78" spans="1:12" ht="42" x14ac:dyDescent="0.2">
      <c r="A78" s="1360"/>
      <c r="B78" s="508" t="s">
        <v>1246</v>
      </c>
      <c r="C78" s="621" t="s">
        <v>1247</v>
      </c>
      <c r="D78" s="583" t="s">
        <v>20</v>
      </c>
      <c r="E78" s="583" t="s">
        <v>20</v>
      </c>
      <c r="F78" s="583" t="s">
        <v>20</v>
      </c>
      <c r="G78" s="622" t="s">
        <v>1247</v>
      </c>
      <c r="H78" s="1356"/>
      <c r="I78" s="1356"/>
      <c r="J78" s="1357"/>
      <c r="K78" s="1356"/>
      <c r="L78" s="1356"/>
    </row>
    <row r="79" spans="1:12" ht="21" x14ac:dyDescent="0.2">
      <c r="A79" s="1350" t="s">
        <v>156</v>
      </c>
      <c r="B79" s="1350"/>
      <c r="C79" s="1350"/>
      <c r="D79" s="1350"/>
      <c r="E79" s="1350"/>
      <c r="F79" s="1350"/>
      <c r="G79" s="543">
        <f>SUM(G80:G82)</f>
        <v>66.599999999999994</v>
      </c>
      <c r="H79" s="493"/>
      <c r="I79" s="493"/>
      <c r="J79" s="493"/>
      <c r="K79" s="493"/>
      <c r="L79" s="493"/>
    </row>
    <row r="80" spans="1:12" ht="126" customHeight="1" x14ac:dyDescent="0.35">
      <c r="A80" s="125">
        <v>3</v>
      </c>
      <c r="B80" s="617" t="s">
        <v>1248</v>
      </c>
      <c r="C80" s="623">
        <v>25</v>
      </c>
      <c r="D80" s="576" t="s">
        <v>20</v>
      </c>
      <c r="E80" s="576" t="s">
        <v>20</v>
      </c>
      <c r="F80" s="576" t="s">
        <v>20</v>
      </c>
      <c r="G80" s="624">
        <v>25</v>
      </c>
      <c r="H80" s="625" t="s">
        <v>1249</v>
      </c>
      <c r="I80" s="617" t="s">
        <v>1250</v>
      </c>
      <c r="J80" s="626" t="s">
        <v>1251</v>
      </c>
      <c r="K80" s="500" t="s">
        <v>171</v>
      </c>
      <c r="L80" s="627"/>
    </row>
    <row r="81" spans="1:12" ht="93.75" x14ac:dyDescent="0.2">
      <c r="A81" s="125">
        <v>4</v>
      </c>
      <c r="B81" s="628" t="s">
        <v>1252</v>
      </c>
      <c r="C81" s="521">
        <v>25</v>
      </c>
      <c r="D81" s="583" t="s">
        <v>20</v>
      </c>
      <c r="E81" s="583" t="s">
        <v>20</v>
      </c>
      <c r="F81" s="583" t="s">
        <v>20</v>
      </c>
      <c r="G81" s="562">
        <v>25</v>
      </c>
      <c r="H81" s="628" t="s">
        <v>162</v>
      </c>
      <c r="I81" s="629" t="s">
        <v>163</v>
      </c>
      <c r="J81" s="628" t="s">
        <v>1253</v>
      </c>
      <c r="K81" s="508" t="s">
        <v>171</v>
      </c>
      <c r="L81" s="514" t="s">
        <v>175</v>
      </c>
    </row>
    <row r="82" spans="1:12" ht="212.25" customHeight="1" x14ac:dyDescent="0.2">
      <c r="A82" s="125">
        <v>5</v>
      </c>
      <c r="B82" s="628" t="s">
        <v>255</v>
      </c>
      <c r="C82" s="521">
        <v>16.600000000000001</v>
      </c>
      <c r="D82" s="583" t="s">
        <v>20</v>
      </c>
      <c r="E82" s="583" t="s">
        <v>20</v>
      </c>
      <c r="F82" s="583" t="s">
        <v>20</v>
      </c>
      <c r="G82" s="562">
        <v>16.600000000000001</v>
      </c>
      <c r="H82" s="629" t="s">
        <v>164</v>
      </c>
      <c r="I82" s="629" t="s">
        <v>165</v>
      </c>
      <c r="J82" s="628" t="s">
        <v>166</v>
      </c>
      <c r="K82" s="628" t="s">
        <v>172</v>
      </c>
      <c r="L82" s="514" t="s">
        <v>1254</v>
      </c>
    </row>
    <row r="83" spans="1:12" ht="21" x14ac:dyDescent="0.2">
      <c r="A83" s="1316" t="s">
        <v>176</v>
      </c>
      <c r="B83" s="1317"/>
      <c r="C83" s="1317"/>
      <c r="D83" s="1317"/>
      <c r="E83" s="1317"/>
      <c r="F83" s="1317"/>
      <c r="G83" s="543">
        <f>SUM(G84:G86)</f>
        <v>48</v>
      </c>
      <c r="H83" s="493"/>
      <c r="I83" s="493"/>
      <c r="J83" s="493"/>
      <c r="K83" s="493"/>
      <c r="L83" s="493"/>
    </row>
    <row r="84" spans="1:12" ht="71.25" customHeight="1" x14ac:dyDescent="0.2">
      <c r="A84" s="125">
        <v>6</v>
      </c>
      <c r="B84" s="628" t="s">
        <v>1255</v>
      </c>
      <c r="C84" s="630">
        <v>10</v>
      </c>
      <c r="D84" s="576" t="s">
        <v>20</v>
      </c>
      <c r="E84" s="576" t="s">
        <v>20</v>
      </c>
      <c r="F84" s="576" t="s">
        <v>20</v>
      </c>
      <c r="G84" s="631">
        <v>10</v>
      </c>
      <c r="H84" s="500" t="s">
        <v>1256</v>
      </c>
      <c r="I84" s="500" t="s">
        <v>1257</v>
      </c>
      <c r="J84" s="500" t="s">
        <v>1258</v>
      </c>
      <c r="K84" s="500" t="s">
        <v>1259</v>
      </c>
      <c r="L84" s="498" t="s">
        <v>1260</v>
      </c>
    </row>
    <row r="85" spans="1:12" ht="97.5" customHeight="1" x14ac:dyDescent="0.2">
      <c r="A85" s="125">
        <v>7</v>
      </c>
      <c r="B85" s="129" t="s">
        <v>1261</v>
      </c>
      <c r="C85" s="205">
        <v>20</v>
      </c>
      <c r="D85" s="632" t="s">
        <v>1262</v>
      </c>
      <c r="E85" s="632" t="s">
        <v>1262</v>
      </c>
      <c r="F85" s="632" t="s">
        <v>1262</v>
      </c>
      <c r="G85" s="633">
        <v>20</v>
      </c>
      <c r="H85" s="121" t="s">
        <v>1263</v>
      </c>
      <c r="I85" s="121" t="s">
        <v>1257</v>
      </c>
      <c r="J85" s="121" t="s">
        <v>1258</v>
      </c>
      <c r="K85" s="121" t="s">
        <v>1259</v>
      </c>
      <c r="L85" s="120" t="s">
        <v>1264</v>
      </c>
    </row>
    <row r="86" spans="1:12" ht="63" x14ac:dyDescent="0.2">
      <c r="A86" s="125">
        <v>8</v>
      </c>
      <c r="B86" s="628" t="s">
        <v>1265</v>
      </c>
      <c r="C86" s="634">
        <v>18</v>
      </c>
      <c r="D86" s="583" t="s">
        <v>20</v>
      </c>
      <c r="E86" s="583" t="s">
        <v>20</v>
      </c>
      <c r="F86" s="583" t="s">
        <v>20</v>
      </c>
      <c r="G86" s="635">
        <v>18</v>
      </c>
      <c r="H86" s="508" t="s">
        <v>1263</v>
      </c>
      <c r="I86" s="508" t="s">
        <v>1257</v>
      </c>
      <c r="J86" s="508" t="s">
        <v>1258</v>
      </c>
      <c r="K86" s="508" t="s">
        <v>1259</v>
      </c>
      <c r="L86" s="514" t="s">
        <v>1266</v>
      </c>
    </row>
    <row r="87" spans="1:12" ht="21" x14ac:dyDescent="0.2">
      <c r="A87" s="1316" t="s">
        <v>1045</v>
      </c>
      <c r="B87" s="1317"/>
      <c r="C87" s="1317"/>
      <c r="D87" s="1317"/>
      <c r="E87" s="1317"/>
      <c r="F87" s="1318"/>
      <c r="G87" s="636" t="s">
        <v>20</v>
      </c>
      <c r="H87" s="493"/>
      <c r="I87" s="493"/>
      <c r="J87" s="493"/>
      <c r="K87" s="493"/>
      <c r="L87" s="493"/>
    </row>
    <row r="88" spans="1:12" ht="103.5" customHeight="1" x14ac:dyDescent="0.2">
      <c r="A88" s="125">
        <v>9</v>
      </c>
      <c r="B88" s="637" t="s">
        <v>1267</v>
      </c>
      <c r="C88" s="576" t="s">
        <v>20</v>
      </c>
      <c r="D88" s="576" t="s">
        <v>20</v>
      </c>
      <c r="E88" s="576" t="s">
        <v>20</v>
      </c>
      <c r="F88" s="576" t="s">
        <v>20</v>
      </c>
      <c r="G88" s="638" t="s">
        <v>188</v>
      </c>
      <c r="H88" s="576" t="s">
        <v>20</v>
      </c>
      <c r="I88" s="576" t="s">
        <v>20</v>
      </c>
      <c r="J88" s="576" t="s">
        <v>20</v>
      </c>
      <c r="K88" s="639" t="s">
        <v>1268</v>
      </c>
      <c r="L88" s="640" t="s">
        <v>1269</v>
      </c>
    </row>
    <row r="89" spans="1:12" ht="57.75" customHeight="1" x14ac:dyDescent="0.2">
      <c r="A89" s="1316" t="s">
        <v>1270</v>
      </c>
      <c r="B89" s="1317"/>
      <c r="C89" s="1317"/>
      <c r="D89" s="1317"/>
      <c r="E89" s="1317"/>
      <c r="F89" s="1318"/>
      <c r="G89" s="543">
        <f>G90</f>
        <v>11.7</v>
      </c>
      <c r="H89" s="641"/>
      <c r="I89" s="641"/>
      <c r="J89" s="641"/>
      <c r="K89" s="641"/>
      <c r="L89" s="641"/>
    </row>
    <row r="90" spans="1:12" ht="117.75" customHeight="1" x14ac:dyDescent="0.2">
      <c r="A90" s="382">
        <v>10</v>
      </c>
      <c r="B90" s="605" t="s">
        <v>1271</v>
      </c>
      <c r="C90" s="630">
        <v>11.7</v>
      </c>
      <c r="D90" s="576" t="s">
        <v>20</v>
      </c>
      <c r="E90" s="576" t="s">
        <v>20</v>
      </c>
      <c r="F90" s="576" t="s">
        <v>20</v>
      </c>
      <c r="G90" s="642">
        <v>11.7</v>
      </c>
      <c r="H90" s="500" t="s">
        <v>1272</v>
      </c>
      <c r="I90" s="643" t="s">
        <v>1273</v>
      </c>
      <c r="J90" s="500" t="s">
        <v>1274</v>
      </c>
      <c r="K90" s="500" t="s">
        <v>1275</v>
      </c>
      <c r="L90" s="644"/>
    </row>
    <row r="91" spans="1:12" ht="50.25" customHeight="1" thickBot="1" x14ac:dyDescent="0.25">
      <c r="A91" s="1351" t="s">
        <v>278</v>
      </c>
      <c r="B91" s="1351"/>
      <c r="C91" s="645">
        <f>SUM(C72:C73)+SUM(C80:C82)+SUM(C84:C86)+C90</f>
        <v>179.84999999999997</v>
      </c>
      <c r="D91" s="646"/>
      <c r="E91" s="646"/>
      <c r="F91" s="647" t="e">
        <f>#REF!</f>
        <v>#REF!</v>
      </c>
      <c r="G91" s="648">
        <f>G71+G79+G83+G89</f>
        <v>179.84999999999997</v>
      </c>
      <c r="H91" s="646"/>
      <c r="I91" s="646"/>
      <c r="J91" s="646"/>
      <c r="K91" s="646"/>
      <c r="L91" s="646"/>
    </row>
    <row r="92" spans="1:12" ht="54" customHeight="1" thickTop="1" thickBot="1" x14ac:dyDescent="0.4">
      <c r="A92" s="1352" t="s">
        <v>1276</v>
      </c>
      <c r="B92" s="1352"/>
      <c r="C92" s="649">
        <f>C55+C69+C91</f>
        <v>7718.7904000000017</v>
      </c>
      <c r="D92" s="650"/>
      <c r="E92" s="650"/>
      <c r="F92" s="649" t="e">
        <f>F69+F91</f>
        <v>#REF!</v>
      </c>
      <c r="G92" s="649">
        <f>G55+G69+G91</f>
        <v>7022.0861000000014</v>
      </c>
      <c r="H92" s="651"/>
      <c r="I92" s="651"/>
      <c r="J92" s="651"/>
      <c r="K92" s="651"/>
      <c r="L92" s="651"/>
    </row>
    <row r="93" spans="1:12" ht="21" x14ac:dyDescent="0.2">
      <c r="A93" s="1199" t="s">
        <v>351</v>
      </c>
      <c r="B93" s="1199"/>
      <c r="C93" s="1199"/>
      <c r="D93" s="1199"/>
      <c r="E93" s="1199"/>
      <c r="F93" s="1199"/>
      <c r="G93" s="1199"/>
      <c r="H93" s="1199"/>
      <c r="I93" s="1199"/>
      <c r="J93" s="1199"/>
      <c r="K93" s="1199"/>
      <c r="L93" s="1199"/>
    </row>
    <row r="94" spans="1:12" ht="21" x14ac:dyDescent="0.2">
      <c r="A94" s="1200" t="s">
        <v>352</v>
      </c>
      <c r="B94" s="1200"/>
      <c r="C94" s="1200"/>
      <c r="D94" s="1200"/>
      <c r="E94" s="1200"/>
      <c r="F94" s="1200"/>
      <c r="G94" s="1200"/>
      <c r="H94" s="1200"/>
      <c r="I94" s="1200"/>
      <c r="J94" s="1200"/>
      <c r="K94" s="1200"/>
      <c r="L94" s="1200"/>
    </row>
    <row r="95" spans="1:12" ht="21" x14ac:dyDescent="0.2">
      <c r="A95" s="1348" t="s">
        <v>353</v>
      </c>
      <c r="B95" s="1348"/>
      <c r="C95" s="1348"/>
      <c r="D95" s="1348"/>
      <c r="E95" s="1348"/>
      <c r="F95" s="1348"/>
      <c r="G95" s="655">
        <f>+G96+G116</f>
        <v>121035.1704</v>
      </c>
      <c r="H95" s="656"/>
      <c r="I95" s="656"/>
      <c r="J95" s="656"/>
      <c r="K95" s="656"/>
      <c r="L95" s="657"/>
    </row>
    <row r="96" spans="1:12" ht="21" x14ac:dyDescent="0.2">
      <c r="A96" s="1349" t="s">
        <v>354</v>
      </c>
      <c r="B96" s="1349"/>
      <c r="C96" s="658"/>
      <c r="D96" s="659"/>
      <c r="E96" s="659"/>
      <c r="F96" s="659"/>
      <c r="G96" s="660">
        <f>+G97+G113</f>
        <v>102187.32799999999</v>
      </c>
      <c r="H96" s="661"/>
      <c r="I96" s="661"/>
      <c r="J96" s="662"/>
      <c r="K96" s="663"/>
      <c r="L96" s="663"/>
    </row>
    <row r="97" spans="1:12" ht="21" x14ac:dyDescent="0.2">
      <c r="A97" s="1346" t="s">
        <v>1283</v>
      </c>
      <c r="B97" s="1346"/>
      <c r="C97" s="1346"/>
      <c r="D97" s="1346"/>
      <c r="E97" s="1346"/>
      <c r="F97" s="1346"/>
      <c r="G97" s="664">
        <f>SUM(G98:G112)</f>
        <v>101834.45999999999</v>
      </c>
      <c r="H97" s="665"/>
      <c r="I97" s="665"/>
      <c r="J97" s="665"/>
      <c r="K97" s="665"/>
      <c r="L97" s="241"/>
    </row>
    <row r="98" spans="1:12" ht="84" x14ac:dyDescent="0.2">
      <c r="A98" s="130">
        <v>1</v>
      </c>
      <c r="B98" s="248" t="s">
        <v>356</v>
      </c>
      <c r="C98" s="243">
        <f>114.25+7.56</f>
        <v>121.81</v>
      </c>
      <c r="D98" s="244"/>
      <c r="E98" s="244">
        <f>16539+423.39</f>
        <v>16962.39</v>
      </c>
      <c r="F98" s="244"/>
      <c r="G98" s="556">
        <v>3768.34</v>
      </c>
      <c r="H98" s="227" t="s">
        <v>357</v>
      </c>
      <c r="I98" s="1280" t="s">
        <v>1284</v>
      </c>
      <c r="J98" s="227" t="s">
        <v>273</v>
      </c>
      <c r="K98" s="232" t="s">
        <v>359</v>
      </c>
      <c r="L98" s="227" t="s">
        <v>1285</v>
      </c>
    </row>
    <row r="99" spans="1:12" ht="84" x14ac:dyDescent="0.2">
      <c r="A99" s="130">
        <v>2</v>
      </c>
      <c r="B99" s="248" t="s">
        <v>361</v>
      </c>
      <c r="C99" s="243">
        <f>281.7+8.01</f>
        <v>289.70999999999998</v>
      </c>
      <c r="D99" s="244"/>
      <c r="E99" s="244">
        <f>28598.86+786.44</f>
        <v>29385.3</v>
      </c>
      <c r="F99" s="244"/>
      <c r="G99" s="556">
        <v>10682.48</v>
      </c>
      <c r="H99" s="227" t="s">
        <v>361</v>
      </c>
      <c r="I99" s="1280"/>
      <c r="J99" s="227" t="s">
        <v>273</v>
      </c>
      <c r="K99" s="232" t="s">
        <v>359</v>
      </c>
      <c r="L99" s="227" t="s">
        <v>1286</v>
      </c>
    </row>
    <row r="100" spans="1:12" ht="84" x14ac:dyDescent="0.2">
      <c r="A100" s="130">
        <v>3</v>
      </c>
      <c r="B100" s="248" t="s">
        <v>363</v>
      </c>
      <c r="C100" s="205">
        <f>243.13+7.7</f>
        <v>250.82999999999998</v>
      </c>
      <c r="D100" s="245"/>
      <c r="E100" s="245">
        <f>23921.77+549.68</f>
        <v>24471.45</v>
      </c>
      <c r="F100" s="245"/>
      <c r="G100" s="556">
        <v>3042.53</v>
      </c>
      <c r="H100" s="227" t="s">
        <v>363</v>
      </c>
      <c r="I100" s="1280"/>
      <c r="J100" s="227" t="s">
        <v>273</v>
      </c>
      <c r="K100" s="232" t="s">
        <v>359</v>
      </c>
      <c r="L100" s="227" t="s">
        <v>1286</v>
      </c>
    </row>
    <row r="101" spans="1:12" ht="84" x14ac:dyDescent="0.2">
      <c r="A101" s="130">
        <v>4</v>
      </c>
      <c r="B101" s="248" t="s">
        <v>364</v>
      </c>
      <c r="C101" s="205">
        <f>11.08+6.1</f>
        <v>17.18</v>
      </c>
      <c r="D101" s="245"/>
      <c r="E101" s="245">
        <f>9990.26+232.14</f>
        <v>10222.4</v>
      </c>
      <c r="F101" s="245"/>
      <c r="G101" s="556">
        <v>3282.08</v>
      </c>
      <c r="H101" s="227" t="s">
        <v>364</v>
      </c>
      <c r="I101" s="1280"/>
      <c r="J101" s="227" t="s">
        <v>273</v>
      </c>
      <c r="K101" s="232" t="s">
        <v>359</v>
      </c>
      <c r="L101" s="227" t="s">
        <v>1287</v>
      </c>
    </row>
    <row r="102" spans="1:12" ht="84" x14ac:dyDescent="0.2">
      <c r="A102" s="130">
        <v>5</v>
      </c>
      <c r="B102" s="248" t="s">
        <v>366</v>
      </c>
      <c r="C102" s="205">
        <f>11+2019.6+6.95</f>
        <v>2037.55</v>
      </c>
      <c r="D102" s="245"/>
      <c r="E102" s="245">
        <f>24401.2+14130.2+20868.4+1188</f>
        <v>60587.8</v>
      </c>
      <c r="F102" s="245"/>
      <c r="G102" s="556">
        <v>11573.8</v>
      </c>
      <c r="H102" s="227" t="s">
        <v>1288</v>
      </c>
      <c r="I102" s="1280"/>
      <c r="J102" s="227" t="s">
        <v>273</v>
      </c>
      <c r="K102" s="232" t="s">
        <v>359</v>
      </c>
      <c r="L102" s="227" t="s">
        <v>1289</v>
      </c>
    </row>
    <row r="103" spans="1:12" ht="84" x14ac:dyDescent="0.2">
      <c r="A103" s="130">
        <v>6</v>
      </c>
      <c r="B103" s="248" t="s">
        <v>368</v>
      </c>
      <c r="C103" s="205">
        <f>3.5+3.73+7.36</f>
        <v>14.59</v>
      </c>
      <c r="D103" s="245"/>
      <c r="E103" s="245">
        <f>19546+17137+734</f>
        <v>37417</v>
      </c>
      <c r="F103" s="245"/>
      <c r="G103" s="556">
        <v>8872.4</v>
      </c>
      <c r="H103" s="227" t="s">
        <v>1290</v>
      </c>
      <c r="I103" s="1280"/>
      <c r="J103" s="227" t="s">
        <v>273</v>
      </c>
      <c r="K103" s="232" t="s">
        <v>359</v>
      </c>
      <c r="L103" s="227" t="s">
        <v>1291</v>
      </c>
    </row>
    <row r="104" spans="1:12" ht="84" x14ac:dyDescent="0.2">
      <c r="A104" s="130">
        <v>7</v>
      </c>
      <c r="B104" s="248" t="s">
        <v>371</v>
      </c>
      <c r="C104" s="205">
        <f>9+262+7.36</f>
        <v>278.36</v>
      </c>
      <c r="D104" s="245"/>
      <c r="E104" s="245">
        <f>25842+543</f>
        <v>26385</v>
      </c>
      <c r="F104" s="245"/>
      <c r="G104" s="556">
        <v>6518.2</v>
      </c>
      <c r="H104" s="227" t="s">
        <v>371</v>
      </c>
      <c r="I104" s="1280"/>
      <c r="J104" s="227" t="s">
        <v>273</v>
      </c>
      <c r="K104" s="232" t="s">
        <v>359</v>
      </c>
      <c r="L104" s="227" t="s">
        <v>1292</v>
      </c>
    </row>
    <row r="105" spans="1:12" ht="84" x14ac:dyDescent="0.2">
      <c r="A105" s="130">
        <v>8</v>
      </c>
      <c r="B105" s="248" t="s">
        <v>373</v>
      </c>
      <c r="C105" s="205">
        <f>7+692+7.36</f>
        <v>706.36</v>
      </c>
      <c r="D105" s="245"/>
      <c r="E105" s="245">
        <f>23080+508</f>
        <v>23588</v>
      </c>
      <c r="F105" s="245"/>
      <c r="G105" s="556">
        <v>6284.9</v>
      </c>
      <c r="H105" s="227" t="s">
        <v>1293</v>
      </c>
      <c r="I105" s="1280"/>
      <c r="J105" s="227" t="s">
        <v>273</v>
      </c>
      <c r="K105" s="232" t="s">
        <v>359</v>
      </c>
      <c r="L105" s="227" t="s">
        <v>1294</v>
      </c>
    </row>
    <row r="106" spans="1:12" ht="84" x14ac:dyDescent="0.2">
      <c r="A106" s="130">
        <v>9</v>
      </c>
      <c r="B106" s="248" t="s">
        <v>375</v>
      </c>
      <c r="C106" s="205">
        <f>6+125.93+6.95</f>
        <v>138.88</v>
      </c>
      <c r="D106" s="245"/>
      <c r="E106" s="245">
        <f>23603.73+21004.84+11505.69+1122.29</f>
        <v>57236.55</v>
      </c>
      <c r="F106" s="245"/>
      <c r="G106" s="556">
        <v>9151.6</v>
      </c>
      <c r="H106" s="227" t="s">
        <v>375</v>
      </c>
      <c r="I106" s="1280"/>
      <c r="J106" s="227" t="s">
        <v>273</v>
      </c>
      <c r="K106" s="232" t="s">
        <v>359</v>
      </c>
      <c r="L106" s="227" t="s">
        <v>1295</v>
      </c>
    </row>
    <row r="107" spans="1:12" ht="84" x14ac:dyDescent="0.2">
      <c r="A107" s="130">
        <v>10</v>
      </c>
      <c r="B107" s="248" t="s">
        <v>377</v>
      </c>
      <c r="C107" s="205">
        <f>9+756+6.95</f>
        <v>771.95</v>
      </c>
      <c r="D107" s="245"/>
      <c r="E107" s="245">
        <f>57992.44+1159.85</f>
        <v>59152.29</v>
      </c>
      <c r="F107" s="245"/>
      <c r="G107" s="556">
        <v>10688.3</v>
      </c>
      <c r="H107" s="227" t="s">
        <v>377</v>
      </c>
      <c r="I107" s="1280"/>
      <c r="J107" s="227" t="s">
        <v>273</v>
      </c>
      <c r="K107" s="232" t="s">
        <v>359</v>
      </c>
      <c r="L107" s="227" t="s">
        <v>1296</v>
      </c>
    </row>
    <row r="108" spans="1:12" ht="42" x14ac:dyDescent="0.2">
      <c r="A108" s="130">
        <v>11</v>
      </c>
      <c r="B108" s="250" t="s">
        <v>379</v>
      </c>
      <c r="C108" s="243">
        <v>80.94</v>
      </c>
      <c r="D108" s="250"/>
      <c r="E108" s="250"/>
      <c r="F108" s="250"/>
      <c r="G108" s="556">
        <v>35.64</v>
      </c>
      <c r="H108" s="121" t="s">
        <v>379</v>
      </c>
      <c r="I108" s="1280"/>
      <c r="J108" s="227" t="s">
        <v>273</v>
      </c>
      <c r="K108" s="232" t="s">
        <v>359</v>
      </c>
      <c r="L108" s="227" t="s">
        <v>1297</v>
      </c>
    </row>
    <row r="109" spans="1:12" ht="84" x14ac:dyDescent="0.2">
      <c r="A109" s="130">
        <v>12</v>
      </c>
      <c r="B109" s="250" t="s">
        <v>381</v>
      </c>
      <c r="C109" s="243">
        <v>10820</v>
      </c>
      <c r="D109" s="251"/>
      <c r="E109" s="251">
        <v>74525</v>
      </c>
      <c r="F109" s="250"/>
      <c r="G109" s="556">
        <v>15737.69</v>
      </c>
      <c r="H109" s="121" t="s">
        <v>382</v>
      </c>
      <c r="I109" s="1280"/>
      <c r="J109" s="227" t="s">
        <v>273</v>
      </c>
      <c r="K109" s="232" t="s">
        <v>359</v>
      </c>
      <c r="L109" s="227" t="s">
        <v>1298</v>
      </c>
    </row>
    <row r="110" spans="1:12" ht="84" x14ac:dyDescent="0.2">
      <c r="A110" s="130">
        <v>13</v>
      </c>
      <c r="B110" s="250" t="s">
        <v>384</v>
      </c>
      <c r="C110" s="243">
        <v>8028</v>
      </c>
      <c r="D110" s="251"/>
      <c r="E110" s="251">
        <v>57710</v>
      </c>
      <c r="F110" s="250"/>
      <c r="G110" s="556">
        <v>11951.5</v>
      </c>
      <c r="H110" s="121" t="s">
        <v>382</v>
      </c>
      <c r="I110" s="1280"/>
      <c r="J110" s="227" t="s">
        <v>273</v>
      </c>
      <c r="K110" s="232" t="s">
        <v>359</v>
      </c>
      <c r="L110" s="227" t="s">
        <v>1299</v>
      </c>
    </row>
    <row r="111" spans="1:12" ht="105" x14ac:dyDescent="0.2">
      <c r="A111" s="130">
        <v>14</v>
      </c>
      <c r="B111" s="250" t="s">
        <v>1300</v>
      </c>
      <c r="C111" s="249">
        <v>200</v>
      </c>
      <c r="D111" s="250"/>
      <c r="E111" s="250"/>
      <c r="F111" s="250"/>
      <c r="G111" s="556">
        <v>200</v>
      </c>
      <c r="H111" s="121" t="s">
        <v>1301</v>
      </c>
      <c r="I111" s="1280" t="s">
        <v>1284</v>
      </c>
      <c r="J111" s="227" t="s">
        <v>273</v>
      </c>
      <c r="K111" s="232" t="s">
        <v>359</v>
      </c>
      <c r="L111" s="227"/>
    </row>
    <row r="112" spans="1:12" ht="42" x14ac:dyDescent="0.2">
      <c r="A112" s="130">
        <v>15</v>
      </c>
      <c r="B112" s="250" t="s">
        <v>1302</v>
      </c>
      <c r="C112" s="249">
        <v>45</v>
      </c>
      <c r="D112" s="250"/>
      <c r="E112" s="250"/>
      <c r="F112" s="250"/>
      <c r="G112" s="556">
        <v>45</v>
      </c>
      <c r="H112" s="121" t="s">
        <v>1303</v>
      </c>
      <c r="I112" s="1280"/>
      <c r="J112" s="227" t="s">
        <v>273</v>
      </c>
      <c r="K112" s="232" t="s">
        <v>359</v>
      </c>
      <c r="L112" s="227"/>
    </row>
    <row r="113" spans="1:12" ht="21" x14ac:dyDescent="0.2">
      <c r="A113" s="1302" t="s">
        <v>1304</v>
      </c>
      <c r="B113" s="1302"/>
      <c r="C113" s="1302"/>
      <c r="D113" s="1302"/>
      <c r="E113" s="1302"/>
      <c r="F113" s="1302"/>
      <c r="G113" s="307">
        <f>SUM(G114:G115)</f>
        <v>352.86799999999999</v>
      </c>
      <c r="H113" s="666"/>
      <c r="I113" s="666"/>
      <c r="J113" s="667"/>
      <c r="K113" s="667"/>
      <c r="L113" s="412"/>
    </row>
    <row r="114" spans="1:12" ht="63" x14ac:dyDescent="0.2">
      <c r="A114" s="130">
        <v>16</v>
      </c>
      <c r="B114" s="129" t="s">
        <v>1305</v>
      </c>
      <c r="C114" s="122">
        <f>G114</f>
        <v>216.36799999999999</v>
      </c>
      <c r="D114" s="123" t="s">
        <v>39</v>
      </c>
      <c r="E114" s="123" t="s">
        <v>39</v>
      </c>
      <c r="F114" s="123" t="s">
        <v>39</v>
      </c>
      <c r="G114" s="668">
        <v>216.36799999999999</v>
      </c>
      <c r="H114" s="227" t="s">
        <v>1306</v>
      </c>
      <c r="I114" s="227" t="s">
        <v>1306</v>
      </c>
      <c r="J114" s="227" t="s">
        <v>1307</v>
      </c>
      <c r="K114" s="227" t="s">
        <v>394</v>
      </c>
      <c r="L114" s="121" t="s">
        <v>395</v>
      </c>
    </row>
    <row r="115" spans="1:12" ht="63" x14ac:dyDescent="0.2">
      <c r="A115" s="669">
        <v>17</v>
      </c>
      <c r="B115" s="229" t="s">
        <v>396</v>
      </c>
      <c r="C115" s="109">
        <f>G115</f>
        <v>136.5</v>
      </c>
      <c r="D115" s="32" t="s">
        <v>39</v>
      </c>
      <c r="E115" s="32" t="s">
        <v>39</v>
      </c>
      <c r="F115" s="32" t="s">
        <v>39</v>
      </c>
      <c r="G115" s="110">
        <v>136.5</v>
      </c>
      <c r="H115" s="229" t="s">
        <v>1308</v>
      </c>
      <c r="I115" s="229" t="s">
        <v>1309</v>
      </c>
      <c r="J115" s="229" t="s">
        <v>1310</v>
      </c>
      <c r="K115" s="670" t="s">
        <v>399</v>
      </c>
      <c r="L115" s="671" t="s">
        <v>400</v>
      </c>
    </row>
    <row r="116" spans="1:12" ht="21" x14ac:dyDescent="0.2">
      <c r="A116" s="1347" t="s">
        <v>401</v>
      </c>
      <c r="B116" s="1347"/>
      <c r="C116" s="658"/>
      <c r="D116" s="659"/>
      <c r="E116" s="659"/>
      <c r="F116" s="659"/>
      <c r="G116" s="660">
        <f>SUM(G118:G120)</f>
        <v>18847.842400000001</v>
      </c>
      <c r="H116" s="661"/>
      <c r="I116" s="661"/>
      <c r="J116" s="662"/>
      <c r="K116" s="663"/>
      <c r="L116" s="663"/>
    </row>
    <row r="117" spans="1:12" ht="21" x14ac:dyDescent="0.2">
      <c r="A117" s="1302" t="s">
        <v>1311</v>
      </c>
      <c r="B117" s="1302"/>
      <c r="C117" s="1302"/>
      <c r="D117" s="1302"/>
      <c r="E117" s="1302"/>
      <c r="F117" s="1302"/>
      <c r="G117" s="307">
        <f>SUM(G118:G120)</f>
        <v>18847.842400000001</v>
      </c>
      <c r="H117" s="666"/>
      <c r="I117" s="666"/>
      <c r="J117" s="667"/>
      <c r="K117" s="667"/>
      <c r="L117" s="412"/>
    </row>
    <row r="118" spans="1:12" ht="74.25" customHeight="1" x14ac:dyDescent="0.2">
      <c r="A118" s="130">
        <v>18</v>
      </c>
      <c r="B118" s="250" t="s">
        <v>1312</v>
      </c>
      <c r="C118" s="249">
        <v>115.5224</v>
      </c>
      <c r="D118" s="250"/>
      <c r="E118" s="250"/>
      <c r="F118" s="250"/>
      <c r="G118" s="556">
        <v>14.7224</v>
      </c>
      <c r="H118" s="261" t="s">
        <v>403</v>
      </c>
      <c r="I118" s="227" t="s">
        <v>408</v>
      </c>
      <c r="J118" s="227" t="s">
        <v>273</v>
      </c>
      <c r="K118" s="227" t="s">
        <v>405</v>
      </c>
      <c r="L118" s="227" t="s">
        <v>1313</v>
      </c>
    </row>
    <row r="119" spans="1:12" ht="84" x14ac:dyDescent="0.2">
      <c r="A119" s="130">
        <v>19</v>
      </c>
      <c r="B119" s="250" t="s">
        <v>1314</v>
      </c>
      <c r="C119" s="249">
        <v>14077.6806</v>
      </c>
      <c r="D119" s="250"/>
      <c r="E119" s="250"/>
      <c r="F119" s="250"/>
      <c r="G119" s="556">
        <v>2815.54</v>
      </c>
      <c r="H119" s="672" t="s">
        <v>1315</v>
      </c>
      <c r="I119" s="227" t="s">
        <v>1316</v>
      </c>
      <c r="J119" s="227" t="s">
        <v>273</v>
      </c>
      <c r="K119" s="227" t="s">
        <v>405</v>
      </c>
      <c r="L119" s="227" t="s">
        <v>1317</v>
      </c>
    </row>
    <row r="120" spans="1:12" ht="111.75" customHeight="1" x14ac:dyDescent="0.2">
      <c r="A120" s="130">
        <v>20</v>
      </c>
      <c r="B120" s="673" t="s">
        <v>1318</v>
      </c>
      <c r="C120" s="249"/>
      <c r="D120" s="250"/>
      <c r="E120" s="250"/>
      <c r="F120" s="250"/>
      <c r="G120" s="556">
        <v>16017.58</v>
      </c>
      <c r="H120" s="121" t="s">
        <v>424</v>
      </c>
      <c r="I120" s="121" t="s">
        <v>1319</v>
      </c>
      <c r="J120" s="121" t="s">
        <v>1320</v>
      </c>
      <c r="K120" s="227" t="s">
        <v>413</v>
      </c>
      <c r="L120" s="227" t="s">
        <v>1321</v>
      </c>
    </row>
    <row r="121" spans="1:12" ht="41.25" customHeight="1" x14ac:dyDescent="0.35">
      <c r="A121" s="1342" t="s">
        <v>449</v>
      </c>
      <c r="B121" s="1343"/>
      <c r="C121" s="1343"/>
      <c r="D121" s="1343"/>
      <c r="E121" s="1344"/>
      <c r="F121" s="674"/>
      <c r="G121" s="675">
        <f>G122+G177</f>
        <v>29882.55</v>
      </c>
      <c r="H121" s="676"/>
      <c r="I121" s="676"/>
      <c r="J121" s="677"/>
      <c r="K121" s="296"/>
      <c r="L121" s="296"/>
    </row>
    <row r="122" spans="1:12" ht="21" x14ac:dyDescent="0.2">
      <c r="A122" s="1302" t="s">
        <v>1311</v>
      </c>
      <c r="B122" s="1302"/>
      <c r="C122" s="1302"/>
      <c r="D122" s="1302"/>
      <c r="E122" s="1302"/>
      <c r="F122" s="1302"/>
      <c r="G122" s="307">
        <f>SUM(G123:G176)</f>
        <v>29862.55</v>
      </c>
      <c r="H122" s="666"/>
      <c r="I122" s="666"/>
      <c r="J122" s="667"/>
      <c r="K122" s="667"/>
      <c r="L122" s="412"/>
    </row>
    <row r="123" spans="1:12" ht="84" x14ac:dyDescent="0.2">
      <c r="A123" s="678">
        <v>21</v>
      </c>
      <c r="B123" s="679" t="s">
        <v>450</v>
      </c>
      <c r="C123" s="680">
        <v>807</v>
      </c>
      <c r="D123" s="679"/>
      <c r="E123" s="679">
        <v>30437</v>
      </c>
      <c r="F123" s="679"/>
      <c r="G123" s="147">
        <v>5889.72</v>
      </c>
      <c r="H123" s="150" t="s">
        <v>451</v>
      </c>
      <c r="I123" s="150" t="s">
        <v>452</v>
      </c>
      <c r="J123" s="150" t="s">
        <v>1322</v>
      </c>
      <c r="K123" s="152" t="s">
        <v>453</v>
      </c>
      <c r="L123" s="152" t="s">
        <v>1323</v>
      </c>
    </row>
    <row r="124" spans="1:12" ht="219" customHeight="1" x14ac:dyDescent="0.2">
      <c r="A124" s="130">
        <v>22</v>
      </c>
      <c r="B124" s="250" t="s">
        <v>484</v>
      </c>
      <c r="C124" s="243">
        <v>30611.94</v>
      </c>
      <c r="D124" s="251"/>
      <c r="E124" s="251"/>
      <c r="F124" s="251"/>
      <c r="G124" s="556">
        <v>5225.3100000000004</v>
      </c>
      <c r="H124" s="184" t="s">
        <v>1324</v>
      </c>
      <c r="I124" s="9" t="s">
        <v>486</v>
      </c>
      <c r="J124" s="121" t="s">
        <v>1322</v>
      </c>
      <c r="K124" s="227" t="s">
        <v>458</v>
      </c>
      <c r="L124" s="227" t="s">
        <v>1325</v>
      </c>
    </row>
    <row r="125" spans="1:12" ht="84" x14ac:dyDescent="0.2">
      <c r="A125" s="678">
        <v>23</v>
      </c>
      <c r="B125" s="250" t="s">
        <v>487</v>
      </c>
      <c r="C125" s="243">
        <v>9016.49</v>
      </c>
      <c r="D125" s="263"/>
      <c r="E125" s="263"/>
      <c r="F125" s="263"/>
      <c r="G125" s="556">
        <v>109.03</v>
      </c>
      <c r="H125" s="9" t="s">
        <v>1326</v>
      </c>
      <c r="I125" s="9" t="s">
        <v>489</v>
      </c>
      <c r="J125" s="121" t="s">
        <v>1322</v>
      </c>
      <c r="K125" s="227" t="s">
        <v>458</v>
      </c>
      <c r="L125" s="227" t="s">
        <v>1325</v>
      </c>
    </row>
    <row r="126" spans="1:12" ht="84" x14ac:dyDescent="0.2">
      <c r="A126" s="130">
        <v>24</v>
      </c>
      <c r="B126" s="679" t="s">
        <v>1327</v>
      </c>
      <c r="C126" s="680">
        <v>3801.96</v>
      </c>
      <c r="D126" s="679"/>
      <c r="E126" s="679"/>
      <c r="F126" s="679"/>
      <c r="G126" s="147">
        <v>1767.69</v>
      </c>
      <c r="H126" s="150" t="s">
        <v>456</v>
      </c>
      <c r="I126" s="1345" t="s">
        <v>457</v>
      </c>
      <c r="J126" s="150" t="s">
        <v>1322</v>
      </c>
      <c r="K126" s="152" t="s">
        <v>458</v>
      </c>
      <c r="L126" s="151" t="s">
        <v>1328</v>
      </c>
    </row>
    <row r="127" spans="1:12" ht="141.75" x14ac:dyDescent="0.2">
      <c r="A127" s="678">
        <v>25</v>
      </c>
      <c r="B127" s="679" t="s">
        <v>460</v>
      </c>
      <c r="C127" s="680">
        <v>1499.26</v>
      </c>
      <c r="D127" s="679"/>
      <c r="E127" s="679"/>
      <c r="F127" s="679"/>
      <c r="G127" s="147">
        <v>499.26</v>
      </c>
      <c r="H127" s="681" t="s">
        <v>1329</v>
      </c>
      <c r="I127" s="1345"/>
      <c r="J127" s="150" t="s">
        <v>1322</v>
      </c>
      <c r="K127" s="152" t="s">
        <v>458</v>
      </c>
      <c r="L127" s="152" t="s">
        <v>1330</v>
      </c>
    </row>
    <row r="128" spans="1:12" ht="42" x14ac:dyDescent="0.2">
      <c r="A128" s="130">
        <v>26</v>
      </c>
      <c r="B128" s="679" t="s">
        <v>464</v>
      </c>
      <c r="C128" s="680">
        <v>978.51</v>
      </c>
      <c r="D128" s="679"/>
      <c r="E128" s="679"/>
      <c r="F128" s="679"/>
      <c r="G128" s="147">
        <v>351.41</v>
      </c>
      <c r="H128" s="1340" t="s">
        <v>456</v>
      </c>
      <c r="I128" s="1340" t="s">
        <v>465</v>
      </c>
      <c r="J128" s="150" t="s">
        <v>1322</v>
      </c>
      <c r="K128" s="152" t="s">
        <v>458</v>
      </c>
      <c r="L128" s="151" t="s">
        <v>1331</v>
      </c>
    </row>
    <row r="129" spans="1:12" ht="42" x14ac:dyDescent="0.2">
      <c r="A129" s="678">
        <v>27</v>
      </c>
      <c r="B129" s="679" t="s">
        <v>467</v>
      </c>
      <c r="C129" s="680">
        <v>1104.4000000000001</v>
      </c>
      <c r="D129" s="679"/>
      <c r="E129" s="679"/>
      <c r="F129" s="679"/>
      <c r="G129" s="147">
        <v>189.61</v>
      </c>
      <c r="H129" s="1340"/>
      <c r="I129" s="1340"/>
      <c r="J129" s="150" t="s">
        <v>1322</v>
      </c>
      <c r="K129" s="152" t="s">
        <v>458</v>
      </c>
      <c r="L129" s="151" t="s">
        <v>1332</v>
      </c>
    </row>
    <row r="130" spans="1:12" ht="105" x14ac:dyDescent="0.2">
      <c r="A130" s="130">
        <v>28</v>
      </c>
      <c r="B130" s="679" t="s">
        <v>1333</v>
      </c>
      <c r="C130" s="680">
        <v>215.83</v>
      </c>
      <c r="D130" s="679"/>
      <c r="E130" s="679"/>
      <c r="F130" s="679"/>
      <c r="G130" s="147">
        <v>83.93</v>
      </c>
      <c r="H130" s="1340"/>
      <c r="I130" s="150" t="s">
        <v>457</v>
      </c>
      <c r="J130" s="150" t="s">
        <v>1322</v>
      </c>
      <c r="K130" s="152" t="s">
        <v>458</v>
      </c>
      <c r="L130" s="151" t="s">
        <v>1334</v>
      </c>
    </row>
    <row r="131" spans="1:12" ht="105" x14ac:dyDescent="0.2">
      <c r="A131" s="678">
        <v>29</v>
      </c>
      <c r="B131" s="679" t="s">
        <v>1335</v>
      </c>
      <c r="C131" s="680">
        <v>48103.091200000003</v>
      </c>
      <c r="D131" s="679"/>
      <c r="E131" s="679"/>
      <c r="F131" s="679"/>
      <c r="G131" s="147">
        <v>3000</v>
      </c>
      <c r="H131" s="1340"/>
      <c r="I131" s="150" t="s">
        <v>472</v>
      </c>
      <c r="J131" s="150" t="s">
        <v>1322</v>
      </c>
      <c r="K131" s="152" t="s">
        <v>458</v>
      </c>
      <c r="L131" s="151" t="s">
        <v>1336</v>
      </c>
    </row>
    <row r="132" spans="1:12" ht="42" x14ac:dyDescent="0.2">
      <c r="A132" s="130">
        <v>30</v>
      </c>
      <c r="B132" s="679" t="s">
        <v>474</v>
      </c>
      <c r="C132" s="680">
        <v>2913</v>
      </c>
      <c r="D132" s="679"/>
      <c r="E132" s="679"/>
      <c r="F132" s="679"/>
      <c r="G132" s="147">
        <v>14</v>
      </c>
      <c r="H132" s="1340" t="s">
        <v>1337</v>
      </c>
      <c r="I132" s="1340" t="s">
        <v>476</v>
      </c>
      <c r="J132" s="150" t="s">
        <v>1322</v>
      </c>
      <c r="K132" s="152" t="s">
        <v>458</v>
      </c>
      <c r="L132" s="151" t="s">
        <v>1338</v>
      </c>
    </row>
    <row r="133" spans="1:12" ht="42" x14ac:dyDescent="0.2">
      <c r="A133" s="678">
        <v>31</v>
      </c>
      <c r="B133" s="679" t="s">
        <v>478</v>
      </c>
      <c r="C133" s="680">
        <v>1136</v>
      </c>
      <c r="D133" s="679"/>
      <c r="E133" s="679"/>
      <c r="F133" s="679"/>
      <c r="G133" s="147">
        <v>4</v>
      </c>
      <c r="H133" s="1340"/>
      <c r="I133" s="1340"/>
      <c r="J133" s="150" t="s">
        <v>1322</v>
      </c>
      <c r="K133" s="152" t="s">
        <v>458</v>
      </c>
      <c r="L133" s="151" t="s">
        <v>1339</v>
      </c>
    </row>
    <row r="134" spans="1:12" ht="42" x14ac:dyDescent="0.2">
      <c r="A134" s="130">
        <v>32</v>
      </c>
      <c r="B134" s="679" t="s">
        <v>1340</v>
      </c>
      <c r="C134" s="680">
        <v>681</v>
      </c>
      <c r="D134" s="679"/>
      <c r="E134" s="679"/>
      <c r="F134" s="679"/>
      <c r="G134" s="147">
        <v>8</v>
      </c>
      <c r="H134" s="150"/>
      <c r="I134" s="150"/>
      <c r="J134" s="150" t="s">
        <v>1322</v>
      </c>
      <c r="K134" s="152" t="s">
        <v>458</v>
      </c>
      <c r="L134" s="151" t="s">
        <v>1341</v>
      </c>
    </row>
    <row r="135" spans="1:12" ht="63" x14ac:dyDescent="0.2">
      <c r="A135" s="678">
        <v>33</v>
      </c>
      <c r="B135" s="679" t="s">
        <v>1342</v>
      </c>
      <c r="C135" s="680">
        <v>1796</v>
      </c>
      <c r="D135" s="679"/>
      <c r="E135" s="679"/>
      <c r="F135" s="679"/>
      <c r="G135" s="147">
        <v>17</v>
      </c>
      <c r="H135" s="150"/>
      <c r="I135" s="150"/>
      <c r="J135" s="150" t="s">
        <v>1322</v>
      </c>
      <c r="K135" s="152" t="s">
        <v>458</v>
      </c>
      <c r="L135" s="151" t="s">
        <v>1343</v>
      </c>
    </row>
    <row r="136" spans="1:12" ht="63" x14ac:dyDescent="0.2">
      <c r="A136" s="130">
        <v>34</v>
      </c>
      <c r="B136" s="679" t="s">
        <v>1344</v>
      </c>
      <c r="C136" s="680">
        <v>190</v>
      </c>
      <c r="D136" s="679"/>
      <c r="E136" s="679"/>
      <c r="F136" s="679"/>
      <c r="G136" s="147">
        <v>70</v>
      </c>
      <c r="H136" s="150"/>
      <c r="I136" s="150"/>
      <c r="J136" s="150" t="s">
        <v>1322</v>
      </c>
      <c r="K136" s="152" t="s">
        <v>458</v>
      </c>
      <c r="L136" s="152" t="s">
        <v>1345</v>
      </c>
    </row>
    <row r="137" spans="1:12" ht="63" x14ac:dyDescent="0.2">
      <c r="A137" s="678">
        <v>35</v>
      </c>
      <c r="B137" s="679" t="s">
        <v>1346</v>
      </c>
      <c r="C137" s="680">
        <v>185</v>
      </c>
      <c r="D137" s="679"/>
      <c r="E137" s="679"/>
      <c r="F137" s="679"/>
      <c r="G137" s="147">
        <v>85</v>
      </c>
      <c r="H137" s="150"/>
      <c r="I137" s="150"/>
      <c r="J137" s="150" t="s">
        <v>1322</v>
      </c>
      <c r="K137" s="152" t="s">
        <v>458</v>
      </c>
      <c r="L137" s="152" t="s">
        <v>1347</v>
      </c>
    </row>
    <row r="138" spans="1:12" ht="84" x14ac:dyDescent="0.2">
      <c r="A138" s="130">
        <v>36</v>
      </c>
      <c r="B138" s="679" t="s">
        <v>1348</v>
      </c>
      <c r="C138" s="682">
        <v>22</v>
      </c>
      <c r="D138" s="683"/>
      <c r="E138" s="683"/>
      <c r="F138" s="683"/>
      <c r="G138" s="147">
        <v>22</v>
      </c>
      <c r="H138" s="150" t="s">
        <v>456</v>
      </c>
      <c r="I138" s="150" t="s">
        <v>465</v>
      </c>
      <c r="J138" s="150" t="s">
        <v>1322</v>
      </c>
      <c r="K138" s="152" t="s">
        <v>458</v>
      </c>
      <c r="L138" s="152"/>
    </row>
    <row r="139" spans="1:12" ht="42" x14ac:dyDescent="0.2">
      <c r="A139" s="678">
        <v>37</v>
      </c>
      <c r="B139" s="250" t="s">
        <v>480</v>
      </c>
      <c r="C139" s="243">
        <v>6234.09</v>
      </c>
      <c r="D139" s="251"/>
      <c r="E139" s="251"/>
      <c r="F139" s="251"/>
      <c r="G139" s="556">
        <v>956.19</v>
      </c>
      <c r="H139" s="121" t="s">
        <v>481</v>
      </c>
      <c r="I139" s="121" t="s">
        <v>482</v>
      </c>
      <c r="J139" s="121" t="s">
        <v>1322</v>
      </c>
      <c r="K139" s="227" t="s">
        <v>458</v>
      </c>
      <c r="L139" s="227" t="s">
        <v>1349</v>
      </c>
    </row>
    <row r="140" spans="1:12" ht="42" x14ac:dyDescent="0.2">
      <c r="A140" s="130">
        <v>38</v>
      </c>
      <c r="B140" s="679" t="s">
        <v>1350</v>
      </c>
      <c r="C140" s="680">
        <v>25</v>
      </c>
      <c r="D140" s="679"/>
      <c r="E140" s="679"/>
      <c r="F140" s="679"/>
      <c r="G140" s="147">
        <v>25</v>
      </c>
      <c r="H140" s="1340" t="s">
        <v>456</v>
      </c>
      <c r="I140" s="1340" t="s">
        <v>465</v>
      </c>
      <c r="J140" s="150" t="s">
        <v>1322</v>
      </c>
      <c r="K140" s="152" t="s">
        <v>458</v>
      </c>
      <c r="L140" s="678"/>
    </row>
    <row r="141" spans="1:12" ht="63" x14ac:dyDescent="0.2">
      <c r="A141" s="678">
        <v>39</v>
      </c>
      <c r="B141" s="679" t="s">
        <v>1351</v>
      </c>
      <c r="C141" s="680">
        <v>15</v>
      </c>
      <c r="D141" s="679"/>
      <c r="E141" s="679"/>
      <c r="F141" s="679"/>
      <c r="G141" s="147">
        <v>15</v>
      </c>
      <c r="H141" s="1340"/>
      <c r="I141" s="1340"/>
      <c r="J141" s="150" t="s">
        <v>1322</v>
      </c>
      <c r="K141" s="152" t="s">
        <v>458</v>
      </c>
      <c r="L141" s="678"/>
    </row>
    <row r="142" spans="1:12" ht="84" x14ac:dyDescent="0.2">
      <c r="A142" s="130">
        <v>40</v>
      </c>
      <c r="B142" s="679" t="s">
        <v>1352</v>
      </c>
      <c r="C142" s="680">
        <v>30</v>
      </c>
      <c r="D142" s="679"/>
      <c r="E142" s="679"/>
      <c r="F142" s="679"/>
      <c r="G142" s="147">
        <v>30</v>
      </c>
      <c r="H142" s="1340"/>
      <c r="I142" s="1340"/>
      <c r="J142" s="150" t="s">
        <v>1322</v>
      </c>
      <c r="K142" s="152" t="s">
        <v>458</v>
      </c>
      <c r="L142" s="678"/>
    </row>
    <row r="143" spans="1:12" ht="63" x14ac:dyDescent="0.2">
      <c r="A143" s="678">
        <v>41</v>
      </c>
      <c r="B143" s="679" t="s">
        <v>1353</v>
      </c>
      <c r="C143" s="680">
        <v>10</v>
      </c>
      <c r="D143" s="679"/>
      <c r="E143" s="679"/>
      <c r="F143" s="679"/>
      <c r="G143" s="147">
        <v>10</v>
      </c>
      <c r="H143" s="1340" t="s">
        <v>456</v>
      </c>
      <c r="I143" s="1340" t="s">
        <v>465</v>
      </c>
      <c r="J143" s="150" t="s">
        <v>1322</v>
      </c>
      <c r="K143" s="152" t="s">
        <v>458</v>
      </c>
      <c r="L143" s="678"/>
    </row>
    <row r="144" spans="1:12" ht="63" x14ac:dyDescent="0.2">
      <c r="A144" s="130">
        <v>42</v>
      </c>
      <c r="B144" s="679" t="s">
        <v>1354</v>
      </c>
      <c r="C144" s="680">
        <v>10</v>
      </c>
      <c r="D144" s="679"/>
      <c r="E144" s="679"/>
      <c r="F144" s="679"/>
      <c r="G144" s="147">
        <v>10</v>
      </c>
      <c r="H144" s="1340"/>
      <c r="I144" s="1340"/>
      <c r="J144" s="150" t="s">
        <v>1322</v>
      </c>
      <c r="K144" s="152" t="s">
        <v>458</v>
      </c>
      <c r="L144" s="678"/>
    </row>
    <row r="145" spans="1:12" ht="84" x14ac:dyDescent="0.2">
      <c r="A145" s="678">
        <v>43</v>
      </c>
      <c r="B145" s="679" t="s">
        <v>497</v>
      </c>
      <c r="C145" s="680">
        <v>1530</v>
      </c>
      <c r="D145" s="684"/>
      <c r="E145" s="684"/>
      <c r="F145" s="685"/>
      <c r="G145" s="147">
        <v>612</v>
      </c>
      <c r="H145" s="152" t="s">
        <v>498</v>
      </c>
      <c r="I145" s="152" t="s">
        <v>499</v>
      </c>
      <c r="J145" s="150" t="s">
        <v>1322</v>
      </c>
      <c r="K145" s="152" t="s">
        <v>500</v>
      </c>
      <c r="L145" s="151" t="s">
        <v>1355</v>
      </c>
    </row>
    <row r="146" spans="1:12" ht="63" x14ac:dyDescent="0.2">
      <c r="A146" s="130">
        <v>44</v>
      </c>
      <c r="B146" s="679" t="s">
        <v>502</v>
      </c>
      <c r="C146" s="680">
        <v>1200</v>
      </c>
      <c r="D146" s="684"/>
      <c r="E146" s="684"/>
      <c r="F146" s="685"/>
      <c r="G146" s="147">
        <v>480</v>
      </c>
      <c r="H146" s="152" t="s">
        <v>503</v>
      </c>
      <c r="I146" s="686"/>
      <c r="J146" s="150" t="s">
        <v>1322</v>
      </c>
      <c r="K146" s="152" t="s">
        <v>500</v>
      </c>
      <c r="L146" s="151" t="s">
        <v>1356</v>
      </c>
    </row>
    <row r="147" spans="1:12" ht="63" x14ac:dyDescent="0.2">
      <c r="A147" s="678">
        <v>45</v>
      </c>
      <c r="B147" s="679" t="s">
        <v>505</v>
      </c>
      <c r="C147" s="680">
        <v>250</v>
      </c>
      <c r="D147" s="684"/>
      <c r="E147" s="684"/>
      <c r="F147" s="685"/>
      <c r="G147" s="147">
        <v>100</v>
      </c>
      <c r="H147" s="152" t="s">
        <v>506</v>
      </c>
      <c r="I147" s="686"/>
      <c r="J147" s="150" t="s">
        <v>1322</v>
      </c>
      <c r="K147" s="152" t="s">
        <v>500</v>
      </c>
      <c r="L147" s="151" t="s">
        <v>1357</v>
      </c>
    </row>
    <row r="148" spans="1:12" ht="63" x14ac:dyDescent="0.2">
      <c r="A148" s="130">
        <v>46</v>
      </c>
      <c r="B148" s="679" t="s">
        <v>508</v>
      </c>
      <c r="C148" s="680">
        <v>632</v>
      </c>
      <c r="D148" s="684"/>
      <c r="E148" s="684"/>
      <c r="F148" s="685"/>
      <c r="G148" s="147">
        <v>252.8</v>
      </c>
      <c r="H148" s="152" t="s">
        <v>509</v>
      </c>
      <c r="I148" s="686"/>
      <c r="J148" s="150" t="s">
        <v>1322</v>
      </c>
      <c r="K148" s="152" t="s">
        <v>500</v>
      </c>
      <c r="L148" s="151" t="s">
        <v>1358</v>
      </c>
    </row>
    <row r="149" spans="1:12" ht="42" x14ac:dyDescent="0.2">
      <c r="A149" s="678">
        <v>47</v>
      </c>
      <c r="B149" s="679" t="s">
        <v>1359</v>
      </c>
      <c r="C149" s="680">
        <v>1460</v>
      </c>
      <c r="D149" s="684"/>
      <c r="E149" s="684"/>
      <c r="F149" s="685"/>
      <c r="G149" s="147">
        <v>292</v>
      </c>
      <c r="H149" s="152" t="s">
        <v>1360</v>
      </c>
      <c r="I149" s="686"/>
      <c r="J149" s="150" t="s">
        <v>1322</v>
      </c>
      <c r="K149" s="152" t="s">
        <v>500</v>
      </c>
      <c r="L149" s="151" t="s">
        <v>1361</v>
      </c>
    </row>
    <row r="150" spans="1:12" ht="63" x14ac:dyDescent="0.2">
      <c r="A150" s="130">
        <v>48</v>
      </c>
      <c r="B150" s="679" t="s">
        <v>511</v>
      </c>
      <c r="C150" s="680">
        <v>1395</v>
      </c>
      <c r="D150" s="684"/>
      <c r="E150" s="684"/>
      <c r="F150" s="685"/>
      <c r="G150" s="147">
        <v>558</v>
      </c>
      <c r="H150" s="152" t="s">
        <v>1362</v>
      </c>
      <c r="I150" s="686"/>
      <c r="J150" s="150" t="s">
        <v>1322</v>
      </c>
      <c r="K150" s="152" t="s">
        <v>500</v>
      </c>
      <c r="L150" s="151" t="s">
        <v>1363</v>
      </c>
    </row>
    <row r="151" spans="1:12" ht="42" x14ac:dyDescent="0.2">
      <c r="A151" s="678">
        <v>49</v>
      </c>
      <c r="B151" s="679" t="s">
        <v>1364</v>
      </c>
      <c r="C151" s="680">
        <v>800</v>
      </c>
      <c r="D151" s="684"/>
      <c r="E151" s="684"/>
      <c r="F151" s="685"/>
      <c r="G151" s="147">
        <v>160</v>
      </c>
      <c r="H151" s="152" t="s">
        <v>1365</v>
      </c>
      <c r="I151" s="686"/>
      <c r="J151" s="150" t="s">
        <v>1322</v>
      </c>
      <c r="K151" s="152" t="s">
        <v>500</v>
      </c>
      <c r="L151" s="151" t="s">
        <v>1366</v>
      </c>
    </row>
    <row r="152" spans="1:12" ht="63" x14ac:dyDescent="0.2">
      <c r="A152" s="130">
        <v>50</v>
      </c>
      <c r="B152" s="679" t="s">
        <v>1367</v>
      </c>
      <c r="C152" s="680">
        <v>530</v>
      </c>
      <c r="D152" s="684"/>
      <c r="E152" s="684"/>
      <c r="F152" s="685"/>
      <c r="G152" s="147">
        <v>106</v>
      </c>
      <c r="H152" s="152" t="s">
        <v>518</v>
      </c>
      <c r="I152" s="686"/>
      <c r="J152" s="150" t="s">
        <v>1322</v>
      </c>
      <c r="K152" s="152" t="s">
        <v>500</v>
      </c>
      <c r="L152" s="151" t="s">
        <v>1368</v>
      </c>
    </row>
    <row r="153" spans="1:12" ht="42" x14ac:dyDescent="0.2">
      <c r="A153" s="678">
        <v>51</v>
      </c>
      <c r="B153" s="679" t="s">
        <v>514</v>
      </c>
      <c r="C153" s="680">
        <v>1134</v>
      </c>
      <c r="D153" s="684"/>
      <c r="E153" s="684"/>
      <c r="F153" s="685"/>
      <c r="G153" s="147">
        <v>453.6</v>
      </c>
      <c r="H153" s="152" t="s">
        <v>515</v>
      </c>
      <c r="I153" s="686"/>
      <c r="J153" s="150" t="s">
        <v>1322</v>
      </c>
      <c r="K153" s="152" t="s">
        <v>500</v>
      </c>
      <c r="L153" s="151" t="s">
        <v>1369</v>
      </c>
    </row>
    <row r="154" spans="1:12" ht="42" x14ac:dyDescent="0.2">
      <c r="A154" s="130">
        <v>52</v>
      </c>
      <c r="B154" s="679" t="s">
        <v>517</v>
      </c>
      <c r="C154" s="680">
        <v>612</v>
      </c>
      <c r="D154" s="684"/>
      <c r="E154" s="684"/>
      <c r="F154" s="685"/>
      <c r="G154" s="147">
        <v>244.8</v>
      </c>
      <c r="H154" s="152" t="s">
        <v>518</v>
      </c>
      <c r="I154" s="686"/>
      <c r="J154" s="150" t="s">
        <v>1322</v>
      </c>
      <c r="K154" s="152" t="s">
        <v>500</v>
      </c>
      <c r="L154" s="151" t="s">
        <v>1370</v>
      </c>
    </row>
    <row r="155" spans="1:12" ht="63" x14ac:dyDescent="0.2">
      <c r="A155" s="678">
        <v>53</v>
      </c>
      <c r="B155" s="679" t="s">
        <v>520</v>
      </c>
      <c r="C155" s="680">
        <v>500</v>
      </c>
      <c r="D155" s="684"/>
      <c r="E155" s="684"/>
      <c r="F155" s="685"/>
      <c r="G155" s="147">
        <v>200</v>
      </c>
      <c r="H155" s="152" t="s">
        <v>521</v>
      </c>
      <c r="I155" s="686"/>
      <c r="J155" s="150" t="s">
        <v>1322</v>
      </c>
      <c r="K155" s="152" t="s">
        <v>500</v>
      </c>
      <c r="L155" s="151" t="s">
        <v>1371</v>
      </c>
    </row>
    <row r="156" spans="1:12" ht="42" x14ac:dyDescent="0.2">
      <c r="A156" s="130">
        <v>54</v>
      </c>
      <c r="B156" s="679" t="s">
        <v>1372</v>
      </c>
      <c r="C156" s="680">
        <v>265</v>
      </c>
      <c r="D156" s="684"/>
      <c r="E156" s="684"/>
      <c r="F156" s="685"/>
      <c r="G156" s="147">
        <v>212</v>
      </c>
      <c r="H156" s="687" t="s">
        <v>558</v>
      </c>
      <c r="I156" s="686"/>
      <c r="J156" s="150" t="s">
        <v>1322</v>
      </c>
      <c r="K156" s="152" t="s">
        <v>500</v>
      </c>
      <c r="L156" s="151" t="s">
        <v>1373</v>
      </c>
    </row>
    <row r="157" spans="1:12" ht="42" x14ac:dyDescent="0.2">
      <c r="A157" s="678">
        <v>55</v>
      </c>
      <c r="B157" s="679" t="s">
        <v>1374</v>
      </c>
      <c r="C157" s="680">
        <v>290</v>
      </c>
      <c r="D157" s="684"/>
      <c r="E157" s="684"/>
      <c r="F157" s="685"/>
      <c r="G157" s="147">
        <v>232</v>
      </c>
      <c r="H157" s="687" t="s">
        <v>558</v>
      </c>
      <c r="I157" s="686"/>
      <c r="J157" s="150" t="s">
        <v>1322</v>
      </c>
      <c r="K157" s="152" t="s">
        <v>500</v>
      </c>
      <c r="L157" s="151" t="s">
        <v>1375</v>
      </c>
    </row>
    <row r="158" spans="1:12" ht="42" x14ac:dyDescent="0.2">
      <c r="A158" s="130">
        <v>56</v>
      </c>
      <c r="B158" s="679" t="s">
        <v>523</v>
      </c>
      <c r="C158" s="680">
        <v>4000</v>
      </c>
      <c r="D158" s="684"/>
      <c r="E158" s="684"/>
      <c r="F158" s="685"/>
      <c r="G158" s="147">
        <v>1600</v>
      </c>
      <c r="H158" s="687" t="s">
        <v>558</v>
      </c>
      <c r="I158" s="686"/>
      <c r="J158" s="150" t="s">
        <v>1322</v>
      </c>
      <c r="K158" s="152" t="s">
        <v>500</v>
      </c>
      <c r="L158" s="152" t="s">
        <v>1376</v>
      </c>
    </row>
    <row r="159" spans="1:12" ht="42" x14ac:dyDescent="0.2">
      <c r="A159" s="678">
        <v>57</v>
      </c>
      <c r="B159" s="679" t="s">
        <v>1377</v>
      </c>
      <c r="C159" s="680">
        <v>450</v>
      </c>
      <c r="D159" s="684"/>
      <c r="E159" s="684"/>
      <c r="F159" s="685"/>
      <c r="G159" s="147">
        <v>90</v>
      </c>
      <c r="H159" s="688" t="s">
        <v>558</v>
      </c>
      <c r="I159" s="686"/>
      <c r="J159" s="150" t="s">
        <v>1322</v>
      </c>
      <c r="K159" s="152" t="s">
        <v>500</v>
      </c>
      <c r="L159" s="151" t="s">
        <v>1378</v>
      </c>
    </row>
    <row r="160" spans="1:12" ht="42" x14ac:dyDescent="0.2">
      <c r="A160" s="130">
        <v>58</v>
      </c>
      <c r="B160" s="679" t="s">
        <v>1379</v>
      </c>
      <c r="C160" s="680">
        <v>350</v>
      </c>
      <c r="D160" s="684"/>
      <c r="E160" s="684"/>
      <c r="F160" s="685"/>
      <c r="G160" s="147">
        <v>280</v>
      </c>
      <c r="H160" s="152" t="s">
        <v>1380</v>
      </c>
      <c r="I160" s="686"/>
      <c r="J160" s="150" t="s">
        <v>1322</v>
      </c>
      <c r="K160" s="152" t="s">
        <v>500</v>
      </c>
      <c r="L160" s="151" t="s">
        <v>1381</v>
      </c>
    </row>
    <row r="161" spans="1:12" ht="42" x14ac:dyDescent="0.2">
      <c r="A161" s="678">
        <v>59</v>
      </c>
      <c r="B161" s="679" t="s">
        <v>1382</v>
      </c>
      <c r="C161" s="680">
        <v>450</v>
      </c>
      <c r="D161" s="684"/>
      <c r="E161" s="684"/>
      <c r="F161" s="685"/>
      <c r="G161" s="147">
        <v>360</v>
      </c>
      <c r="H161" s="689" t="s">
        <v>524</v>
      </c>
      <c r="I161" s="686"/>
      <c r="J161" s="150" t="s">
        <v>1322</v>
      </c>
      <c r="K161" s="152" t="s">
        <v>500</v>
      </c>
      <c r="L161" s="151" t="s">
        <v>1383</v>
      </c>
    </row>
    <row r="162" spans="1:12" ht="42" x14ac:dyDescent="0.2">
      <c r="A162" s="130">
        <v>60</v>
      </c>
      <c r="B162" s="679" t="s">
        <v>1384</v>
      </c>
      <c r="C162" s="680">
        <v>240</v>
      </c>
      <c r="D162" s="684"/>
      <c r="E162" s="684"/>
      <c r="F162" s="685"/>
      <c r="G162" s="147">
        <v>48</v>
      </c>
      <c r="H162" s="150" t="s">
        <v>1385</v>
      </c>
      <c r="I162" s="686"/>
      <c r="J162" s="150" t="s">
        <v>1322</v>
      </c>
      <c r="K162" s="152" t="s">
        <v>500</v>
      </c>
      <c r="L162" s="151" t="s">
        <v>1386</v>
      </c>
    </row>
    <row r="163" spans="1:12" ht="42" x14ac:dyDescent="0.2">
      <c r="A163" s="678">
        <v>61</v>
      </c>
      <c r="B163" s="679" t="s">
        <v>1387</v>
      </c>
      <c r="C163" s="680">
        <v>120</v>
      </c>
      <c r="D163" s="684"/>
      <c r="E163" s="684"/>
      <c r="F163" s="685"/>
      <c r="G163" s="147">
        <v>24</v>
      </c>
      <c r="H163" s="150" t="s">
        <v>1385</v>
      </c>
      <c r="I163" s="686"/>
      <c r="J163" s="150" t="s">
        <v>1322</v>
      </c>
      <c r="K163" s="152" t="s">
        <v>500</v>
      </c>
      <c r="L163" s="151" t="s">
        <v>1388</v>
      </c>
    </row>
    <row r="164" spans="1:12" ht="42" x14ac:dyDescent="0.2">
      <c r="A164" s="130">
        <v>62</v>
      </c>
      <c r="B164" s="679" t="s">
        <v>1389</v>
      </c>
      <c r="C164" s="680">
        <v>930</v>
      </c>
      <c r="D164" s="684"/>
      <c r="E164" s="684"/>
      <c r="F164" s="685"/>
      <c r="G164" s="147">
        <v>186</v>
      </c>
      <c r="H164" s="152" t="s">
        <v>1390</v>
      </c>
      <c r="I164" s="690"/>
      <c r="J164" s="150" t="s">
        <v>1322</v>
      </c>
      <c r="K164" s="152" t="s">
        <v>500</v>
      </c>
      <c r="L164" s="151" t="s">
        <v>1391</v>
      </c>
    </row>
    <row r="165" spans="1:12" ht="42" x14ac:dyDescent="0.2">
      <c r="A165" s="678">
        <v>63</v>
      </c>
      <c r="B165" s="679" t="s">
        <v>1392</v>
      </c>
      <c r="C165" s="680">
        <v>450</v>
      </c>
      <c r="D165" s="684"/>
      <c r="E165" s="684"/>
      <c r="F165" s="685"/>
      <c r="G165" s="147">
        <v>270</v>
      </c>
      <c r="H165" s="689" t="s">
        <v>524</v>
      </c>
      <c r="I165" s="690"/>
      <c r="J165" s="150" t="s">
        <v>1322</v>
      </c>
      <c r="K165" s="152" t="s">
        <v>500</v>
      </c>
      <c r="L165" s="151" t="s">
        <v>1378</v>
      </c>
    </row>
    <row r="166" spans="1:12" ht="42" x14ac:dyDescent="0.2">
      <c r="A166" s="130">
        <v>64</v>
      </c>
      <c r="B166" s="679" t="s">
        <v>1393</v>
      </c>
      <c r="C166" s="680">
        <v>300</v>
      </c>
      <c r="D166" s="684"/>
      <c r="E166" s="684"/>
      <c r="F166" s="685"/>
      <c r="G166" s="147">
        <v>60</v>
      </c>
      <c r="H166" s="152" t="s">
        <v>1394</v>
      </c>
      <c r="I166" s="690"/>
      <c r="J166" s="150" t="s">
        <v>1322</v>
      </c>
      <c r="K166" s="152" t="s">
        <v>500</v>
      </c>
      <c r="L166" s="151" t="s">
        <v>1395</v>
      </c>
    </row>
    <row r="167" spans="1:12" ht="84" x14ac:dyDescent="0.2">
      <c r="A167" s="678">
        <v>65</v>
      </c>
      <c r="B167" s="679" t="s">
        <v>1396</v>
      </c>
      <c r="C167" s="680">
        <v>2250</v>
      </c>
      <c r="D167" s="684"/>
      <c r="E167" s="684"/>
      <c r="F167" s="685"/>
      <c r="G167" s="147">
        <v>900</v>
      </c>
      <c r="H167" s="152" t="s">
        <v>529</v>
      </c>
      <c r="I167" s="690"/>
      <c r="J167" s="150" t="s">
        <v>1322</v>
      </c>
      <c r="K167" s="152" t="s">
        <v>500</v>
      </c>
      <c r="L167" s="151" t="s">
        <v>1397</v>
      </c>
    </row>
    <row r="168" spans="1:12" ht="84" x14ac:dyDescent="0.2">
      <c r="A168" s="130">
        <v>66</v>
      </c>
      <c r="B168" s="679" t="s">
        <v>1398</v>
      </c>
      <c r="C168" s="680">
        <v>600</v>
      </c>
      <c r="D168" s="684"/>
      <c r="E168" s="684"/>
      <c r="F168" s="685"/>
      <c r="G168" s="147">
        <v>240</v>
      </c>
      <c r="H168" s="152" t="s">
        <v>532</v>
      </c>
      <c r="I168" s="690"/>
      <c r="J168" s="150" t="s">
        <v>1322</v>
      </c>
      <c r="K168" s="152" t="s">
        <v>500</v>
      </c>
      <c r="L168" s="151" t="s">
        <v>1399</v>
      </c>
    </row>
    <row r="169" spans="1:12" ht="63" x14ac:dyDescent="0.2">
      <c r="A169" s="678">
        <v>67</v>
      </c>
      <c r="B169" s="679" t="s">
        <v>1400</v>
      </c>
      <c r="C169" s="680">
        <v>1300</v>
      </c>
      <c r="D169" s="684"/>
      <c r="E169" s="684"/>
      <c r="F169" s="685"/>
      <c r="G169" s="147">
        <v>520</v>
      </c>
      <c r="H169" s="152" t="s">
        <v>535</v>
      </c>
      <c r="I169" s="690"/>
      <c r="J169" s="150" t="s">
        <v>1322</v>
      </c>
      <c r="K169" s="152" t="s">
        <v>500</v>
      </c>
      <c r="L169" s="151" t="s">
        <v>1401</v>
      </c>
    </row>
    <row r="170" spans="1:12" ht="63" x14ac:dyDescent="0.2">
      <c r="A170" s="130">
        <v>68</v>
      </c>
      <c r="B170" s="679" t="s">
        <v>1402</v>
      </c>
      <c r="C170" s="680">
        <v>470</v>
      </c>
      <c r="D170" s="684"/>
      <c r="E170" s="684"/>
      <c r="F170" s="685"/>
      <c r="G170" s="147">
        <v>188</v>
      </c>
      <c r="H170" s="152" t="s">
        <v>538</v>
      </c>
      <c r="I170" s="690"/>
      <c r="J170" s="150" t="s">
        <v>1322</v>
      </c>
      <c r="K170" s="152" t="s">
        <v>500</v>
      </c>
      <c r="L170" s="151" t="s">
        <v>1403</v>
      </c>
    </row>
    <row r="171" spans="1:12" ht="42" x14ac:dyDescent="0.2">
      <c r="A171" s="678">
        <v>69</v>
      </c>
      <c r="B171" s="679" t="s">
        <v>540</v>
      </c>
      <c r="C171" s="680">
        <v>3628</v>
      </c>
      <c r="D171" s="684"/>
      <c r="E171" s="684"/>
      <c r="F171" s="685"/>
      <c r="G171" s="147">
        <v>1451.2</v>
      </c>
      <c r="H171" s="152" t="s">
        <v>541</v>
      </c>
      <c r="I171" s="690"/>
      <c r="J171" s="150" t="s">
        <v>1322</v>
      </c>
      <c r="K171" s="152" t="s">
        <v>500</v>
      </c>
      <c r="L171" s="151" t="s">
        <v>1404</v>
      </c>
    </row>
    <row r="172" spans="1:12" ht="42" x14ac:dyDescent="0.35">
      <c r="A172" s="130">
        <v>70</v>
      </c>
      <c r="B172" s="679" t="s">
        <v>1405</v>
      </c>
      <c r="C172" s="680">
        <v>700</v>
      </c>
      <c r="D172" s="691"/>
      <c r="E172" s="691"/>
      <c r="F172" s="685"/>
      <c r="G172" s="147">
        <v>140</v>
      </c>
      <c r="H172" s="152" t="s">
        <v>1406</v>
      </c>
      <c r="I172" s="690"/>
      <c r="J172" s="150" t="s">
        <v>1322</v>
      </c>
      <c r="K172" s="152" t="s">
        <v>500</v>
      </c>
      <c r="L172" s="151" t="s">
        <v>1407</v>
      </c>
    </row>
    <row r="173" spans="1:12" ht="42" x14ac:dyDescent="0.35">
      <c r="A173" s="678">
        <v>71</v>
      </c>
      <c r="B173" s="679" t="s">
        <v>1408</v>
      </c>
      <c r="C173" s="680">
        <v>1900</v>
      </c>
      <c r="D173" s="691"/>
      <c r="E173" s="691"/>
      <c r="F173" s="685"/>
      <c r="G173" s="147">
        <v>380</v>
      </c>
      <c r="H173" s="152" t="s">
        <v>1409</v>
      </c>
      <c r="I173" s="690"/>
      <c r="J173" s="150" t="s">
        <v>1322</v>
      </c>
      <c r="K173" s="152" t="s">
        <v>500</v>
      </c>
      <c r="L173" s="151" t="s">
        <v>1410</v>
      </c>
    </row>
    <row r="174" spans="1:12" ht="42" x14ac:dyDescent="0.35">
      <c r="A174" s="130">
        <v>72</v>
      </c>
      <c r="B174" s="679" t="s">
        <v>1411</v>
      </c>
      <c r="C174" s="680">
        <v>6000</v>
      </c>
      <c r="D174" s="691"/>
      <c r="E174" s="691"/>
      <c r="F174" s="685"/>
      <c r="G174" s="147"/>
      <c r="H174" s="152" t="s">
        <v>1412</v>
      </c>
      <c r="I174" s="690"/>
      <c r="J174" s="150" t="s">
        <v>1322</v>
      </c>
      <c r="K174" s="152" t="s">
        <v>500</v>
      </c>
      <c r="L174" s="151" t="s">
        <v>1413</v>
      </c>
    </row>
    <row r="175" spans="1:12" ht="63" x14ac:dyDescent="0.35">
      <c r="A175" s="678">
        <v>73</v>
      </c>
      <c r="B175" s="679" t="s">
        <v>1414</v>
      </c>
      <c r="C175" s="680">
        <v>2100</v>
      </c>
      <c r="D175" s="691"/>
      <c r="E175" s="691"/>
      <c r="F175" s="685"/>
      <c r="G175" s="147">
        <v>420</v>
      </c>
      <c r="H175" s="152" t="s">
        <v>1415</v>
      </c>
      <c r="I175" s="690"/>
      <c r="J175" s="150" t="s">
        <v>1322</v>
      </c>
      <c r="K175" s="152" t="s">
        <v>500</v>
      </c>
      <c r="L175" s="151" t="s">
        <v>1416</v>
      </c>
    </row>
    <row r="176" spans="1:12" ht="63" x14ac:dyDescent="0.35">
      <c r="A176" s="130">
        <v>74</v>
      </c>
      <c r="B176" s="679" t="s">
        <v>1417</v>
      </c>
      <c r="C176" s="680">
        <v>2100</v>
      </c>
      <c r="D176" s="691"/>
      <c r="E176" s="691"/>
      <c r="F176" s="685"/>
      <c r="G176" s="147">
        <v>420</v>
      </c>
      <c r="H176" s="152" t="s">
        <v>1418</v>
      </c>
      <c r="I176" s="690"/>
      <c r="J176" s="150" t="s">
        <v>1322</v>
      </c>
      <c r="K176" s="152" t="s">
        <v>500</v>
      </c>
      <c r="L176" s="151" t="s">
        <v>1416</v>
      </c>
    </row>
    <row r="177" spans="1:12" ht="46.5" customHeight="1" x14ac:dyDescent="0.2">
      <c r="A177" s="1182" t="s">
        <v>2294</v>
      </c>
      <c r="B177" s="1182"/>
      <c r="C177" s="1182"/>
      <c r="D177" s="1182"/>
      <c r="E177" s="1182"/>
      <c r="F177" s="1182"/>
      <c r="G177" s="692">
        <f>G178</f>
        <v>20</v>
      </c>
      <c r="H177" s="693"/>
      <c r="I177" s="309"/>
      <c r="J177" s="694"/>
      <c r="K177" s="693"/>
      <c r="L177" s="379"/>
    </row>
    <row r="178" spans="1:12" ht="116.25" customHeight="1" x14ac:dyDescent="0.2">
      <c r="A178" s="130">
        <v>75</v>
      </c>
      <c r="B178" s="1171" t="s">
        <v>1419</v>
      </c>
      <c r="C178" s="695"/>
      <c r="D178" s="695"/>
      <c r="E178" s="695"/>
      <c r="F178" s="695"/>
      <c r="G178" s="556">
        <v>20</v>
      </c>
      <c r="H178" s="533" t="s">
        <v>1192</v>
      </c>
      <c r="I178" s="533" t="s">
        <v>1193</v>
      </c>
      <c r="J178" s="227" t="s">
        <v>280</v>
      </c>
      <c r="K178" s="514" t="s">
        <v>1194</v>
      </c>
      <c r="L178" s="695"/>
    </row>
    <row r="179" spans="1:12" ht="21" x14ac:dyDescent="0.2">
      <c r="A179" s="1341" t="s">
        <v>561</v>
      </c>
      <c r="B179" s="1341"/>
      <c r="C179" s="1341"/>
      <c r="D179" s="1341"/>
      <c r="E179" s="1341"/>
      <c r="F179" s="1341"/>
      <c r="G179" s="675">
        <f>G180</f>
        <v>4442.34</v>
      </c>
      <c r="H179" s="676"/>
      <c r="I179" s="676"/>
      <c r="J179" s="677"/>
      <c r="K179" s="296"/>
      <c r="L179" s="296"/>
    </row>
    <row r="180" spans="1:12" ht="21" x14ac:dyDescent="0.2">
      <c r="A180" s="1302" t="s">
        <v>1311</v>
      </c>
      <c r="B180" s="1302"/>
      <c r="C180" s="1302"/>
      <c r="D180" s="1302"/>
      <c r="E180" s="1302"/>
      <c r="F180" s="1302"/>
      <c r="G180" s="307">
        <f>SUM(G181:G195)</f>
        <v>4442.34</v>
      </c>
      <c r="H180" s="666"/>
      <c r="I180" s="666"/>
      <c r="J180" s="667"/>
      <c r="K180" s="667"/>
      <c r="L180" s="412"/>
    </row>
    <row r="181" spans="1:12" ht="42" x14ac:dyDescent="0.2">
      <c r="A181" s="130">
        <v>76</v>
      </c>
      <c r="B181" s="250" t="s">
        <v>1420</v>
      </c>
      <c r="C181" s="249">
        <v>1268.3699999999999</v>
      </c>
      <c r="D181" s="250"/>
      <c r="E181" s="250"/>
      <c r="F181" s="250"/>
      <c r="G181" s="556">
        <v>9.5</v>
      </c>
      <c r="H181" s="1280" t="s">
        <v>563</v>
      </c>
      <c r="I181" s="1280" t="s">
        <v>1421</v>
      </c>
      <c r="J181" s="121" t="s">
        <v>1322</v>
      </c>
      <c r="K181" s="557" t="s">
        <v>171</v>
      </c>
      <c r="L181" s="229" t="s">
        <v>1422</v>
      </c>
    </row>
    <row r="182" spans="1:12" ht="42" x14ac:dyDescent="0.2">
      <c r="A182" s="130">
        <v>77</v>
      </c>
      <c r="B182" s="250" t="s">
        <v>1423</v>
      </c>
      <c r="C182" s="243">
        <v>628.46</v>
      </c>
      <c r="D182" s="250"/>
      <c r="E182" s="250"/>
      <c r="F182" s="250"/>
      <c r="G182" s="556">
        <v>9.5</v>
      </c>
      <c r="H182" s="1280"/>
      <c r="I182" s="1280"/>
      <c r="J182" s="121" t="s">
        <v>1322</v>
      </c>
      <c r="K182" s="557" t="s">
        <v>171</v>
      </c>
      <c r="L182" s="227" t="s">
        <v>1424</v>
      </c>
    </row>
    <row r="183" spans="1:12" ht="42" x14ac:dyDescent="0.2">
      <c r="A183" s="130">
        <v>78</v>
      </c>
      <c r="B183" s="250" t="s">
        <v>1425</v>
      </c>
      <c r="C183" s="249">
        <v>1133.28</v>
      </c>
      <c r="D183" s="250"/>
      <c r="E183" s="250"/>
      <c r="F183" s="250"/>
      <c r="G183" s="556">
        <v>9.5</v>
      </c>
      <c r="H183" s="1280"/>
      <c r="I183" s="1280"/>
      <c r="J183" s="121" t="s">
        <v>1322</v>
      </c>
      <c r="K183" s="557" t="s">
        <v>171</v>
      </c>
      <c r="L183" s="229" t="s">
        <v>1426</v>
      </c>
    </row>
    <row r="184" spans="1:12" ht="42" x14ac:dyDescent="0.2">
      <c r="A184" s="130">
        <v>79</v>
      </c>
      <c r="B184" s="250" t="s">
        <v>1427</v>
      </c>
      <c r="C184" s="249">
        <v>958.47</v>
      </c>
      <c r="D184" s="250"/>
      <c r="E184" s="250"/>
      <c r="F184" s="250"/>
      <c r="G184" s="556">
        <v>9.5</v>
      </c>
      <c r="H184" s="1280"/>
      <c r="I184" s="1280"/>
      <c r="J184" s="121" t="s">
        <v>1322</v>
      </c>
      <c r="K184" s="557" t="s">
        <v>171</v>
      </c>
      <c r="L184" s="229" t="s">
        <v>1428</v>
      </c>
    </row>
    <row r="185" spans="1:12" ht="42" x14ac:dyDescent="0.2">
      <c r="A185" s="130">
        <v>80</v>
      </c>
      <c r="B185" s="250" t="s">
        <v>1429</v>
      </c>
      <c r="C185" s="249">
        <v>1106.2</v>
      </c>
      <c r="D185" s="250"/>
      <c r="E185" s="250"/>
      <c r="F185" s="250"/>
      <c r="G185" s="556">
        <v>9.5</v>
      </c>
      <c r="H185" s="1280"/>
      <c r="I185" s="1280"/>
      <c r="J185" s="121" t="s">
        <v>1322</v>
      </c>
      <c r="K185" s="557" t="s">
        <v>171</v>
      </c>
      <c r="L185" s="229" t="s">
        <v>1430</v>
      </c>
    </row>
    <row r="186" spans="1:12" ht="42" x14ac:dyDescent="0.2">
      <c r="A186" s="130">
        <v>81</v>
      </c>
      <c r="B186" s="250" t="s">
        <v>1431</v>
      </c>
      <c r="C186" s="249">
        <v>1021.82</v>
      </c>
      <c r="D186" s="250"/>
      <c r="E186" s="250"/>
      <c r="F186" s="250"/>
      <c r="G186" s="556">
        <v>415.3</v>
      </c>
      <c r="H186" s="1280"/>
      <c r="I186" s="1280"/>
      <c r="J186" s="121" t="s">
        <v>1322</v>
      </c>
      <c r="K186" s="557" t="s">
        <v>171</v>
      </c>
      <c r="L186" s="229" t="s">
        <v>1432</v>
      </c>
    </row>
    <row r="187" spans="1:12" ht="42" x14ac:dyDescent="0.2">
      <c r="A187" s="130">
        <v>82</v>
      </c>
      <c r="B187" s="250" t="s">
        <v>1433</v>
      </c>
      <c r="C187" s="249">
        <v>706.82</v>
      </c>
      <c r="D187" s="250"/>
      <c r="E187" s="250"/>
      <c r="F187" s="250"/>
      <c r="G187" s="556">
        <v>218.95</v>
      </c>
      <c r="H187" s="1280"/>
      <c r="I187" s="1280"/>
      <c r="J187" s="121" t="s">
        <v>1322</v>
      </c>
      <c r="K187" s="557" t="s">
        <v>171</v>
      </c>
      <c r="L187" s="229" t="s">
        <v>1434</v>
      </c>
    </row>
    <row r="188" spans="1:12" ht="42" x14ac:dyDescent="0.2">
      <c r="A188" s="130">
        <v>83</v>
      </c>
      <c r="B188" s="250" t="s">
        <v>1435</v>
      </c>
      <c r="C188" s="249">
        <v>1884.3</v>
      </c>
      <c r="D188" s="250"/>
      <c r="E188" s="250"/>
      <c r="F188" s="250"/>
      <c r="G188" s="556">
        <v>882.29</v>
      </c>
      <c r="H188" s="1280"/>
      <c r="I188" s="1280"/>
      <c r="J188" s="121" t="s">
        <v>1322</v>
      </c>
      <c r="K188" s="557" t="s">
        <v>171</v>
      </c>
      <c r="L188" s="229" t="s">
        <v>1436</v>
      </c>
    </row>
    <row r="189" spans="1:12" ht="42" x14ac:dyDescent="0.2">
      <c r="A189" s="130">
        <v>84</v>
      </c>
      <c r="B189" s="250" t="s">
        <v>1437</v>
      </c>
      <c r="C189" s="249">
        <v>660.96</v>
      </c>
      <c r="D189" s="250"/>
      <c r="E189" s="250"/>
      <c r="F189" s="250"/>
      <c r="G189" s="556">
        <v>216.43</v>
      </c>
      <c r="H189" s="1280"/>
      <c r="I189" s="1280"/>
      <c r="J189" s="121" t="s">
        <v>1322</v>
      </c>
      <c r="K189" s="557" t="s">
        <v>171</v>
      </c>
      <c r="L189" s="229" t="s">
        <v>1438</v>
      </c>
    </row>
    <row r="190" spans="1:12" ht="42" x14ac:dyDescent="0.2">
      <c r="A190" s="130">
        <v>85</v>
      </c>
      <c r="B190" s="250" t="s">
        <v>1439</v>
      </c>
      <c r="C190" s="696"/>
      <c r="D190" s="697"/>
      <c r="E190" s="697"/>
      <c r="F190" s="697"/>
      <c r="G190" s="556">
        <v>452.43</v>
      </c>
      <c r="H190" s="1280"/>
      <c r="I190" s="1280"/>
      <c r="J190" s="121" t="s">
        <v>1322</v>
      </c>
      <c r="K190" s="557" t="s">
        <v>171</v>
      </c>
      <c r="L190" s="227" t="s">
        <v>1440</v>
      </c>
    </row>
    <row r="191" spans="1:12" ht="42" x14ac:dyDescent="0.2">
      <c r="A191" s="130">
        <v>86</v>
      </c>
      <c r="B191" s="250" t="s">
        <v>1441</v>
      </c>
      <c r="C191" s="249">
        <v>618.37</v>
      </c>
      <c r="D191" s="250"/>
      <c r="E191" s="250"/>
      <c r="F191" s="250"/>
      <c r="G191" s="556">
        <v>192.02</v>
      </c>
      <c r="H191" s="1280"/>
      <c r="I191" s="1280"/>
      <c r="J191" s="121" t="s">
        <v>1322</v>
      </c>
      <c r="K191" s="557" t="s">
        <v>171</v>
      </c>
      <c r="L191" s="229" t="s">
        <v>1442</v>
      </c>
    </row>
    <row r="192" spans="1:12" ht="42" x14ac:dyDescent="0.2">
      <c r="A192" s="130">
        <v>87</v>
      </c>
      <c r="B192" s="250" t="s">
        <v>1443</v>
      </c>
      <c r="C192" s="249">
        <v>1580.63</v>
      </c>
      <c r="D192" s="250"/>
      <c r="E192" s="250"/>
      <c r="F192" s="250"/>
      <c r="G192" s="556">
        <v>587.48</v>
      </c>
      <c r="H192" s="227" t="s">
        <v>579</v>
      </c>
      <c r="I192" s="227"/>
      <c r="J192" s="121" t="s">
        <v>1322</v>
      </c>
      <c r="K192" s="557" t="s">
        <v>171</v>
      </c>
      <c r="L192" s="229" t="s">
        <v>1444</v>
      </c>
    </row>
    <row r="193" spans="1:12" ht="42" x14ac:dyDescent="0.2">
      <c r="A193" s="130">
        <v>88</v>
      </c>
      <c r="B193" s="250" t="s">
        <v>1445</v>
      </c>
      <c r="C193" s="249">
        <v>709.54</v>
      </c>
      <c r="D193" s="250"/>
      <c r="E193" s="250"/>
      <c r="F193" s="250"/>
      <c r="G193" s="556">
        <v>200.74</v>
      </c>
      <c r="H193" s="227" t="s">
        <v>563</v>
      </c>
      <c r="I193" s="1338" t="s">
        <v>582</v>
      </c>
      <c r="J193" s="121" t="s">
        <v>1322</v>
      </c>
      <c r="K193" s="557" t="s">
        <v>171</v>
      </c>
      <c r="L193" s="229" t="s">
        <v>1446</v>
      </c>
    </row>
    <row r="194" spans="1:12" ht="21" x14ac:dyDescent="0.2">
      <c r="A194" s="130">
        <v>89</v>
      </c>
      <c r="B194" s="250" t="s">
        <v>581</v>
      </c>
      <c r="C194" s="243">
        <v>1132.58</v>
      </c>
      <c r="D194" s="697"/>
      <c r="E194" s="697"/>
      <c r="F194" s="697"/>
      <c r="G194" s="698">
        <v>425.2</v>
      </c>
      <c r="H194" s="227" t="s">
        <v>579</v>
      </c>
      <c r="I194" s="1338"/>
      <c r="J194" s="121" t="s">
        <v>1322</v>
      </c>
      <c r="K194" s="557" t="s">
        <v>171</v>
      </c>
      <c r="L194" s="699"/>
    </row>
    <row r="195" spans="1:12" ht="63" x14ac:dyDescent="0.2">
      <c r="A195" s="130">
        <v>90</v>
      </c>
      <c r="B195" s="250" t="s">
        <v>1447</v>
      </c>
      <c r="C195" s="243">
        <v>2957.72</v>
      </c>
      <c r="D195" s="251"/>
      <c r="E195" s="251"/>
      <c r="F195" s="251"/>
      <c r="G195" s="556">
        <v>804</v>
      </c>
      <c r="H195" s="227"/>
      <c r="I195" s="227" t="s">
        <v>1448</v>
      </c>
      <c r="J195" s="121" t="s">
        <v>1322</v>
      </c>
      <c r="K195" s="227" t="s">
        <v>500</v>
      </c>
      <c r="L195" s="227" t="s">
        <v>1449</v>
      </c>
    </row>
    <row r="196" spans="1:12" ht="51" customHeight="1" x14ac:dyDescent="0.2">
      <c r="A196" s="1339" t="s">
        <v>2290</v>
      </c>
      <c r="B196" s="1339"/>
      <c r="C196" s="1339"/>
      <c r="D196" s="1339"/>
      <c r="E196" s="1339"/>
      <c r="F196" s="1339"/>
      <c r="G196" s="675">
        <f>+G197+G209</f>
        <v>21327.760000000002</v>
      </c>
      <c r="H196" s="676"/>
      <c r="I196" s="676"/>
      <c r="J196" s="677"/>
      <c r="K196" s="296"/>
      <c r="L196" s="296"/>
    </row>
    <row r="197" spans="1:12" ht="21" x14ac:dyDescent="0.2">
      <c r="A197" s="1302" t="s">
        <v>1311</v>
      </c>
      <c r="B197" s="1302"/>
      <c r="C197" s="1302"/>
      <c r="D197" s="1302"/>
      <c r="E197" s="1302"/>
      <c r="F197" s="1302"/>
      <c r="G197" s="307">
        <f>SUM(G198:G208)</f>
        <v>21205.480000000003</v>
      </c>
      <c r="H197" s="666"/>
      <c r="I197" s="666"/>
      <c r="J197" s="667"/>
      <c r="K197" s="667"/>
      <c r="L197" s="412"/>
    </row>
    <row r="198" spans="1:12" ht="105" x14ac:dyDescent="0.2">
      <c r="A198" s="130">
        <v>91</v>
      </c>
      <c r="B198" s="293" t="s">
        <v>1450</v>
      </c>
      <c r="C198" s="243">
        <v>138.80000000000001</v>
      </c>
      <c r="D198" s="555"/>
      <c r="E198" s="555"/>
      <c r="F198" s="555"/>
      <c r="G198" s="556">
        <v>62.98</v>
      </c>
      <c r="H198" s="9"/>
      <c r="I198" s="9" t="s">
        <v>621</v>
      </c>
      <c r="J198" s="121" t="s">
        <v>1322</v>
      </c>
      <c r="K198" s="227" t="s">
        <v>458</v>
      </c>
      <c r="L198" s="227" t="s">
        <v>1451</v>
      </c>
    </row>
    <row r="199" spans="1:12" ht="63" x14ac:dyDescent="0.2">
      <c r="A199" s="130">
        <v>92</v>
      </c>
      <c r="B199" s="293" t="s">
        <v>606</v>
      </c>
      <c r="C199" s="249">
        <v>126</v>
      </c>
      <c r="D199" s="293"/>
      <c r="E199" s="293"/>
      <c r="F199" s="293"/>
      <c r="G199" s="556">
        <v>50.4</v>
      </c>
      <c r="H199" s="9"/>
      <c r="I199" s="3" t="s">
        <v>608</v>
      </c>
      <c r="J199" s="121" t="s">
        <v>1322</v>
      </c>
      <c r="K199" s="227" t="s">
        <v>458</v>
      </c>
      <c r="L199" s="229" t="s">
        <v>1452</v>
      </c>
    </row>
    <row r="200" spans="1:12" ht="149.25" customHeight="1" x14ac:dyDescent="0.2">
      <c r="A200" s="130">
        <v>93</v>
      </c>
      <c r="B200" s="293" t="s">
        <v>610</v>
      </c>
      <c r="C200" s="289">
        <v>1488.213</v>
      </c>
      <c r="D200" s="293"/>
      <c r="E200" s="293"/>
      <c r="F200" s="293"/>
      <c r="G200" s="556">
        <v>232</v>
      </c>
      <c r="H200" s="700" t="s">
        <v>1453</v>
      </c>
      <c r="I200" s="9" t="s">
        <v>612</v>
      </c>
      <c r="J200" s="121" t="s">
        <v>1322</v>
      </c>
      <c r="K200" s="227" t="s">
        <v>458</v>
      </c>
      <c r="L200" s="227" t="s">
        <v>1454</v>
      </c>
    </row>
    <row r="201" spans="1:12" ht="84" x14ac:dyDescent="0.2">
      <c r="A201" s="130">
        <v>94</v>
      </c>
      <c r="B201" s="293" t="s">
        <v>648</v>
      </c>
      <c r="C201" s="249">
        <v>2070</v>
      </c>
      <c r="D201" s="293"/>
      <c r="E201" s="293"/>
      <c r="F201" s="293"/>
      <c r="G201" s="556">
        <v>590</v>
      </c>
      <c r="H201" s="227" t="s">
        <v>649</v>
      </c>
      <c r="I201" s="701"/>
      <c r="J201" s="121" t="s">
        <v>1322</v>
      </c>
      <c r="K201" s="227" t="s">
        <v>500</v>
      </c>
      <c r="L201" s="229" t="s">
        <v>1455</v>
      </c>
    </row>
    <row r="202" spans="1:12" ht="84" x14ac:dyDescent="0.2">
      <c r="A202" s="130">
        <v>95</v>
      </c>
      <c r="B202" s="293" t="s">
        <v>1456</v>
      </c>
      <c r="C202" s="249">
        <v>720</v>
      </c>
      <c r="D202" s="293"/>
      <c r="E202" s="293"/>
      <c r="F202" s="293"/>
      <c r="G202" s="556">
        <v>288</v>
      </c>
      <c r="H202" s="227" t="s">
        <v>626</v>
      </c>
      <c r="I202" s="227" t="s">
        <v>1457</v>
      </c>
      <c r="J202" s="121" t="s">
        <v>1322</v>
      </c>
      <c r="K202" s="227" t="s">
        <v>500</v>
      </c>
      <c r="L202" s="229" t="s">
        <v>1458</v>
      </c>
    </row>
    <row r="203" spans="1:12" ht="63" x14ac:dyDescent="0.2">
      <c r="A203" s="130">
        <v>96</v>
      </c>
      <c r="B203" s="293" t="s">
        <v>1459</v>
      </c>
      <c r="C203" s="249">
        <v>30500</v>
      </c>
      <c r="D203" s="293"/>
      <c r="E203" s="293"/>
      <c r="F203" s="293"/>
      <c r="G203" s="556">
        <v>7625</v>
      </c>
      <c r="H203" s="227" t="s">
        <v>1460</v>
      </c>
      <c r="I203" s="227"/>
      <c r="J203" s="121" t="s">
        <v>1322</v>
      </c>
      <c r="K203" s="227" t="s">
        <v>500</v>
      </c>
      <c r="L203" s="229" t="s">
        <v>1461</v>
      </c>
    </row>
    <row r="204" spans="1:12" ht="84" x14ac:dyDescent="0.2">
      <c r="A204" s="130">
        <v>97</v>
      </c>
      <c r="B204" s="293" t="s">
        <v>1462</v>
      </c>
      <c r="C204" s="249">
        <v>3275</v>
      </c>
      <c r="D204" s="293"/>
      <c r="E204" s="293"/>
      <c r="F204" s="293"/>
      <c r="G204" s="556">
        <v>396</v>
      </c>
      <c r="H204" s="227" t="s">
        <v>629</v>
      </c>
      <c r="I204" s="227" t="s">
        <v>1457</v>
      </c>
      <c r="J204" s="121" t="s">
        <v>1322</v>
      </c>
      <c r="K204" s="227" t="s">
        <v>500</v>
      </c>
      <c r="L204" s="229" t="s">
        <v>1463</v>
      </c>
    </row>
    <row r="205" spans="1:12" ht="42" x14ac:dyDescent="0.2">
      <c r="A205" s="130">
        <v>98</v>
      </c>
      <c r="B205" s="293" t="s">
        <v>634</v>
      </c>
      <c r="C205" s="249">
        <v>2393</v>
      </c>
      <c r="D205" s="293"/>
      <c r="E205" s="293"/>
      <c r="F205" s="293"/>
      <c r="G205" s="556">
        <v>957.2</v>
      </c>
      <c r="H205" s="227" t="s">
        <v>635</v>
      </c>
      <c r="I205" s="701"/>
      <c r="J205" s="121" t="s">
        <v>1322</v>
      </c>
      <c r="K205" s="227" t="s">
        <v>500</v>
      </c>
      <c r="L205" s="229" t="s">
        <v>1464</v>
      </c>
    </row>
    <row r="206" spans="1:12" ht="42" x14ac:dyDescent="0.2">
      <c r="A206" s="130">
        <v>99</v>
      </c>
      <c r="B206" s="293" t="s">
        <v>1465</v>
      </c>
      <c r="C206" s="249">
        <v>3100</v>
      </c>
      <c r="D206" s="293"/>
      <c r="E206" s="293"/>
      <c r="F206" s="293"/>
      <c r="G206" s="556">
        <v>620</v>
      </c>
      <c r="H206" s="227" t="s">
        <v>1466</v>
      </c>
      <c r="I206" s="701"/>
      <c r="J206" s="121" t="s">
        <v>1322</v>
      </c>
      <c r="K206" s="227" t="s">
        <v>500</v>
      </c>
      <c r="L206" s="229" t="s">
        <v>1467</v>
      </c>
    </row>
    <row r="207" spans="1:12" ht="63" x14ac:dyDescent="0.2">
      <c r="A207" s="130">
        <v>100</v>
      </c>
      <c r="B207" s="293" t="s">
        <v>1468</v>
      </c>
      <c r="C207" s="249">
        <v>49119.5</v>
      </c>
      <c r="D207" s="293"/>
      <c r="E207" s="293"/>
      <c r="F207" s="293"/>
      <c r="G207" s="556">
        <v>9823.9000000000015</v>
      </c>
      <c r="H207" s="227" t="s">
        <v>638</v>
      </c>
      <c r="I207" s="227"/>
      <c r="J207" s="121" t="s">
        <v>1322</v>
      </c>
      <c r="K207" s="227" t="s">
        <v>500</v>
      </c>
      <c r="L207" s="229" t="s">
        <v>1469</v>
      </c>
    </row>
    <row r="208" spans="1:12" ht="42" x14ac:dyDescent="0.2">
      <c r="A208" s="130">
        <v>101</v>
      </c>
      <c r="B208" s="293" t="s">
        <v>1470</v>
      </c>
      <c r="C208" s="249">
        <v>1400</v>
      </c>
      <c r="D208" s="293"/>
      <c r="E208" s="293"/>
      <c r="F208" s="293"/>
      <c r="G208" s="556">
        <v>560</v>
      </c>
      <c r="H208" s="227" t="s">
        <v>644</v>
      </c>
      <c r="I208" s="701"/>
      <c r="J208" s="121" t="s">
        <v>1322</v>
      </c>
      <c r="K208" s="227" t="s">
        <v>500</v>
      </c>
      <c r="L208" s="229" t="s">
        <v>1471</v>
      </c>
    </row>
    <row r="209" spans="1:12" ht="21" x14ac:dyDescent="0.2">
      <c r="A209" s="1302" t="s">
        <v>1472</v>
      </c>
      <c r="B209" s="1302"/>
      <c r="C209" s="1302"/>
      <c r="D209" s="1302"/>
      <c r="E209" s="1302"/>
      <c r="F209" s="1302"/>
      <c r="G209" s="307">
        <f>SUM(G210)</f>
        <v>122.28</v>
      </c>
      <c r="H209" s="666"/>
      <c r="I209" s="666"/>
      <c r="J209" s="667"/>
      <c r="K209" s="667"/>
      <c r="L209" s="412"/>
    </row>
    <row r="210" spans="1:12" ht="105" x14ac:dyDescent="0.2">
      <c r="A210" s="130">
        <v>102</v>
      </c>
      <c r="B210" s="129" t="s">
        <v>657</v>
      </c>
      <c r="C210" s="250">
        <v>122.28</v>
      </c>
      <c r="D210" s="250"/>
      <c r="E210" s="250"/>
      <c r="F210" s="250"/>
      <c r="G210" s="249">
        <v>122.28</v>
      </c>
      <c r="H210" s="121" t="s">
        <v>658</v>
      </c>
      <c r="I210" s="121" t="s">
        <v>1473</v>
      </c>
      <c r="J210" s="121" t="s">
        <v>696</v>
      </c>
      <c r="K210" s="227" t="s">
        <v>660</v>
      </c>
      <c r="L210" s="121" t="s">
        <v>661</v>
      </c>
    </row>
    <row r="211" spans="1:12" ht="57.75" customHeight="1" thickBot="1" x14ac:dyDescent="0.25">
      <c r="A211" s="1335" t="s">
        <v>1474</v>
      </c>
      <c r="B211" s="1336"/>
      <c r="C211" s="702"/>
      <c r="D211" s="702"/>
      <c r="E211" s="702"/>
      <c r="F211" s="702"/>
      <c r="G211" s="703">
        <f>+G95+G121+G179+G196</f>
        <v>176687.8204</v>
      </c>
      <c r="H211" s="704"/>
      <c r="I211" s="704"/>
      <c r="J211" s="704"/>
      <c r="K211" s="704"/>
      <c r="L211" s="705"/>
    </row>
    <row r="212" spans="1:12" ht="21.75" thickTop="1" x14ac:dyDescent="0.2">
      <c r="A212" s="1337" t="s">
        <v>1475</v>
      </c>
      <c r="B212" s="1337"/>
      <c r="C212" s="1337"/>
      <c r="D212" s="1337"/>
      <c r="E212" s="1337"/>
      <c r="F212" s="1337"/>
      <c r="G212" s="1337"/>
      <c r="H212" s="1337"/>
      <c r="I212" s="1337"/>
      <c r="J212" s="1337"/>
      <c r="K212" s="1337"/>
      <c r="L212" s="1337"/>
    </row>
    <row r="213" spans="1:12" ht="21" x14ac:dyDescent="0.2">
      <c r="A213" s="1179" t="s">
        <v>664</v>
      </c>
      <c r="B213" s="1180"/>
      <c r="C213" s="1180"/>
      <c r="D213" s="1180"/>
      <c r="E213" s="1180"/>
      <c r="F213" s="1181"/>
      <c r="G213" s="87">
        <f>G214</f>
        <v>15</v>
      </c>
      <c r="H213" s="412"/>
      <c r="I213" s="412"/>
      <c r="J213" s="412"/>
      <c r="K213" s="412"/>
      <c r="L213" s="412"/>
    </row>
    <row r="214" spans="1:12" ht="63" x14ac:dyDescent="0.2">
      <c r="A214" s="706">
        <v>1</v>
      </c>
      <c r="B214" s="707" t="s">
        <v>1476</v>
      </c>
      <c r="C214" s="708">
        <v>15</v>
      </c>
      <c r="D214" s="709" t="s">
        <v>20</v>
      </c>
      <c r="E214" s="709" t="s">
        <v>20</v>
      </c>
      <c r="F214" s="709" t="s">
        <v>20</v>
      </c>
      <c r="G214" s="710">
        <v>15</v>
      </c>
      <c r="H214" s="94" t="s">
        <v>1477</v>
      </c>
      <c r="I214" s="94" t="s">
        <v>1478</v>
      </c>
      <c r="J214" s="94" t="s">
        <v>1479</v>
      </c>
      <c r="K214" s="711" t="s">
        <v>202</v>
      </c>
      <c r="L214" s="540"/>
    </row>
    <row r="215" spans="1:12" ht="63" x14ac:dyDescent="0.2">
      <c r="A215" s="669">
        <v>2</v>
      </c>
      <c r="B215" s="204" t="s">
        <v>675</v>
      </c>
      <c r="C215" s="205"/>
      <c r="D215" s="712"/>
      <c r="E215" s="712"/>
      <c r="F215" s="712"/>
      <c r="G215" s="713" t="s">
        <v>188</v>
      </c>
      <c r="H215" s="120" t="s">
        <v>666</v>
      </c>
      <c r="I215" s="120" t="s">
        <v>667</v>
      </c>
      <c r="J215" s="229" t="s">
        <v>668</v>
      </c>
      <c r="K215" s="229" t="s">
        <v>669</v>
      </c>
      <c r="L215" s="229" t="s">
        <v>676</v>
      </c>
    </row>
    <row r="216" spans="1:12" ht="21" x14ac:dyDescent="0.2">
      <c r="A216" s="1211" t="s">
        <v>389</v>
      </c>
      <c r="B216" s="1211"/>
      <c r="C216" s="1211"/>
      <c r="D216" s="1211"/>
      <c r="E216" s="1211"/>
      <c r="F216" s="1211"/>
      <c r="G216" s="87">
        <f>G217</f>
        <v>3</v>
      </c>
      <c r="H216" s="64"/>
      <c r="I216" s="64"/>
      <c r="J216" s="64"/>
      <c r="K216" s="64"/>
      <c r="L216" s="64"/>
    </row>
    <row r="217" spans="1:12" ht="84" x14ac:dyDescent="0.2">
      <c r="A217" s="714">
        <v>3</v>
      </c>
      <c r="B217" s="715" t="s">
        <v>1480</v>
      </c>
      <c r="C217" s="716">
        <v>3</v>
      </c>
      <c r="D217" s="717" t="s">
        <v>20</v>
      </c>
      <c r="E217" s="717" t="s">
        <v>20</v>
      </c>
      <c r="F217" s="717" t="s">
        <v>20</v>
      </c>
      <c r="G217" s="718">
        <v>3</v>
      </c>
      <c r="H217" s="719" t="s">
        <v>1481</v>
      </c>
      <c r="I217" s="719" t="s">
        <v>1482</v>
      </c>
      <c r="J217" s="223" t="s">
        <v>1320</v>
      </c>
      <c r="K217" s="223" t="s">
        <v>681</v>
      </c>
      <c r="L217" s="500"/>
    </row>
    <row r="218" spans="1:12" ht="21" x14ac:dyDescent="0.2">
      <c r="A218" s="1295" t="s">
        <v>1483</v>
      </c>
      <c r="B218" s="1296"/>
      <c r="C218" s="1296"/>
      <c r="D218" s="1296"/>
      <c r="E218" s="1296"/>
      <c r="F218" s="1297"/>
      <c r="G218" s="87">
        <f>SUM(G219:G226)</f>
        <v>97.790300000000002</v>
      </c>
      <c r="H218" s="720"/>
      <c r="I218" s="720"/>
      <c r="J218" s="720"/>
      <c r="K218" s="720"/>
      <c r="L218" s="720"/>
    </row>
    <row r="219" spans="1:12" ht="77.25" customHeight="1" x14ac:dyDescent="0.2">
      <c r="A219" s="669">
        <v>4</v>
      </c>
      <c r="B219" s="721" t="s">
        <v>1484</v>
      </c>
      <c r="C219" s="722">
        <v>9.5802999999999994</v>
      </c>
      <c r="D219" s="717" t="s">
        <v>20</v>
      </c>
      <c r="E219" s="717" t="s">
        <v>20</v>
      </c>
      <c r="F219" s="717" t="s">
        <v>20</v>
      </c>
      <c r="G219" s="723">
        <v>9.5802999999999994</v>
      </c>
      <c r="H219" s="9" t="s">
        <v>1485</v>
      </c>
      <c r="I219" s="9" t="s">
        <v>1486</v>
      </c>
      <c r="J219" s="9" t="s">
        <v>1487</v>
      </c>
      <c r="K219" s="227" t="s">
        <v>90</v>
      </c>
      <c r="L219" s="5" t="s">
        <v>1488</v>
      </c>
    </row>
    <row r="220" spans="1:12" ht="63" x14ac:dyDescent="0.2">
      <c r="A220" s="669">
        <v>5</v>
      </c>
      <c r="B220" s="4" t="s">
        <v>1489</v>
      </c>
      <c r="C220" s="724">
        <v>32.46</v>
      </c>
      <c r="D220" s="725" t="s">
        <v>20</v>
      </c>
      <c r="E220" s="725" t="s">
        <v>20</v>
      </c>
      <c r="F220" s="725" t="s">
        <v>20</v>
      </c>
      <c r="G220" s="723">
        <v>32.46</v>
      </c>
      <c r="H220" s="9" t="s">
        <v>1490</v>
      </c>
      <c r="I220" s="9" t="s">
        <v>1491</v>
      </c>
      <c r="J220" s="9" t="s">
        <v>1492</v>
      </c>
      <c r="K220" s="227" t="s">
        <v>272</v>
      </c>
      <c r="L220" s="5" t="s">
        <v>704</v>
      </c>
    </row>
    <row r="221" spans="1:12" ht="173.25" x14ac:dyDescent="0.2">
      <c r="A221" s="669">
        <v>6</v>
      </c>
      <c r="B221" s="4" t="s">
        <v>705</v>
      </c>
      <c r="C221" s="724">
        <v>9</v>
      </c>
      <c r="D221" s="725" t="s">
        <v>20</v>
      </c>
      <c r="E221" s="725" t="s">
        <v>20</v>
      </c>
      <c r="F221" s="725" t="s">
        <v>20</v>
      </c>
      <c r="G221" s="723">
        <v>9</v>
      </c>
      <c r="H221" s="279" t="s">
        <v>1493</v>
      </c>
      <c r="I221" s="9" t="s">
        <v>1494</v>
      </c>
      <c r="J221" s="9" t="s">
        <v>696</v>
      </c>
      <c r="K221" s="227" t="s">
        <v>75</v>
      </c>
      <c r="L221" s="5" t="s">
        <v>708</v>
      </c>
    </row>
    <row r="222" spans="1:12" ht="204.75" x14ac:dyDescent="0.2">
      <c r="A222" s="669">
        <v>7</v>
      </c>
      <c r="B222" s="129" t="s">
        <v>1495</v>
      </c>
      <c r="C222" s="249"/>
      <c r="D222" s="712"/>
      <c r="E222" s="712"/>
      <c r="F222" s="712"/>
      <c r="G222" s="726">
        <v>26</v>
      </c>
      <c r="H222" s="727" t="s">
        <v>1496</v>
      </c>
      <c r="I222" s="225" t="s">
        <v>1497</v>
      </c>
      <c r="J222" s="130" t="s">
        <v>696</v>
      </c>
      <c r="K222" s="130" t="s">
        <v>75</v>
      </c>
      <c r="L222" s="121"/>
    </row>
    <row r="223" spans="1:12" ht="84" x14ac:dyDescent="0.2">
      <c r="A223" s="669">
        <v>8</v>
      </c>
      <c r="B223" s="129" t="s">
        <v>1498</v>
      </c>
      <c r="C223" s="249"/>
      <c r="D223" s="712"/>
      <c r="E223" s="712"/>
      <c r="F223" s="712"/>
      <c r="G223" s="726">
        <v>6</v>
      </c>
      <c r="H223" s="121" t="s">
        <v>1499</v>
      </c>
      <c r="I223" s="121" t="s">
        <v>1500</v>
      </c>
      <c r="J223" s="121" t="s">
        <v>716</v>
      </c>
      <c r="K223" s="130" t="s">
        <v>717</v>
      </c>
      <c r="L223" s="120"/>
    </row>
    <row r="224" spans="1:12" ht="93.75" x14ac:dyDescent="0.2">
      <c r="A224" s="669">
        <v>9</v>
      </c>
      <c r="B224" s="4" t="s">
        <v>709</v>
      </c>
      <c r="C224" s="724">
        <v>6.25</v>
      </c>
      <c r="D224" s="725" t="s">
        <v>39</v>
      </c>
      <c r="E224" s="725" t="s">
        <v>39</v>
      </c>
      <c r="F224" s="725" t="s">
        <v>39</v>
      </c>
      <c r="G224" s="723">
        <v>6.25</v>
      </c>
      <c r="H224" s="9" t="s">
        <v>710</v>
      </c>
      <c r="I224" s="184" t="s">
        <v>711</v>
      </c>
      <c r="J224" s="9" t="s">
        <v>696</v>
      </c>
      <c r="K224" s="227" t="s">
        <v>93</v>
      </c>
      <c r="L224" s="5" t="s">
        <v>712</v>
      </c>
    </row>
    <row r="225" spans="1:12" ht="94.5" x14ac:dyDescent="0.35">
      <c r="A225" s="669">
        <v>10</v>
      </c>
      <c r="B225" s="129" t="s">
        <v>1501</v>
      </c>
      <c r="C225" s="724">
        <v>3.5</v>
      </c>
      <c r="D225" s="725" t="s">
        <v>39</v>
      </c>
      <c r="E225" s="725" t="s">
        <v>39</v>
      </c>
      <c r="F225" s="725" t="s">
        <v>39</v>
      </c>
      <c r="G225" s="723">
        <v>3.5</v>
      </c>
      <c r="H225" s="227" t="s">
        <v>1502</v>
      </c>
      <c r="I225" s="214" t="s">
        <v>1503</v>
      </c>
      <c r="J225" s="227" t="s">
        <v>696</v>
      </c>
      <c r="K225" s="227" t="s">
        <v>93</v>
      </c>
      <c r="L225" s="342"/>
    </row>
    <row r="226" spans="1:12" ht="126" x14ac:dyDescent="0.35">
      <c r="A226" s="728">
        <v>11</v>
      </c>
      <c r="B226" s="129" t="s">
        <v>1504</v>
      </c>
      <c r="C226" s="724">
        <v>5</v>
      </c>
      <c r="D226" s="725" t="s">
        <v>20</v>
      </c>
      <c r="E226" s="725" t="s">
        <v>20</v>
      </c>
      <c r="F226" s="725" t="s">
        <v>20</v>
      </c>
      <c r="G226" s="723">
        <v>5</v>
      </c>
      <c r="H226" s="192" t="s">
        <v>1505</v>
      </c>
      <c r="I226" s="214" t="s">
        <v>1506</v>
      </c>
      <c r="J226" s="227" t="s">
        <v>696</v>
      </c>
      <c r="K226" s="227" t="s">
        <v>93</v>
      </c>
      <c r="L226" s="7"/>
    </row>
    <row r="227" spans="1:12" ht="21" x14ac:dyDescent="0.2">
      <c r="A227" s="1301" t="s">
        <v>1507</v>
      </c>
      <c r="B227" s="1301"/>
      <c r="C227" s="1301"/>
      <c r="D227" s="1301"/>
      <c r="E227" s="1301"/>
      <c r="F227" s="1301"/>
      <c r="G227" s="87">
        <f>SUM(G228:G231)</f>
        <v>17.327999999999999</v>
      </c>
      <c r="H227" s="729"/>
      <c r="I227" s="729"/>
      <c r="J227" s="729"/>
      <c r="K227" s="729"/>
      <c r="L227" s="729"/>
    </row>
    <row r="228" spans="1:12" ht="90" customHeight="1" x14ac:dyDescent="0.2">
      <c r="A228" s="136">
        <v>12</v>
      </c>
      <c r="B228" s="730" t="s">
        <v>1508</v>
      </c>
      <c r="C228" s="731">
        <v>1.2</v>
      </c>
      <c r="D228" s="732" t="s">
        <v>39</v>
      </c>
      <c r="E228" s="732" t="s">
        <v>39</v>
      </c>
      <c r="F228" s="732" t="s">
        <v>39</v>
      </c>
      <c r="G228" s="733">
        <v>1.2</v>
      </c>
      <c r="H228" s="150" t="s">
        <v>725</v>
      </c>
      <c r="I228" s="150" t="s">
        <v>726</v>
      </c>
      <c r="J228" s="150" t="s">
        <v>1509</v>
      </c>
      <c r="K228" s="150" t="s">
        <v>1510</v>
      </c>
      <c r="L228" s="154" t="s">
        <v>1511</v>
      </c>
    </row>
    <row r="229" spans="1:12" ht="96" customHeight="1" x14ac:dyDescent="0.2">
      <c r="A229" s="136">
        <v>13</v>
      </c>
      <c r="B229" s="163" t="s">
        <v>1512</v>
      </c>
      <c r="C229" s="680">
        <v>0.128</v>
      </c>
      <c r="D229" s="734" t="s">
        <v>39</v>
      </c>
      <c r="E229" s="734" t="s">
        <v>39</v>
      </c>
      <c r="F229" s="734" t="s">
        <v>39</v>
      </c>
      <c r="G229" s="733">
        <v>0.128</v>
      </c>
      <c r="H229" s="150" t="s">
        <v>1513</v>
      </c>
      <c r="I229" s="150" t="s">
        <v>1514</v>
      </c>
      <c r="J229" s="150" t="s">
        <v>1509</v>
      </c>
      <c r="K229" s="150" t="s">
        <v>1515</v>
      </c>
      <c r="L229" s="154" t="s">
        <v>1516</v>
      </c>
    </row>
    <row r="230" spans="1:12" ht="84" x14ac:dyDescent="0.2">
      <c r="A230" s="735">
        <v>14</v>
      </c>
      <c r="B230" s="736" t="s">
        <v>1517</v>
      </c>
      <c r="C230" s="737">
        <v>8</v>
      </c>
      <c r="D230" s="738" t="s">
        <v>39</v>
      </c>
      <c r="E230" s="738" t="s">
        <v>39</v>
      </c>
      <c r="F230" s="738" t="s">
        <v>39</v>
      </c>
      <c r="G230" s="739">
        <v>8</v>
      </c>
      <c r="H230" s="740" t="s">
        <v>1518</v>
      </c>
      <c r="I230" s="740" t="s">
        <v>1519</v>
      </c>
      <c r="J230" s="94" t="s">
        <v>1520</v>
      </c>
      <c r="K230" s="94" t="s">
        <v>1521</v>
      </c>
      <c r="L230" s="319" t="s">
        <v>1522</v>
      </c>
    </row>
    <row r="231" spans="1:12" ht="147" x14ac:dyDescent="0.2">
      <c r="A231" s="735">
        <v>15</v>
      </c>
      <c r="B231" s="129" t="s">
        <v>734</v>
      </c>
      <c r="C231" s="741"/>
      <c r="D231" s="742"/>
      <c r="E231" s="742"/>
      <c r="F231" s="742"/>
      <c r="G231" s="743">
        <v>8</v>
      </c>
      <c r="H231" s="121" t="s">
        <v>735</v>
      </c>
      <c r="I231" s="121" t="s">
        <v>736</v>
      </c>
      <c r="J231" s="121" t="s">
        <v>722</v>
      </c>
      <c r="K231" s="130" t="s">
        <v>1523</v>
      </c>
      <c r="L231" s="121" t="s">
        <v>1524</v>
      </c>
    </row>
    <row r="232" spans="1:12" ht="21" x14ac:dyDescent="0.2">
      <c r="A232" s="1301" t="s">
        <v>1525</v>
      </c>
      <c r="B232" s="1301"/>
      <c r="C232" s="1301"/>
      <c r="D232" s="1301"/>
      <c r="E232" s="1301"/>
      <c r="F232" s="1301"/>
      <c r="G232" s="87">
        <f>SUM(G233:G237)</f>
        <v>15.5</v>
      </c>
      <c r="H232" s="720"/>
      <c r="I232" s="720"/>
      <c r="J232" s="720"/>
      <c r="K232" s="720"/>
      <c r="L232" s="720"/>
    </row>
    <row r="233" spans="1:12" ht="94.5" x14ac:dyDescent="0.2">
      <c r="A233" s="653">
        <v>16</v>
      </c>
      <c r="B233" s="715" t="s">
        <v>1526</v>
      </c>
      <c r="C233" s="744">
        <v>2.5</v>
      </c>
      <c r="D233" s="717" t="s">
        <v>20</v>
      </c>
      <c r="E233" s="717" t="s">
        <v>20</v>
      </c>
      <c r="F233" s="717" t="s">
        <v>20</v>
      </c>
      <c r="G233" s="718">
        <v>2.5</v>
      </c>
      <c r="H233" s="745" t="s">
        <v>1527</v>
      </c>
      <c r="I233" s="745" t="s">
        <v>1528</v>
      </c>
      <c r="J233" s="719" t="s">
        <v>689</v>
      </c>
      <c r="K233" s="719" t="s">
        <v>690</v>
      </c>
      <c r="L233" s="500"/>
    </row>
    <row r="234" spans="1:12" ht="63" x14ac:dyDescent="0.2">
      <c r="A234" s="297">
        <v>17</v>
      </c>
      <c r="B234" s="4" t="s">
        <v>1529</v>
      </c>
      <c r="C234" s="724">
        <v>3</v>
      </c>
      <c r="D234" s="725" t="s">
        <v>20</v>
      </c>
      <c r="E234" s="725" t="s">
        <v>20</v>
      </c>
      <c r="F234" s="725" t="s">
        <v>20</v>
      </c>
      <c r="G234" s="723">
        <v>3</v>
      </c>
      <c r="H234" s="1329" t="s">
        <v>1530</v>
      </c>
      <c r="I234" s="1329" t="s">
        <v>1531</v>
      </c>
      <c r="J234" s="9" t="s">
        <v>1532</v>
      </c>
      <c r="K234" s="9" t="s">
        <v>690</v>
      </c>
      <c r="L234" s="508"/>
    </row>
    <row r="235" spans="1:12" ht="63" x14ac:dyDescent="0.2">
      <c r="A235" s="297">
        <v>18</v>
      </c>
      <c r="B235" s="4" t="s">
        <v>1533</v>
      </c>
      <c r="C235" s="724">
        <v>1</v>
      </c>
      <c r="D235" s="725" t="s">
        <v>20</v>
      </c>
      <c r="E235" s="725" t="s">
        <v>20</v>
      </c>
      <c r="F235" s="725" t="s">
        <v>20</v>
      </c>
      <c r="G235" s="723">
        <v>1</v>
      </c>
      <c r="H235" s="1330"/>
      <c r="I235" s="1330"/>
      <c r="J235" s="9" t="s">
        <v>1534</v>
      </c>
      <c r="K235" s="9" t="s">
        <v>1535</v>
      </c>
      <c r="L235" s="561"/>
    </row>
    <row r="236" spans="1:12" ht="189" x14ac:dyDescent="0.2">
      <c r="A236" s="652">
        <v>19</v>
      </c>
      <c r="B236" s="736" t="s">
        <v>1536</v>
      </c>
      <c r="C236" s="737">
        <v>5</v>
      </c>
      <c r="D236" s="738" t="s">
        <v>20</v>
      </c>
      <c r="E236" s="738" t="s">
        <v>20</v>
      </c>
      <c r="F236" s="738" t="s">
        <v>20</v>
      </c>
      <c r="G236" s="739">
        <v>5</v>
      </c>
      <c r="H236" s="279" t="s">
        <v>1537</v>
      </c>
      <c r="I236" s="279" t="s">
        <v>1538</v>
      </c>
      <c r="J236" s="9" t="s">
        <v>1539</v>
      </c>
      <c r="K236" s="94" t="s">
        <v>1535</v>
      </c>
      <c r="L236" s="540"/>
    </row>
    <row r="237" spans="1:12" ht="105" x14ac:dyDescent="0.2">
      <c r="A237" s="297">
        <v>20</v>
      </c>
      <c r="B237" s="4" t="s">
        <v>1540</v>
      </c>
      <c r="C237" s="724">
        <v>4</v>
      </c>
      <c r="D237" s="746" t="s">
        <v>20</v>
      </c>
      <c r="E237" s="746" t="s">
        <v>20</v>
      </c>
      <c r="F237" s="746" t="s">
        <v>20</v>
      </c>
      <c r="G237" s="723">
        <v>4</v>
      </c>
      <c r="H237" s="9" t="s">
        <v>1541</v>
      </c>
      <c r="I237" s="9" t="s">
        <v>1542</v>
      </c>
      <c r="J237" s="9" t="s">
        <v>1543</v>
      </c>
      <c r="K237" s="9" t="s">
        <v>690</v>
      </c>
      <c r="L237" s="508"/>
    </row>
    <row r="238" spans="1:12" ht="48.75" customHeight="1" x14ac:dyDescent="0.2">
      <c r="A238" s="1331" t="s">
        <v>1544</v>
      </c>
      <c r="B238" s="1332"/>
      <c r="C238" s="1332"/>
      <c r="D238" s="1332"/>
      <c r="E238" s="1332"/>
      <c r="F238" s="1333"/>
      <c r="G238" s="747">
        <f>SUM(G239:G240)</f>
        <v>24</v>
      </c>
      <c r="H238" s="720"/>
      <c r="I238" s="720"/>
      <c r="J238" s="720"/>
      <c r="K238" s="748"/>
      <c r="L238" s="748"/>
    </row>
    <row r="239" spans="1:12" ht="63" x14ac:dyDescent="0.2">
      <c r="A239" s="297">
        <v>21</v>
      </c>
      <c r="B239" s="4" t="s">
        <v>1545</v>
      </c>
      <c r="C239" s="724">
        <v>9</v>
      </c>
      <c r="D239" s="725" t="s">
        <v>20</v>
      </c>
      <c r="E239" s="725" t="s">
        <v>20</v>
      </c>
      <c r="F239" s="725" t="s">
        <v>20</v>
      </c>
      <c r="G239" s="723">
        <v>9</v>
      </c>
      <c r="H239" s="9" t="s">
        <v>1546</v>
      </c>
      <c r="I239" s="749" t="s">
        <v>1547</v>
      </c>
      <c r="J239" s="3" t="s">
        <v>1548</v>
      </c>
      <c r="K239" s="9" t="s">
        <v>742</v>
      </c>
      <c r="L239" s="508"/>
    </row>
    <row r="240" spans="1:12" ht="147" x14ac:dyDescent="0.2">
      <c r="A240" s="297">
        <v>22</v>
      </c>
      <c r="B240" s="129" t="s">
        <v>1549</v>
      </c>
      <c r="C240" s="249">
        <v>4</v>
      </c>
      <c r="D240" s="712" t="s">
        <v>20</v>
      </c>
      <c r="E240" s="712" t="s">
        <v>20</v>
      </c>
      <c r="F240" s="712" t="s">
        <v>20</v>
      </c>
      <c r="G240" s="726">
        <v>15</v>
      </c>
      <c r="H240" s="227" t="s">
        <v>1550</v>
      </c>
      <c r="I240" s="227" t="s">
        <v>1551</v>
      </c>
      <c r="J240" s="227" t="s">
        <v>1552</v>
      </c>
      <c r="K240" s="227" t="s">
        <v>1553</v>
      </c>
      <c r="L240" s="514" t="s">
        <v>1554</v>
      </c>
    </row>
    <row r="241" spans="1:12" ht="30" customHeight="1" x14ac:dyDescent="0.2">
      <c r="A241" s="1334" t="s">
        <v>1555</v>
      </c>
      <c r="B241" s="1334"/>
      <c r="C241" s="1334"/>
      <c r="D241" s="1334"/>
      <c r="E241" s="1334"/>
      <c r="F241" s="1334"/>
      <c r="G241" s="750">
        <f>SUM(G242:G246)</f>
        <v>32.32</v>
      </c>
      <c r="H241" s="729"/>
      <c r="I241" s="729"/>
      <c r="J241" s="729"/>
      <c r="K241" s="751"/>
      <c r="L241" s="751"/>
    </row>
    <row r="242" spans="1:12" ht="126" x14ac:dyDescent="0.2">
      <c r="A242" s="297">
        <v>23</v>
      </c>
      <c r="B242" s="752" t="s">
        <v>1556</v>
      </c>
      <c r="C242" s="753">
        <v>5</v>
      </c>
      <c r="D242" s="725" t="s">
        <v>20</v>
      </c>
      <c r="E242" s="725" t="s">
        <v>20</v>
      </c>
      <c r="F242" s="725" t="s">
        <v>20</v>
      </c>
      <c r="G242" s="754">
        <v>5</v>
      </c>
      <c r="H242" s="279" t="s">
        <v>1557</v>
      </c>
      <c r="I242" s="9" t="s">
        <v>1558</v>
      </c>
      <c r="J242" s="9" t="s">
        <v>1559</v>
      </c>
      <c r="K242" s="9" t="s">
        <v>1560</v>
      </c>
      <c r="L242" s="508"/>
    </row>
    <row r="243" spans="1:12" ht="126" x14ac:dyDescent="0.3">
      <c r="A243" s="755">
        <v>24</v>
      </c>
      <c r="B243" s="204" t="s">
        <v>763</v>
      </c>
      <c r="C243" s="756"/>
      <c r="D243" s="757"/>
      <c r="E243" s="757"/>
      <c r="F243" s="758"/>
      <c r="G243" s="759">
        <v>0.36</v>
      </c>
      <c r="H243" s="760" t="s">
        <v>760</v>
      </c>
      <c r="I243" s="229" t="s">
        <v>764</v>
      </c>
      <c r="J243" s="358"/>
      <c r="K243" s="117" t="s">
        <v>765</v>
      </c>
      <c r="L243" s="121" t="s">
        <v>766</v>
      </c>
    </row>
    <row r="244" spans="1:12" ht="105" x14ac:dyDescent="0.2">
      <c r="A244" s="755">
        <v>25</v>
      </c>
      <c r="B244" s="204" t="s">
        <v>767</v>
      </c>
      <c r="C244" s="756"/>
      <c r="D244" s="757"/>
      <c r="E244" s="757"/>
      <c r="F244" s="758"/>
      <c r="G244" s="759">
        <v>0</v>
      </c>
      <c r="H244" s="760" t="s">
        <v>760</v>
      </c>
      <c r="I244" s="121"/>
      <c r="J244" s="121"/>
      <c r="K244" s="117" t="s">
        <v>765</v>
      </c>
      <c r="L244" s="121" t="s">
        <v>1561</v>
      </c>
    </row>
    <row r="245" spans="1:12" ht="63" x14ac:dyDescent="0.2">
      <c r="A245" s="755">
        <v>26</v>
      </c>
      <c r="B245" s="204" t="s">
        <v>1562</v>
      </c>
      <c r="C245" s="756"/>
      <c r="D245" s="757"/>
      <c r="E245" s="757"/>
      <c r="F245" s="758"/>
      <c r="G245" s="759">
        <v>19</v>
      </c>
      <c r="H245" s="760" t="s">
        <v>1563</v>
      </c>
      <c r="I245" s="121" t="s">
        <v>1564</v>
      </c>
      <c r="J245" s="121"/>
      <c r="K245" s="117" t="s">
        <v>778</v>
      </c>
      <c r="L245" s="121"/>
    </row>
    <row r="246" spans="1:12" ht="42" x14ac:dyDescent="0.3">
      <c r="A246" s="755">
        <v>27</v>
      </c>
      <c r="B246" s="204" t="s">
        <v>1565</v>
      </c>
      <c r="C246" s="756"/>
      <c r="D246" s="757"/>
      <c r="E246" s="757"/>
      <c r="F246" s="758"/>
      <c r="G246" s="759">
        <v>7.96</v>
      </c>
      <c r="H246" s="760" t="s">
        <v>1566</v>
      </c>
      <c r="I246" s="229"/>
      <c r="J246" s="358"/>
      <c r="K246" s="117" t="s">
        <v>778</v>
      </c>
      <c r="L246" s="121"/>
    </row>
    <row r="247" spans="1:12" ht="21" x14ac:dyDescent="0.2">
      <c r="A247" s="1319" t="s">
        <v>1567</v>
      </c>
      <c r="B247" s="1320"/>
      <c r="C247" s="1320"/>
      <c r="D247" s="1320"/>
      <c r="E247" s="1320"/>
      <c r="F247" s="1321"/>
      <c r="G247" s="761">
        <f>G248</f>
        <v>5</v>
      </c>
      <c r="H247" s="762"/>
      <c r="I247" s="762"/>
      <c r="J247" s="762"/>
      <c r="K247" s="762"/>
      <c r="L247" s="763"/>
    </row>
    <row r="248" spans="1:12" ht="171" customHeight="1" x14ac:dyDescent="0.2">
      <c r="A248" s="735">
        <v>28</v>
      </c>
      <c r="B248" s="764" t="s">
        <v>1568</v>
      </c>
      <c r="C248" s="708">
        <v>5</v>
      </c>
      <c r="D248" s="709" t="s">
        <v>39</v>
      </c>
      <c r="E248" s="709" t="s">
        <v>39</v>
      </c>
      <c r="F248" s="709" t="s">
        <v>39</v>
      </c>
      <c r="G248" s="754">
        <v>5</v>
      </c>
      <c r="H248" s="9" t="s">
        <v>1569</v>
      </c>
      <c r="I248" s="279" t="s">
        <v>1570</v>
      </c>
      <c r="J248" s="9" t="s">
        <v>689</v>
      </c>
      <c r="K248" s="9" t="s">
        <v>747</v>
      </c>
      <c r="L248" s="508"/>
    </row>
    <row r="249" spans="1:12" ht="21" x14ac:dyDescent="0.2">
      <c r="A249" s="1322" t="s">
        <v>748</v>
      </c>
      <c r="B249" s="1323"/>
      <c r="C249" s="1323"/>
      <c r="D249" s="1323"/>
      <c r="E249" s="1323"/>
      <c r="F249" s="1324"/>
      <c r="G249" s="729">
        <f>G250</f>
        <v>1.5</v>
      </c>
      <c r="H249" s="563"/>
      <c r="I249" s="563"/>
      <c r="J249" s="563"/>
      <c r="K249" s="563"/>
      <c r="L249" s="563"/>
    </row>
    <row r="250" spans="1:12" ht="131.25" x14ac:dyDescent="0.2">
      <c r="A250" s="755">
        <v>29</v>
      </c>
      <c r="B250" s="715" t="s">
        <v>749</v>
      </c>
      <c r="C250" s="765">
        <v>1.5</v>
      </c>
      <c r="D250" s="732" t="s">
        <v>20</v>
      </c>
      <c r="E250" s="732" t="s">
        <v>20</v>
      </c>
      <c r="F250" s="732" t="s">
        <v>20</v>
      </c>
      <c r="G250" s="766">
        <v>1.5</v>
      </c>
      <c r="H250" s="767" t="s">
        <v>1571</v>
      </c>
      <c r="I250" s="719" t="s">
        <v>751</v>
      </c>
      <c r="J250" s="768" t="s">
        <v>1572</v>
      </c>
      <c r="K250" s="223" t="s">
        <v>752</v>
      </c>
      <c r="L250" s="500"/>
    </row>
    <row r="251" spans="1:12" ht="51.75" customHeight="1" x14ac:dyDescent="0.2">
      <c r="A251" s="1325" t="s">
        <v>1573</v>
      </c>
      <c r="B251" s="1325"/>
      <c r="C251" s="1325"/>
      <c r="D251" s="1325"/>
      <c r="E251" s="1325"/>
      <c r="F251" s="1325"/>
      <c r="G251" s="729">
        <f>G252+G253</f>
        <v>11</v>
      </c>
      <c r="H251" s="616"/>
      <c r="I251" s="616"/>
      <c r="J251" s="616"/>
      <c r="K251" s="616"/>
      <c r="L251" s="616"/>
    </row>
    <row r="252" spans="1:12" ht="105" x14ac:dyDescent="0.2">
      <c r="A252" s="735">
        <v>30</v>
      </c>
      <c r="B252" s="715" t="s">
        <v>1574</v>
      </c>
      <c r="C252" s="769">
        <v>8</v>
      </c>
      <c r="D252" s="770" t="s">
        <v>20</v>
      </c>
      <c r="E252" s="770" t="s">
        <v>20</v>
      </c>
      <c r="F252" s="770" t="s">
        <v>20</v>
      </c>
      <c r="G252" s="771">
        <v>8</v>
      </c>
      <c r="H252" s="9" t="s">
        <v>1575</v>
      </c>
      <c r="I252" s="9" t="s">
        <v>1576</v>
      </c>
      <c r="J252" s="9" t="s">
        <v>1577</v>
      </c>
      <c r="K252" s="9" t="s">
        <v>1578</v>
      </c>
      <c r="L252" s="772" t="s">
        <v>1579</v>
      </c>
    </row>
    <row r="253" spans="1:12" ht="84" x14ac:dyDescent="0.2">
      <c r="A253" s="297">
        <v>31</v>
      </c>
      <c r="B253" s="4" t="s">
        <v>1580</v>
      </c>
      <c r="C253" s="773">
        <v>3</v>
      </c>
      <c r="D253" s="774" t="s">
        <v>20</v>
      </c>
      <c r="E253" s="774" t="s">
        <v>20</v>
      </c>
      <c r="F253" s="774" t="s">
        <v>20</v>
      </c>
      <c r="G253" s="771">
        <v>3</v>
      </c>
      <c r="H253" s="9" t="s">
        <v>1581</v>
      </c>
      <c r="I253" s="9" t="s">
        <v>1582</v>
      </c>
      <c r="J253" s="9" t="s">
        <v>1577</v>
      </c>
      <c r="K253" s="9" t="s">
        <v>1578</v>
      </c>
      <c r="L253" s="772" t="s">
        <v>1579</v>
      </c>
    </row>
    <row r="254" spans="1:12" ht="57.75" customHeight="1" thickBot="1" x14ac:dyDescent="0.25">
      <c r="A254" s="1326" t="s">
        <v>1583</v>
      </c>
      <c r="B254" s="1327"/>
      <c r="C254" s="775" t="e">
        <f>SUM(C214,C217,C219:C226,C228:C230,C233:C237,C239:C240,C242,C248,C250,C252:C253,#REF!)</f>
        <v>#REF!</v>
      </c>
      <c r="D254" s="775"/>
      <c r="E254" s="775"/>
      <c r="F254" s="775"/>
      <c r="G254" s="776">
        <f>+G213+G216+G218+G227+G232+G238+G241+G247+G249+G251</f>
        <v>222.4383</v>
      </c>
      <c r="H254" s="777"/>
      <c r="I254" s="778"/>
      <c r="J254" s="778"/>
      <c r="K254" s="778"/>
      <c r="L254" s="779"/>
    </row>
    <row r="255" spans="1:12" ht="21.75" thickTop="1" x14ac:dyDescent="0.2">
      <c r="A255" s="1328" t="s">
        <v>780</v>
      </c>
      <c r="B255" s="1328"/>
      <c r="C255" s="1328"/>
      <c r="D255" s="1328"/>
      <c r="E255" s="1328"/>
      <c r="F255" s="1328"/>
      <c r="G255" s="1328"/>
      <c r="H255" s="1328"/>
      <c r="I255" s="1328"/>
      <c r="J255" s="1328"/>
      <c r="K255" s="1328"/>
      <c r="L255" s="1328"/>
    </row>
    <row r="256" spans="1:12" ht="21" x14ac:dyDescent="0.2">
      <c r="A256" s="1179" t="s">
        <v>781</v>
      </c>
      <c r="B256" s="1181"/>
      <c r="C256" s="365"/>
      <c r="D256" s="365"/>
      <c r="E256" s="365"/>
      <c r="F256" s="365"/>
      <c r="G256" s="365"/>
      <c r="H256" s="365"/>
      <c r="I256" s="218"/>
      <c r="J256" s="218"/>
      <c r="K256" s="218"/>
      <c r="L256" s="218"/>
    </row>
    <row r="257" spans="1:12" ht="105" x14ac:dyDescent="0.2">
      <c r="A257" s="780">
        <v>1</v>
      </c>
      <c r="B257" s="227" t="s">
        <v>782</v>
      </c>
      <c r="C257" s="781"/>
      <c r="D257" s="781"/>
      <c r="E257" s="781"/>
      <c r="F257" s="782"/>
      <c r="G257" s="324" t="s">
        <v>188</v>
      </c>
      <c r="H257" s="367" t="s">
        <v>783</v>
      </c>
      <c r="I257" s="121" t="s">
        <v>784</v>
      </c>
      <c r="J257" s="121" t="s">
        <v>785</v>
      </c>
      <c r="K257" s="121" t="s">
        <v>674</v>
      </c>
      <c r="L257" s="229" t="s">
        <v>676</v>
      </c>
    </row>
    <row r="258" spans="1:12" ht="21" x14ac:dyDescent="0.2">
      <c r="A258" s="1313" t="s">
        <v>1584</v>
      </c>
      <c r="B258" s="1314"/>
      <c r="C258" s="1314"/>
      <c r="D258" s="1314"/>
      <c r="E258" s="1314"/>
      <c r="F258" s="1315"/>
      <c r="G258" s="729">
        <f>G259</f>
        <v>33.898400000000002</v>
      </c>
      <c r="H258" s="783"/>
      <c r="I258" s="783"/>
      <c r="J258" s="783"/>
      <c r="K258" s="783"/>
      <c r="L258" s="783"/>
    </row>
    <row r="259" spans="1:12" ht="189" x14ac:dyDescent="0.2">
      <c r="A259" s="755">
        <v>2</v>
      </c>
      <c r="B259" s="784" t="s">
        <v>1585</v>
      </c>
      <c r="C259" s="785">
        <v>63.319200000000002</v>
      </c>
      <c r="D259" s="786" t="s">
        <v>39</v>
      </c>
      <c r="E259" s="786" t="s">
        <v>39</v>
      </c>
      <c r="F259" s="786" t="s">
        <v>39</v>
      </c>
      <c r="G259" s="249">
        <v>33.898400000000002</v>
      </c>
      <c r="H259" s="787" t="s">
        <v>1586</v>
      </c>
      <c r="I259" s="213" t="s">
        <v>1587</v>
      </c>
      <c r="J259" s="121" t="s">
        <v>785</v>
      </c>
      <c r="K259" s="121" t="s">
        <v>41</v>
      </c>
      <c r="L259" s="120" t="s">
        <v>1588</v>
      </c>
    </row>
    <row r="260" spans="1:12" ht="21" x14ac:dyDescent="0.2">
      <c r="A260" s="1173" t="s">
        <v>1589</v>
      </c>
      <c r="B260" s="1173"/>
      <c r="C260" s="1173"/>
      <c r="D260" s="1173"/>
      <c r="E260" s="1173"/>
      <c r="F260" s="1173"/>
      <c r="G260" s="729">
        <f>G261</f>
        <v>30</v>
      </c>
      <c r="H260" s="788"/>
      <c r="I260" s="788"/>
      <c r="J260" s="788"/>
      <c r="K260" s="788"/>
      <c r="L260" s="789"/>
    </row>
    <row r="261" spans="1:12" ht="207" customHeight="1" x14ac:dyDescent="0.2">
      <c r="A261" s="755">
        <v>3</v>
      </c>
      <c r="B261" s="715" t="s">
        <v>1590</v>
      </c>
      <c r="C261" s="716">
        <v>30</v>
      </c>
      <c r="D261" s="790" t="s">
        <v>1262</v>
      </c>
      <c r="E261" s="717" t="s">
        <v>39</v>
      </c>
      <c r="F261" s="717" t="s">
        <v>39</v>
      </c>
      <c r="G261" s="724">
        <v>30</v>
      </c>
      <c r="H261" s="9" t="s">
        <v>1591</v>
      </c>
      <c r="I261" s="184" t="s">
        <v>1592</v>
      </c>
      <c r="J261" s="9" t="s">
        <v>1593</v>
      </c>
      <c r="K261" s="9" t="s">
        <v>1594</v>
      </c>
      <c r="L261" s="791" t="s">
        <v>1595</v>
      </c>
    </row>
    <row r="262" spans="1:12" ht="21" x14ac:dyDescent="0.2">
      <c r="A262" s="1302" t="s">
        <v>1483</v>
      </c>
      <c r="B262" s="1302"/>
      <c r="C262" s="1302"/>
      <c r="D262" s="1302"/>
      <c r="E262" s="1302"/>
      <c r="F262" s="1302"/>
      <c r="G262" s="792">
        <f>G263+G264+G265</f>
        <v>14.5</v>
      </c>
      <c r="H262" s="793"/>
      <c r="I262" s="793"/>
      <c r="J262" s="793"/>
      <c r="K262" s="793"/>
      <c r="L262" s="793"/>
    </row>
    <row r="263" spans="1:12" ht="105" x14ac:dyDescent="0.2">
      <c r="A263" s="706">
        <v>4</v>
      </c>
      <c r="B263" s="794" t="s">
        <v>1596</v>
      </c>
      <c r="C263" s="785">
        <v>1.7</v>
      </c>
      <c r="D263" s="795" t="s">
        <v>1262</v>
      </c>
      <c r="E263" s="795" t="s">
        <v>1262</v>
      </c>
      <c r="F263" s="795" t="s">
        <v>1262</v>
      </c>
      <c r="G263" s="726">
        <v>1.7</v>
      </c>
      <c r="H263" s="213" t="s">
        <v>1597</v>
      </c>
      <c r="I263" s="213" t="s">
        <v>1598</v>
      </c>
      <c r="J263" s="121" t="s">
        <v>793</v>
      </c>
      <c r="K263" s="121" t="s">
        <v>1599</v>
      </c>
      <c r="L263" s="120" t="s">
        <v>794</v>
      </c>
    </row>
    <row r="264" spans="1:12" ht="63" x14ac:dyDescent="0.2">
      <c r="A264" s="706">
        <v>5</v>
      </c>
      <c r="B264" s="129" t="s">
        <v>1600</v>
      </c>
      <c r="C264" s="796"/>
      <c r="D264" s="797"/>
      <c r="E264" s="797"/>
      <c r="F264" s="798"/>
      <c r="G264" s="726">
        <v>4</v>
      </c>
      <c r="H264" s="121" t="s">
        <v>1601</v>
      </c>
      <c r="I264" s="121" t="s">
        <v>1602</v>
      </c>
      <c r="J264" s="121" t="s">
        <v>696</v>
      </c>
      <c r="K264" s="121" t="s">
        <v>1603</v>
      </c>
      <c r="L264" s="121" t="s">
        <v>1604</v>
      </c>
    </row>
    <row r="265" spans="1:12" ht="111" customHeight="1" x14ac:dyDescent="0.2">
      <c r="A265" s="714">
        <v>6</v>
      </c>
      <c r="B265" s="129" t="s">
        <v>1605</v>
      </c>
      <c r="C265" s="756"/>
      <c r="D265" s="799"/>
      <c r="E265" s="799"/>
      <c r="F265" s="800"/>
      <c r="G265" s="726">
        <v>8.8000000000000007</v>
      </c>
      <c r="H265" s="227" t="s">
        <v>1606</v>
      </c>
      <c r="I265" s="225" t="s">
        <v>1607</v>
      </c>
      <c r="J265" s="121" t="s">
        <v>696</v>
      </c>
      <c r="K265" s="227" t="s">
        <v>1603</v>
      </c>
      <c r="L265" s="120" t="s">
        <v>1608</v>
      </c>
    </row>
    <row r="266" spans="1:12" ht="21" x14ac:dyDescent="0.2">
      <c r="A266" s="1316" t="s">
        <v>718</v>
      </c>
      <c r="B266" s="1317"/>
      <c r="C266" s="1317"/>
      <c r="D266" s="1317"/>
      <c r="E266" s="1317"/>
      <c r="F266" s="1318"/>
      <c r="G266" s="543">
        <f>G267+G268</f>
        <v>48</v>
      </c>
      <c r="H266" s="493"/>
      <c r="I266" s="493"/>
      <c r="J266" s="493"/>
      <c r="K266" s="493"/>
      <c r="L266" s="493"/>
    </row>
    <row r="267" spans="1:12" ht="123.75" customHeight="1" x14ac:dyDescent="0.2">
      <c r="A267" s="735">
        <v>7</v>
      </c>
      <c r="B267" s="628" t="s">
        <v>1609</v>
      </c>
      <c r="C267" s="559">
        <v>40</v>
      </c>
      <c r="D267" s="522" t="s">
        <v>20</v>
      </c>
      <c r="E267" s="522" t="s">
        <v>20</v>
      </c>
      <c r="F267" s="522" t="s">
        <v>20</v>
      </c>
      <c r="G267" s="801">
        <v>40</v>
      </c>
      <c r="H267" s="508" t="s">
        <v>1610</v>
      </c>
      <c r="I267" s="508" t="s">
        <v>1611</v>
      </c>
      <c r="J267" s="508" t="s">
        <v>1180</v>
      </c>
      <c r="K267" s="508" t="s">
        <v>1175</v>
      </c>
      <c r="L267" s="561" t="s">
        <v>1612</v>
      </c>
    </row>
    <row r="268" spans="1:12" ht="159" customHeight="1" x14ac:dyDescent="0.2">
      <c r="A268" s="755">
        <v>8</v>
      </c>
      <c r="B268" s="129" t="s">
        <v>1517</v>
      </c>
      <c r="C268" s="802"/>
      <c r="D268" s="803"/>
      <c r="E268" s="803"/>
      <c r="F268" s="803"/>
      <c r="G268" s="804">
        <v>8</v>
      </c>
      <c r="H268" s="121" t="s">
        <v>1518</v>
      </c>
      <c r="I268" s="121" t="s">
        <v>1519</v>
      </c>
      <c r="J268" s="121" t="s">
        <v>1613</v>
      </c>
      <c r="K268" s="227" t="s">
        <v>1521</v>
      </c>
      <c r="L268" s="805" t="s">
        <v>1614</v>
      </c>
    </row>
    <row r="269" spans="1:12" ht="21" x14ac:dyDescent="0.2">
      <c r="A269" s="1173" t="s">
        <v>1615</v>
      </c>
      <c r="B269" s="1173"/>
      <c r="C269" s="1173"/>
      <c r="D269" s="1173"/>
      <c r="E269" s="1173"/>
      <c r="F269" s="1173"/>
      <c r="G269" s="806"/>
      <c r="H269" s="68"/>
      <c r="I269" s="68"/>
      <c r="J269" s="68"/>
      <c r="K269" s="68"/>
      <c r="L269" s="68"/>
    </row>
    <row r="270" spans="1:12" ht="63" x14ac:dyDescent="0.2">
      <c r="A270" s="297">
        <v>9</v>
      </c>
      <c r="B270" s="715" t="s">
        <v>1616</v>
      </c>
      <c r="C270" s="790" t="s">
        <v>1262</v>
      </c>
      <c r="D270" s="790" t="s">
        <v>1262</v>
      </c>
      <c r="E270" s="790" t="s">
        <v>1262</v>
      </c>
      <c r="F270" s="790" t="s">
        <v>1262</v>
      </c>
      <c r="G270" s="807" t="s">
        <v>1262</v>
      </c>
      <c r="H270" s="9" t="s">
        <v>1617</v>
      </c>
      <c r="I270" s="9" t="s">
        <v>1618</v>
      </c>
      <c r="J270" s="3" t="s">
        <v>1619</v>
      </c>
      <c r="K270" s="3" t="s">
        <v>681</v>
      </c>
      <c r="L270" s="5" t="s">
        <v>1620</v>
      </c>
    </row>
    <row r="271" spans="1:12" ht="63" x14ac:dyDescent="0.2">
      <c r="A271" s="297">
        <v>10</v>
      </c>
      <c r="B271" s="4" t="s">
        <v>1621</v>
      </c>
      <c r="C271" s="808" t="s">
        <v>1262</v>
      </c>
      <c r="D271" s="808" t="s">
        <v>1262</v>
      </c>
      <c r="E271" s="808" t="s">
        <v>1262</v>
      </c>
      <c r="F271" s="808" t="s">
        <v>1262</v>
      </c>
      <c r="G271" s="807" t="s">
        <v>1262</v>
      </c>
      <c r="H271" s="9" t="s">
        <v>1622</v>
      </c>
      <c r="I271" s="9" t="s">
        <v>1623</v>
      </c>
      <c r="J271" s="3" t="s">
        <v>1619</v>
      </c>
      <c r="K271" s="3" t="s">
        <v>681</v>
      </c>
      <c r="L271" s="5" t="s">
        <v>1620</v>
      </c>
    </row>
    <row r="272" spans="1:12" ht="21" x14ac:dyDescent="0.2">
      <c r="A272" s="1204" t="s">
        <v>800</v>
      </c>
      <c r="B272" s="1204"/>
      <c r="C272" s="809"/>
      <c r="D272" s="809"/>
      <c r="E272" s="809"/>
      <c r="F272" s="809"/>
      <c r="G272" s="810">
        <f>G273</f>
        <v>8</v>
      </c>
      <c r="H272" s="811"/>
      <c r="I272" s="811"/>
      <c r="J272" s="812"/>
      <c r="K272" s="812"/>
      <c r="L272" s="813"/>
    </row>
    <row r="273" spans="1:12" ht="105" x14ac:dyDescent="0.2">
      <c r="A273" s="814">
        <v>11</v>
      </c>
      <c r="B273" s="129" t="s">
        <v>1624</v>
      </c>
      <c r="C273" s="815"/>
      <c r="D273" s="815"/>
      <c r="E273" s="815"/>
      <c r="F273" s="815"/>
      <c r="G273" s="804">
        <v>8</v>
      </c>
      <c r="H273" s="121" t="s">
        <v>1625</v>
      </c>
      <c r="I273" s="213" t="s">
        <v>1626</v>
      </c>
      <c r="J273" s="121" t="s">
        <v>1627</v>
      </c>
      <c r="K273" s="227" t="s">
        <v>778</v>
      </c>
      <c r="L273" s="121"/>
    </row>
    <row r="274" spans="1:12" ht="84" x14ac:dyDescent="0.2">
      <c r="A274" s="816">
        <v>12</v>
      </c>
      <c r="B274" s="129" t="s">
        <v>1628</v>
      </c>
      <c r="C274" s="817"/>
      <c r="D274" s="817"/>
      <c r="E274" s="817"/>
      <c r="F274" s="817"/>
      <c r="G274" s="818" t="s">
        <v>188</v>
      </c>
      <c r="H274" s="1307" t="s">
        <v>807</v>
      </c>
      <c r="I274" s="1205" t="s">
        <v>808</v>
      </c>
      <c r="J274" s="121" t="s">
        <v>696</v>
      </c>
      <c r="K274" s="227" t="s">
        <v>773</v>
      </c>
      <c r="L274" s="124"/>
    </row>
    <row r="275" spans="1:12" ht="105" x14ac:dyDescent="0.2">
      <c r="A275" s="816">
        <v>13</v>
      </c>
      <c r="B275" s="129" t="s">
        <v>1629</v>
      </c>
      <c r="C275" s="817"/>
      <c r="D275" s="817"/>
      <c r="E275" s="817"/>
      <c r="F275" s="817"/>
      <c r="G275" s="818" t="s">
        <v>188</v>
      </c>
      <c r="H275" s="1308"/>
      <c r="I275" s="1207"/>
      <c r="J275" s="121" t="s">
        <v>696</v>
      </c>
      <c r="K275" s="227" t="s">
        <v>773</v>
      </c>
      <c r="L275" s="124"/>
    </row>
    <row r="276" spans="1:12" ht="112.5" x14ac:dyDescent="0.2">
      <c r="A276" s="816">
        <v>14</v>
      </c>
      <c r="B276" s="129" t="s">
        <v>1630</v>
      </c>
      <c r="C276" s="817"/>
      <c r="D276" s="817"/>
      <c r="E276" s="817"/>
      <c r="F276" s="817"/>
      <c r="G276" s="818" t="s">
        <v>188</v>
      </c>
      <c r="H276" s="1308"/>
      <c r="I276" s="213" t="s">
        <v>1631</v>
      </c>
      <c r="J276" s="121" t="s">
        <v>696</v>
      </c>
      <c r="K276" s="227" t="s">
        <v>773</v>
      </c>
      <c r="L276" s="124"/>
    </row>
    <row r="277" spans="1:12" ht="63" x14ac:dyDescent="0.2">
      <c r="A277" s="816">
        <v>15</v>
      </c>
      <c r="B277" s="129" t="s">
        <v>1632</v>
      </c>
      <c r="C277" s="817"/>
      <c r="D277" s="817"/>
      <c r="E277" s="817"/>
      <c r="F277" s="817"/>
      <c r="G277" s="818" t="s">
        <v>188</v>
      </c>
      <c r="H277" s="1309" t="s">
        <v>1633</v>
      </c>
      <c r="I277" s="1205" t="s">
        <v>1631</v>
      </c>
      <c r="J277" s="121" t="s">
        <v>696</v>
      </c>
      <c r="K277" s="227" t="s">
        <v>773</v>
      </c>
      <c r="L277" s="124"/>
    </row>
    <row r="278" spans="1:12" ht="105" x14ac:dyDescent="0.2">
      <c r="A278" s="816">
        <v>16</v>
      </c>
      <c r="B278" s="129" t="s">
        <v>1634</v>
      </c>
      <c r="C278" s="817"/>
      <c r="D278" s="817"/>
      <c r="E278" s="817"/>
      <c r="F278" s="817"/>
      <c r="G278" s="818" t="s">
        <v>188</v>
      </c>
      <c r="H278" s="1309"/>
      <c r="I278" s="1206"/>
      <c r="J278" s="121" t="s">
        <v>696</v>
      </c>
      <c r="K278" s="227" t="s">
        <v>773</v>
      </c>
      <c r="L278" s="124"/>
    </row>
    <row r="279" spans="1:12" ht="63" x14ac:dyDescent="0.2">
      <c r="A279" s="816">
        <v>17</v>
      </c>
      <c r="B279" s="129" t="s">
        <v>1635</v>
      </c>
      <c r="C279" s="817"/>
      <c r="D279" s="817"/>
      <c r="E279" s="817"/>
      <c r="F279" s="817"/>
      <c r="G279" s="818" t="s">
        <v>188</v>
      </c>
      <c r="H279" s="1309"/>
      <c r="I279" s="1207"/>
      <c r="J279" s="121" t="s">
        <v>696</v>
      </c>
      <c r="K279" s="227" t="s">
        <v>773</v>
      </c>
      <c r="L279" s="124"/>
    </row>
    <row r="280" spans="1:12" ht="65.25" customHeight="1" thickBot="1" x14ac:dyDescent="0.3">
      <c r="A280" s="1310" t="s">
        <v>835</v>
      </c>
      <c r="B280" s="1311"/>
      <c r="C280" s="819">
        <f>C259+C261+C267</f>
        <v>133.3192</v>
      </c>
      <c r="D280" s="820"/>
      <c r="E280" s="820"/>
      <c r="F280" s="820"/>
      <c r="G280" s="819">
        <f>+G258+G260+G262+G266+G269+G272</f>
        <v>134.39840000000001</v>
      </c>
      <c r="H280" s="821"/>
      <c r="I280" s="822"/>
      <c r="J280" s="822"/>
      <c r="K280" s="822"/>
      <c r="L280" s="394"/>
    </row>
    <row r="281" spans="1:12" ht="21.75" thickTop="1" x14ac:dyDescent="0.2">
      <c r="A281" s="1312" t="s">
        <v>836</v>
      </c>
      <c r="B281" s="1312"/>
      <c r="C281" s="1312"/>
      <c r="D281" s="1312"/>
      <c r="E281" s="1312"/>
      <c r="F281" s="1312"/>
      <c r="G281" s="1312"/>
      <c r="H281" s="1312"/>
      <c r="I281" s="1312"/>
      <c r="J281" s="1312"/>
      <c r="K281" s="1312"/>
      <c r="L281" s="1312"/>
    </row>
    <row r="282" spans="1:12" ht="21" x14ac:dyDescent="0.2">
      <c r="A282" s="1302" t="s">
        <v>1636</v>
      </c>
      <c r="B282" s="1302"/>
      <c r="C282" s="1302"/>
      <c r="D282" s="1302"/>
      <c r="E282" s="1302"/>
      <c r="F282" s="1302"/>
      <c r="G282" s="792">
        <f>G283</f>
        <v>4.3</v>
      </c>
      <c r="H282" s="793"/>
      <c r="I282" s="793"/>
      <c r="J282" s="793"/>
      <c r="K282" s="793"/>
      <c r="L282" s="793"/>
    </row>
    <row r="283" spans="1:12" ht="63" x14ac:dyDescent="0.2">
      <c r="A283" s="735">
        <v>1</v>
      </c>
      <c r="B283" s="707" t="s">
        <v>837</v>
      </c>
      <c r="C283" s="708">
        <v>4.3</v>
      </c>
      <c r="D283" s="823" t="s">
        <v>1262</v>
      </c>
      <c r="E283" s="823" t="s">
        <v>1262</v>
      </c>
      <c r="F283" s="823" t="s">
        <v>1262</v>
      </c>
      <c r="G283" s="766">
        <v>4.3</v>
      </c>
      <c r="H283" s="715" t="s">
        <v>838</v>
      </c>
      <c r="I283" s="715" t="s">
        <v>839</v>
      </c>
      <c r="J283" s="715" t="s">
        <v>840</v>
      </c>
      <c r="K283" s="715" t="s">
        <v>841</v>
      </c>
      <c r="L283" s="52" t="s">
        <v>842</v>
      </c>
    </row>
    <row r="284" spans="1:12" ht="55.5" customHeight="1" thickBot="1" x14ac:dyDescent="0.4">
      <c r="A284" s="1303" t="s">
        <v>1637</v>
      </c>
      <c r="B284" s="1304"/>
      <c r="C284" s="824" t="e">
        <f>C283+#REF!</f>
        <v>#REF!</v>
      </c>
      <c r="D284" s="825"/>
      <c r="E284" s="825"/>
      <c r="F284" s="825"/>
      <c r="G284" s="826">
        <f>G282</f>
        <v>4.3</v>
      </c>
      <c r="H284" s="827"/>
      <c r="I284" s="827"/>
      <c r="J284" s="828"/>
      <c r="K284" s="828"/>
      <c r="L284" s="399"/>
    </row>
    <row r="285" spans="1:12" ht="49.5" customHeight="1" thickTop="1" thickBot="1" x14ac:dyDescent="0.4">
      <c r="A285" s="1305" t="s">
        <v>1638</v>
      </c>
      <c r="B285" s="1306"/>
      <c r="C285" s="829" t="e">
        <f>#REF!+C254+C280+C284</f>
        <v>#REF!</v>
      </c>
      <c r="D285" s="830"/>
      <c r="E285" s="830"/>
      <c r="F285" s="831"/>
      <c r="G285" s="831">
        <f>G211+G254+G280+G284</f>
        <v>177048.9571</v>
      </c>
      <c r="H285" s="832"/>
      <c r="I285" s="832"/>
      <c r="J285" s="832"/>
      <c r="K285" s="832"/>
      <c r="L285" s="651"/>
    </row>
    <row r="286" spans="1:12" ht="21" x14ac:dyDescent="0.2">
      <c r="A286" s="1199" t="s">
        <v>849</v>
      </c>
      <c r="B286" s="1199"/>
      <c r="C286" s="1199"/>
      <c r="D286" s="1199"/>
      <c r="E286" s="1199"/>
      <c r="F286" s="1199"/>
      <c r="G286" s="1199"/>
      <c r="H286" s="1199"/>
      <c r="I286" s="1199"/>
      <c r="J286" s="1199"/>
      <c r="K286" s="1199"/>
      <c r="L286" s="1199"/>
    </row>
    <row r="287" spans="1:12" ht="21" x14ac:dyDescent="0.2">
      <c r="A287" s="1200" t="s">
        <v>850</v>
      </c>
      <c r="B287" s="1200"/>
      <c r="C287" s="1200"/>
      <c r="D287" s="1200"/>
      <c r="E287" s="1200"/>
      <c r="F287" s="1200"/>
      <c r="G287" s="1200"/>
      <c r="H287" s="1200"/>
      <c r="I287" s="1200"/>
      <c r="J287" s="1200"/>
      <c r="K287" s="1200"/>
      <c r="L287" s="1200"/>
    </row>
    <row r="288" spans="1:12" ht="21" x14ac:dyDescent="0.2">
      <c r="A288" s="1211" t="s">
        <v>851</v>
      </c>
      <c r="B288" s="1211"/>
      <c r="C288" s="1211"/>
      <c r="D288" s="1211"/>
      <c r="E288" s="1211"/>
      <c r="F288" s="1211"/>
      <c r="G288" s="833">
        <f>SUM(G289:G291)</f>
        <v>4.4807040000000002</v>
      </c>
      <c r="H288" s="64"/>
      <c r="I288" s="64"/>
      <c r="J288" s="64"/>
      <c r="K288" s="64"/>
      <c r="L288" s="64"/>
    </row>
    <row r="289" spans="1:12" ht="68.25" customHeight="1" x14ac:dyDescent="0.2">
      <c r="A289" s="125">
        <v>1</v>
      </c>
      <c r="B289" s="88" t="s">
        <v>852</v>
      </c>
      <c r="C289" s="419">
        <v>2</v>
      </c>
      <c r="D289" s="834" t="s">
        <v>20</v>
      </c>
      <c r="E289" s="834" t="s">
        <v>20</v>
      </c>
      <c r="F289" s="834" t="s">
        <v>20</v>
      </c>
      <c r="G289" s="835">
        <v>2</v>
      </c>
      <c r="H289" s="836" t="s">
        <v>1639</v>
      </c>
      <c r="I289" s="836" t="s">
        <v>1640</v>
      </c>
      <c r="J289" s="369" t="s">
        <v>855</v>
      </c>
      <c r="K289" s="836" t="s">
        <v>1641</v>
      </c>
      <c r="L289" s="836" t="s">
        <v>1642</v>
      </c>
    </row>
    <row r="290" spans="1:12" ht="63" x14ac:dyDescent="0.2">
      <c r="A290" s="125">
        <v>2</v>
      </c>
      <c r="B290" s="323" t="s">
        <v>1643</v>
      </c>
      <c r="C290" s="444"/>
      <c r="D290" s="837"/>
      <c r="E290" s="837"/>
      <c r="F290" s="837"/>
      <c r="G290" s="335">
        <v>1.480704</v>
      </c>
      <c r="H290" s="838" t="s">
        <v>1644</v>
      </c>
      <c r="I290" s="120" t="s">
        <v>1645</v>
      </c>
      <c r="J290" s="120" t="s">
        <v>855</v>
      </c>
      <c r="K290" s="120" t="s">
        <v>889</v>
      </c>
      <c r="L290" s="120" t="s">
        <v>1646</v>
      </c>
    </row>
    <row r="291" spans="1:12" ht="84" x14ac:dyDescent="0.2">
      <c r="A291" s="125">
        <v>3</v>
      </c>
      <c r="B291" s="129" t="s">
        <v>1647</v>
      </c>
      <c r="C291" s="335"/>
      <c r="D291" s="839"/>
      <c r="E291" s="839"/>
      <c r="F291" s="839"/>
      <c r="G291" s="840">
        <v>1</v>
      </c>
      <c r="H291" s="841" t="s">
        <v>1644</v>
      </c>
      <c r="I291" s="121" t="s">
        <v>1645</v>
      </c>
      <c r="J291" s="120" t="s">
        <v>855</v>
      </c>
      <c r="K291" s="121" t="s">
        <v>862</v>
      </c>
      <c r="L291" s="121" t="s">
        <v>1648</v>
      </c>
    </row>
    <row r="292" spans="1:12" ht="21" x14ac:dyDescent="0.2">
      <c r="A292" s="1174" t="s">
        <v>156</v>
      </c>
      <c r="B292" s="1174"/>
      <c r="C292" s="1174"/>
      <c r="D292" s="1174"/>
      <c r="E292" s="1174"/>
      <c r="F292" s="1174"/>
      <c r="G292" s="266">
        <f>G293</f>
        <v>15</v>
      </c>
      <c r="H292" s="61"/>
      <c r="I292" s="61"/>
      <c r="J292" s="61"/>
      <c r="K292" s="61"/>
      <c r="L292" s="61"/>
    </row>
    <row r="293" spans="1:12" ht="115.5" customHeight="1" x14ac:dyDescent="0.2">
      <c r="A293" s="127">
        <v>4</v>
      </c>
      <c r="B293" s="204" t="s">
        <v>1649</v>
      </c>
      <c r="C293" s="109">
        <v>15</v>
      </c>
      <c r="D293" s="32" t="s">
        <v>20</v>
      </c>
      <c r="E293" s="32" t="s">
        <v>20</v>
      </c>
      <c r="F293" s="32" t="s">
        <v>20</v>
      </c>
      <c r="G293" s="110">
        <v>15</v>
      </c>
      <c r="H293" s="120" t="s">
        <v>869</v>
      </c>
      <c r="I293" s="120" t="s">
        <v>870</v>
      </c>
      <c r="J293" s="120" t="s">
        <v>855</v>
      </c>
      <c r="K293" s="229" t="s">
        <v>405</v>
      </c>
      <c r="L293" s="229" t="s">
        <v>871</v>
      </c>
    </row>
    <row r="294" spans="1:12" ht="54.75" customHeight="1" x14ac:dyDescent="0.2">
      <c r="A294" s="1299" t="s">
        <v>1650</v>
      </c>
      <c r="B294" s="1299"/>
      <c r="C294" s="842" t="e">
        <f>C289+SUM(#REF!)+SUM([2]สนับสนุนยุทธศาสตร์!C294:C294)</f>
        <v>#REF!</v>
      </c>
      <c r="D294" s="842"/>
      <c r="E294" s="843"/>
      <c r="F294" s="843"/>
      <c r="G294" s="844">
        <f>G288+G292</f>
        <v>19.480703999999999</v>
      </c>
      <c r="H294" s="843"/>
      <c r="I294" s="843"/>
      <c r="J294" s="843"/>
      <c r="K294" s="843"/>
      <c r="L294" s="843"/>
    </row>
    <row r="295" spans="1:12" ht="21" x14ac:dyDescent="0.2">
      <c r="A295" s="1195" t="s">
        <v>875</v>
      </c>
      <c r="B295" s="1195"/>
      <c r="C295" s="1195"/>
      <c r="D295" s="1195"/>
      <c r="E295" s="1195"/>
      <c r="F295" s="1195"/>
      <c r="G295" s="1195"/>
      <c r="H295" s="1195"/>
      <c r="I295" s="1195"/>
      <c r="J295" s="1195"/>
      <c r="K295" s="1195"/>
      <c r="L295" s="1195"/>
    </row>
    <row r="296" spans="1:12" ht="21" x14ac:dyDescent="0.2">
      <c r="A296" s="1174" t="s">
        <v>851</v>
      </c>
      <c r="B296" s="1174"/>
      <c r="C296" s="1174"/>
      <c r="D296" s="1174"/>
      <c r="E296" s="1174"/>
      <c r="F296" s="1174"/>
      <c r="G296" s="266">
        <f>SUM(G297:G301)</f>
        <v>24.598520000000001</v>
      </c>
      <c r="H296" s="412"/>
      <c r="I296" s="412"/>
      <c r="J296" s="412"/>
      <c r="K296" s="412"/>
      <c r="L296" s="412"/>
    </row>
    <row r="297" spans="1:12" ht="126" x14ac:dyDescent="0.2">
      <c r="A297" s="125">
        <v>1</v>
      </c>
      <c r="B297" s="5" t="s">
        <v>1651</v>
      </c>
      <c r="C297" s="268">
        <v>8.86</v>
      </c>
      <c r="D297" s="17" t="s">
        <v>20</v>
      </c>
      <c r="E297" s="17" t="s">
        <v>20</v>
      </c>
      <c r="F297" s="17" t="s">
        <v>20</v>
      </c>
      <c r="G297" s="845">
        <v>8.86</v>
      </c>
      <c r="H297" s="5" t="s">
        <v>1652</v>
      </c>
      <c r="I297" s="838" t="s">
        <v>878</v>
      </c>
      <c r="J297" s="5" t="s">
        <v>1653</v>
      </c>
      <c r="K297" s="5" t="s">
        <v>1654</v>
      </c>
      <c r="L297" s="5" t="s">
        <v>1655</v>
      </c>
    </row>
    <row r="298" spans="1:12" ht="105" x14ac:dyDescent="0.2">
      <c r="A298" s="846">
        <v>2</v>
      </c>
      <c r="B298" s="847" t="s">
        <v>1656</v>
      </c>
      <c r="C298" s="848"/>
      <c r="D298" s="849"/>
      <c r="E298" s="849"/>
      <c r="F298" s="115"/>
      <c r="G298" s="850">
        <v>2.7385199999999998</v>
      </c>
      <c r="H298" s="120" t="s">
        <v>1657</v>
      </c>
      <c r="I298" s="120" t="s">
        <v>1658</v>
      </c>
      <c r="J298" s="120" t="s">
        <v>1659</v>
      </c>
      <c r="K298" s="120" t="s">
        <v>862</v>
      </c>
      <c r="L298" s="120" t="s">
        <v>1660</v>
      </c>
    </row>
    <row r="299" spans="1:12" ht="92.25" customHeight="1" x14ac:dyDescent="0.2">
      <c r="A299" s="846">
        <v>3</v>
      </c>
      <c r="B299" s="847" t="s">
        <v>1661</v>
      </c>
      <c r="C299" s="848"/>
      <c r="D299" s="849"/>
      <c r="E299" s="849"/>
      <c r="F299" s="115"/>
      <c r="G299" s="850">
        <v>6</v>
      </c>
      <c r="H299" s="120" t="s">
        <v>1662</v>
      </c>
      <c r="I299" s="851" t="s">
        <v>1663</v>
      </c>
      <c r="J299" s="120" t="s">
        <v>855</v>
      </c>
      <c r="K299" s="120" t="s">
        <v>889</v>
      </c>
      <c r="L299" s="229" t="s">
        <v>1664</v>
      </c>
    </row>
    <row r="300" spans="1:12" ht="134.25" customHeight="1" x14ac:dyDescent="0.2">
      <c r="A300" s="846">
        <v>4</v>
      </c>
      <c r="B300" s="847" t="s">
        <v>895</v>
      </c>
      <c r="C300" s="848"/>
      <c r="D300" s="849"/>
      <c r="E300" s="849"/>
      <c r="F300" s="115"/>
      <c r="G300" s="850">
        <v>6</v>
      </c>
      <c r="H300" s="121" t="s">
        <v>2291</v>
      </c>
      <c r="I300" s="121" t="s">
        <v>1665</v>
      </c>
      <c r="J300" s="120" t="s">
        <v>855</v>
      </c>
      <c r="K300" s="121" t="s">
        <v>862</v>
      </c>
      <c r="L300" s="121" t="s">
        <v>1666</v>
      </c>
    </row>
    <row r="301" spans="1:12" ht="63" x14ac:dyDescent="0.2">
      <c r="A301" s="846">
        <v>5</v>
      </c>
      <c r="B301" s="204" t="s">
        <v>1667</v>
      </c>
      <c r="C301" s="848"/>
      <c r="D301" s="849"/>
      <c r="E301" s="849"/>
      <c r="F301" s="115"/>
      <c r="G301" s="850">
        <v>1</v>
      </c>
      <c r="H301" s="202" t="s">
        <v>1668</v>
      </c>
      <c r="I301" s="202" t="s">
        <v>901</v>
      </c>
      <c r="J301" s="120" t="s">
        <v>855</v>
      </c>
      <c r="K301" s="202" t="s">
        <v>889</v>
      </c>
      <c r="L301" s="202"/>
    </row>
    <row r="302" spans="1:12" ht="63" x14ac:dyDescent="0.2">
      <c r="A302" s="846">
        <v>6</v>
      </c>
      <c r="B302" s="204" t="s">
        <v>902</v>
      </c>
      <c r="C302" s="848"/>
      <c r="D302" s="849"/>
      <c r="E302" s="849"/>
      <c r="F302" s="115"/>
      <c r="G302" s="852" t="s">
        <v>188</v>
      </c>
      <c r="H302" s="120" t="s">
        <v>903</v>
      </c>
      <c r="I302" s="120" t="s">
        <v>904</v>
      </c>
      <c r="J302" s="120" t="s">
        <v>1659</v>
      </c>
      <c r="K302" s="120" t="s">
        <v>862</v>
      </c>
      <c r="L302" s="120" t="s">
        <v>1669</v>
      </c>
    </row>
    <row r="303" spans="1:12" ht="21" x14ac:dyDescent="0.2">
      <c r="A303" s="1300" t="s">
        <v>914</v>
      </c>
      <c r="B303" s="1272"/>
      <c r="C303" s="1272"/>
      <c r="D303" s="1272"/>
      <c r="E303" s="1272"/>
      <c r="F303" s="1273"/>
      <c r="G303" s="266">
        <f>SUM(G304:G307)</f>
        <v>24.8582</v>
      </c>
      <c r="H303" s="64"/>
      <c r="I303" s="64"/>
      <c r="J303" s="64"/>
      <c r="K303" s="64"/>
      <c r="L303" s="64"/>
    </row>
    <row r="304" spans="1:12" ht="42" x14ac:dyDescent="0.2">
      <c r="A304" s="125">
        <v>7</v>
      </c>
      <c r="B304" s="316" t="s">
        <v>915</v>
      </c>
      <c r="C304" s="54">
        <v>0.35560000000000003</v>
      </c>
      <c r="D304" s="197" t="s">
        <v>20</v>
      </c>
      <c r="E304" s="197" t="s">
        <v>20</v>
      </c>
      <c r="F304" s="197" t="s">
        <v>20</v>
      </c>
      <c r="G304" s="853">
        <v>0.35560000000000003</v>
      </c>
      <c r="H304" s="52" t="s">
        <v>916</v>
      </c>
      <c r="I304" s="52" t="s">
        <v>917</v>
      </c>
      <c r="J304" s="52" t="s">
        <v>1670</v>
      </c>
      <c r="K304" s="52" t="s">
        <v>181</v>
      </c>
      <c r="L304" s="52" t="s">
        <v>1671</v>
      </c>
    </row>
    <row r="305" spans="1:12" ht="247.5" customHeight="1" x14ac:dyDescent="0.2">
      <c r="A305" s="127">
        <v>8</v>
      </c>
      <c r="B305" s="6" t="s">
        <v>1672</v>
      </c>
      <c r="C305" s="854">
        <v>8</v>
      </c>
      <c r="D305" s="148" t="s">
        <v>20</v>
      </c>
      <c r="E305" s="148" t="s">
        <v>20</v>
      </c>
      <c r="F305" s="148" t="s">
        <v>20</v>
      </c>
      <c r="G305" s="855">
        <v>8</v>
      </c>
      <c r="H305" s="332" t="s">
        <v>1673</v>
      </c>
      <c r="I305" s="332" t="s">
        <v>1674</v>
      </c>
      <c r="J305" s="9" t="s">
        <v>1675</v>
      </c>
      <c r="K305" s="36" t="s">
        <v>1676</v>
      </c>
      <c r="L305" s="856"/>
    </row>
    <row r="306" spans="1:12" ht="152.25" customHeight="1" x14ac:dyDescent="0.2">
      <c r="A306" s="127">
        <v>9</v>
      </c>
      <c r="B306" s="129" t="s">
        <v>919</v>
      </c>
      <c r="C306" s="109">
        <v>15.002599999999999</v>
      </c>
      <c r="D306" s="322" t="s">
        <v>20</v>
      </c>
      <c r="E306" s="322" t="s">
        <v>20</v>
      </c>
      <c r="F306" s="322" t="s">
        <v>20</v>
      </c>
      <c r="G306" s="857">
        <v>15.002599999999999</v>
      </c>
      <c r="H306" s="121" t="s">
        <v>1677</v>
      </c>
      <c r="I306" s="213" t="s">
        <v>1678</v>
      </c>
      <c r="J306" s="121" t="s">
        <v>1679</v>
      </c>
      <c r="K306" s="121" t="s">
        <v>923</v>
      </c>
      <c r="L306" s="120" t="s">
        <v>1680</v>
      </c>
    </row>
    <row r="307" spans="1:12" ht="159" customHeight="1" x14ac:dyDescent="0.2">
      <c r="A307" s="127">
        <v>10</v>
      </c>
      <c r="B307" s="4" t="s">
        <v>1681</v>
      </c>
      <c r="C307" s="28">
        <v>1.5</v>
      </c>
      <c r="D307" s="858" t="s">
        <v>39</v>
      </c>
      <c r="E307" s="858" t="s">
        <v>39</v>
      </c>
      <c r="F307" s="858" t="s">
        <v>39</v>
      </c>
      <c r="G307" s="859">
        <f>C307</f>
        <v>1.5</v>
      </c>
      <c r="H307" s="860" t="s">
        <v>1682</v>
      </c>
      <c r="I307" s="860" t="s">
        <v>1683</v>
      </c>
      <c r="J307" s="4" t="s">
        <v>1684</v>
      </c>
      <c r="K307" s="3" t="s">
        <v>1685</v>
      </c>
      <c r="L307" s="3" t="s">
        <v>1686</v>
      </c>
    </row>
    <row r="308" spans="1:12" ht="21" x14ac:dyDescent="0.2">
      <c r="A308" s="1301" t="s">
        <v>1636</v>
      </c>
      <c r="B308" s="1301"/>
      <c r="C308" s="1301"/>
      <c r="D308" s="1301"/>
      <c r="E308" s="1301"/>
      <c r="F308" s="1301"/>
      <c r="G308" s="729">
        <f>G309</f>
        <v>0.03</v>
      </c>
      <c r="H308" s="729"/>
      <c r="I308" s="729"/>
      <c r="J308" s="729"/>
      <c r="K308" s="729"/>
      <c r="L308" s="729"/>
    </row>
    <row r="309" spans="1:12" ht="59.25" customHeight="1" x14ac:dyDescent="0.2">
      <c r="A309" s="127">
        <v>11</v>
      </c>
      <c r="B309" s="124" t="s">
        <v>932</v>
      </c>
      <c r="C309" s="465">
        <v>0.03</v>
      </c>
      <c r="D309" s="861" t="s">
        <v>20</v>
      </c>
      <c r="E309" s="861" t="s">
        <v>20</v>
      </c>
      <c r="F309" s="861" t="s">
        <v>20</v>
      </c>
      <c r="G309" s="862">
        <v>0.03</v>
      </c>
      <c r="H309" s="124" t="s">
        <v>933</v>
      </c>
      <c r="I309" s="124" t="s">
        <v>934</v>
      </c>
      <c r="J309" s="319" t="s">
        <v>855</v>
      </c>
      <c r="K309" s="94" t="s">
        <v>171</v>
      </c>
      <c r="L309" s="94" t="s">
        <v>1687</v>
      </c>
    </row>
    <row r="310" spans="1:12" ht="21" x14ac:dyDescent="0.2">
      <c r="A310" s="1295" t="s">
        <v>1555</v>
      </c>
      <c r="B310" s="1296"/>
      <c r="C310" s="1296"/>
      <c r="D310" s="1296"/>
      <c r="E310" s="1296"/>
      <c r="F310" s="1297"/>
      <c r="G310" s="720">
        <f>G311+G312+G313</f>
        <v>26</v>
      </c>
      <c r="H310" s="720"/>
      <c r="I310" s="720"/>
      <c r="J310" s="720"/>
      <c r="K310" s="720"/>
      <c r="L310" s="720"/>
    </row>
    <row r="311" spans="1:12" ht="108.75" customHeight="1" x14ac:dyDescent="0.2">
      <c r="A311" s="125">
        <v>12</v>
      </c>
      <c r="B311" s="4" t="s">
        <v>1688</v>
      </c>
      <c r="C311" s="28">
        <v>10</v>
      </c>
      <c r="D311" s="255" t="s">
        <v>39</v>
      </c>
      <c r="E311" s="255" t="s">
        <v>39</v>
      </c>
      <c r="F311" s="255" t="s">
        <v>39</v>
      </c>
      <c r="G311" s="859">
        <v>10</v>
      </c>
      <c r="H311" s="9" t="s">
        <v>1689</v>
      </c>
      <c r="I311" s="9" t="s">
        <v>939</v>
      </c>
      <c r="J311" s="9" t="s">
        <v>1690</v>
      </c>
      <c r="K311" s="9" t="s">
        <v>34</v>
      </c>
      <c r="L311" s="5" t="s">
        <v>1136</v>
      </c>
    </row>
    <row r="312" spans="1:12" ht="105" x14ac:dyDescent="0.2">
      <c r="A312" s="125">
        <v>13</v>
      </c>
      <c r="B312" s="4" t="s">
        <v>1691</v>
      </c>
      <c r="C312" s="28">
        <v>15</v>
      </c>
      <c r="D312" s="255" t="s">
        <v>39</v>
      </c>
      <c r="E312" s="255" t="s">
        <v>39</v>
      </c>
      <c r="F312" s="255" t="s">
        <v>39</v>
      </c>
      <c r="G312" s="859">
        <v>15</v>
      </c>
      <c r="H312" s="9" t="s">
        <v>1692</v>
      </c>
      <c r="I312" s="9" t="s">
        <v>939</v>
      </c>
      <c r="J312" s="9" t="s">
        <v>1690</v>
      </c>
      <c r="K312" s="9" t="s">
        <v>34</v>
      </c>
      <c r="L312" s="5" t="s">
        <v>1128</v>
      </c>
    </row>
    <row r="313" spans="1:12" ht="103.5" customHeight="1" x14ac:dyDescent="0.2">
      <c r="A313" s="423">
        <v>14</v>
      </c>
      <c r="B313" s="129" t="s">
        <v>1693</v>
      </c>
      <c r="C313" s="122"/>
      <c r="D313" s="322"/>
      <c r="E313" s="322"/>
      <c r="F313" s="322"/>
      <c r="G313" s="863">
        <v>1</v>
      </c>
      <c r="H313" s="121" t="s">
        <v>1694</v>
      </c>
      <c r="I313" s="121" t="s">
        <v>1694</v>
      </c>
      <c r="J313" s="121" t="s">
        <v>1690</v>
      </c>
      <c r="K313" s="121" t="s">
        <v>326</v>
      </c>
      <c r="L313" s="120" t="s">
        <v>1695</v>
      </c>
    </row>
    <row r="314" spans="1:12" ht="21" hidden="1" x14ac:dyDescent="0.2">
      <c r="A314" s="1295" t="s">
        <v>1507</v>
      </c>
      <c r="B314" s="1296"/>
      <c r="C314" s="1296"/>
      <c r="D314" s="1296"/>
      <c r="E314" s="1296"/>
      <c r="F314" s="1297"/>
      <c r="G314" s="720">
        <f>G315</f>
        <v>25</v>
      </c>
      <c r="H314" s="720"/>
      <c r="I314" s="720"/>
      <c r="J314" s="720"/>
      <c r="K314" s="720"/>
      <c r="L314" s="720"/>
    </row>
    <row r="315" spans="1:12" ht="206.25" customHeight="1" x14ac:dyDescent="0.2">
      <c r="A315" s="125">
        <v>15</v>
      </c>
      <c r="B315" s="6" t="s">
        <v>1696</v>
      </c>
      <c r="C315" s="28">
        <v>25</v>
      </c>
      <c r="D315" s="232"/>
      <c r="E315" s="232"/>
      <c r="F315" s="232"/>
      <c r="G315" s="28">
        <v>25</v>
      </c>
      <c r="H315" s="332" t="s">
        <v>1697</v>
      </c>
      <c r="I315" s="5" t="s">
        <v>1698</v>
      </c>
      <c r="J315" s="5" t="s">
        <v>1699</v>
      </c>
      <c r="K315" s="5" t="s">
        <v>1187</v>
      </c>
      <c r="L315" s="5" t="s">
        <v>1700</v>
      </c>
    </row>
    <row r="316" spans="1:12" ht="51" customHeight="1" x14ac:dyDescent="0.2">
      <c r="A316" s="1298" t="s">
        <v>1701</v>
      </c>
      <c r="B316" s="1298"/>
      <c r="C316" s="864">
        <f>C297+SUM(C304:C307)+SUM(C309:C309)+SUM(C311:C312)+C315</f>
        <v>83.748199999999997</v>
      </c>
      <c r="D316" s="865"/>
      <c r="E316" s="865"/>
      <c r="F316" s="865"/>
      <c r="G316" s="864">
        <f>G296+G303+G308+G310+G314</f>
        <v>100.48672000000001</v>
      </c>
      <c r="H316" s="865"/>
      <c r="I316" s="865"/>
      <c r="J316" s="865"/>
      <c r="K316" s="865"/>
      <c r="L316" s="865"/>
    </row>
    <row r="317" spans="1:12" ht="21" x14ac:dyDescent="0.2">
      <c r="A317" s="1191" t="s">
        <v>954</v>
      </c>
      <c r="B317" s="1191"/>
      <c r="C317" s="1191"/>
      <c r="D317" s="1191"/>
      <c r="E317" s="1191"/>
      <c r="F317" s="1191"/>
      <c r="G317" s="1191"/>
      <c r="H317" s="1191"/>
      <c r="I317" s="1191"/>
      <c r="J317" s="1191"/>
      <c r="K317" s="1191"/>
      <c r="L317" s="1191"/>
    </row>
    <row r="318" spans="1:12" ht="21" x14ac:dyDescent="0.2">
      <c r="A318" s="1271" t="s">
        <v>1702</v>
      </c>
      <c r="B318" s="1221"/>
      <c r="C318" s="1221"/>
      <c r="D318" s="1221"/>
      <c r="E318" s="1221"/>
      <c r="F318" s="1222"/>
      <c r="G318" s="866">
        <f>G319+G320</f>
        <v>30</v>
      </c>
      <c r="H318" s="218"/>
      <c r="I318" s="218"/>
      <c r="J318" s="218"/>
      <c r="K318" s="218"/>
      <c r="L318" s="218"/>
    </row>
    <row r="319" spans="1:12" ht="129.75" customHeight="1" x14ac:dyDescent="0.2">
      <c r="A319" s="127">
        <v>1</v>
      </c>
      <c r="B319" s="229" t="s">
        <v>1703</v>
      </c>
      <c r="C319" s="867"/>
      <c r="D319" s="867"/>
      <c r="E319" s="867"/>
      <c r="F319" s="867"/>
      <c r="G319" s="110">
        <v>20</v>
      </c>
      <c r="H319" s="533" t="s">
        <v>1192</v>
      </c>
      <c r="I319" s="533" t="s">
        <v>1193</v>
      </c>
      <c r="J319" s="227" t="s">
        <v>280</v>
      </c>
      <c r="K319" s="514" t="s">
        <v>1194</v>
      </c>
      <c r="L319" s="867"/>
    </row>
    <row r="320" spans="1:12" ht="121.5" customHeight="1" x14ac:dyDescent="0.2">
      <c r="A320" s="127">
        <v>2</v>
      </c>
      <c r="B320" s="229" t="s">
        <v>1704</v>
      </c>
      <c r="C320" s="867"/>
      <c r="D320" s="867"/>
      <c r="E320" s="867"/>
      <c r="F320" s="867"/>
      <c r="G320" s="110">
        <v>10</v>
      </c>
      <c r="H320" s="533" t="s">
        <v>1192</v>
      </c>
      <c r="I320" s="533" t="s">
        <v>1193</v>
      </c>
      <c r="J320" s="227" t="s">
        <v>280</v>
      </c>
      <c r="K320" s="514" t="s">
        <v>1194</v>
      </c>
      <c r="L320" s="867"/>
    </row>
    <row r="321" spans="1:12" ht="21" x14ac:dyDescent="0.2">
      <c r="A321" s="1211" t="s">
        <v>1705</v>
      </c>
      <c r="B321" s="1211"/>
      <c r="C321" s="1211"/>
      <c r="D321" s="1211"/>
      <c r="E321" s="1211"/>
      <c r="F321" s="1211"/>
      <c r="G321" s="729">
        <f>G322+G323</f>
        <v>164.93799999999999</v>
      </c>
      <c r="H321" s="868"/>
      <c r="I321" s="868"/>
      <c r="J321" s="868"/>
      <c r="K321" s="868"/>
      <c r="L321" s="868"/>
    </row>
    <row r="322" spans="1:12" ht="177.75" customHeight="1" x14ac:dyDescent="0.2">
      <c r="A322" s="125">
        <v>3</v>
      </c>
      <c r="B322" s="869" t="s">
        <v>1706</v>
      </c>
      <c r="C322" s="29">
        <f>G322</f>
        <v>100</v>
      </c>
      <c r="D322" s="870" t="s">
        <v>20</v>
      </c>
      <c r="E322" s="870" t="s">
        <v>20</v>
      </c>
      <c r="F322" s="870" t="s">
        <v>20</v>
      </c>
      <c r="G322" s="35">
        <v>100</v>
      </c>
      <c r="H322" s="871" t="s">
        <v>1707</v>
      </c>
      <c r="I322" s="872" t="s">
        <v>1708</v>
      </c>
      <c r="J322" s="872" t="s">
        <v>1709</v>
      </c>
      <c r="K322" s="232" t="s">
        <v>1710</v>
      </c>
      <c r="L322" s="5" t="s">
        <v>1711</v>
      </c>
    </row>
    <row r="323" spans="1:12" ht="212.25" customHeight="1" x14ac:dyDescent="0.2">
      <c r="A323" s="125">
        <v>4</v>
      </c>
      <c r="B323" s="869" t="s">
        <v>1712</v>
      </c>
      <c r="C323" s="253">
        <f>G323</f>
        <v>64.938000000000002</v>
      </c>
      <c r="D323" s="255" t="s">
        <v>39</v>
      </c>
      <c r="E323" s="255" t="s">
        <v>51</v>
      </c>
      <c r="F323" s="255" t="s">
        <v>39</v>
      </c>
      <c r="G323" s="873">
        <v>64.938000000000002</v>
      </c>
      <c r="H323" s="5" t="s">
        <v>1713</v>
      </c>
      <c r="I323" s="338" t="s">
        <v>2292</v>
      </c>
      <c r="J323" s="5" t="s">
        <v>1714</v>
      </c>
      <c r="K323" s="5" t="s">
        <v>999</v>
      </c>
      <c r="L323" s="5" t="s">
        <v>1000</v>
      </c>
    </row>
    <row r="324" spans="1:12" ht="21" x14ac:dyDescent="0.2">
      <c r="A324" s="1271" t="s">
        <v>656</v>
      </c>
      <c r="B324" s="1272"/>
      <c r="C324" s="1272"/>
      <c r="D324" s="1272"/>
      <c r="E324" s="1272"/>
      <c r="F324" s="1272"/>
      <c r="G324" s="729">
        <f>SUM(G325:G327)</f>
        <v>162.5</v>
      </c>
      <c r="H324" s="64"/>
      <c r="I324" s="64"/>
      <c r="J324" s="64"/>
      <c r="K324" s="64"/>
      <c r="L324" s="64"/>
    </row>
    <row r="325" spans="1:12" ht="63" x14ac:dyDescent="0.2">
      <c r="A325" s="125">
        <v>5</v>
      </c>
      <c r="B325" s="715" t="s">
        <v>1009</v>
      </c>
      <c r="C325" s="874">
        <f>SUM(G325)</f>
        <v>9</v>
      </c>
      <c r="D325" s="875" t="s">
        <v>39</v>
      </c>
      <c r="E325" s="875" t="s">
        <v>39</v>
      </c>
      <c r="F325" s="875" t="s">
        <v>39</v>
      </c>
      <c r="G325" s="876">
        <v>9</v>
      </c>
      <c r="H325" s="52" t="s">
        <v>1715</v>
      </c>
      <c r="I325" s="5" t="s">
        <v>1716</v>
      </c>
      <c r="J325" s="1291" t="s">
        <v>1717</v>
      </c>
      <c r="K325" s="877" t="s">
        <v>90</v>
      </c>
      <c r="L325" s="3" t="s">
        <v>1012</v>
      </c>
    </row>
    <row r="326" spans="1:12" ht="42" x14ac:dyDescent="0.2">
      <c r="A326" s="125">
        <v>6</v>
      </c>
      <c r="B326" s="4" t="s">
        <v>1013</v>
      </c>
      <c r="C326" s="878">
        <f>SUM(G326)</f>
        <v>152</v>
      </c>
      <c r="D326" s="879" t="s">
        <v>39</v>
      </c>
      <c r="E326" s="879" t="s">
        <v>39</v>
      </c>
      <c r="F326" s="879" t="s">
        <v>39</v>
      </c>
      <c r="G326" s="880">
        <v>152</v>
      </c>
      <c r="H326" s="5" t="s">
        <v>1718</v>
      </c>
      <c r="I326" s="5" t="s">
        <v>1719</v>
      </c>
      <c r="J326" s="1292"/>
      <c r="K326" s="877" t="s">
        <v>63</v>
      </c>
      <c r="L326" s="120" t="s">
        <v>1016</v>
      </c>
    </row>
    <row r="327" spans="1:12" ht="63" x14ac:dyDescent="0.2">
      <c r="A327" s="125">
        <v>7</v>
      </c>
      <c r="B327" s="129" t="s">
        <v>1020</v>
      </c>
      <c r="C327" s="881">
        <f>SUM(G327)</f>
        <v>1.5</v>
      </c>
      <c r="D327" s="209" t="s">
        <v>39</v>
      </c>
      <c r="E327" s="209" t="s">
        <v>39</v>
      </c>
      <c r="F327" s="209" t="s">
        <v>39</v>
      </c>
      <c r="G327" s="882">
        <v>1.5</v>
      </c>
      <c r="H327" s="5" t="s">
        <v>1720</v>
      </c>
      <c r="I327" s="52" t="s">
        <v>1721</v>
      </c>
      <c r="J327" s="5" t="s">
        <v>1722</v>
      </c>
      <c r="K327" s="223" t="s">
        <v>67</v>
      </c>
      <c r="L327" s="883" t="s">
        <v>1023</v>
      </c>
    </row>
    <row r="328" spans="1:12" ht="21" x14ac:dyDescent="0.2">
      <c r="A328" s="1293" t="s">
        <v>176</v>
      </c>
      <c r="B328" s="1174"/>
      <c r="C328" s="1174"/>
      <c r="D328" s="1174"/>
      <c r="E328" s="1174"/>
      <c r="F328" s="1174"/>
      <c r="G328" s="729">
        <f>SUM(G329:G330)</f>
        <v>46.481639999999999</v>
      </c>
      <c r="H328" s="61"/>
      <c r="I328" s="61"/>
      <c r="J328" s="61"/>
      <c r="K328" s="61"/>
      <c r="L328" s="61"/>
    </row>
    <row r="329" spans="1:12" ht="141" customHeight="1" x14ac:dyDescent="0.2">
      <c r="A329" s="125">
        <v>8</v>
      </c>
      <c r="B329" s="805" t="s">
        <v>1723</v>
      </c>
      <c r="C329" s="884">
        <v>1.25</v>
      </c>
      <c r="D329" s="885" t="s">
        <v>20</v>
      </c>
      <c r="E329" s="885" t="s">
        <v>20</v>
      </c>
      <c r="F329" s="885" t="s">
        <v>20</v>
      </c>
      <c r="G329" s="886">
        <v>1.25</v>
      </c>
      <c r="H329" s="887" t="s">
        <v>1724</v>
      </c>
      <c r="I329" s="888" t="s">
        <v>1725</v>
      </c>
      <c r="J329" s="531" t="s">
        <v>1726</v>
      </c>
      <c r="K329" s="531" t="s">
        <v>181</v>
      </c>
      <c r="L329" s="889"/>
    </row>
    <row r="330" spans="1:12" ht="363" customHeight="1" x14ac:dyDescent="0.2">
      <c r="A330" s="125">
        <v>9</v>
      </c>
      <c r="B330" s="4" t="s">
        <v>1727</v>
      </c>
      <c r="C330" s="28">
        <v>45.231639999999999</v>
      </c>
      <c r="D330" s="858" t="s">
        <v>39</v>
      </c>
      <c r="E330" s="858" t="s">
        <v>39</v>
      </c>
      <c r="F330" s="858" t="s">
        <v>39</v>
      </c>
      <c r="G330" s="859">
        <f>C330</f>
        <v>45.231639999999999</v>
      </c>
      <c r="H330" s="860" t="s">
        <v>1728</v>
      </c>
      <c r="I330" s="860" t="s">
        <v>1729</v>
      </c>
      <c r="J330" s="4" t="s">
        <v>1730</v>
      </c>
      <c r="K330" s="3" t="s">
        <v>1731</v>
      </c>
      <c r="L330" s="3" t="s">
        <v>1732</v>
      </c>
    </row>
    <row r="331" spans="1:12" ht="49.5" customHeight="1" x14ac:dyDescent="0.25">
      <c r="A331" s="1290" t="s">
        <v>1733</v>
      </c>
      <c r="B331" s="1290"/>
      <c r="C331" s="96">
        <f>SUM(C322:C323)+SUM(C325:C327)+SUM(C329:C330)</f>
        <v>373.91963999999996</v>
      </c>
      <c r="D331" s="890"/>
      <c r="E331" s="97"/>
      <c r="F331" s="97"/>
      <c r="G331" s="96">
        <f>G318+G321+G324+G328</f>
        <v>403.91963999999996</v>
      </c>
      <c r="H331" s="890"/>
      <c r="I331" s="97"/>
      <c r="J331" s="97"/>
      <c r="K331" s="97"/>
      <c r="L331" s="97"/>
    </row>
    <row r="332" spans="1:12" ht="21" x14ac:dyDescent="0.2">
      <c r="A332" s="1294" t="s">
        <v>1734</v>
      </c>
      <c r="B332" s="1294"/>
      <c r="C332" s="1294"/>
      <c r="D332" s="1294"/>
      <c r="E332" s="1294"/>
      <c r="F332" s="1294"/>
      <c r="G332" s="1294"/>
      <c r="H332" s="1294"/>
      <c r="I332" s="1294"/>
      <c r="J332" s="1294"/>
      <c r="K332" s="1294"/>
      <c r="L332" s="1294"/>
    </row>
    <row r="333" spans="1:12" ht="21" x14ac:dyDescent="0.2">
      <c r="A333" s="1174" t="s">
        <v>1026</v>
      </c>
      <c r="B333" s="1174"/>
      <c r="C333" s="1174"/>
      <c r="D333" s="1174"/>
      <c r="E333" s="1174"/>
      <c r="F333" s="1174"/>
      <c r="G333" s="126">
        <f>G334+G335+G336</f>
        <v>43</v>
      </c>
      <c r="H333" s="61"/>
      <c r="I333" s="61"/>
      <c r="J333" s="61"/>
      <c r="K333" s="61"/>
      <c r="L333" s="61"/>
    </row>
    <row r="334" spans="1:12" ht="84" x14ac:dyDescent="0.2">
      <c r="A334" s="125">
        <v>1</v>
      </c>
      <c r="B334" s="3" t="s">
        <v>1735</v>
      </c>
      <c r="C334" s="28">
        <v>10</v>
      </c>
      <c r="D334" s="891" t="s">
        <v>39</v>
      </c>
      <c r="E334" s="891" t="s">
        <v>39</v>
      </c>
      <c r="F334" s="891" t="s">
        <v>39</v>
      </c>
      <c r="G334" s="892">
        <f>C334</f>
        <v>10</v>
      </c>
      <c r="H334" s="3" t="s">
        <v>1736</v>
      </c>
      <c r="I334" s="893" t="s">
        <v>1737</v>
      </c>
      <c r="J334" s="9" t="s">
        <v>1030</v>
      </c>
      <c r="K334" s="3" t="s">
        <v>1031</v>
      </c>
      <c r="L334" s="867"/>
    </row>
    <row r="335" spans="1:12" ht="84" x14ac:dyDescent="0.2">
      <c r="A335" s="125">
        <v>2</v>
      </c>
      <c r="B335" s="3" t="s">
        <v>1738</v>
      </c>
      <c r="C335" s="28">
        <v>30</v>
      </c>
      <c r="D335" s="891" t="s">
        <v>39</v>
      </c>
      <c r="E335" s="891" t="s">
        <v>39</v>
      </c>
      <c r="F335" s="891" t="s">
        <v>39</v>
      </c>
      <c r="G335" s="892">
        <f>C335</f>
        <v>30</v>
      </c>
      <c r="H335" s="893" t="s">
        <v>1739</v>
      </c>
      <c r="I335" s="3" t="s">
        <v>1740</v>
      </c>
      <c r="J335" s="9" t="s">
        <v>1030</v>
      </c>
      <c r="K335" s="3" t="s">
        <v>1031</v>
      </c>
      <c r="L335" s="867"/>
    </row>
    <row r="336" spans="1:12" ht="138" customHeight="1" x14ac:dyDescent="0.2">
      <c r="A336" s="125">
        <v>3</v>
      </c>
      <c r="B336" s="222" t="s">
        <v>1741</v>
      </c>
      <c r="C336" s="453">
        <v>3</v>
      </c>
      <c r="D336" s="894" t="s">
        <v>39</v>
      </c>
      <c r="E336" s="894" t="s">
        <v>39</v>
      </c>
      <c r="F336" s="894" t="s">
        <v>39</v>
      </c>
      <c r="G336" s="859">
        <f>C336</f>
        <v>3</v>
      </c>
      <c r="H336" s="3" t="s">
        <v>1742</v>
      </c>
      <c r="I336" s="893" t="s">
        <v>1743</v>
      </c>
      <c r="J336" s="3" t="s">
        <v>1744</v>
      </c>
      <c r="K336" s="223" t="s">
        <v>1031</v>
      </c>
      <c r="L336" s="867"/>
    </row>
    <row r="337" spans="1:12" ht="195.75" customHeight="1" x14ac:dyDescent="0.2">
      <c r="A337" s="125">
        <v>4</v>
      </c>
      <c r="B337" s="3" t="s">
        <v>1032</v>
      </c>
      <c r="C337" s="453"/>
      <c r="D337" s="894"/>
      <c r="E337" s="894"/>
      <c r="F337" s="894"/>
      <c r="G337" s="477" t="s">
        <v>188</v>
      </c>
      <c r="H337" s="3" t="s">
        <v>1033</v>
      </c>
      <c r="I337" s="893" t="s">
        <v>1034</v>
      </c>
      <c r="J337" s="3" t="s">
        <v>1030</v>
      </c>
      <c r="K337" s="223" t="s">
        <v>1031</v>
      </c>
      <c r="L337" s="867"/>
    </row>
    <row r="338" spans="1:12" ht="21" x14ac:dyDescent="0.2">
      <c r="A338" s="1174" t="s">
        <v>936</v>
      </c>
      <c r="B338" s="1174"/>
      <c r="C338" s="1174"/>
      <c r="D338" s="1174"/>
      <c r="E338" s="1174"/>
      <c r="F338" s="1174"/>
      <c r="G338" s="126">
        <f>G339</f>
        <v>7</v>
      </c>
      <c r="H338" s="61"/>
      <c r="I338" s="61"/>
      <c r="J338" s="61"/>
      <c r="K338" s="61"/>
      <c r="L338" s="61"/>
    </row>
    <row r="339" spans="1:12" ht="111" customHeight="1" x14ac:dyDescent="0.2">
      <c r="A339" s="125">
        <v>5</v>
      </c>
      <c r="B339" s="3" t="s">
        <v>1745</v>
      </c>
      <c r="C339" s="28">
        <v>7</v>
      </c>
      <c r="D339" s="895" t="s">
        <v>39</v>
      </c>
      <c r="E339" s="895" t="s">
        <v>39</v>
      </c>
      <c r="F339" s="895" t="s">
        <v>39</v>
      </c>
      <c r="G339" s="859">
        <v>7</v>
      </c>
      <c r="H339" s="9" t="s">
        <v>1746</v>
      </c>
      <c r="I339" s="10" t="s">
        <v>1747</v>
      </c>
      <c r="J339" s="9" t="s">
        <v>1748</v>
      </c>
      <c r="K339" s="3" t="s">
        <v>34</v>
      </c>
      <c r="L339" s="5" t="s">
        <v>1749</v>
      </c>
    </row>
    <row r="340" spans="1:12" ht="21" x14ac:dyDescent="0.2">
      <c r="A340" s="1174" t="s">
        <v>277</v>
      </c>
      <c r="B340" s="1174"/>
      <c r="C340" s="1174"/>
      <c r="D340" s="1174"/>
      <c r="E340" s="1174"/>
      <c r="F340" s="1174"/>
      <c r="G340" s="61">
        <f>G341</f>
        <v>11.7226</v>
      </c>
      <c r="H340" s="61"/>
      <c r="I340" s="61"/>
      <c r="J340" s="61"/>
      <c r="K340" s="61"/>
      <c r="L340" s="61"/>
    </row>
    <row r="341" spans="1:12" ht="157.5" x14ac:dyDescent="0.2">
      <c r="A341" s="125">
        <v>6</v>
      </c>
      <c r="B341" s="85" t="s">
        <v>1750</v>
      </c>
      <c r="C341" s="896">
        <v>11.7226</v>
      </c>
      <c r="D341" s="834" t="s">
        <v>39</v>
      </c>
      <c r="E341" s="834" t="s">
        <v>39</v>
      </c>
      <c r="F341" s="834" t="s">
        <v>39</v>
      </c>
      <c r="G341" s="897">
        <v>11.7226</v>
      </c>
      <c r="H341" s="898" t="s">
        <v>1751</v>
      </c>
      <c r="I341" s="899" t="s">
        <v>1752</v>
      </c>
      <c r="J341" s="369" t="s">
        <v>1753</v>
      </c>
      <c r="K341" s="836" t="s">
        <v>1754</v>
      </c>
      <c r="L341" s="369" t="s">
        <v>1755</v>
      </c>
    </row>
    <row r="342" spans="1:12" ht="48" customHeight="1" thickBot="1" x14ac:dyDescent="0.4">
      <c r="A342" s="1175" t="s">
        <v>1756</v>
      </c>
      <c r="B342" s="1176"/>
      <c r="C342" s="488">
        <f>SUM(C334:C336)+C339+C341</f>
        <v>61.7226</v>
      </c>
      <c r="D342" s="900"/>
      <c r="E342" s="900"/>
      <c r="F342" s="900"/>
      <c r="G342" s="488">
        <f>G333+G338+G340</f>
        <v>61.7226</v>
      </c>
      <c r="H342" s="901"/>
      <c r="I342" s="901"/>
      <c r="J342" s="399"/>
      <c r="K342" s="399"/>
      <c r="L342" s="399"/>
    </row>
    <row r="343" spans="1:12" ht="51.75" customHeight="1" thickTop="1" thickBot="1" x14ac:dyDescent="0.4">
      <c r="A343" s="1177" t="s">
        <v>1757</v>
      </c>
      <c r="B343" s="1178"/>
      <c r="C343" s="402" t="e">
        <f>C294+C316+C331+C342</f>
        <v>#REF!</v>
      </c>
      <c r="D343" s="489"/>
      <c r="E343" s="490"/>
      <c r="F343" s="402"/>
      <c r="G343" s="402">
        <f>G294+G316+G331+G342</f>
        <v>585.60966400000007</v>
      </c>
      <c r="H343" s="651"/>
      <c r="I343" s="651"/>
      <c r="J343" s="651"/>
      <c r="K343" s="651"/>
      <c r="L343" s="651"/>
    </row>
  </sheetData>
  <mergeCells count="128">
    <mergeCell ref="L4:L5"/>
    <mergeCell ref="A6:L6"/>
    <mergeCell ref="A7:L7"/>
    <mergeCell ref="A8:F8"/>
    <mergeCell ref="A29:F29"/>
    <mergeCell ref="A45:F45"/>
    <mergeCell ref="A1:L1"/>
    <mergeCell ref="A2:L2"/>
    <mergeCell ref="A4:B5"/>
    <mergeCell ref="C4:F4"/>
    <mergeCell ref="G4:G5"/>
    <mergeCell ref="H4:I4"/>
    <mergeCell ref="J4:J5"/>
    <mergeCell ref="K4:K5"/>
    <mergeCell ref="J60:J63"/>
    <mergeCell ref="K60:K63"/>
    <mergeCell ref="L60:L63"/>
    <mergeCell ref="A61:A63"/>
    <mergeCell ref="A64:F64"/>
    <mergeCell ref="A67:F67"/>
    <mergeCell ref="A47:F47"/>
    <mergeCell ref="A51:F51"/>
    <mergeCell ref="A53:F53"/>
    <mergeCell ref="A55:B55"/>
    <mergeCell ref="A56:L56"/>
    <mergeCell ref="A57:F57"/>
    <mergeCell ref="A69:B69"/>
    <mergeCell ref="A70:L70"/>
    <mergeCell ref="A71:F71"/>
    <mergeCell ref="H73:H78"/>
    <mergeCell ref="I73:I78"/>
    <mergeCell ref="J73:J78"/>
    <mergeCell ref="K73:K78"/>
    <mergeCell ref="L73:L78"/>
    <mergeCell ref="A74:A78"/>
    <mergeCell ref="A93:L93"/>
    <mergeCell ref="A94:L94"/>
    <mergeCell ref="A95:F95"/>
    <mergeCell ref="A96:B96"/>
    <mergeCell ref="A79:F79"/>
    <mergeCell ref="A83:F83"/>
    <mergeCell ref="A87:F87"/>
    <mergeCell ref="A89:F89"/>
    <mergeCell ref="A91:B91"/>
    <mergeCell ref="A92:B92"/>
    <mergeCell ref="A121:E121"/>
    <mergeCell ref="A122:F122"/>
    <mergeCell ref="I126:I127"/>
    <mergeCell ref="H128:H131"/>
    <mergeCell ref="I128:I129"/>
    <mergeCell ref="H132:H133"/>
    <mergeCell ref="I132:I133"/>
    <mergeCell ref="A97:F97"/>
    <mergeCell ref="I98:I110"/>
    <mergeCell ref="I111:I112"/>
    <mergeCell ref="A113:F113"/>
    <mergeCell ref="A116:B116"/>
    <mergeCell ref="A117:F117"/>
    <mergeCell ref="A180:F180"/>
    <mergeCell ref="H181:H191"/>
    <mergeCell ref="I181:I191"/>
    <mergeCell ref="I193:I194"/>
    <mergeCell ref="A196:F196"/>
    <mergeCell ref="A197:F197"/>
    <mergeCell ref="H140:H142"/>
    <mergeCell ref="I140:I142"/>
    <mergeCell ref="H143:H144"/>
    <mergeCell ref="I143:I144"/>
    <mergeCell ref="A177:F177"/>
    <mergeCell ref="A179:F179"/>
    <mergeCell ref="A227:F227"/>
    <mergeCell ref="A232:F232"/>
    <mergeCell ref="H234:H235"/>
    <mergeCell ref="I234:I235"/>
    <mergeCell ref="A238:F238"/>
    <mergeCell ref="A241:F241"/>
    <mergeCell ref="A209:F209"/>
    <mergeCell ref="A211:B211"/>
    <mergeCell ref="A212:L212"/>
    <mergeCell ref="A213:F213"/>
    <mergeCell ref="A216:F216"/>
    <mergeCell ref="A218:F218"/>
    <mergeCell ref="A258:F258"/>
    <mergeCell ref="A260:F260"/>
    <mergeCell ref="A262:F262"/>
    <mergeCell ref="A266:F266"/>
    <mergeCell ref="A269:F269"/>
    <mergeCell ref="A272:B272"/>
    <mergeCell ref="A247:F247"/>
    <mergeCell ref="A249:F249"/>
    <mergeCell ref="A251:F251"/>
    <mergeCell ref="A254:B254"/>
    <mergeCell ref="A255:L255"/>
    <mergeCell ref="A256:B256"/>
    <mergeCell ref="A282:F282"/>
    <mergeCell ref="A284:B284"/>
    <mergeCell ref="A285:B285"/>
    <mergeCell ref="A286:L286"/>
    <mergeCell ref="A287:L287"/>
    <mergeCell ref="A288:F288"/>
    <mergeCell ref="H274:H276"/>
    <mergeCell ref="I274:I275"/>
    <mergeCell ref="H277:H279"/>
    <mergeCell ref="I277:I279"/>
    <mergeCell ref="A280:B280"/>
    <mergeCell ref="A281:L281"/>
    <mergeCell ref="A310:F310"/>
    <mergeCell ref="A314:F314"/>
    <mergeCell ref="A316:B316"/>
    <mergeCell ref="A317:L317"/>
    <mergeCell ref="A318:F318"/>
    <mergeCell ref="A321:F321"/>
    <mergeCell ref="A292:F292"/>
    <mergeCell ref="A294:B294"/>
    <mergeCell ref="A295:L295"/>
    <mergeCell ref="A296:F296"/>
    <mergeCell ref="A303:F303"/>
    <mergeCell ref="A308:F308"/>
    <mergeCell ref="A338:F338"/>
    <mergeCell ref="A340:F340"/>
    <mergeCell ref="A342:B342"/>
    <mergeCell ref="A343:B343"/>
    <mergeCell ref="A324:F324"/>
    <mergeCell ref="J325:J326"/>
    <mergeCell ref="A328:F328"/>
    <mergeCell ref="A331:B331"/>
    <mergeCell ref="A332:L332"/>
    <mergeCell ref="A333:F333"/>
  </mergeCells>
  <pageMargins left="0.23622047244094491" right="0.23622047244094491" top="0.55118110236220474" bottom="0.39370078740157483" header="0.31496062992125984" footer="0.31496062992125984"/>
  <pageSetup paperSize="9" scale="63" fitToHeight="0" orientation="landscape" r:id="rId1"/>
  <rowBreaks count="13" manualBreakCount="13">
    <brk id="27" max="11" man="1"/>
    <brk id="44" max="11" man="1"/>
    <brk id="50" max="11" man="1"/>
    <brk id="66" max="11" man="1"/>
    <brk id="80" max="11" man="1"/>
    <brk id="88" max="11" man="1"/>
    <brk id="195" max="11" man="1"/>
    <brk id="217" max="11" man="1"/>
    <brk id="231" max="11" man="1"/>
    <brk id="237" max="11" man="1"/>
    <brk id="246" max="11" man="1"/>
    <brk id="265" max="11" man="1"/>
    <brk id="28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8"/>
  <sheetViews>
    <sheetView view="pageBreakPreview" topLeftCell="A351" zoomScale="60" zoomScaleNormal="60" workbookViewId="0">
      <selection activeCell="G348" sqref="G348"/>
    </sheetView>
  </sheetViews>
  <sheetFormatPr defaultRowHeight="14.25" x14ac:dyDescent="0.2"/>
  <cols>
    <col min="1" max="1" width="4.5" bestFit="1" customWidth="1"/>
    <col min="2" max="2" width="40.5" customWidth="1"/>
    <col min="3" max="3" width="15.625" hidden="1" customWidth="1"/>
    <col min="4" max="6" width="0" hidden="1" customWidth="1"/>
    <col min="7" max="7" width="17" bestFit="1" customWidth="1"/>
    <col min="8" max="8" width="16.75" bestFit="1" customWidth="1"/>
    <col min="9" max="9" width="16.875" bestFit="1" customWidth="1"/>
    <col min="10" max="10" width="35.5" customWidth="1"/>
    <col min="11" max="11" width="35.625" customWidth="1"/>
    <col min="12" max="12" width="28.875" customWidth="1"/>
    <col min="13" max="13" width="18.875" customWidth="1"/>
    <col min="14" max="14" width="22.5" customWidth="1"/>
  </cols>
  <sheetData>
    <row r="1" spans="1:14" ht="21" x14ac:dyDescent="0.35">
      <c r="A1" s="1255" t="s">
        <v>1280</v>
      </c>
      <c r="B1" s="1255"/>
      <c r="C1" s="1255"/>
      <c r="D1" s="1255"/>
      <c r="E1" s="1255"/>
      <c r="F1" s="1255"/>
      <c r="G1" s="1255"/>
      <c r="H1" s="1255"/>
      <c r="I1" s="1255"/>
      <c r="J1" s="1255"/>
      <c r="K1" s="1255"/>
      <c r="L1" s="1255"/>
      <c r="M1" s="1255"/>
      <c r="N1" s="1255"/>
    </row>
    <row r="2" spans="1:14" ht="21" x14ac:dyDescent="0.35">
      <c r="A2" s="1255" t="s">
        <v>1889</v>
      </c>
      <c r="B2" s="1255"/>
      <c r="C2" s="1255"/>
      <c r="D2" s="1255"/>
      <c r="E2" s="1255"/>
      <c r="F2" s="1255"/>
      <c r="G2" s="1255"/>
      <c r="H2" s="1255"/>
      <c r="I2" s="1255"/>
      <c r="J2" s="1255"/>
      <c r="K2" s="1255"/>
      <c r="L2" s="1255"/>
      <c r="M2" s="1255"/>
      <c r="N2" s="1255"/>
    </row>
    <row r="3" spans="1:14" ht="21" x14ac:dyDescent="0.35">
      <c r="A3" s="217"/>
      <c r="B3" s="108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188" t="s">
        <v>319</v>
      </c>
    </row>
    <row r="4" spans="1:14" ht="21" x14ac:dyDescent="0.2">
      <c r="A4" s="1256" t="s">
        <v>0</v>
      </c>
      <c r="B4" s="1256"/>
      <c r="C4" s="1253" t="s">
        <v>8</v>
      </c>
      <c r="D4" s="1253"/>
      <c r="E4" s="1253"/>
      <c r="F4" s="1253"/>
      <c r="G4" s="1256" t="s">
        <v>7</v>
      </c>
      <c r="H4" s="1253" t="s">
        <v>1758</v>
      </c>
      <c r="I4" s="1253"/>
      <c r="J4" s="1253" t="s">
        <v>1</v>
      </c>
      <c r="K4" s="1253"/>
      <c r="L4" s="1254" t="s">
        <v>2</v>
      </c>
      <c r="M4" s="1254" t="s">
        <v>13</v>
      </c>
      <c r="N4" s="1256" t="s">
        <v>12</v>
      </c>
    </row>
    <row r="5" spans="1:14" ht="21" x14ac:dyDescent="0.2">
      <c r="A5" s="1256"/>
      <c r="B5" s="1256"/>
      <c r="C5" s="216" t="s">
        <v>9</v>
      </c>
      <c r="D5" s="216" t="s">
        <v>10</v>
      </c>
      <c r="E5" s="216" t="s">
        <v>5</v>
      </c>
      <c r="F5" s="216" t="s">
        <v>6</v>
      </c>
      <c r="G5" s="1256"/>
      <c r="H5" s="216">
        <v>2563</v>
      </c>
      <c r="I5" s="216">
        <v>2564</v>
      </c>
      <c r="J5" s="216" t="s">
        <v>3</v>
      </c>
      <c r="K5" s="216" t="s">
        <v>4</v>
      </c>
      <c r="L5" s="1254"/>
      <c r="M5" s="1253"/>
      <c r="N5" s="1256"/>
    </row>
    <row r="6" spans="1:14" ht="21" x14ac:dyDescent="0.2">
      <c r="A6" s="1199" t="s">
        <v>14</v>
      </c>
      <c r="B6" s="1199"/>
      <c r="C6" s="1199"/>
      <c r="D6" s="1199"/>
      <c r="E6" s="1199"/>
      <c r="F6" s="1199"/>
      <c r="G6" s="1199"/>
      <c r="H6" s="1199"/>
      <c r="I6" s="1199"/>
      <c r="J6" s="1199"/>
      <c r="K6" s="1199"/>
      <c r="L6" s="1199"/>
      <c r="M6" s="1199"/>
      <c r="N6" s="1199"/>
    </row>
    <row r="7" spans="1:14" ht="21" x14ac:dyDescent="0.2">
      <c r="A7" s="1200" t="s">
        <v>15</v>
      </c>
      <c r="B7" s="1200"/>
      <c r="C7" s="1200"/>
      <c r="D7" s="1200"/>
      <c r="E7" s="1200"/>
      <c r="F7" s="1200"/>
      <c r="G7" s="1200"/>
      <c r="H7" s="1200"/>
      <c r="I7" s="1200"/>
      <c r="J7" s="1200"/>
      <c r="K7" s="1200"/>
      <c r="L7" s="1200"/>
      <c r="M7" s="1200"/>
      <c r="N7" s="1200"/>
    </row>
    <row r="8" spans="1:14" ht="21" x14ac:dyDescent="0.2">
      <c r="A8" s="1453" t="s">
        <v>47</v>
      </c>
      <c r="B8" s="1174"/>
      <c r="C8" s="1174"/>
      <c r="D8" s="1174"/>
      <c r="E8" s="1174"/>
      <c r="F8" s="1174"/>
      <c r="G8" s="74">
        <f>SUM(G9:G29)</f>
        <v>11811.940999999999</v>
      </c>
      <c r="H8" s="74">
        <f>SUM(H9:H29)</f>
        <v>5358.335</v>
      </c>
      <c r="I8" s="74">
        <f>SUM(I9:I29)</f>
        <v>6453.6059999999998</v>
      </c>
      <c r="J8" s="61"/>
      <c r="K8" s="61"/>
      <c r="L8" s="61"/>
      <c r="M8" s="61"/>
      <c r="N8" s="61"/>
    </row>
    <row r="9" spans="1:14" ht="157.5" x14ac:dyDescent="0.2">
      <c r="A9" s="125">
        <v>1</v>
      </c>
      <c r="B9" s="902" t="s">
        <v>1086</v>
      </c>
      <c r="C9" s="903">
        <f t="shared" ref="C9:C24" si="0">+G9</f>
        <v>1042</v>
      </c>
      <c r="D9" s="904" t="s">
        <v>51</v>
      </c>
      <c r="E9" s="904" t="s">
        <v>51</v>
      </c>
      <c r="F9" s="904" t="s">
        <v>51</v>
      </c>
      <c r="G9" s="905">
        <f t="shared" ref="G9:G24" si="1">+H9+I9</f>
        <v>1042</v>
      </c>
      <c r="H9" s="905">
        <v>521</v>
      </c>
      <c r="I9" s="905">
        <v>521</v>
      </c>
      <c r="J9" s="906" t="s">
        <v>1759</v>
      </c>
      <c r="K9" s="906" t="s">
        <v>1760</v>
      </c>
      <c r="L9" s="229" t="s">
        <v>1761</v>
      </c>
      <c r="M9" s="907" t="s">
        <v>63</v>
      </c>
      <c r="N9" s="202" t="s">
        <v>1762</v>
      </c>
    </row>
    <row r="10" spans="1:14" ht="126" x14ac:dyDescent="0.2">
      <c r="A10" s="125">
        <v>2</v>
      </c>
      <c r="B10" s="908" t="s">
        <v>235</v>
      </c>
      <c r="C10" s="48">
        <f t="shared" si="0"/>
        <v>96</v>
      </c>
      <c r="D10" s="20" t="s">
        <v>51</v>
      </c>
      <c r="E10" s="20" t="s">
        <v>51</v>
      </c>
      <c r="F10" s="20" t="s">
        <v>51</v>
      </c>
      <c r="G10" s="47">
        <f t="shared" si="1"/>
        <v>96</v>
      </c>
      <c r="H10" s="47">
        <v>38.4</v>
      </c>
      <c r="I10" s="47">
        <v>57.6</v>
      </c>
      <c r="J10" s="208" t="s">
        <v>1763</v>
      </c>
      <c r="K10" s="208" t="s">
        <v>1764</v>
      </c>
      <c r="L10" s="229" t="s">
        <v>1761</v>
      </c>
      <c r="M10" s="22" t="s">
        <v>63</v>
      </c>
      <c r="N10" s="120" t="s">
        <v>80</v>
      </c>
    </row>
    <row r="11" spans="1:14" ht="157.5" x14ac:dyDescent="0.2">
      <c r="A11" s="125">
        <v>3</v>
      </c>
      <c r="B11" s="908" t="s">
        <v>234</v>
      </c>
      <c r="C11" s="45">
        <f t="shared" si="0"/>
        <v>1771.46</v>
      </c>
      <c r="D11" s="20" t="s">
        <v>51</v>
      </c>
      <c r="E11" s="20" t="s">
        <v>51</v>
      </c>
      <c r="F11" s="20" t="s">
        <v>51</v>
      </c>
      <c r="G11" s="44">
        <f t="shared" si="1"/>
        <v>1771.46</v>
      </c>
      <c r="H11" s="47">
        <v>413.98500000000001</v>
      </c>
      <c r="I11" s="47">
        <v>1357.4749999999999</v>
      </c>
      <c r="J11" s="120" t="s">
        <v>1765</v>
      </c>
      <c r="K11" s="208" t="s">
        <v>1766</v>
      </c>
      <c r="L11" s="229" t="s">
        <v>1761</v>
      </c>
      <c r="M11" s="22" t="s">
        <v>63</v>
      </c>
      <c r="N11" s="120" t="s">
        <v>1090</v>
      </c>
    </row>
    <row r="12" spans="1:14" ht="105" x14ac:dyDescent="0.2">
      <c r="A12" s="125">
        <v>4</v>
      </c>
      <c r="B12" s="909" t="s">
        <v>233</v>
      </c>
      <c r="C12" s="38">
        <f t="shared" si="0"/>
        <v>5060</v>
      </c>
      <c r="D12" s="910" t="s">
        <v>51</v>
      </c>
      <c r="E12" s="910" t="s">
        <v>51</v>
      </c>
      <c r="F12" s="910" t="s">
        <v>51</v>
      </c>
      <c r="G12" s="37">
        <f t="shared" si="1"/>
        <v>5060</v>
      </c>
      <c r="H12" s="44">
        <v>2530</v>
      </c>
      <c r="I12" s="44">
        <v>2530</v>
      </c>
      <c r="J12" s="5" t="s">
        <v>1767</v>
      </c>
      <c r="K12" s="5" t="s">
        <v>77</v>
      </c>
      <c r="L12" s="232" t="s">
        <v>1761</v>
      </c>
      <c r="M12" s="911" t="s">
        <v>53</v>
      </c>
      <c r="N12" s="5" t="s">
        <v>151</v>
      </c>
    </row>
    <row r="13" spans="1:14" ht="105" x14ac:dyDescent="0.2">
      <c r="A13" s="125">
        <v>5</v>
      </c>
      <c r="B13" s="908" t="s">
        <v>231</v>
      </c>
      <c r="C13" s="556">
        <f t="shared" si="0"/>
        <v>1277.0900000000001</v>
      </c>
      <c r="D13" s="20" t="s">
        <v>51</v>
      </c>
      <c r="E13" s="20" t="s">
        <v>51</v>
      </c>
      <c r="F13" s="20" t="s">
        <v>51</v>
      </c>
      <c r="G13" s="44">
        <f t="shared" si="1"/>
        <v>1277.0900000000001</v>
      </c>
      <c r="H13" s="47">
        <v>615.73</v>
      </c>
      <c r="I13" s="47">
        <v>661.36</v>
      </c>
      <c r="J13" s="120" t="s">
        <v>1768</v>
      </c>
      <c r="K13" s="120" t="s">
        <v>50</v>
      </c>
      <c r="L13" s="229" t="s">
        <v>1761</v>
      </c>
      <c r="M13" s="229" t="s">
        <v>1769</v>
      </c>
      <c r="N13" s="120" t="s">
        <v>1770</v>
      </c>
    </row>
    <row r="14" spans="1:14" ht="105" x14ac:dyDescent="0.2">
      <c r="A14" s="125">
        <v>6</v>
      </c>
      <c r="B14" s="909" t="s">
        <v>1093</v>
      </c>
      <c r="C14" s="912">
        <f t="shared" si="0"/>
        <v>209.66</v>
      </c>
      <c r="D14" s="913" t="s">
        <v>51</v>
      </c>
      <c r="E14" s="913" t="s">
        <v>51</v>
      </c>
      <c r="F14" s="913" t="s">
        <v>51</v>
      </c>
      <c r="G14" s="914">
        <f t="shared" si="1"/>
        <v>209.66</v>
      </c>
      <c r="H14" s="47">
        <v>104.83</v>
      </c>
      <c r="I14" s="47">
        <v>104.83</v>
      </c>
      <c r="J14" s="120" t="s">
        <v>1771</v>
      </c>
      <c r="K14" s="178" t="s">
        <v>1772</v>
      </c>
      <c r="L14" s="232" t="s">
        <v>1761</v>
      </c>
      <c r="M14" s="911" t="s">
        <v>54</v>
      </c>
      <c r="N14" s="5" t="s">
        <v>58</v>
      </c>
    </row>
    <row r="15" spans="1:14" ht="105" x14ac:dyDescent="0.2">
      <c r="A15" s="125">
        <v>7</v>
      </c>
      <c r="B15" s="909" t="s">
        <v>229</v>
      </c>
      <c r="C15" s="912">
        <f t="shared" si="0"/>
        <v>89.8</v>
      </c>
      <c r="D15" s="913" t="s">
        <v>51</v>
      </c>
      <c r="E15" s="913" t="s">
        <v>51</v>
      </c>
      <c r="F15" s="913" t="s">
        <v>51</v>
      </c>
      <c r="G15" s="914">
        <f t="shared" si="1"/>
        <v>89.8</v>
      </c>
      <c r="H15" s="47">
        <v>44.9</v>
      </c>
      <c r="I15" s="47">
        <v>44.9</v>
      </c>
      <c r="J15" s="120" t="s">
        <v>1773</v>
      </c>
      <c r="K15" s="120" t="s">
        <v>1774</v>
      </c>
      <c r="L15" s="232" t="s">
        <v>1761</v>
      </c>
      <c r="M15" s="911" t="s">
        <v>54</v>
      </c>
      <c r="N15" s="5" t="s">
        <v>149</v>
      </c>
    </row>
    <row r="16" spans="1:14" ht="126" x14ac:dyDescent="0.2">
      <c r="A16" s="125">
        <v>8</v>
      </c>
      <c r="B16" s="909" t="s">
        <v>228</v>
      </c>
      <c r="C16" s="912">
        <f t="shared" si="0"/>
        <v>80.52</v>
      </c>
      <c r="D16" s="913" t="s">
        <v>51</v>
      </c>
      <c r="E16" s="913" t="s">
        <v>51</v>
      </c>
      <c r="F16" s="913" t="s">
        <v>51</v>
      </c>
      <c r="G16" s="914">
        <f t="shared" si="1"/>
        <v>80.52</v>
      </c>
      <c r="H16" s="47">
        <v>40.26</v>
      </c>
      <c r="I16" s="47">
        <v>40.26</v>
      </c>
      <c r="J16" s="5" t="s">
        <v>1775</v>
      </c>
      <c r="K16" s="5" t="s">
        <v>70</v>
      </c>
      <c r="L16" s="232" t="s">
        <v>1776</v>
      </c>
      <c r="M16" s="911" t="s">
        <v>54</v>
      </c>
      <c r="N16" s="5" t="s">
        <v>71</v>
      </c>
    </row>
    <row r="17" spans="1:14" ht="126" x14ac:dyDescent="0.2">
      <c r="A17" s="125">
        <v>9</v>
      </c>
      <c r="B17" s="909" t="s">
        <v>227</v>
      </c>
      <c r="C17" s="912">
        <f t="shared" si="0"/>
        <v>134.13999999999999</v>
      </c>
      <c r="D17" s="913" t="s">
        <v>51</v>
      </c>
      <c r="E17" s="913" t="s">
        <v>51</v>
      </c>
      <c r="F17" s="913" t="s">
        <v>51</v>
      </c>
      <c r="G17" s="914">
        <f t="shared" si="1"/>
        <v>134.13999999999999</v>
      </c>
      <c r="H17" s="47">
        <v>67.069999999999993</v>
      </c>
      <c r="I17" s="47">
        <v>67.069999999999993</v>
      </c>
      <c r="J17" s="5" t="s">
        <v>1777</v>
      </c>
      <c r="K17" s="5" t="s">
        <v>73</v>
      </c>
      <c r="L17" s="232" t="s">
        <v>1776</v>
      </c>
      <c r="M17" s="911" t="s">
        <v>54</v>
      </c>
      <c r="N17" s="5" t="s">
        <v>74</v>
      </c>
    </row>
    <row r="18" spans="1:14" ht="126" x14ac:dyDescent="0.2">
      <c r="A18" s="125">
        <v>10</v>
      </c>
      <c r="B18" s="909" t="s">
        <v>225</v>
      </c>
      <c r="C18" s="912">
        <f t="shared" si="0"/>
        <v>150.68</v>
      </c>
      <c r="D18" s="879" t="s">
        <v>51</v>
      </c>
      <c r="E18" s="879" t="s">
        <v>51</v>
      </c>
      <c r="F18" s="879" t="s">
        <v>51</v>
      </c>
      <c r="G18" s="915">
        <f t="shared" si="1"/>
        <v>150.68</v>
      </c>
      <c r="H18" s="916">
        <v>75.34</v>
      </c>
      <c r="I18" s="916">
        <v>75.34</v>
      </c>
      <c r="J18" s="9" t="s">
        <v>1778</v>
      </c>
      <c r="K18" s="121" t="s">
        <v>1779</v>
      </c>
      <c r="L18" s="232" t="s">
        <v>1776</v>
      </c>
      <c r="M18" s="229" t="s">
        <v>107</v>
      </c>
      <c r="N18" s="5" t="s">
        <v>96</v>
      </c>
    </row>
    <row r="19" spans="1:14" ht="126" x14ac:dyDescent="0.2">
      <c r="A19" s="125">
        <v>11</v>
      </c>
      <c r="B19" s="909" t="s">
        <v>1103</v>
      </c>
      <c r="C19" s="917">
        <f t="shared" si="0"/>
        <v>330.3</v>
      </c>
      <c r="D19" s="918" t="s">
        <v>51</v>
      </c>
      <c r="E19" s="918" t="s">
        <v>51</v>
      </c>
      <c r="F19" s="918" t="s">
        <v>51</v>
      </c>
      <c r="G19" s="153">
        <f t="shared" si="1"/>
        <v>330.3</v>
      </c>
      <c r="H19" s="153">
        <v>157.30000000000001</v>
      </c>
      <c r="I19" s="153">
        <v>173</v>
      </c>
      <c r="J19" s="150" t="s">
        <v>1780</v>
      </c>
      <c r="K19" s="120" t="s">
        <v>84</v>
      </c>
      <c r="L19" s="232" t="s">
        <v>1776</v>
      </c>
      <c r="M19" s="689" t="s">
        <v>75</v>
      </c>
      <c r="N19" s="5" t="s">
        <v>85</v>
      </c>
    </row>
    <row r="20" spans="1:14" ht="126" x14ac:dyDescent="0.2">
      <c r="A20" s="125">
        <v>12</v>
      </c>
      <c r="B20" s="909" t="s">
        <v>1105</v>
      </c>
      <c r="C20" s="912">
        <f t="shared" si="0"/>
        <v>370</v>
      </c>
      <c r="D20" s="913" t="s">
        <v>51</v>
      </c>
      <c r="E20" s="913" t="s">
        <v>51</v>
      </c>
      <c r="F20" s="913" t="s">
        <v>51</v>
      </c>
      <c r="G20" s="914">
        <f t="shared" si="1"/>
        <v>370</v>
      </c>
      <c r="H20" s="47">
        <v>180</v>
      </c>
      <c r="I20" s="47">
        <v>190</v>
      </c>
      <c r="J20" s="5" t="s">
        <v>1781</v>
      </c>
      <c r="K20" s="5" t="s">
        <v>87</v>
      </c>
      <c r="L20" s="232" t="s">
        <v>1776</v>
      </c>
      <c r="M20" s="22" t="s">
        <v>75</v>
      </c>
      <c r="N20" s="5" t="s">
        <v>88</v>
      </c>
    </row>
    <row r="21" spans="1:14" ht="126" x14ac:dyDescent="0.2">
      <c r="A21" s="125">
        <v>13</v>
      </c>
      <c r="B21" s="909" t="s">
        <v>223</v>
      </c>
      <c r="C21" s="919">
        <f t="shared" si="0"/>
        <v>996.41</v>
      </c>
      <c r="D21" s="879" t="s">
        <v>51</v>
      </c>
      <c r="E21" s="879" t="s">
        <v>51</v>
      </c>
      <c r="F21" s="879" t="s">
        <v>51</v>
      </c>
      <c r="G21" s="915">
        <f t="shared" si="1"/>
        <v>996.41</v>
      </c>
      <c r="H21" s="916">
        <v>466.99</v>
      </c>
      <c r="I21" s="916">
        <v>529.41999999999996</v>
      </c>
      <c r="J21" s="121" t="s">
        <v>1782</v>
      </c>
      <c r="K21" s="120" t="s">
        <v>84</v>
      </c>
      <c r="L21" s="232" t="s">
        <v>1776</v>
      </c>
      <c r="M21" s="920" t="s">
        <v>90</v>
      </c>
      <c r="N21" s="5" t="s">
        <v>148</v>
      </c>
    </row>
    <row r="22" spans="1:14" ht="126" x14ac:dyDescent="0.2">
      <c r="A22" s="125">
        <v>14</v>
      </c>
      <c r="B22" s="908" t="s">
        <v>1108</v>
      </c>
      <c r="C22" s="921">
        <f t="shared" si="0"/>
        <v>37.870000000000005</v>
      </c>
      <c r="D22" s="209" t="s">
        <v>51</v>
      </c>
      <c r="E22" s="209" t="s">
        <v>51</v>
      </c>
      <c r="F22" s="209" t="s">
        <v>51</v>
      </c>
      <c r="G22" s="916">
        <f>+H22+I22</f>
        <v>37.870000000000005</v>
      </c>
      <c r="H22" s="922">
        <v>19.66</v>
      </c>
      <c r="I22" s="922">
        <v>18.21</v>
      </c>
      <c r="J22" s="120" t="s">
        <v>1783</v>
      </c>
      <c r="K22" s="120" t="s">
        <v>1784</v>
      </c>
      <c r="L22" s="178" t="s">
        <v>1785</v>
      </c>
      <c r="M22" s="113" t="s">
        <v>1111</v>
      </c>
      <c r="N22" s="120" t="s">
        <v>1786</v>
      </c>
    </row>
    <row r="23" spans="1:14" ht="126" x14ac:dyDescent="0.2">
      <c r="A23" s="125">
        <v>15</v>
      </c>
      <c r="B23" s="909" t="s">
        <v>1113</v>
      </c>
      <c r="C23" s="912">
        <f t="shared" si="0"/>
        <v>8.68</v>
      </c>
      <c r="D23" s="913" t="s">
        <v>51</v>
      </c>
      <c r="E23" s="913" t="s">
        <v>51</v>
      </c>
      <c r="F23" s="913" t="s">
        <v>51</v>
      </c>
      <c r="G23" s="914">
        <f t="shared" si="1"/>
        <v>8.68</v>
      </c>
      <c r="H23" s="47">
        <v>4.21</v>
      </c>
      <c r="I23" s="47">
        <v>4.47</v>
      </c>
      <c r="J23" s="5" t="s">
        <v>65</v>
      </c>
      <c r="K23" s="178" t="s">
        <v>66</v>
      </c>
      <c r="L23" s="232" t="s">
        <v>1776</v>
      </c>
      <c r="M23" s="232" t="s">
        <v>67</v>
      </c>
      <c r="N23" s="5" t="s">
        <v>68</v>
      </c>
    </row>
    <row r="24" spans="1:14" ht="105" x14ac:dyDescent="0.2">
      <c r="A24" s="125">
        <v>16</v>
      </c>
      <c r="B24" s="923" t="s">
        <v>221</v>
      </c>
      <c r="C24" s="919">
        <f t="shared" si="0"/>
        <v>2.99</v>
      </c>
      <c r="D24" s="879" t="s">
        <v>51</v>
      </c>
      <c r="E24" s="879" t="s">
        <v>51</v>
      </c>
      <c r="F24" s="879" t="s">
        <v>51</v>
      </c>
      <c r="G24" s="915">
        <f t="shared" si="1"/>
        <v>2.99</v>
      </c>
      <c r="H24" s="916">
        <v>1.49</v>
      </c>
      <c r="I24" s="916">
        <v>1.5</v>
      </c>
      <c r="J24" s="9" t="s">
        <v>260</v>
      </c>
      <c r="K24" s="9" t="s">
        <v>94</v>
      </c>
      <c r="L24" s="232" t="s">
        <v>1761</v>
      </c>
      <c r="M24" s="3" t="s">
        <v>67</v>
      </c>
      <c r="N24" s="5" t="s">
        <v>95</v>
      </c>
    </row>
    <row r="25" spans="1:14" ht="63" x14ac:dyDescent="0.2">
      <c r="A25" s="125">
        <v>17</v>
      </c>
      <c r="B25" s="923" t="s">
        <v>220</v>
      </c>
      <c r="C25" s="45">
        <v>20</v>
      </c>
      <c r="D25" s="20" t="s">
        <v>39</v>
      </c>
      <c r="E25" s="20" t="s">
        <v>39</v>
      </c>
      <c r="F25" s="20" t="s">
        <v>39</v>
      </c>
      <c r="G25" s="44">
        <v>20</v>
      </c>
      <c r="H25" s="44">
        <v>10</v>
      </c>
      <c r="I25" s="47">
        <v>10</v>
      </c>
      <c r="J25" s="120" t="s">
        <v>1116</v>
      </c>
      <c r="K25" s="120" t="s">
        <v>92</v>
      </c>
      <c r="L25" s="232" t="s">
        <v>1787</v>
      </c>
      <c r="M25" s="23" t="s">
        <v>93</v>
      </c>
      <c r="N25" s="5" t="s">
        <v>147</v>
      </c>
    </row>
    <row r="26" spans="1:14" ht="105" x14ac:dyDescent="0.2">
      <c r="A26" s="125">
        <v>18</v>
      </c>
      <c r="B26" s="923" t="s">
        <v>219</v>
      </c>
      <c r="C26" s="913">
        <f t="shared" ref="C26:C27" si="2">+G26</f>
        <v>36.42</v>
      </c>
      <c r="D26" s="913" t="s">
        <v>51</v>
      </c>
      <c r="E26" s="913" t="s">
        <v>51</v>
      </c>
      <c r="F26" s="913" t="s">
        <v>51</v>
      </c>
      <c r="G26" s="914">
        <f t="shared" ref="G26:G27" si="3">+H26+I26</f>
        <v>36.42</v>
      </c>
      <c r="H26" s="47">
        <v>18.21</v>
      </c>
      <c r="I26" s="47">
        <f>1.46+15+1.75</f>
        <v>18.21</v>
      </c>
      <c r="J26" s="232" t="s">
        <v>1788</v>
      </c>
      <c r="K26" s="5" t="s">
        <v>1789</v>
      </c>
      <c r="L26" s="232" t="s">
        <v>1761</v>
      </c>
      <c r="M26" s="924" t="s">
        <v>93</v>
      </c>
      <c r="N26" s="5" t="s">
        <v>99</v>
      </c>
    </row>
    <row r="27" spans="1:14" ht="105" x14ac:dyDescent="0.2">
      <c r="A27" s="125">
        <v>19</v>
      </c>
      <c r="B27" s="923" t="s">
        <v>218</v>
      </c>
      <c r="C27" s="912">
        <f t="shared" si="2"/>
        <v>11.620999999999999</v>
      </c>
      <c r="D27" s="913" t="s">
        <v>51</v>
      </c>
      <c r="E27" s="913" t="s">
        <v>51</v>
      </c>
      <c r="F27" s="913" t="s">
        <v>51</v>
      </c>
      <c r="G27" s="914">
        <f t="shared" si="3"/>
        <v>11.620999999999999</v>
      </c>
      <c r="H27" s="47">
        <v>5.81</v>
      </c>
      <c r="I27" s="47">
        <v>5.8109999999999999</v>
      </c>
      <c r="J27" s="5" t="s">
        <v>100</v>
      </c>
      <c r="K27" s="5" t="s">
        <v>1789</v>
      </c>
      <c r="L27" s="232" t="s">
        <v>1761</v>
      </c>
      <c r="M27" s="924" t="s">
        <v>93</v>
      </c>
      <c r="N27" s="5" t="s">
        <v>101</v>
      </c>
    </row>
    <row r="28" spans="1:14" ht="150" x14ac:dyDescent="0.2">
      <c r="A28" s="125">
        <v>20</v>
      </c>
      <c r="B28" s="6" t="s">
        <v>217</v>
      </c>
      <c r="C28" s="29">
        <v>85.1</v>
      </c>
      <c r="D28" s="925" t="s">
        <v>51</v>
      </c>
      <c r="E28" s="925" t="s">
        <v>51</v>
      </c>
      <c r="F28" s="925" t="s">
        <v>51</v>
      </c>
      <c r="G28" s="39">
        <v>85.1</v>
      </c>
      <c r="H28" s="132">
        <v>42.55</v>
      </c>
      <c r="I28" s="926">
        <v>42.55</v>
      </c>
      <c r="J28" s="5" t="s">
        <v>45</v>
      </c>
      <c r="K28" s="332" t="s">
        <v>1119</v>
      </c>
      <c r="L28" s="232" t="s">
        <v>1776</v>
      </c>
      <c r="M28" s="229" t="s">
        <v>46</v>
      </c>
      <c r="N28" s="3" t="s">
        <v>153</v>
      </c>
    </row>
    <row r="29" spans="1:14" ht="147" x14ac:dyDescent="0.2">
      <c r="A29" s="423">
        <v>21</v>
      </c>
      <c r="B29" s="229" t="s">
        <v>1790</v>
      </c>
      <c r="C29" s="927">
        <f t="shared" ref="C29" si="4">+G29</f>
        <v>1.2</v>
      </c>
      <c r="D29" s="927"/>
      <c r="E29" s="927"/>
      <c r="F29" s="927"/>
      <c r="G29" s="922">
        <f>+H29+I29</f>
        <v>1.2</v>
      </c>
      <c r="H29" s="922">
        <v>0.6</v>
      </c>
      <c r="I29" s="922">
        <v>0.6</v>
      </c>
      <c r="J29" s="120" t="s">
        <v>1791</v>
      </c>
      <c r="K29" s="178" t="s">
        <v>1792</v>
      </c>
      <c r="L29" s="120" t="s">
        <v>1785</v>
      </c>
      <c r="M29" s="120" t="s">
        <v>1005</v>
      </c>
      <c r="N29" s="228"/>
    </row>
    <row r="30" spans="1:14" ht="21" x14ac:dyDescent="0.2">
      <c r="A30" s="1179" t="s">
        <v>48</v>
      </c>
      <c r="B30" s="1180"/>
      <c r="C30" s="1180"/>
      <c r="D30" s="1180"/>
      <c r="E30" s="1180"/>
      <c r="F30" s="1181"/>
      <c r="G30" s="126">
        <f>SUM(G31:G46)</f>
        <v>303</v>
      </c>
      <c r="H30" s="126">
        <f>SUM(H31:H46)</f>
        <v>150.5</v>
      </c>
      <c r="I30" s="126">
        <f>SUM(I31:I46)</f>
        <v>152.5</v>
      </c>
      <c r="J30" s="61"/>
      <c r="K30" s="61"/>
      <c r="L30" s="61"/>
      <c r="M30" s="61"/>
      <c r="N30" s="61"/>
    </row>
    <row r="31" spans="1:14" ht="63" x14ac:dyDescent="0.2">
      <c r="A31" s="125">
        <v>22</v>
      </c>
      <c r="B31" s="928" t="s">
        <v>1793</v>
      </c>
      <c r="C31" s="29">
        <v>48</v>
      </c>
      <c r="D31" s="8" t="s">
        <v>20</v>
      </c>
      <c r="E31" s="8" t="s">
        <v>20</v>
      </c>
      <c r="F31" s="8" t="s">
        <v>20</v>
      </c>
      <c r="G31" s="29">
        <v>48</v>
      </c>
      <c r="H31" s="29">
        <v>24</v>
      </c>
      <c r="I31" s="29">
        <v>24</v>
      </c>
      <c r="J31" s="5" t="s">
        <v>1794</v>
      </c>
      <c r="K31" s="1447" t="s">
        <v>1795</v>
      </c>
      <c r="L31" s="1447" t="s">
        <v>18</v>
      </c>
      <c r="M31" s="5" t="s">
        <v>1796</v>
      </c>
      <c r="N31" s="5" t="s">
        <v>154</v>
      </c>
    </row>
    <row r="32" spans="1:14" ht="84" x14ac:dyDescent="0.2">
      <c r="A32" s="125">
        <v>23</v>
      </c>
      <c r="B32" s="929" t="s">
        <v>1125</v>
      </c>
      <c r="C32" s="28">
        <v>30</v>
      </c>
      <c r="D32" s="8" t="s">
        <v>20</v>
      </c>
      <c r="E32" s="8" t="s">
        <v>20</v>
      </c>
      <c r="F32" s="8" t="s">
        <v>20</v>
      </c>
      <c r="G32" s="28">
        <v>30</v>
      </c>
      <c r="H32" s="28">
        <v>15</v>
      </c>
      <c r="I32" s="28">
        <v>15</v>
      </c>
      <c r="J32" s="9" t="s">
        <v>1797</v>
      </c>
      <c r="K32" s="1449"/>
      <c r="L32" s="1449"/>
      <c r="M32" s="9" t="s">
        <v>1796</v>
      </c>
      <c r="N32" s="5" t="s">
        <v>1798</v>
      </c>
    </row>
    <row r="33" spans="1:14" ht="112.5" x14ac:dyDescent="0.2">
      <c r="A33" s="125">
        <v>24</v>
      </c>
      <c r="B33" s="79" t="s">
        <v>1799</v>
      </c>
      <c r="C33" s="28">
        <v>10</v>
      </c>
      <c r="D33" s="8" t="s">
        <v>20</v>
      </c>
      <c r="E33" s="8" t="s">
        <v>20</v>
      </c>
      <c r="F33" s="8" t="s">
        <v>20</v>
      </c>
      <c r="G33" s="28">
        <v>10</v>
      </c>
      <c r="H33" s="28">
        <v>5</v>
      </c>
      <c r="I33" s="28">
        <v>5</v>
      </c>
      <c r="J33" s="860" t="s">
        <v>1800</v>
      </c>
      <c r="K33" s="1447" t="s">
        <v>1795</v>
      </c>
      <c r="L33" s="1447" t="s">
        <v>18</v>
      </c>
      <c r="M33" s="3" t="s">
        <v>1801</v>
      </c>
      <c r="N33" s="5" t="s">
        <v>1802</v>
      </c>
    </row>
    <row r="34" spans="1:14" ht="112.5" x14ac:dyDescent="0.2">
      <c r="A34" s="125">
        <v>25</v>
      </c>
      <c r="B34" s="79" t="s">
        <v>1133</v>
      </c>
      <c r="C34" s="28">
        <v>20</v>
      </c>
      <c r="D34" s="8" t="s">
        <v>20</v>
      </c>
      <c r="E34" s="8" t="s">
        <v>20</v>
      </c>
      <c r="F34" s="8" t="s">
        <v>20</v>
      </c>
      <c r="G34" s="28">
        <v>20</v>
      </c>
      <c r="H34" s="28">
        <v>10</v>
      </c>
      <c r="I34" s="28">
        <v>10</v>
      </c>
      <c r="J34" s="860" t="s">
        <v>1803</v>
      </c>
      <c r="K34" s="1449"/>
      <c r="L34" s="1449"/>
      <c r="M34" s="4" t="s">
        <v>1804</v>
      </c>
      <c r="N34" s="5" t="s">
        <v>1805</v>
      </c>
    </row>
    <row r="35" spans="1:14" ht="112.5" x14ac:dyDescent="0.2">
      <c r="A35" s="125">
        <v>26</v>
      </c>
      <c r="B35" s="79" t="s">
        <v>1137</v>
      </c>
      <c r="C35" s="28">
        <v>10</v>
      </c>
      <c r="D35" s="8" t="s">
        <v>20</v>
      </c>
      <c r="E35" s="8" t="s">
        <v>20</v>
      </c>
      <c r="F35" s="8" t="s">
        <v>20</v>
      </c>
      <c r="G35" s="28">
        <v>10</v>
      </c>
      <c r="H35" s="28">
        <v>5</v>
      </c>
      <c r="I35" s="28">
        <v>5</v>
      </c>
      <c r="J35" s="177" t="s">
        <v>1806</v>
      </c>
      <c r="K35" s="1266" t="s">
        <v>274</v>
      </c>
      <c r="L35" s="1447" t="s">
        <v>18</v>
      </c>
      <c r="M35" s="9" t="s">
        <v>1796</v>
      </c>
      <c r="N35" s="5" t="s">
        <v>1802</v>
      </c>
    </row>
    <row r="36" spans="1:14" ht="93.75" x14ac:dyDescent="0.2">
      <c r="A36" s="125">
        <v>27</v>
      </c>
      <c r="B36" s="79" t="s">
        <v>1141</v>
      </c>
      <c r="C36" s="28">
        <v>8</v>
      </c>
      <c r="D36" s="8" t="s">
        <v>20</v>
      </c>
      <c r="E36" s="8" t="s">
        <v>20</v>
      </c>
      <c r="F36" s="8" t="s">
        <v>20</v>
      </c>
      <c r="G36" s="370">
        <v>8</v>
      </c>
      <c r="H36" s="370">
        <v>4</v>
      </c>
      <c r="I36" s="370">
        <v>4</v>
      </c>
      <c r="J36" s="184" t="s">
        <v>1142</v>
      </c>
      <c r="K36" s="1268"/>
      <c r="L36" s="1449"/>
      <c r="M36" s="9" t="s">
        <v>1796</v>
      </c>
      <c r="N36" s="5" t="s">
        <v>1807</v>
      </c>
    </row>
    <row r="37" spans="1:14" ht="84" x14ac:dyDescent="0.2">
      <c r="A37" s="125">
        <v>28</v>
      </c>
      <c r="B37" s="82" t="s">
        <v>1144</v>
      </c>
      <c r="C37" s="29">
        <v>22</v>
      </c>
      <c r="D37" s="8" t="s">
        <v>20</v>
      </c>
      <c r="E37" s="8" t="s">
        <v>20</v>
      </c>
      <c r="F37" s="8" t="s">
        <v>20</v>
      </c>
      <c r="G37" s="370">
        <v>22</v>
      </c>
      <c r="H37" s="370">
        <v>11</v>
      </c>
      <c r="I37" s="370">
        <v>11</v>
      </c>
      <c r="J37" s="232" t="s">
        <v>1145</v>
      </c>
      <c r="K37" s="267" t="s">
        <v>1146</v>
      </c>
      <c r="L37" s="1447" t="s">
        <v>18</v>
      </c>
      <c r="M37" s="232" t="s">
        <v>1808</v>
      </c>
      <c r="N37" s="5" t="s">
        <v>1809</v>
      </c>
    </row>
    <row r="38" spans="1:14" ht="105" x14ac:dyDescent="0.2">
      <c r="A38" s="125">
        <v>29</v>
      </c>
      <c r="B38" s="82" t="s">
        <v>1148</v>
      </c>
      <c r="C38" s="29">
        <v>22</v>
      </c>
      <c r="D38" s="8" t="s">
        <v>20</v>
      </c>
      <c r="E38" s="8" t="s">
        <v>20</v>
      </c>
      <c r="F38" s="8" t="s">
        <v>20</v>
      </c>
      <c r="G38" s="370">
        <v>22</v>
      </c>
      <c r="H38" s="370">
        <v>11</v>
      </c>
      <c r="I38" s="370">
        <v>11</v>
      </c>
      <c r="J38" s="232" t="s">
        <v>1149</v>
      </c>
      <c r="K38" s="267" t="s">
        <v>1150</v>
      </c>
      <c r="L38" s="1449"/>
      <c r="M38" s="232" t="s">
        <v>1810</v>
      </c>
      <c r="N38" s="5" t="s">
        <v>1809</v>
      </c>
    </row>
    <row r="39" spans="1:14" ht="131.25" x14ac:dyDescent="0.2">
      <c r="A39" s="125">
        <v>30</v>
      </c>
      <c r="B39" s="82" t="s">
        <v>1152</v>
      </c>
      <c r="C39" s="29">
        <v>40</v>
      </c>
      <c r="D39" s="8" t="s">
        <v>20</v>
      </c>
      <c r="E39" s="8" t="s">
        <v>20</v>
      </c>
      <c r="F39" s="8" t="s">
        <v>20</v>
      </c>
      <c r="G39" s="39">
        <v>40</v>
      </c>
      <c r="H39" s="39">
        <v>20</v>
      </c>
      <c r="I39" s="39">
        <v>20</v>
      </c>
      <c r="J39" s="332" t="s">
        <v>1811</v>
      </c>
      <c r="K39" s="5" t="s">
        <v>1154</v>
      </c>
      <c r="L39" s="5" t="s">
        <v>18</v>
      </c>
      <c r="M39" s="5" t="s">
        <v>1812</v>
      </c>
      <c r="N39" s="5" t="s">
        <v>1813</v>
      </c>
    </row>
    <row r="40" spans="1:14" ht="63" x14ac:dyDescent="0.2">
      <c r="A40" s="125">
        <v>31</v>
      </c>
      <c r="B40" s="129" t="s">
        <v>1157</v>
      </c>
      <c r="C40" s="109"/>
      <c r="D40" s="130"/>
      <c r="E40" s="130"/>
      <c r="F40" s="130"/>
      <c r="G40" s="132">
        <f>H40+I40</f>
        <v>18</v>
      </c>
      <c r="H40" s="132">
        <v>8</v>
      </c>
      <c r="I40" s="132">
        <v>10</v>
      </c>
      <c r="J40" s="120" t="s">
        <v>1158</v>
      </c>
      <c r="K40" s="120" t="s">
        <v>1159</v>
      </c>
      <c r="L40" s="120" t="s">
        <v>18</v>
      </c>
      <c r="M40" s="120" t="s">
        <v>326</v>
      </c>
      <c r="N40" s="120" t="s">
        <v>1814</v>
      </c>
    </row>
    <row r="41" spans="1:14" ht="63" x14ac:dyDescent="0.2">
      <c r="A41" s="125">
        <v>32</v>
      </c>
      <c r="B41" s="129" t="s">
        <v>327</v>
      </c>
      <c r="C41" s="109"/>
      <c r="D41" s="130"/>
      <c r="E41" s="130"/>
      <c r="F41" s="130"/>
      <c r="G41" s="132">
        <f t="shared" ref="G41:G46" si="5">H41+I41</f>
        <v>40</v>
      </c>
      <c r="H41" s="132">
        <v>20</v>
      </c>
      <c r="I41" s="132">
        <v>20</v>
      </c>
      <c r="J41" s="121" t="s">
        <v>328</v>
      </c>
      <c r="K41" s="227" t="s">
        <v>329</v>
      </c>
      <c r="L41" s="121" t="s">
        <v>18</v>
      </c>
      <c r="M41" s="227" t="s">
        <v>326</v>
      </c>
      <c r="N41" s="120" t="s">
        <v>1815</v>
      </c>
    </row>
    <row r="42" spans="1:14" ht="63" x14ac:dyDescent="0.2">
      <c r="A42" s="125">
        <v>33</v>
      </c>
      <c r="B42" s="112" t="s">
        <v>1816</v>
      </c>
      <c r="C42" s="109"/>
      <c r="D42" s="130"/>
      <c r="E42" s="130"/>
      <c r="F42" s="130"/>
      <c r="G42" s="132">
        <f t="shared" si="5"/>
        <v>10</v>
      </c>
      <c r="H42" s="132">
        <v>5</v>
      </c>
      <c r="I42" s="132">
        <v>5</v>
      </c>
      <c r="J42" s="120" t="s">
        <v>1165</v>
      </c>
      <c r="K42" s="120" t="s">
        <v>1165</v>
      </c>
      <c r="L42" s="121" t="s">
        <v>18</v>
      </c>
      <c r="M42" s="227" t="s">
        <v>326</v>
      </c>
      <c r="N42" s="120"/>
    </row>
    <row r="43" spans="1:14" ht="63" x14ac:dyDescent="0.2">
      <c r="A43" s="125">
        <v>34</v>
      </c>
      <c r="B43" s="112" t="s">
        <v>1164</v>
      </c>
      <c r="C43" s="109"/>
      <c r="D43" s="130"/>
      <c r="E43" s="130"/>
      <c r="F43" s="130"/>
      <c r="G43" s="132">
        <f t="shared" si="5"/>
        <v>10</v>
      </c>
      <c r="H43" s="132">
        <v>5</v>
      </c>
      <c r="I43" s="132">
        <v>5</v>
      </c>
      <c r="J43" s="120" t="s">
        <v>1165</v>
      </c>
      <c r="K43" s="120" t="s">
        <v>1165</v>
      </c>
      <c r="L43" s="121" t="s">
        <v>18</v>
      </c>
      <c r="M43" s="227" t="s">
        <v>326</v>
      </c>
      <c r="N43" s="120" t="s">
        <v>1166</v>
      </c>
    </row>
    <row r="44" spans="1:14" ht="63" x14ac:dyDescent="0.2">
      <c r="A44" s="125">
        <v>35</v>
      </c>
      <c r="B44" s="227" t="s">
        <v>210</v>
      </c>
      <c r="C44" s="109"/>
      <c r="D44" s="130"/>
      <c r="E44" s="130"/>
      <c r="F44" s="130"/>
      <c r="G44" s="132">
        <f t="shared" si="5"/>
        <v>10</v>
      </c>
      <c r="H44" s="132">
        <v>5</v>
      </c>
      <c r="I44" s="132">
        <v>5</v>
      </c>
      <c r="J44" s="120" t="s">
        <v>1817</v>
      </c>
      <c r="K44" s="120" t="s">
        <v>1817</v>
      </c>
      <c r="L44" s="124" t="s">
        <v>18</v>
      </c>
      <c r="M44" s="227" t="s">
        <v>326</v>
      </c>
      <c r="N44" s="120" t="s">
        <v>1818</v>
      </c>
    </row>
    <row r="45" spans="1:14" ht="105" x14ac:dyDescent="0.2">
      <c r="A45" s="125">
        <v>36</v>
      </c>
      <c r="B45" s="129" t="s">
        <v>331</v>
      </c>
      <c r="C45" s="109"/>
      <c r="D45" s="130"/>
      <c r="E45" s="130"/>
      <c r="F45" s="130"/>
      <c r="G45" s="132">
        <f t="shared" si="5"/>
        <v>4</v>
      </c>
      <c r="H45" s="132">
        <v>2</v>
      </c>
      <c r="I45" s="132">
        <v>2</v>
      </c>
      <c r="J45" s="121" t="s">
        <v>332</v>
      </c>
      <c r="K45" s="227" t="s">
        <v>333</v>
      </c>
      <c r="L45" s="124" t="s">
        <v>18</v>
      </c>
      <c r="M45" s="227" t="s">
        <v>326</v>
      </c>
      <c r="N45" s="120" t="s">
        <v>334</v>
      </c>
    </row>
    <row r="46" spans="1:14" ht="63" x14ac:dyDescent="0.2">
      <c r="A46" s="125">
        <v>37</v>
      </c>
      <c r="B46" s="129" t="s">
        <v>340</v>
      </c>
      <c r="C46" s="109"/>
      <c r="D46" s="130"/>
      <c r="E46" s="130"/>
      <c r="F46" s="130"/>
      <c r="G46" s="132">
        <f t="shared" si="5"/>
        <v>1</v>
      </c>
      <c r="H46" s="132">
        <v>0.5</v>
      </c>
      <c r="I46" s="132">
        <v>0.5</v>
      </c>
      <c r="J46" s="121" t="s">
        <v>1167</v>
      </c>
      <c r="K46" s="124" t="s">
        <v>342</v>
      </c>
      <c r="L46" s="124" t="s">
        <v>18</v>
      </c>
      <c r="M46" s="227" t="s">
        <v>326</v>
      </c>
      <c r="N46" s="120" t="s">
        <v>343</v>
      </c>
    </row>
    <row r="47" spans="1:14" ht="21" x14ac:dyDescent="0.2">
      <c r="A47" s="1174" t="s">
        <v>718</v>
      </c>
      <c r="B47" s="1174"/>
      <c r="C47" s="1174"/>
      <c r="D47" s="1174"/>
      <c r="E47" s="1174"/>
      <c r="F47" s="1174"/>
      <c r="G47" s="930">
        <f>G48+G49+G50</f>
        <v>190</v>
      </c>
      <c r="H47" s="930">
        <f>H48+H49+H50</f>
        <v>100</v>
      </c>
      <c r="I47" s="930">
        <f>I48+I49+I50</f>
        <v>90</v>
      </c>
      <c r="J47" s="61"/>
      <c r="K47" s="412"/>
      <c r="L47" s="412"/>
      <c r="M47" s="61"/>
      <c r="N47" s="61"/>
    </row>
    <row r="48" spans="1:14" ht="175.5" x14ac:dyDescent="0.2">
      <c r="A48" s="125">
        <v>38</v>
      </c>
      <c r="B48" s="931" t="s">
        <v>1819</v>
      </c>
      <c r="C48" s="932">
        <v>70</v>
      </c>
      <c r="D48" s="8" t="s">
        <v>20</v>
      </c>
      <c r="E48" s="8" t="s">
        <v>20</v>
      </c>
      <c r="F48" s="8" t="s">
        <v>20</v>
      </c>
      <c r="G48" s="933">
        <v>70</v>
      </c>
      <c r="H48" s="933">
        <v>40</v>
      </c>
      <c r="I48" s="933">
        <v>30</v>
      </c>
      <c r="J48" s="5" t="s">
        <v>1173</v>
      </c>
      <c r="K48" s="5" t="s">
        <v>1173</v>
      </c>
      <c r="L48" s="1447" t="s">
        <v>1820</v>
      </c>
      <c r="M48" s="5" t="s">
        <v>1175</v>
      </c>
      <c r="N48" s="3" t="s">
        <v>1821</v>
      </c>
    </row>
    <row r="49" spans="1:14" ht="165.75" customHeight="1" x14ac:dyDescent="0.2">
      <c r="A49" s="125">
        <v>39</v>
      </c>
      <c r="B49" s="931" t="s">
        <v>1177</v>
      </c>
      <c r="C49" s="934">
        <v>40</v>
      </c>
      <c r="D49" s="8" t="s">
        <v>20</v>
      </c>
      <c r="E49" s="8" t="s">
        <v>20</v>
      </c>
      <c r="F49" s="8" t="s">
        <v>20</v>
      </c>
      <c r="G49" s="934">
        <v>40</v>
      </c>
      <c r="H49" s="935">
        <v>20</v>
      </c>
      <c r="I49" s="935">
        <v>20</v>
      </c>
      <c r="J49" s="332" t="s">
        <v>1822</v>
      </c>
      <c r="K49" s="332" t="s">
        <v>1179</v>
      </c>
      <c r="L49" s="1449"/>
      <c r="M49" s="5" t="s">
        <v>1175</v>
      </c>
      <c r="N49" s="3" t="s">
        <v>1823</v>
      </c>
    </row>
    <row r="50" spans="1:14" ht="138" x14ac:dyDescent="0.2">
      <c r="A50" s="125">
        <v>40</v>
      </c>
      <c r="B50" s="82" t="s">
        <v>1824</v>
      </c>
      <c r="C50" s="934">
        <v>80</v>
      </c>
      <c r="D50" s="936"/>
      <c r="E50" s="936"/>
      <c r="F50" s="936"/>
      <c r="G50" s="934">
        <v>80</v>
      </c>
      <c r="H50" s="934">
        <v>40</v>
      </c>
      <c r="I50" s="934">
        <v>40</v>
      </c>
      <c r="J50" s="5" t="s">
        <v>1825</v>
      </c>
      <c r="K50" s="332" t="s">
        <v>1185</v>
      </c>
      <c r="L50" s="5" t="s">
        <v>1826</v>
      </c>
      <c r="M50" s="5" t="s">
        <v>1827</v>
      </c>
      <c r="N50" s="561" t="s">
        <v>1828</v>
      </c>
    </row>
    <row r="51" spans="1:14" ht="21" x14ac:dyDescent="0.2">
      <c r="A51" s="1174" t="s">
        <v>277</v>
      </c>
      <c r="B51" s="1174"/>
      <c r="C51" s="1174"/>
      <c r="D51" s="1174"/>
      <c r="E51" s="1174"/>
      <c r="F51" s="1174"/>
      <c r="G51" s="930">
        <f>G52</f>
        <v>10</v>
      </c>
      <c r="H51" s="930">
        <f>H52</f>
        <v>5</v>
      </c>
      <c r="I51" s="930">
        <f>I52</f>
        <v>5</v>
      </c>
      <c r="J51" s="61"/>
      <c r="K51" s="412"/>
      <c r="L51" s="412"/>
      <c r="M51" s="61"/>
      <c r="N51" s="61"/>
    </row>
    <row r="52" spans="1:14" ht="84" x14ac:dyDescent="0.2">
      <c r="A52" s="125">
        <v>41</v>
      </c>
      <c r="B52" s="6" t="s">
        <v>251</v>
      </c>
      <c r="C52" s="8" t="s">
        <v>20</v>
      </c>
      <c r="D52" s="8" t="s">
        <v>20</v>
      </c>
      <c r="E52" s="8" t="s">
        <v>20</v>
      </c>
      <c r="F52" s="29">
        <v>10</v>
      </c>
      <c r="G52" s="29">
        <v>10</v>
      </c>
      <c r="H52" s="29">
        <v>5</v>
      </c>
      <c r="I52" s="29">
        <v>5</v>
      </c>
      <c r="J52" s="5" t="s">
        <v>136</v>
      </c>
      <c r="K52" s="5" t="s">
        <v>137</v>
      </c>
      <c r="L52" s="5" t="s">
        <v>1829</v>
      </c>
      <c r="M52" s="5" t="s">
        <v>139</v>
      </c>
      <c r="N52" s="5" t="s">
        <v>267</v>
      </c>
    </row>
    <row r="53" spans="1:14" ht="21" x14ac:dyDescent="0.2">
      <c r="A53" s="1182" t="s">
        <v>1190</v>
      </c>
      <c r="B53" s="1182"/>
      <c r="C53" s="1182"/>
      <c r="D53" s="1182"/>
      <c r="E53" s="1182"/>
      <c r="F53" s="1182"/>
      <c r="G53" s="930">
        <f>G54+G55</f>
        <v>115</v>
      </c>
      <c r="H53" s="930">
        <f t="shared" ref="H53:I53" si="6">H54+H55</f>
        <v>57.5</v>
      </c>
      <c r="I53" s="930">
        <f t="shared" si="6"/>
        <v>57.5</v>
      </c>
      <c r="J53" s="380"/>
      <c r="K53" s="380"/>
      <c r="L53" s="380"/>
      <c r="M53" s="380"/>
      <c r="N53" s="380"/>
    </row>
    <row r="54" spans="1:14" ht="204.75" x14ac:dyDescent="0.2">
      <c r="A54" s="125">
        <v>42</v>
      </c>
      <c r="B54" s="204" t="s">
        <v>1830</v>
      </c>
      <c r="C54" s="130"/>
      <c r="D54" s="130"/>
      <c r="E54" s="130"/>
      <c r="F54" s="109"/>
      <c r="G54" s="109">
        <v>65</v>
      </c>
      <c r="H54" s="109">
        <v>32.5</v>
      </c>
      <c r="I54" s="109">
        <v>32.5</v>
      </c>
      <c r="J54" s="208" t="s">
        <v>1831</v>
      </c>
      <c r="K54" s="178" t="s">
        <v>1832</v>
      </c>
      <c r="L54" s="227" t="s">
        <v>280</v>
      </c>
      <c r="M54" s="514" t="s">
        <v>1194</v>
      </c>
      <c r="N54" s="514"/>
    </row>
    <row r="55" spans="1:14" ht="211.5" customHeight="1" x14ac:dyDescent="0.25">
      <c r="A55" s="125">
        <v>43</v>
      </c>
      <c r="B55" s="120" t="s">
        <v>1833</v>
      </c>
      <c r="C55" s="210"/>
      <c r="D55" s="210"/>
      <c r="E55" s="210"/>
      <c r="F55" s="210"/>
      <c r="G55" s="109">
        <v>50</v>
      </c>
      <c r="H55" s="109">
        <v>25</v>
      </c>
      <c r="I55" s="109">
        <v>25</v>
      </c>
      <c r="J55" s="208" t="s">
        <v>1831</v>
      </c>
      <c r="K55" s="178" t="s">
        <v>1832</v>
      </c>
      <c r="L55" s="227" t="s">
        <v>280</v>
      </c>
      <c r="M55" s="514" t="s">
        <v>1194</v>
      </c>
      <c r="N55" s="514"/>
    </row>
    <row r="56" spans="1:14" ht="57.75" customHeight="1" thickBot="1" x14ac:dyDescent="0.4">
      <c r="A56" s="1194" t="s">
        <v>1834</v>
      </c>
      <c r="B56" s="1194"/>
      <c r="C56" s="937">
        <f>SUM(C9:C28)+SUM(C31:C39)+SUM(C48:C50)</f>
        <v>12210.740999999998</v>
      </c>
      <c r="D56" s="938"/>
      <c r="E56" s="938"/>
      <c r="F56" s="938"/>
      <c r="G56" s="937">
        <f>G8+G30+G47+G51+G53</f>
        <v>12429.940999999999</v>
      </c>
      <c r="H56" s="937">
        <f>H8+H30+H47+H51+H53</f>
        <v>5671.335</v>
      </c>
      <c r="I56" s="937">
        <f>I8+I30+I47+I51+I53</f>
        <v>6758.6059999999998</v>
      </c>
      <c r="J56" s="43"/>
      <c r="K56" s="43"/>
      <c r="L56" s="43"/>
      <c r="M56" s="43"/>
      <c r="N56" s="43"/>
    </row>
    <row r="57" spans="1:14" ht="21.75" thickTop="1" x14ac:dyDescent="0.2">
      <c r="A57" s="1195" t="s">
        <v>1835</v>
      </c>
      <c r="B57" s="1195"/>
      <c r="C57" s="1195"/>
      <c r="D57" s="1195"/>
      <c r="E57" s="1195"/>
      <c r="F57" s="1195"/>
      <c r="G57" s="1195"/>
      <c r="H57" s="1195"/>
      <c r="I57" s="1195"/>
      <c r="J57" s="1195"/>
      <c r="K57" s="1195"/>
      <c r="L57" s="1195"/>
      <c r="M57" s="1195"/>
      <c r="N57" s="1195"/>
    </row>
    <row r="58" spans="1:14" ht="21" x14ac:dyDescent="0.2">
      <c r="A58" s="1211" t="s">
        <v>122</v>
      </c>
      <c r="B58" s="1211"/>
      <c r="C58" s="1211"/>
      <c r="D58" s="1211"/>
      <c r="E58" s="1211"/>
      <c r="F58" s="1211"/>
      <c r="G58" s="930">
        <f>SUM(G59:G65)</f>
        <v>1020</v>
      </c>
      <c r="H58" s="930">
        <f t="shared" ref="H58:I58" si="7">SUM(H59:H65)</f>
        <v>460</v>
      </c>
      <c r="I58" s="930">
        <f t="shared" si="7"/>
        <v>560</v>
      </c>
      <c r="J58" s="64"/>
      <c r="K58" s="64"/>
      <c r="L58" s="64"/>
      <c r="M58" s="64"/>
      <c r="N58" s="64"/>
    </row>
    <row r="59" spans="1:14" ht="84" x14ac:dyDescent="0.2">
      <c r="A59" s="125">
        <v>1</v>
      </c>
      <c r="B59" s="939" t="s">
        <v>244</v>
      </c>
      <c r="C59" s="940">
        <v>80</v>
      </c>
      <c r="D59" s="221" t="s">
        <v>20</v>
      </c>
      <c r="E59" s="221" t="s">
        <v>20</v>
      </c>
      <c r="F59" s="221" t="s">
        <v>20</v>
      </c>
      <c r="G59" s="940">
        <v>80</v>
      </c>
      <c r="H59" s="940">
        <v>40</v>
      </c>
      <c r="I59" s="940">
        <v>40</v>
      </c>
      <c r="J59" s="320" t="s">
        <v>1836</v>
      </c>
      <c r="K59" s="320" t="s">
        <v>1836</v>
      </c>
      <c r="L59" s="1239" t="s">
        <v>43</v>
      </c>
      <c r="M59" s="941" t="s">
        <v>1837</v>
      </c>
      <c r="N59" s="415" t="s">
        <v>1197</v>
      </c>
    </row>
    <row r="60" spans="1:14" ht="105" x14ac:dyDescent="0.2">
      <c r="A60" s="125">
        <v>2</v>
      </c>
      <c r="B60" s="942" t="s">
        <v>243</v>
      </c>
      <c r="C60" s="943">
        <v>30</v>
      </c>
      <c r="D60" s="17" t="s">
        <v>20</v>
      </c>
      <c r="E60" s="17" t="s">
        <v>20</v>
      </c>
      <c r="F60" s="17" t="s">
        <v>20</v>
      </c>
      <c r="G60" s="943">
        <v>30</v>
      </c>
      <c r="H60" s="943">
        <v>15</v>
      </c>
      <c r="I60" s="943">
        <v>15</v>
      </c>
      <c r="J60" s="232" t="s">
        <v>1838</v>
      </c>
      <c r="K60" s="232" t="s">
        <v>1839</v>
      </c>
      <c r="L60" s="1265"/>
      <c r="M60" s="944" t="s">
        <v>1837</v>
      </c>
      <c r="N60" s="121" t="s">
        <v>1200</v>
      </c>
    </row>
    <row r="61" spans="1:14" ht="147" x14ac:dyDescent="0.2">
      <c r="A61" s="125">
        <v>3</v>
      </c>
      <c r="B61" s="6" t="s">
        <v>1840</v>
      </c>
      <c r="C61" s="29">
        <v>10</v>
      </c>
      <c r="D61" s="17" t="s">
        <v>20</v>
      </c>
      <c r="E61" s="17" t="s">
        <v>20</v>
      </c>
      <c r="F61" s="945" t="s">
        <v>20</v>
      </c>
      <c r="G61" s="29">
        <v>10</v>
      </c>
      <c r="H61" s="29">
        <v>5</v>
      </c>
      <c r="I61" s="29">
        <v>5</v>
      </c>
      <c r="J61" s="232" t="s">
        <v>1841</v>
      </c>
      <c r="K61" s="232" t="s">
        <v>1842</v>
      </c>
      <c r="L61" s="319" t="s">
        <v>1843</v>
      </c>
      <c r="M61" s="5" t="s">
        <v>1844</v>
      </c>
      <c r="N61" s="791"/>
    </row>
    <row r="62" spans="1:14" ht="147" x14ac:dyDescent="0.2">
      <c r="A62" s="125">
        <v>4</v>
      </c>
      <c r="B62" s="129" t="s">
        <v>1845</v>
      </c>
      <c r="C62" s="130" t="s">
        <v>20</v>
      </c>
      <c r="D62" s="130" t="s">
        <v>20</v>
      </c>
      <c r="E62" s="130" t="s">
        <v>20</v>
      </c>
      <c r="F62" s="130" t="s">
        <v>20</v>
      </c>
      <c r="G62" s="130" t="s">
        <v>20</v>
      </c>
      <c r="H62" s="669" t="s">
        <v>124</v>
      </c>
      <c r="I62" s="669" t="s">
        <v>124</v>
      </c>
      <c r="J62" s="227" t="s">
        <v>1846</v>
      </c>
      <c r="K62" s="213" t="s">
        <v>1847</v>
      </c>
      <c r="L62" s="5" t="s">
        <v>1843</v>
      </c>
      <c r="M62" s="121" t="s">
        <v>1844</v>
      </c>
      <c r="N62" s="946" t="s">
        <v>1890</v>
      </c>
    </row>
    <row r="63" spans="1:14" ht="84" x14ac:dyDescent="0.2">
      <c r="A63" s="125">
        <v>5</v>
      </c>
      <c r="B63" s="4" t="s">
        <v>239</v>
      </c>
      <c r="C63" s="892">
        <v>200</v>
      </c>
      <c r="D63" s="8" t="s">
        <v>20</v>
      </c>
      <c r="E63" s="8" t="s">
        <v>20</v>
      </c>
      <c r="F63" s="8" t="s">
        <v>20</v>
      </c>
      <c r="G63" s="892">
        <v>200</v>
      </c>
      <c r="H63" s="892">
        <v>100</v>
      </c>
      <c r="I63" s="892">
        <v>100</v>
      </c>
      <c r="J63" s="9" t="s">
        <v>190</v>
      </c>
      <c r="K63" s="9" t="s">
        <v>1848</v>
      </c>
      <c r="L63" s="121" t="s">
        <v>1849</v>
      </c>
      <c r="M63" s="121" t="s">
        <v>320</v>
      </c>
      <c r="N63" s="230" t="s">
        <v>321</v>
      </c>
    </row>
    <row r="64" spans="1:14" ht="63" x14ac:dyDescent="0.2">
      <c r="A64" s="125">
        <v>6</v>
      </c>
      <c r="B64" s="4" t="s">
        <v>238</v>
      </c>
      <c r="C64" s="892">
        <v>300</v>
      </c>
      <c r="D64" s="8" t="s">
        <v>20</v>
      </c>
      <c r="E64" s="8" t="s">
        <v>20</v>
      </c>
      <c r="F64" s="8" t="s">
        <v>20</v>
      </c>
      <c r="G64" s="892">
        <v>300</v>
      </c>
      <c r="H64" s="892">
        <v>100</v>
      </c>
      <c r="I64" s="892">
        <v>200</v>
      </c>
      <c r="J64" s="9" t="s">
        <v>192</v>
      </c>
      <c r="K64" s="9" t="s">
        <v>193</v>
      </c>
      <c r="L64" s="121" t="s">
        <v>1850</v>
      </c>
      <c r="M64" s="121" t="s">
        <v>320</v>
      </c>
      <c r="N64" s="230" t="s">
        <v>321</v>
      </c>
    </row>
    <row r="65" spans="1:14" ht="84" x14ac:dyDescent="0.2">
      <c r="A65" s="125">
        <v>7</v>
      </c>
      <c r="B65" s="4" t="s">
        <v>1851</v>
      </c>
      <c r="C65" s="892">
        <v>400</v>
      </c>
      <c r="D65" s="8" t="s">
        <v>20</v>
      </c>
      <c r="E65" s="8" t="s">
        <v>20</v>
      </c>
      <c r="F65" s="8" t="s">
        <v>20</v>
      </c>
      <c r="G65" s="892">
        <v>400</v>
      </c>
      <c r="H65" s="892">
        <v>200</v>
      </c>
      <c r="I65" s="892">
        <v>200</v>
      </c>
      <c r="J65" s="9" t="s">
        <v>195</v>
      </c>
      <c r="K65" s="9" t="s">
        <v>196</v>
      </c>
      <c r="L65" s="121" t="s">
        <v>1849</v>
      </c>
      <c r="M65" s="121" t="s">
        <v>320</v>
      </c>
      <c r="N65" s="230" t="s">
        <v>321</v>
      </c>
    </row>
    <row r="66" spans="1:14" ht="21" x14ac:dyDescent="0.2">
      <c r="A66" s="1182" t="s">
        <v>1217</v>
      </c>
      <c r="B66" s="1182"/>
      <c r="C66" s="1182"/>
      <c r="D66" s="1182"/>
      <c r="E66" s="1182"/>
      <c r="F66" s="1182"/>
      <c r="G66" s="87">
        <f>SUM(G67:G68)</f>
        <v>287.94479999999999</v>
      </c>
      <c r="H66" s="87">
        <f t="shared" ref="H66:I66" si="8">SUM(H67:H68)</f>
        <v>143.97239999999999</v>
      </c>
      <c r="I66" s="87">
        <f t="shared" si="8"/>
        <v>143.97239999999999</v>
      </c>
      <c r="J66" s="241"/>
      <c r="K66" s="241"/>
      <c r="L66" s="241"/>
      <c r="M66" s="241"/>
      <c r="N66" s="241"/>
    </row>
    <row r="67" spans="1:14" ht="157.5" x14ac:dyDescent="0.2">
      <c r="A67" s="125">
        <v>8</v>
      </c>
      <c r="B67" s="396" t="s">
        <v>241</v>
      </c>
      <c r="C67" s="196">
        <v>365.38819999999998</v>
      </c>
      <c r="D67" s="450" t="s">
        <v>20</v>
      </c>
      <c r="E67" s="450" t="s">
        <v>20</v>
      </c>
      <c r="F67" s="450" t="s">
        <v>20</v>
      </c>
      <c r="G67" s="198">
        <v>61.344799999999999</v>
      </c>
      <c r="H67" s="198">
        <v>30.6724</v>
      </c>
      <c r="I67" s="198">
        <v>30.6724</v>
      </c>
      <c r="J67" s="947" t="s">
        <v>1852</v>
      </c>
      <c r="K67" s="948" t="s">
        <v>1853</v>
      </c>
      <c r="L67" s="202" t="s">
        <v>38</v>
      </c>
      <c r="M67" s="203" t="s">
        <v>41</v>
      </c>
      <c r="N67" s="202" t="s">
        <v>309</v>
      </c>
    </row>
    <row r="68" spans="1:14" ht="84" x14ac:dyDescent="0.2">
      <c r="A68" s="125">
        <v>9</v>
      </c>
      <c r="B68" s="204" t="s">
        <v>240</v>
      </c>
      <c r="C68" s="130" t="s">
        <v>20</v>
      </c>
      <c r="D68" s="130" t="s">
        <v>20</v>
      </c>
      <c r="E68" s="130" t="s">
        <v>20</v>
      </c>
      <c r="F68" s="712">
        <v>2192.7049999999999</v>
      </c>
      <c r="G68" s="949">
        <v>226.6</v>
      </c>
      <c r="H68" s="949">
        <v>113.3</v>
      </c>
      <c r="I68" s="949">
        <v>113.3</v>
      </c>
      <c r="J68" s="120" t="s">
        <v>1854</v>
      </c>
      <c r="K68" s="120" t="s">
        <v>1855</v>
      </c>
      <c r="L68" s="120" t="s">
        <v>43</v>
      </c>
      <c r="M68" s="120" t="s">
        <v>44</v>
      </c>
      <c r="N68" s="120" t="s">
        <v>311</v>
      </c>
    </row>
    <row r="69" spans="1:14" ht="21" x14ac:dyDescent="0.2">
      <c r="A69" s="1174" t="s">
        <v>718</v>
      </c>
      <c r="B69" s="1174"/>
      <c r="C69" s="1174"/>
      <c r="D69" s="1174"/>
      <c r="E69" s="1174"/>
      <c r="F69" s="1174"/>
      <c r="G69" s="87">
        <f>G70</f>
        <v>40</v>
      </c>
      <c r="H69" s="87">
        <f t="shared" ref="H69:I69" si="9">H70</f>
        <v>20</v>
      </c>
      <c r="I69" s="87">
        <f t="shared" si="9"/>
        <v>20</v>
      </c>
      <c r="J69" s="61"/>
      <c r="K69" s="61"/>
      <c r="L69" s="61"/>
      <c r="M69" s="61"/>
      <c r="N69" s="61"/>
    </row>
    <row r="70" spans="1:14" ht="159" customHeight="1" x14ac:dyDescent="0.2">
      <c r="A70" s="125">
        <v>10</v>
      </c>
      <c r="B70" s="6" t="s">
        <v>1222</v>
      </c>
      <c r="C70" s="39">
        <v>40</v>
      </c>
      <c r="D70" s="8" t="s">
        <v>20</v>
      </c>
      <c r="E70" s="8" t="s">
        <v>20</v>
      </c>
      <c r="F70" s="8" t="s">
        <v>20</v>
      </c>
      <c r="G70" s="39">
        <v>40</v>
      </c>
      <c r="H70" s="39">
        <v>20</v>
      </c>
      <c r="I70" s="39">
        <v>20</v>
      </c>
      <c r="J70" s="39" t="s">
        <v>1223</v>
      </c>
      <c r="K70" s="5" t="s">
        <v>1856</v>
      </c>
      <c r="L70" s="332" t="s">
        <v>1857</v>
      </c>
      <c r="M70" s="5" t="s">
        <v>1226</v>
      </c>
      <c r="N70" s="120" t="s">
        <v>1156</v>
      </c>
    </row>
    <row r="71" spans="1:14" ht="51.75" customHeight="1" x14ac:dyDescent="0.2">
      <c r="A71" s="1298" t="s">
        <v>1858</v>
      </c>
      <c r="B71" s="1298"/>
      <c r="C71" s="950">
        <f>SUM(C59:C61)+C67+C70+SUM(C63:C65)</f>
        <v>1425.3881999999999</v>
      </c>
      <c r="D71" s="951"/>
      <c r="E71" s="951"/>
      <c r="F71" s="952">
        <f>F68</f>
        <v>2192.7049999999999</v>
      </c>
      <c r="G71" s="950">
        <f>G58+G66+G69</f>
        <v>1347.9448</v>
      </c>
      <c r="H71" s="950">
        <f>H58+H66+H69</f>
        <v>623.97239999999999</v>
      </c>
      <c r="I71" s="950">
        <f>I58+I66+I69</f>
        <v>723.97239999999999</v>
      </c>
      <c r="J71" s="951"/>
      <c r="K71" s="951"/>
      <c r="L71" s="951"/>
      <c r="M71" s="951"/>
      <c r="N71" s="951"/>
    </row>
    <row r="72" spans="1:14" ht="21" x14ac:dyDescent="0.2">
      <c r="A72" s="1191" t="s">
        <v>36</v>
      </c>
      <c r="B72" s="1191"/>
      <c r="C72" s="1191"/>
      <c r="D72" s="1191"/>
      <c r="E72" s="1191"/>
      <c r="F72" s="1191"/>
      <c r="G72" s="1191"/>
      <c r="H72" s="1191"/>
      <c r="I72" s="1191"/>
      <c r="J72" s="1191"/>
      <c r="K72" s="1191"/>
      <c r="L72" s="1191"/>
      <c r="M72" s="1191"/>
      <c r="N72" s="1191"/>
    </row>
    <row r="73" spans="1:14" ht="21" x14ac:dyDescent="0.2">
      <c r="A73" s="1211" t="s">
        <v>122</v>
      </c>
      <c r="B73" s="1211"/>
      <c r="C73" s="1211"/>
      <c r="D73" s="1211"/>
      <c r="E73" s="1211"/>
      <c r="F73" s="1211"/>
      <c r="G73" s="930">
        <f>G74+G75+G82</f>
        <v>163</v>
      </c>
      <c r="H73" s="930">
        <f>H74+H75+H82</f>
        <v>79</v>
      </c>
      <c r="I73" s="930">
        <f>I74+I75+I82</f>
        <v>84</v>
      </c>
      <c r="J73" s="64"/>
      <c r="K73" s="64"/>
      <c r="L73" s="64"/>
      <c r="M73" s="64"/>
      <c r="N73" s="64"/>
    </row>
    <row r="74" spans="1:14" ht="84" x14ac:dyDescent="0.2">
      <c r="A74" s="125">
        <v>1</v>
      </c>
      <c r="B74" s="6" t="s">
        <v>1228</v>
      </c>
      <c r="C74" s="943">
        <v>48</v>
      </c>
      <c r="D74" s="8" t="s">
        <v>20</v>
      </c>
      <c r="E74" s="8" t="s">
        <v>20</v>
      </c>
      <c r="F74" s="8" t="s">
        <v>20</v>
      </c>
      <c r="G74" s="943">
        <v>48</v>
      </c>
      <c r="H74" s="943">
        <v>24</v>
      </c>
      <c r="I74" s="943">
        <v>24</v>
      </c>
      <c r="J74" s="121" t="s">
        <v>1859</v>
      </c>
      <c r="K74" s="121" t="s">
        <v>1860</v>
      </c>
      <c r="L74" s="120" t="s">
        <v>1861</v>
      </c>
      <c r="M74" s="5" t="s">
        <v>129</v>
      </c>
      <c r="N74" s="5" t="s">
        <v>1232</v>
      </c>
    </row>
    <row r="75" spans="1:14" ht="42" x14ac:dyDescent="0.2">
      <c r="A75" s="125">
        <v>2</v>
      </c>
      <c r="B75" s="953" t="s">
        <v>250</v>
      </c>
      <c r="C75" s="29">
        <v>75</v>
      </c>
      <c r="D75" s="8" t="s">
        <v>20</v>
      </c>
      <c r="E75" s="8" t="s">
        <v>20</v>
      </c>
      <c r="F75" s="8" t="s">
        <v>20</v>
      </c>
      <c r="G75" s="268">
        <v>75</v>
      </c>
      <c r="H75" s="268">
        <v>35</v>
      </c>
      <c r="I75" s="268">
        <v>40</v>
      </c>
      <c r="J75" s="1450" t="s">
        <v>1862</v>
      </c>
      <c r="K75" s="1450" t="s">
        <v>1863</v>
      </c>
      <c r="L75" s="1284" t="s">
        <v>1864</v>
      </c>
      <c r="M75" s="1451" t="s">
        <v>121</v>
      </c>
      <c r="N75" s="1450" t="s">
        <v>1237</v>
      </c>
    </row>
    <row r="76" spans="1:14" ht="36.75" x14ac:dyDescent="0.2">
      <c r="A76" s="1452"/>
      <c r="B76" s="5" t="s">
        <v>1865</v>
      </c>
      <c r="C76" s="954" t="s">
        <v>1866</v>
      </c>
      <c r="D76" s="8" t="s">
        <v>20</v>
      </c>
      <c r="E76" s="8" t="s">
        <v>20</v>
      </c>
      <c r="F76" s="8" t="s">
        <v>20</v>
      </c>
      <c r="G76" s="954" t="s">
        <v>1866</v>
      </c>
      <c r="H76" s="955" t="s">
        <v>1867</v>
      </c>
      <c r="I76" s="956" t="s">
        <v>1868</v>
      </c>
      <c r="J76" s="1450"/>
      <c r="K76" s="1450"/>
      <c r="L76" s="1285"/>
      <c r="M76" s="1451"/>
      <c r="N76" s="1450"/>
    </row>
    <row r="77" spans="1:14" ht="42" x14ac:dyDescent="0.2">
      <c r="A77" s="1452"/>
      <c r="B77" s="5" t="s">
        <v>1240</v>
      </c>
      <c r="C77" s="954" t="s">
        <v>1869</v>
      </c>
      <c r="D77" s="8" t="s">
        <v>20</v>
      </c>
      <c r="E77" s="8" t="s">
        <v>20</v>
      </c>
      <c r="F77" s="8" t="s">
        <v>20</v>
      </c>
      <c r="G77" s="954" t="s">
        <v>1869</v>
      </c>
      <c r="H77" s="955" t="s">
        <v>1245</v>
      </c>
      <c r="I77" s="956" t="s">
        <v>1241</v>
      </c>
      <c r="J77" s="1450"/>
      <c r="K77" s="1450"/>
      <c r="L77" s="1285"/>
      <c r="M77" s="1451"/>
      <c r="N77" s="1450"/>
    </row>
    <row r="78" spans="1:14" ht="42" x14ac:dyDescent="0.2">
      <c r="A78" s="1452"/>
      <c r="B78" s="5" t="s">
        <v>1870</v>
      </c>
      <c r="C78" s="954" t="s">
        <v>1247</v>
      </c>
      <c r="D78" s="8" t="s">
        <v>20</v>
      </c>
      <c r="E78" s="8" t="s">
        <v>20</v>
      </c>
      <c r="F78" s="8" t="s">
        <v>20</v>
      </c>
      <c r="G78" s="954" t="s">
        <v>1247</v>
      </c>
      <c r="H78" s="955" t="s">
        <v>1241</v>
      </c>
      <c r="I78" s="956" t="s">
        <v>1871</v>
      </c>
      <c r="J78" s="1450"/>
      <c r="K78" s="1450"/>
      <c r="L78" s="1285"/>
      <c r="M78" s="1451"/>
      <c r="N78" s="1450"/>
    </row>
    <row r="79" spans="1:14" ht="42" x14ac:dyDescent="0.2">
      <c r="A79" s="1452"/>
      <c r="B79" s="5" t="s">
        <v>1244</v>
      </c>
      <c r="C79" s="954" t="s">
        <v>1869</v>
      </c>
      <c r="D79" s="8" t="s">
        <v>20</v>
      </c>
      <c r="E79" s="8" t="s">
        <v>20</v>
      </c>
      <c r="F79" s="8" t="s">
        <v>20</v>
      </c>
      <c r="G79" s="954" t="s">
        <v>1869</v>
      </c>
      <c r="H79" s="955" t="s">
        <v>1245</v>
      </c>
      <c r="I79" s="956" t="s">
        <v>1241</v>
      </c>
      <c r="J79" s="1450"/>
      <c r="K79" s="1450"/>
      <c r="L79" s="1285"/>
      <c r="M79" s="1451"/>
      <c r="N79" s="1450"/>
    </row>
    <row r="80" spans="1:14" ht="84" x14ac:dyDescent="0.2">
      <c r="A80" s="1452"/>
      <c r="B80" s="6" t="s">
        <v>1872</v>
      </c>
      <c r="C80" s="954" t="s">
        <v>1247</v>
      </c>
      <c r="D80" s="8" t="s">
        <v>20</v>
      </c>
      <c r="E80" s="8" t="s">
        <v>20</v>
      </c>
      <c r="F80" s="8" t="s">
        <v>20</v>
      </c>
      <c r="G80" s="954" t="s">
        <v>1247</v>
      </c>
      <c r="H80" s="955" t="s">
        <v>1871</v>
      </c>
      <c r="I80" s="954" t="s">
        <v>1241</v>
      </c>
      <c r="J80" s="1450"/>
      <c r="K80" s="1450"/>
      <c r="L80" s="1285"/>
      <c r="M80" s="1451"/>
      <c r="N80" s="1450"/>
    </row>
    <row r="81" spans="1:14" ht="84" x14ac:dyDescent="0.2">
      <c r="A81" s="1452"/>
      <c r="B81" s="5" t="s">
        <v>1873</v>
      </c>
      <c r="C81" s="954" t="s">
        <v>1239</v>
      </c>
      <c r="D81" s="8" t="s">
        <v>20</v>
      </c>
      <c r="E81" s="8" t="s">
        <v>20</v>
      </c>
      <c r="F81" s="8" t="s">
        <v>20</v>
      </c>
      <c r="G81" s="954" t="s">
        <v>1239</v>
      </c>
      <c r="H81" s="955" t="s">
        <v>1247</v>
      </c>
      <c r="I81" s="956" t="s">
        <v>1874</v>
      </c>
      <c r="J81" s="957" t="s">
        <v>1875</v>
      </c>
      <c r="K81" s="957" t="s">
        <v>1876</v>
      </c>
      <c r="L81" s="1286"/>
      <c r="M81" s="1451"/>
      <c r="N81" s="1450"/>
    </row>
    <row r="82" spans="1:14" ht="63" x14ac:dyDescent="0.2">
      <c r="A82" s="125">
        <v>3</v>
      </c>
      <c r="B82" s="4" t="s">
        <v>257</v>
      </c>
      <c r="C82" s="28">
        <v>40</v>
      </c>
      <c r="D82" s="8" t="s">
        <v>20</v>
      </c>
      <c r="E82" s="8" t="s">
        <v>20</v>
      </c>
      <c r="F82" s="8" t="s">
        <v>20</v>
      </c>
      <c r="G82" s="28">
        <v>40</v>
      </c>
      <c r="H82" s="28">
        <v>20</v>
      </c>
      <c r="I82" s="28">
        <v>20</v>
      </c>
      <c r="J82" s="3" t="s">
        <v>198</v>
      </c>
      <c r="K82" s="9" t="s">
        <v>199</v>
      </c>
      <c r="L82" s="121" t="s">
        <v>1877</v>
      </c>
      <c r="M82" s="121" t="s">
        <v>320</v>
      </c>
      <c r="N82" s="230" t="s">
        <v>321</v>
      </c>
    </row>
    <row r="83" spans="1:14" ht="21" x14ac:dyDescent="0.2">
      <c r="A83" s="1174" t="s">
        <v>156</v>
      </c>
      <c r="B83" s="1174"/>
      <c r="C83" s="1174"/>
      <c r="D83" s="1174"/>
      <c r="E83" s="1174"/>
      <c r="F83" s="1174"/>
      <c r="G83" s="126">
        <f>G84</f>
        <v>10</v>
      </c>
      <c r="H83" s="126">
        <f>H84</f>
        <v>10</v>
      </c>
      <c r="I83" s="315" t="s">
        <v>20</v>
      </c>
      <c r="J83" s="61"/>
      <c r="K83" s="61"/>
      <c r="L83" s="61"/>
      <c r="M83" s="61"/>
      <c r="N83" s="61"/>
    </row>
    <row r="84" spans="1:14" ht="105" x14ac:dyDescent="0.2">
      <c r="A84" s="125">
        <v>4</v>
      </c>
      <c r="B84" s="204" t="s">
        <v>1878</v>
      </c>
      <c r="C84" s="109">
        <v>10</v>
      </c>
      <c r="D84" s="130" t="s">
        <v>20</v>
      </c>
      <c r="E84" s="130" t="s">
        <v>20</v>
      </c>
      <c r="F84" s="130" t="s">
        <v>20</v>
      </c>
      <c r="G84" s="109">
        <v>10</v>
      </c>
      <c r="H84" s="109">
        <v>10</v>
      </c>
      <c r="I84" s="130" t="s">
        <v>20</v>
      </c>
      <c r="J84" s="229" t="s">
        <v>1879</v>
      </c>
      <c r="K84" s="120" t="s">
        <v>1880</v>
      </c>
      <c r="L84" s="229" t="s">
        <v>1881</v>
      </c>
      <c r="M84" s="229" t="s">
        <v>1882</v>
      </c>
      <c r="N84" s="120"/>
    </row>
    <row r="85" spans="1:14" ht="21" x14ac:dyDescent="0.2">
      <c r="A85" s="1174" t="s">
        <v>176</v>
      </c>
      <c r="B85" s="1174"/>
      <c r="C85" s="1174"/>
      <c r="D85" s="1174"/>
      <c r="E85" s="1174"/>
      <c r="F85" s="1174"/>
      <c r="G85" s="62">
        <f>SUM(G86:G88)</f>
        <v>96</v>
      </c>
      <c r="H85" s="62">
        <f>SUM(H86:H88)</f>
        <v>48</v>
      </c>
      <c r="I85" s="62">
        <f>SUM(I86:I88)</f>
        <v>48</v>
      </c>
      <c r="J85" s="61"/>
      <c r="K85" s="61"/>
      <c r="L85" s="61"/>
      <c r="M85" s="61"/>
      <c r="N85" s="61"/>
    </row>
    <row r="86" spans="1:14" ht="84" x14ac:dyDescent="0.2">
      <c r="A86" s="125">
        <v>5</v>
      </c>
      <c r="B86" s="6" t="s">
        <v>1255</v>
      </c>
      <c r="C86" s="38">
        <v>20</v>
      </c>
      <c r="D86" s="8" t="s">
        <v>20</v>
      </c>
      <c r="E86" s="8" t="s">
        <v>20</v>
      </c>
      <c r="F86" s="8" t="s">
        <v>20</v>
      </c>
      <c r="G86" s="38">
        <v>20</v>
      </c>
      <c r="H86" s="38">
        <v>10</v>
      </c>
      <c r="I86" s="38">
        <v>10</v>
      </c>
      <c r="J86" s="5" t="s">
        <v>1256</v>
      </c>
      <c r="K86" s="1447" t="s">
        <v>1257</v>
      </c>
      <c r="L86" s="1447" t="s">
        <v>1258</v>
      </c>
      <c r="M86" s="5" t="s">
        <v>1259</v>
      </c>
      <c r="N86" s="120" t="s">
        <v>1260</v>
      </c>
    </row>
    <row r="87" spans="1:14" ht="84" x14ac:dyDescent="0.2">
      <c r="A87" s="125">
        <v>6</v>
      </c>
      <c r="B87" s="204" t="s">
        <v>1261</v>
      </c>
      <c r="C87" s="45">
        <v>40</v>
      </c>
      <c r="D87" s="958" t="s">
        <v>1262</v>
      </c>
      <c r="E87" s="958" t="s">
        <v>1262</v>
      </c>
      <c r="F87" s="958" t="s">
        <v>1262</v>
      </c>
      <c r="G87" s="45">
        <v>40</v>
      </c>
      <c r="H87" s="45">
        <v>20</v>
      </c>
      <c r="I87" s="45">
        <v>20</v>
      </c>
      <c r="J87" s="120" t="s">
        <v>1263</v>
      </c>
      <c r="K87" s="1448"/>
      <c r="L87" s="1448"/>
      <c r="M87" s="120" t="s">
        <v>1259</v>
      </c>
      <c r="N87" s="120" t="s">
        <v>1264</v>
      </c>
    </row>
    <row r="88" spans="1:14" ht="84" x14ac:dyDescent="0.2">
      <c r="A88" s="125">
        <v>7</v>
      </c>
      <c r="B88" s="6" t="s">
        <v>1265</v>
      </c>
      <c r="C88" s="38">
        <v>36</v>
      </c>
      <c r="D88" s="8" t="s">
        <v>20</v>
      </c>
      <c r="E88" s="8" t="s">
        <v>20</v>
      </c>
      <c r="F88" s="8" t="s">
        <v>20</v>
      </c>
      <c r="G88" s="38">
        <v>36</v>
      </c>
      <c r="H88" s="38">
        <v>18</v>
      </c>
      <c r="I88" s="38">
        <v>18</v>
      </c>
      <c r="J88" s="5" t="s">
        <v>1263</v>
      </c>
      <c r="K88" s="1449"/>
      <c r="L88" s="1449"/>
      <c r="M88" s="5" t="s">
        <v>1259</v>
      </c>
      <c r="N88" s="120" t="s">
        <v>1266</v>
      </c>
    </row>
    <row r="89" spans="1:14" ht="21" x14ac:dyDescent="0.2">
      <c r="A89" s="1182" t="s">
        <v>1190</v>
      </c>
      <c r="B89" s="1182"/>
      <c r="C89" s="1182"/>
      <c r="D89" s="1182"/>
      <c r="E89" s="1182"/>
      <c r="F89" s="1182"/>
      <c r="G89" s="930">
        <f>G90</f>
        <v>30</v>
      </c>
      <c r="H89" s="930">
        <f t="shared" ref="H89:I89" si="10">H90</f>
        <v>15</v>
      </c>
      <c r="I89" s="930">
        <f t="shared" si="10"/>
        <v>15</v>
      </c>
      <c r="J89" s="380"/>
      <c r="K89" s="380"/>
      <c r="L89" s="380"/>
      <c r="M89" s="380"/>
      <c r="N89" s="380"/>
    </row>
    <row r="90" spans="1:14" ht="204.75" x14ac:dyDescent="0.2">
      <c r="A90" s="125">
        <v>8</v>
      </c>
      <c r="B90" s="204" t="s">
        <v>1883</v>
      </c>
      <c r="C90" s="45"/>
      <c r="D90" s="130"/>
      <c r="E90" s="130"/>
      <c r="F90" s="130"/>
      <c r="G90" s="45">
        <v>30</v>
      </c>
      <c r="H90" s="45">
        <v>15</v>
      </c>
      <c r="I90" s="45">
        <v>15</v>
      </c>
      <c r="J90" s="208" t="s">
        <v>1831</v>
      </c>
      <c r="K90" s="178" t="s">
        <v>1832</v>
      </c>
      <c r="L90" s="227" t="s">
        <v>280</v>
      </c>
      <c r="M90" s="514" t="s">
        <v>1194</v>
      </c>
      <c r="N90" s="120"/>
    </row>
    <row r="91" spans="1:14" ht="21" x14ac:dyDescent="0.2">
      <c r="A91" s="1174" t="s">
        <v>1884</v>
      </c>
      <c r="B91" s="1216"/>
      <c r="C91" s="1216"/>
      <c r="D91" s="1216"/>
      <c r="E91" s="1216"/>
      <c r="F91" s="1216"/>
      <c r="G91" s="959">
        <f>G92</f>
        <v>23.4</v>
      </c>
      <c r="H91" s="959">
        <f t="shared" ref="H91:I91" si="11">H92</f>
        <v>11.7</v>
      </c>
      <c r="I91" s="959">
        <f t="shared" si="11"/>
        <v>11.7</v>
      </c>
      <c r="J91" s="960"/>
      <c r="K91" s="960"/>
      <c r="L91" s="960"/>
      <c r="M91" s="960"/>
      <c r="N91" s="960"/>
    </row>
    <row r="92" spans="1:14" ht="112.5" x14ac:dyDescent="0.25">
      <c r="A92" s="125">
        <v>9</v>
      </c>
      <c r="B92" s="4" t="s">
        <v>1885</v>
      </c>
      <c r="C92" s="95">
        <v>23.4</v>
      </c>
      <c r="D92" s="8" t="s">
        <v>20</v>
      </c>
      <c r="E92" s="8" t="s">
        <v>20</v>
      </c>
      <c r="F92" s="8" t="s">
        <v>20</v>
      </c>
      <c r="G92" s="961">
        <v>23.4</v>
      </c>
      <c r="H92" s="961">
        <v>11.7</v>
      </c>
      <c r="I92" s="961">
        <v>11.7</v>
      </c>
      <c r="J92" s="5" t="s">
        <v>1886</v>
      </c>
      <c r="K92" s="332" t="s">
        <v>1273</v>
      </c>
      <c r="L92" s="9" t="s">
        <v>1887</v>
      </c>
      <c r="M92" s="5" t="s">
        <v>1275</v>
      </c>
      <c r="N92" s="194"/>
    </row>
    <row r="93" spans="1:14" ht="59.25" customHeight="1" x14ac:dyDescent="0.25">
      <c r="A93" s="1290" t="s">
        <v>1733</v>
      </c>
      <c r="B93" s="1290"/>
      <c r="C93" s="96">
        <f>SUM(C74:C75)+C84+SUM(C86:C88)+C92+C82</f>
        <v>292.39999999999998</v>
      </c>
      <c r="D93" s="962"/>
      <c r="E93" s="962"/>
      <c r="F93" s="98" t="e">
        <f>#REF!</f>
        <v>#REF!</v>
      </c>
      <c r="G93" s="96">
        <f>G73+G83+G85+G89+G91</f>
        <v>322.39999999999998</v>
      </c>
      <c r="H93" s="96">
        <f>H73+H83+H85+H89+H91</f>
        <v>163.69999999999999</v>
      </c>
      <c r="I93" s="96">
        <f>I73+I85+I89+I91</f>
        <v>158.69999999999999</v>
      </c>
      <c r="J93" s="97"/>
      <c r="K93" s="97"/>
      <c r="L93" s="97"/>
      <c r="M93" s="97"/>
      <c r="N93" s="97"/>
    </row>
    <row r="94" spans="1:14" ht="56.25" customHeight="1" x14ac:dyDescent="0.35">
      <c r="A94" s="1289" t="s">
        <v>1888</v>
      </c>
      <c r="B94" s="1289"/>
      <c r="C94" s="99">
        <f>C56+C71+C93</f>
        <v>13928.529199999997</v>
      </c>
      <c r="D94" s="100"/>
      <c r="E94" s="100"/>
      <c r="F94" s="99">
        <f>F71</f>
        <v>2192.7049999999999</v>
      </c>
      <c r="G94" s="99">
        <f>G56+G71+G93</f>
        <v>14100.285799999998</v>
      </c>
      <c r="H94" s="99">
        <f>H56+H71+H93</f>
        <v>6459.0073999999995</v>
      </c>
      <c r="I94" s="99">
        <f>I56+I71+I93</f>
        <v>7641.2783999999992</v>
      </c>
      <c r="J94" s="101"/>
      <c r="K94" s="101"/>
      <c r="L94" s="101"/>
      <c r="M94" s="101"/>
      <c r="N94" s="101"/>
    </row>
    <row r="95" spans="1:14" ht="21" x14ac:dyDescent="0.2">
      <c r="A95" s="1199" t="s">
        <v>351</v>
      </c>
      <c r="B95" s="1199"/>
      <c r="C95" s="1199"/>
      <c r="D95" s="1199"/>
      <c r="E95" s="1199"/>
      <c r="F95" s="1199"/>
      <c r="G95" s="1199"/>
      <c r="H95" s="1199"/>
      <c r="I95" s="1199"/>
      <c r="J95" s="1199"/>
      <c r="K95" s="1199"/>
      <c r="L95" s="1199"/>
      <c r="M95" s="1199"/>
      <c r="N95" s="1199"/>
    </row>
    <row r="96" spans="1:14" ht="21" x14ac:dyDescent="0.2">
      <c r="A96" s="1200" t="s">
        <v>352</v>
      </c>
      <c r="B96" s="1200"/>
      <c r="C96" s="1200"/>
      <c r="D96" s="1200"/>
      <c r="E96" s="1200"/>
      <c r="F96" s="1200"/>
      <c r="G96" s="1200"/>
      <c r="H96" s="1200"/>
      <c r="I96" s="1200"/>
      <c r="J96" s="1200"/>
      <c r="K96" s="1200"/>
      <c r="L96" s="1200"/>
      <c r="M96" s="1200"/>
      <c r="N96" s="1200"/>
    </row>
    <row r="97" spans="1:14" ht="45" customHeight="1" x14ac:dyDescent="0.2">
      <c r="A97" s="1348" t="s">
        <v>353</v>
      </c>
      <c r="B97" s="1348"/>
      <c r="C97" s="1348"/>
      <c r="D97" s="1348"/>
      <c r="E97" s="1348"/>
      <c r="F97" s="1348"/>
      <c r="G97" s="235">
        <f>+G98+G116+G123</f>
        <v>319521.95380000002</v>
      </c>
      <c r="H97" s="235">
        <f>+H98+H116+H123</f>
        <v>163688.6251</v>
      </c>
      <c r="I97" s="235">
        <f>+I98+I116</f>
        <v>155833.32870000001</v>
      </c>
      <c r="J97" s="963"/>
      <c r="K97" s="964"/>
      <c r="L97" s="964"/>
      <c r="M97" s="236"/>
      <c r="N97" s="236"/>
    </row>
    <row r="98" spans="1:14" ht="21" x14ac:dyDescent="0.2">
      <c r="A98" s="1444" t="s">
        <v>354</v>
      </c>
      <c r="B98" s="1446"/>
      <c r="C98" s="965"/>
      <c r="D98" s="965"/>
      <c r="E98" s="965"/>
      <c r="F98" s="965"/>
      <c r="G98" s="659">
        <f>+G99+G113</f>
        <v>289063.30350000004</v>
      </c>
      <c r="H98" s="659">
        <f t="shared" ref="H98:I98" si="12">+H99+H113</f>
        <v>147686.845</v>
      </c>
      <c r="I98" s="659">
        <f t="shared" si="12"/>
        <v>141376.45850000001</v>
      </c>
      <c r="J98" s="966"/>
      <c r="K98" s="967"/>
      <c r="L98" s="968"/>
      <c r="M98" s="969"/>
      <c r="N98" s="663"/>
    </row>
    <row r="99" spans="1:14" ht="21" x14ac:dyDescent="0.2">
      <c r="A99" s="1182" t="s">
        <v>355</v>
      </c>
      <c r="B99" s="1182"/>
      <c r="C99" s="1182"/>
      <c r="D99" s="1182"/>
      <c r="E99" s="1182"/>
      <c r="F99" s="1182"/>
      <c r="G99" s="970">
        <f>SUM(G100:G112)</f>
        <v>288475.7</v>
      </c>
      <c r="H99" s="970">
        <f t="shared" ref="H99:I99" si="13">SUM(H100:H112)</f>
        <v>147288.11000000002</v>
      </c>
      <c r="I99" s="970">
        <f t="shared" si="13"/>
        <v>141187.59</v>
      </c>
      <c r="J99" s="971"/>
      <c r="K99" s="972"/>
      <c r="L99" s="971"/>
      <c r="M99" s="973"/>
      <c r="N99" s="241"/>
    </row>
    <row r="100" spans="1:14" ht="63" x14ac:dyDescent="0.2">
      <c r="A100" s="32">
        <v>1</v>
      </c>
      <c r="B100" s="229" t="s">
        <v>356</v>
      </c>
      <c r="C100" s="243">
        <f>114.25+7.56</f>
        <v>121.81</v>
      </c>
      <c r="D100" s="245"/>
      <c r="E100" s="244">
        <f>16539+423.39</f>
        <v>16962.39</v>
      </c>
      <c r="F100" s="245"/>
      <c r="G100" s="205">
        <f>+H100+I100</f>
        <v>11612.1</v>
      </c>
      <c r="H100" s="205">
        <v>7848.1</v>
      </c>
      <c r="I100" s="712">
        <v>3764</v>
      </c>
      <c r="J100" s="121" t="s">
        <v>357</v>
      </c>
      <c r="K100" s="1231" t="s">
        <v>1284</v>
      </c>
      <c r="L100" s="974" t="s">
        <v>1891</v>
      </c>
      <c r="M100" s="320" t="s">
        <v>359</v>
      </c>
      <c r="N100" s="227" t="s">
        <v>1892</v>
      </c>
    </row>
    <row r="101" spans="1:14" ht="63" x14ac:dyDescent="0.2">
      <c r="A101" s="32">
        <v>2</v>
      </c>
      <c r="B101" s="229" t="s">
        <v>361</v>
      </c>
      <c r="C101" s="243">
        <f>281.7+8.01</f>
        <v>289.70999999999998</v>
      </c>
      <c r="D101" s="245"/>
      <c r="E101" s="244">
        <f>28598.86+786.44</f>
        <v>29385.3</v>
      </c>
      <c r="F101" s="245"/>
      <c r="G101" s="205">
        <f t="shared" ref="G101:G112" si="14">+H101+I101</f>
        <v>18734.8</v>
      </c>
      <c r="H101" s="205">
        <v>8660.2999999999993</v>
      </c>
      <c r="I101" s="205">
        <v>10074.5</v>
      </c>
      <c r="J101" s="975" t="s">
        <v>361</v>
      </c>
      <c r="K101" s="1232"/>
      <c r="L101" s="974" t="s">
        <v>1891</v>
      </c>
      <c r="M101" s="320" t="s">
        <v>359</v>
      </c>
      <c r="N101" s="227" t="s">
        <v>1893</v>
      </c>
    </row>
    <row r="102" spans="1:14" ht="63" x14ac:dyDescent="0.2">
      <c r="A102" s="32">
        <v>3</v>
      </c>
      <c r="B102" s="229" t="s">
        <v>363</v>
      </c>
      <c r="C102" s="205">
        <f>243.13+7.7</f>
        <v>250.82999999999998</v>
      </c>
      <c r="D102" s="245"/>
      <c r="E102" s="245">
        <f>23921.77+549.68</f>
        <v>24471.45</v>
      </c>
      <c r="F102" s="245"/>
      <c r="G102" s="205">
        <f t="shared" si="14"/>
        <v>15602</v>
      </c>
      <c r="H102" s="205">
        <v>7212.2</v>
      </c>
      <c r="I102" s="205">
        <v>8389.7999999999993</v>
      </c>
      <c r="J102" s="976" t="s">
        <v>1894</v>
      </c>
      <c r="K102" s="1232"/>
      <c r="L102" s="974" t="s">
        <v>1891</v>
      </c>
      <c r="M102" s="320" t="s">
        <v>359</v>
      </c>
      <c r="N102" s="227" t="s">
        <v>1893</v>
      </c>
    </row>
    <row r="103" spans="1:14" ht="63" x14ac:dyDescent="0.2">
      <c r="A103" s="32">
        <v>4</v>
      </c>
      <c r="B103" s="229" t="s">
        <v>364</v>
      </c>
      <c r="C103" s="205">
        <f>11.08+6.1</f>
        <v>17.18</v>
      </c>
      <c r="D103" s="245"/>
      <c r="E103" s="245">
        <f>9990.26+232.14</f>
        <v>10222.4</v>
      </c>
      <c r="F103" s="245"/>
      <c r="G103" s="205">
        <f t="shared" si="14"/>
        <v>5929.2</v>
      </c>
      <c r="H103" s="205">
        <v>5174.3999999999996</v>
      </c>
      <c r="I103" s="205">
        <v>754.8</v>
      </c>
      <c r="J103" s="976" t="s">
        <v>364</v>
      </c>
      <c r="K103" s="1232"/>
      <c r="L103" s="974" t="s">
        <v>1891</v>
      </c>
      <c r="M103" s="320" t="s">
        <v>359</v>
      </c>
      <c r="N103" s="227" t="s">
        <v>1895</v>
      </c>
    </row>
    <row r="104" spans="1:14" ht="63" x14ac:dyDescent="0.2">
      <c r="A104" s="32">
        <v>5</v>
      </c>
      <c r="B104" s="229" t="s">
        <v>366</v>
      </c>
      <c r="C104" s="205">
        <f>11+2019.6+6.95</f>
        <v>2037.55</v>
      </c>
      <c r="D104" s="245"/>
      <c r="E104" s="245">
        <f>24401.2+14130.2+20868.4+1188</f>
        <v>60587.8</v>
      </c>
      <c r="F104" s="245"/>
      <c r="G104" s="205">
        <f t="shared" si="14"/>
        <v>38762.199999999997</v>
      </c>
      <c r="H104" s="205">
        <v>20112.2</v>
      </c>
      <c r="I104" s="205">
        <v>18650</v>
      </c>
      <c r="J104" s="976" t="s">
        <v>1288</v>
      </c>
      <c r="K104" s="1232"/>
      <c r="L104" s="974" t="s">
        <v>1891</v>
      </c>
      <c r="M104" s="320" t="s">
        <v>359</v>
      </c>
      <c r="N104" s="227" t="s">
        <v>1896</v>
      </c>
    </row>
    <row r="105" spans="1:14" ht="63" x14ac:dyDescent="0.2">
      <c r="A105" s="32">
        <v>6</v>
      </c>
      <c r="B105" s="229" t="s">
        <v>368</v>
      </c>
      <c r="C105" s="205">
        <f>3.5+3.73+7.36</f>
        <v>14.59</v>
      </c>
      <c r="D105" s="245"/>
      <c r="E105" s="245">
        <f>19546+17137+734</f>
        <v>37417</v>
      </c>
      <c r="F105" s="245"/>
      <c r="G105" s="205">
        <f t="shared" si="14"/>
        <v>24106.9</v>
      </c>
      <c r="H105" s="205">
        <v>15785.3</v>
      </c>
      <c r="I105" s="205">
        <v>8321.6</v>
      </c>
      <c r="J105" s="976" t="s">
        <v>369</v>
      </c>
      <c r="K105" s="1232"/>
      <c r="L105" s="974" t="s">
        <v>1891</v>
      </c>
      <c r="M105" s="320" t="s">
        <v>359</v>
      </c>
      <c r="N105" s="227" t="s">
        <v>1897</v>
      </c>
    </row>
    <row r="106" spans="1:14" ht="63" x14ac:dyDescent="0.2">
      <c r="A106" s="32">
        <v>7</v>
      </c>
      <c r="B106" s="229" t="s">
        <v>371</v>
      </c>
      <c r="C106" s="205">
        <f>9+262+7.36</f>
        <v>278.36</v>
      </c>
      <c r="D106" s="245"/>
      <c r="E106" s="245">
        <f>25842+543</f>
        <v>26385</v>
      </c>
      <c r="F106" s="245"/>
      <c r="G106" s="205">
        <f t="shared" si="14"/>
        <v>16999.300000000003</v>
      </c>
      <c r="H106" s="205">
        <v>11131.2</v>
      </c>
      <c r="I106" s="205">
        <v>5868.1</v>
      </c>
      <c r="J106" s="976" t="s">
        <v>371</v>
      </c>
      <c r="K106" s="1232"/>
      <c r="L106" s="974" t="s">
        <v>1891</v>
      </c>
      <c r="M106" s="320" t="s">
        <v>359</v>
      </c>
      <c r="N106" s="227" t="s">
        <v>1898</v>
      </c>
    </row>
    <row r="107" spans="1:14" ht="63" x14ac:dyDescent="0.2">
      <c r="A107" s="32">
        <v>8</v>
      </c>
      <c r="B107" s="229" t="s">
        <v>373</v>
      </c>
      <c r="C107" s="205">
        <f>7+692+7.36</f>
        <v>706.36</v>
      </c>
      <c r="D107" s="245"/>
      <c r="E107" s="245">
        <f>23080+508</f>
        <v>23588</v>
      </c>
      <c r="F107" s="245"/>
      <c r="G107" s="205">
        <f t="shared" si="14"/>
        <v>15197.2</v>
      </c>
      <c r="H107" s="205">
        <v>9951.2000000000007</v>
      </c>
      <c r="I107" s="205">
        <v>5246</v>
      </c>
      <c r="J107" s="976" t="s">
        <v>1899</v>
      </c>
      <c r="K107" s="1232"/>
      <c r="L107" s="974" t="s">
        <v>1891</v>
      </c>
      <c r="M107" s="320" t="s">
        <v>359</v>
      </c>
      <c r="N107" s="227" t="s">
        <v>1900</v>
      </c>
    </row>
    <row r="108" spans="1:14" ht="63" x14ac:dyDescent="0.2">
      <c r="A108" s="32">
        <v>9</v>
      </c>
      <c r="B108" s="229" t="s">
        <v>375</v>
      </c>
      <c r="C108" s="205">
        <f>6+125.93+6.95</f>
        <v>138.88</v>
      </c>
      <c r="D108" s="245"/>
      <c r="E108" s="245">
        <f>23603.73+21004.84+11505.69+1122.29</f>
        <v>57236.55</v>
      </c>
      <c r="F108" s="245"/>
      <c r="G108" s="205">
        <f t="shared" si="14"/>
        <v>36618.300000000003</v>
      </c>
      <c r="H108" s="205">
        <v>18999.8</v>
      </c>
      <c r="I108" s="205">
        <v>17618.5</v>
      </c>
      <c r="J108" s="976" t="s">
        <v>375</v>
      </c>
      <c r="K108" s="1232"/>
      <c r="L108" s="974" t="s">
        <v>1891</v>
      </c>
      <c r="M108" s="320" t="s">
        <v>359</v>
      </c>
      <c r="N108" s="227" t="s">
        <v>1901</v>
      </c>
    </row>
    <row r="109" spans="1:14" ht="63" x14ac:dyDescent="0.2">
      <c r="A109" s="32">
        <v>10</v>
      </c>
      <c r="B109" s="229" t="s">
        <v>377</v>
      </c>
      <c r="C109" s="205">
        <f>9+756+6.95</f>
        <v>771.95</v>
      </c>
      <c r="D109" s="245"/>
      <c r="E109" s="245">
        <f>57992.44+1159.85</f>
        <v>59152.29</v>
      </c>
      <c r="F109" s="245"/>
      <c r="G109" s="205">
        <f t="shared" si="14"/>
        <v>37535.699999999997</v>
      </c>
      <c r="H109" s="205">
        <v>20206</v>
      </c>
      <c r="I109" s="205">
        <v>17329.7</v>
      </c>
      <c r="J109" s="121" t="s">
        <v>377</v>
      </c>
      <c r="K109" s="1232" t="s">
        <v>1284</v>
      </c>
      <c r="L109" s="3" t="s">
        <v>1891</v>
      </c>
      <c r="M109" s="320" t="s">
        <v>359</v>
      </c>
      <c r="N109" s="227" t="s">
        <v>1902</v>
      </c>
    </row>
    <row r="110" spans="1:14" ht="63" x14ac:dyDescent="0.2">
      <c r="A110" s="130">
        <v>11</v>
      </c>
      <c r="B110" s="121" t="s">
        <v>379</v>
      </c>
      <c r="C110" s="243">
        <v>80.94</v>
      </c>
      <c r="D110" s="250"/>
      <c r="E110" s="250"/>
      <c r="F110" s="250"/>
      <c r="G110" s="205">
        <f>+H110</f>
        <v>3.64</v>
      </c>
      <c r="H110" s="249">
        <v>3.64</v>
      </c>
      <c r="I110" s="247" t="s">
        <v>20</v>
      </c>
      <c r="J110" s="121" t="s">
        <v>379</v>
      </c>
      <c r="K110" s="1232"/>
      <c r="L110" s="3" t="s">
        <v>1891</v>
      </c>
      <c r="M110" s="320" t="s">
        <v>359</v>
      </c>
      <c r="N110" s="227" t="s">
        <v>1903</v>
      </c>
    </row>
    <row r="111" spans="1:14" ht="63" x14ac:dyDescent="0.2">
      <c r="A111" s="130">
        <v>12</v>
      </c>
      <c r="B111" s="121" t="s">
        <v>381</v>
      </c>
      <c r="C111" s="243">
        <v>10820</v>
      </c>
      <c r="D111" s="250"/>
      <c r="E111" s="251">
        <v>74525</v>
      </c>
      <c r="F111" s="250"/>
      <c r="G111" s="205">
        <f t="shared" si="14"/>
        <v>37970.840000000004</v>
      </c>
      <c r="H111" s="249">
        <v>12513.6</v>
      </c>
      <c r="I111" s="249">
        <v>25457.24</v>
      </c>
      <c r="J111" s="1439" t="s">
        <v>382</v>
      </c>
      <c r="K111" s="1232"/>
      <c r="L111" s="3" t="s">
        <v>1891</v>
      </c>
      <c r="M111" s="320" t="s">
        <v>359</v>
      </c>
      <c r="N111" s="227" t="s">
        <v>1904</v>
      </c>
    </row>
    <row r="112" spans="1:14" ht="63" x14ac:dyDescent="0.2">
      <c r="A112" s="130">
        <v>13</v>
      </c>
      <c r="B112" s="121" t="s">
        <v>384</v>
      </c>
      <c r="C112" s="243">
        <v>8028</v>
      </c>
      <c r="D112" s="250"/>
      <c r="E112" s="251">
        <v>57710</v>
      </c>
      <c r="F112" s="250"/>
      <c r="G112" s="205">
        <f t="shared" si="14"/>
        <v>29403.519999999997</v>
      </c>
      <c r="H112" s="249">
        <v>9690.17</v>
      </c>
      <c r="I112" s="249">
        <v>19713.349999999999</v>
      </c>
      <c r="J112" s="1440"/>
      <c r="K112" s="1233"/>
      <c r="L112" s="3" t="s">
        <v>1891</v>
      </c>
      <c r="M112" s="320" t="s">
        <v>359</v>
      </c>
      <c r="N112" s="227" t="s">
        <v>1905</v>
      </c>
    </row>
    <row r="113" spans="1:14" ht="30.75" customHeight="1" x14ac:dyDescent="0.2">
      <c r="A113" s="1441" t="s">
        <v>1304</v>
      </c>
      <c r="B113" s="1442"/>
      <c r="C113" s="1442"/>
      <c r="D113" s="1442"/>
      <c r="E113" s="1442"/>
      <c r="F113" s="1443"/>
      <c r="G113" s="977">
        <f>SUM(G114:G115)</f>
        <v>587.60349999999994</v>
      </c>
      <c r="H113" s="74">
        <f>SUM(H114:H115)</f>
        <v>398.73500000000001</v>
      </c>
      <c r="I113" s="74">
        <f>SUM(I114:I115)</f>
        <v>188.86849999999998</v>
      </c>
      <c r="J113" s="978"/>
      <c r="K113" s="979"/>
      <c r="L113" s="978"/>
      <c r="M113" s="980"/>
      <c r="N113" s="981"/>
    </row>
    <row r="114" spans="1:14" ht="93.75" x14ac:dyDescent="0.2">
      <c r="A114" s="130">
        <v>14</v>
      </c>
      <c r="B114" s="248" t="s">
        <v>1906</v>
      </c>
      <c r="C114" s="250">
        <v>382.1035</v>
      </c>
      <c r="D114" s="250"/>
      <c r="E114" s="250"/>
      <c r="F114" s="250"/>
      <c r="G114" s="250">
        <v>382.1035</v>
      </c>
      <c r="H114" s="264">
        <v>345.73500000000001</v>
      </c>
      <c r="I114" s="264">
        <v>36.368499999999997</v>
      </c>
      <c r="J114" s="121" t="s">
        <v>1306</v>
      </c>
      <c r="K114" s="225" t="s">
        <v>1907</v>
      </c>
      <c r="L114" s="121" t="s">
        <v>793</v>
      </c>
      <c r="M114" s="227" t="s">
        <v>1908</v>
      </c>
      <c r="N114" s="9" t="s">
        <v>395</v>
      </c>
    </row>
    <row r="115" spans="1:14" ht="63" x14ac:dyDescent="0.2">
      <c r="A115" s="130">
        <v>15</v>
      </c>
      <c r="B115" s="245" t="s">
        <v>396</v>
      </c>
      <c r="C115" s="250">
        <v>205.5</v>
      </c>
      <c r="D115" s="250"/>
      <c r="E115" s="250"/>
      <c r="F115" s="250"/>
      <c r="G115" s="249">
        <f>+H115+I115</f>
        <v>205.5</v>
      </c>
      <c r="H115" s="264">
        <v>53</v>
      </c>
      <c r="I115" s="264">
        <v>152.5</v>
      </c>
      <c r="J115" s="121" t="s">
        <v>1308</v>
      </c>
      <c r="K115" s="227" t="s">
        <v>1309</v>
      </c>
      <c r="L115" s="121" t="s">
        <v>793</v>
      </c>
      <c r="M115" s="670" t="s">
        <v>399</v>
      </c>
      <c r="N115" s="253" t="s">
        <v>400</v>
      </c>
    </row>
    <row r="116" spans="1:14" ht="21" x14ac:dyDescent="0.2">
      <c r="A116" s="1444" t="s">
        <v>401</v>
      </c>
      <c r="B116" s="1445"/>
      <c r="C116" s="982"/>
      <c r="D116" s="983"/>
      <c r="E116" s="983"/>
      <c r="F116" s="983"/>
      <c r="G116" s="982">
        <f>G117</f>
        <v>30158.650300000001</v>
      </c>
      <c r="H116" s="982">
        <f t="shared" ref="H116:I116" si="15">H117</f>
        <v>15701.7801</v>
      </c>
      <c r="I116" s="982">
        <f t="shared" si="15"/>
        <v>14456.870199999998</v>
      </c>
      <c r="J116" s="966"/>
      <c r="K116" s="967"/>
      <c r="L116" s="968"/>
      <c r="M116" s="969"/>
      <c r="N116" s="663"/>
    </row>
    <row r="117" spans="1:14" ht="21" x14ac:dyDescent="0.2">
      <c r="A117" s="1182" t="s">
        <v>355</v>
      </c>
      <c r="B117" s="1182"/>
      <c r="C117" s="1182"/>
      <c r="D117" s="1182"/>
      <c r="E117" s="1182"/>
      <c r="F117" s="1182"/>
      <c r="G117" s="970">
        <f>SUM(G118:G122)</f>
        <v>30158.650300000001</v>
      </c>
      <c r="H117" s="970">
        <f t="shared" ref="H117:I117" si="16">SUM(H118:H122)</f>
        <v>15701.7801</v>
      </c>
      <c r="I117" s="970">
        <f t="shared" si="16"/>
        <v>14456.870199999998</v>
      </c>
      <c r="J117" s="971"/>
      <c r="K117" s="984"/>
      <c r="L117" s="971"/>
      <c r="M117" s="973"/>
      <c r="N117" s="241"/>
    </row>
    <row r="118" spans="1:14" ht="84" x14ac:dyDescent="0.2">
      <c r="A118" s="130">
        <v>16</v>
      </c>
      <c r="B118" s="985" t="s">
        <v>1909</v>
      </c>
      <c r="C118" s="249">
        <v>15593.34</v>
      </c>
      <c r="D118" s="250"/>
      <c r="E118" s="250"/>
      <c r="F118" s="250"/>
      <c r="G118" s="249">
        <f>+H118+I118</f>
        <v>828.57600000000002</v>
      </c>
      <c r="H118" s="247"/>
      <c r="I118" s="249">
        <v>828.57600000000002</v>
      </c>
      <c r="J118" s="9" t="s">
        <v>1910</v>
      </c>
      <c r="K118" s="3" t="s">
        <v>404</v>
      </c>
      <c r="L118" s="3" t="s">
        <v>1891</v>
      </c>
      <c r="M118" s="227" t="s">
        <v>405</v>
      </c>
      <c r="N118" s="229" t="s">
        <v>1911</v>
      </c>
    </row>
    <row r="119" spans="1:14" ht="126" x14ac:dyDescent="0.2">
      <c r="A119" s="130">
        <v>17</v>
      </c>
      <c r="B119" s="294" t="s">
        <v>1318</v>
      </c>
      <c r="C119" s="289"/>
      <c r="D119" s="250">
        <v>47592.72</v>
      </c>
      <c r="E119" s="250"/>
      <c r="F119" s="250"/>
      <c r="G119" s="249">
        <f t="shared" ref="G119" si="17">+H119+I119</f>
        <v>18890.39</v>
      </c>
      <c r="H119" s="264">
        <v>12144.36</v>
      </c>
      <c r="I119" s="264">
        <v>6746.03</v>
      </c>
      <c r="J119" s="9" t="s">
        <v>1912</v>
      </c>
      <c r="K119" s="225" t="s">
        <v>1913</v>
      </c>
      <c r="L119" s="227" t="s">
        <v>1914</v>
      </c>
      <c r="M119" s="227" t="s">
        <v>413</v>
      </c>
      <c r="N119" s="229" t="s">
        <v>1915</v>
      </c>
    </row>
    <row r="120" spans="1:14" ht="141.75" x14ac:dyDescent="0.2">
      <c r="A120" s="130">
        <v>18</v>
      </c>
      <c r="B120" s="294" t="s">
        <v>1916</v>
      </c>
      <c r="C120" s="986"/>
      <c r="D120" s="987">
        <v>38</v>
      </c>
      <c r="E120" s="294"/>
      <c r="F120" s="294"/>
      <c r="G120" s="249">
        <f>+H120</f>
        <v>38</v>
      </c>
      <c r="H120" s="986">
        <v>38</v>
      </c>
      <c r="I120" s="247" t="s">
        <v>20</v>
      </c>
      <c r="J120" s="121" t="s">
        <v>1917</v>
      </c>
      <c r="K120" s="192" t="s">
        <v>1918</v>
      </c>
      <c r="L120" s="121" t="s">
        <v>393</v>
      </c>
      <c r="M120" s="227" t="s">
        <v>413</v>
      </c>
      <c r="N120" s="227"/>
    </row>
    <row r="121" spans="1:14" ht="63" x14ac:dyDescent="0.2">
      <c r="A121" s="130">
        <v>19</v>
      </c>
      <c r="B121" s="988" t="s">
        <v>1919</v>
      </c>
      <c r="C121" s="205">
        <v>17726.3786</v>
      </c>
      <c r="D121" s="250"/>
      <c r="E121" s="250"/>
      <c r="F121" s="250"/>
      <c r="G121" s="249">
        <f>I121</f>
        <v>2658.96</v>
      </c>
      <c r="H121" s="247" t="s">
        <v>20</v>
      </c>
      <c r="I121" s="264">
        <v>2658.96</v>
      </c>
      <c r="J121" s="1432" t="s">
        <v>1315</v>
      </c>
      <c r="K121" s="227" t="s">
        <v>1920</v>
      </c>
      <c r="L121" s="3" t="s">
        <v>1891</v>
      </c>
      <c r="M121" s="227" t="s">
        <v>405</v>
      </c>
      <c r="N121" s="229" t="s">
        <v>1921</v>
      </c>
    </row>
    <row r="122" spans="1:14" ht="84" x14ac:dyDescent="0.2">
      <c r="A122" s="130">
        <v>20</v>
      </c>
      <c r="B122" s="294" t="s">
        <v>1922</v>
      </c>
      <c r="C122" s="289">
        <v>14077.680566999999</v>
      </c>
      <c r="D122" s="250"/>
      <c r="E122" s="250"/>
      <c r="F122" s="250"/>
      <c r="G122" s="249">
        <f t="shared" ref="G122" si="18">+H122+I122</f>
        <v>7742.7242999999999</v>
      </c>
      <c r="H122" s="264">
        <v>3519.4200999999998</v>
      </c>
      <c r="I122" s="264">
        <v>4223.3041999999996</v>
      </c>
      <c r="J122" s="1433"/>
      <c r="K122" s="227" t="s">
        <v>1316</v>
      </c>
      <c r="L122" s="3" t="s">
        <v>1891</v>
      </c>
      <c r="M122" s="227" t="s">
        <v>405</v>
      </c>
      <c r="N122" s="229" t="s">
        <v>1923</v>
      </c>
    </row>
    <row r="123" spans="1:14" ht="21" x14ac:dyDescent="0.2">
      <c r="A123" s="1434" t="s">
        <v>435</v>
      </c>
      <c r="B123" s="1435"/>
      <c r="C123" s="982"/>
      <c r="D123" s="983"/>
      <c r="E123" s="983"/>
      <c r="F123" s="983"/>
      <c r="G123" s="982">
        <f>G124</f>
        <v>300</v>
      </c>
      <c r="H123" s="982">
        <f>H124</f>
        <v>300</v>
      </c>
      <c r="I123" s="989" t="s">
        <v>20</v>
      </c>
      <c r="J123" s="990"/>
      <c r="K123" s="967"/>
      <c r="L123" s="968"/>
      <c r="M123" s="969"/>
      <c r="N123" s="663"/>
    </row>
    <row r="124" spans="1:14" ht="21" x14ac:dyDescent="0.2">
      <c r="A124" s="1182" t="s">
        <v>355</v>
      </c>
      <c r="B124" s="1182"/>
      <c r="C124" s="1182"/>
      <c r="D124" s="1182"/>
      <c r="E124" s="1182"/>
      <c r="F124" s="1182"/>
      <c r="G124" s="970">
        <f>SUM(G125:G130)</f>
        <v>300</v>
      </c>
      <c r="H124" s="970">
        <f t="shared" ref="H124" si="19">SUM(H125:H130)</f>
        <v>300</v>
      </c>
      <c r="I124" s="991" t="s">
        <v>20</v>
      </c>
      <c r="J124" s="971"/>
      <c r="K124" s="984"/>
      <c r="L124" s="971"/>
      <c r="M124" s="973"/>
      <c r="N124" s="241"/>
    </row>
    <row r="125" spans="1:14" ht="63" x14ac:dyDescent="0.2">
      <c r="A125" s="130">
        <v>21</v>
      </c>
      <c r="B125" s="294" t="s">
        <v>1924</v>
      </c>
      <c r="C125" s="249">
        <v>50</v>
      </c>
      <c r="D125" s="250"/>
      <c r="E125" s="250"/>
      <c r="F125" s="250"/>
      <c r="G125" s="249">
        <f>H125</f>
        <v>50</v>
      </c>
      <c r="H125" s="249">
        <v>50</v>
      </c>
      <c r="I125" s="247" t="s">
        <v>20</v>
      </c>
      <c r="J125" s="15" t="s">
        <v>442</v>
      </c>
      <c r="K125" s="15" t="s">
        <v>438</v>
      </c>
      <c r="L125" s="227" t="s">
        <v>855</v>
      </c>
      <c r="M125" s="227" t="s">
        <v>440</v>
      </c>
      <c r="N125" s="229" t="s">
        <v>1925</v>
      </c>
    </row>
    <row r="126" spans="1:14" ht="63" x14ac:dyDescent="0.2">
      <c r="A126" s="130">
        <v>22</v>
      </c>
      <c r="B126" s="294" t="s">
        <v>1926</v>
      </c>
      <c r="C126" s="249">
        <v>50</v>
      </c>
      <c r="D126" s="250"/>
      <c r="E126" s="250"/>
      <c r="F126" s="250"/>
      <c r="G126" s="249">
        <f t="shared" ref="G126:G130" si="20">H126</f>
        <v>50</v>
      </c>
      <c r="H126" s="249">
        <v>50</v>
      </c>
      <c r="I126" s="247" t="s">
        <v>20</v>
      </c>
      <c r="J126" s="1436" t="s">
        <v>442</v>
      </c>
      <c r="K126" s="1436" t="s">
        <v>438</v>
      </c>
      <c r="L126" s="227" t="s">
        <v>855</v>
      </c>
      <c r="M126" s="227" t="s">
        <v>440</v>
      </c>
      <c r="N126" s="229" t="s">
        <v>1925</v>
      </c>
    </row>
    <row r="127" spans="1:14" ht="63" x14ac:dyDescent="0.2">
      <c r="A127" s="130">
        <v>23</v>
      </c>
      <c r="B127" s="294" t="s">
        <v>1927</v>
      </c>
      <c r="C127" s="249">
        <v>50</v>
      </c>
      <c r="D127" s="250"/>
      <c r="E127" s="250"/>
      <c r="F127" s="250"/>
      <c r="G127" s="249">
        <f t="shared" si="20"/>
        <v>50</v>
      </c>
      <c r="H127" s="249">
        <v>50</v>
      </c>
      <c r="I127" s="247" t="s">
        <v>20</v>
      </c>
      <c r="J127" s="1437"/>
      <c r="K127" s="1437"/>
      <c r="L127" s="227" t="s">
        <v>855</v>
      </c>
      <c r="M127" s="227" t="s">
        <v>440</v>
      </c>
      <c r="N127" s="229" t="s">
        <v>1925</v>
      </c>
    </row>
    <row r="128" spans="1:14" ht="63" x14ac:dyDescent="0.2">
      <c r="A128" s="130">
        <v>24</v>
      </c>
      <c r="B128" s="294" t="s">
        <v>1928</v>
      </c>
      <c r="C128" s="249">
        <v>50</v>
      </c>
      <c r="D128" s="250"/>
      <c r="E128" s="250"/>
      <c r="F128" s="250"/>
      <c r="G128" s="249">
        <f t="shared" si="20"/>
        <v>50</v>
      </c>
      <c r="H128" s="249">
        <v>50</v>
      </c>
      <c r="I128" s="247" t="s">
        <v>20</v>
      </c>
      <c r="J128" s="1437"/>
      <c r="K128" s="1437"/>
      <c r="L128" s="227" t="s">
        <v>855</v>
      </c>
      <c r="M128" s="227" t="s">
        <v>440</v>
      </c>
      <c r="N128" s="229" t="s">
        <v>1929</v>
      </c>
    </row>
    <row r="129" spans="1:14" ht="63" x14ac:dyDescent="0.2">
      <c r="A129" s="130">
        <v>25</v>
      </c>
      <c r="B129" s="294" t="s">
        <v>1930</v>
      </c>
      <c r="C129" s="249">
        <v>50</v>
      </c>
      <c r="D129" s="250"/>
      <c r="E129" s="250"/>
      <c r="F129" s="250"/>
      <c r="G129" s="249">
        <f t="shared" si="20"/>
        <v>50</v>
      </c>
      <c r="H129" s="249">
        <v>50</v>
      </c>
      <c r="I129" s="247" t="s">
        <v>20</v>
      </c>
      <c r="J129" s="1438"/>
      <c r="K129" s="1438"/>
      <c r="L129" s="227" t="s">
        <v>855</v>
      </c>
      <c r="M129" s="227" t="s">
        <v>440</v>
      </c>
      <c r="N129" s="229" t="s">
        <v>1929</v>
      </c>
    </row>
    <row r="130" spans="1:14" ht="63" x14ac:dyDescent="0.2">
      <c r="A130" s="130">
        <v>26</v>
      </c>
      <c r="B130" s="294" t="s">
        <v>1931</v>
      </c>
      <c r="C130" s="249">
        <v>50</v>
      </c>
      <c r="D130" s="250"/>
      <c r="E130" s="250"/>
      <c r="F130" s="250"/>
      <c r="G130" s="249">
        <f t="shared" si="20"/>
        <v>50</v>
      </c>
      <c r="H130" s="249">
        <v>50</v>
      </c>
      <c r="I130" s="247" t="s">
        <v>20</v>
      </c>
      <c r="J130" s="992" t="s">
        <v>442</v>
      </c>
      <c r="K130" s="992" t="s">
        <v>438</v>
      </c>
      <c r="L130" s="227" t="s">
        <v>855</v>
      </c>
      <c r="M130" s="227" t="s">
        <v>440</v>
      </c>
      <c r="N130" s="229" t="s">
        <v>1929</v>
      </c>
    </row>
    <row r="131" spans="1:14" ht="48.75" customHeight="1" x14ac:dyDescent="0.35">
      <c r="A131" s="1428" t="s">
        <v>449</v>
      </c>
      <c r="B131" s="1429"/>
      <c r="C131" s="1429"/>
      <c r="D131" s="1429"/>
      <c r="E131" s="1430"/>
      <c r="F131" s="993"/>
      <c r="G131" s="993">
        <f>G132+G185</f>
        <v>87219.705000000002</v>
      </c>
      <c r="H131" s="993">
        <f t="shared" ref="H131:I131" si="21">H132+H185</f>
        <v>37122.5</v>
      </c>
      <c r="I131" s="993">
        <f t="shared" si="21"/>
        <v>50097.205000000002</v>
      </c>
      <c r="J131" s="994"/>
      <c r="K131" s="995"/>
      <c r="L131" s="996"/>
      <c r="M131" s="287"/>
      <c r="N131" s="296"/>
    </row>
    <row r="132" spans="1:14" ht="21" x14ac:dyDescent="0.2">
      <c r="A132" s="1182" t="s">
        <v>355</v>
      </c>
      <c r="B132" s="1182"/>
      <c r="C132" s="1182"/>
      <c r="D132" s="1182"/>
      <c r="E132" s="1182"/>
      <c r="F132" s="1182"/>
      <c r="G132" s="970">
        <f>SUM(G133:G184)</f>
        <v>87194.705000000002</v>
      </c>
      <c r="H132" s="970">
        <f>SUM(H133:H184)</f>
        <v>37110</v>
      </c>
      <c r="I132" s="970">
        <f>SUM(I133:I184)</f>
        <v>50084.705000000002</v>
      </c>
      <c r="J132" s="971"/>
      <c r="K132" s="984"/>
      <c r="L132" s="971"/>
      <c r="M132" s="973"/>
      <c r="N132" s="241"/>
    </row>
    <row r="133" spans="1:14" ht="84" x14ac:dyDescent="0.2">
      <c r="A133" s="130">
        <v>27</v>
      </c>
      <c r="B133" s="294" t="s">
        <v>450</v>
      </c>
      <c r="C133" s="986">
        <v>807</v>
      </c>
      <c r="D133" s="294"/>
      <c r="E133" s="294">
        <v>30437</v>
      </c>
      <c r="F133" s="294"/>
      <c r="G133" s="294">
        <f>+H133+I133</f>
        <v>21410.18</v>
      </c>
      <c r="H133" s="249">
        <v>10632.94</v>
      </c>
      <c r="I133" s="249">
        <v>10777.24</v>
      </c>
      <c r="J133" s="121" t="s">
        <v>451</v>
      </c>
      <c r="K133" s="227" t="s">
        <v>1932</v>
      </c>
      <c r="L133" s="227" t="s">
        <v>393</v>
      </c>
      <c r="M133" s="227" t="s">
        <v>453</v>
      </c>
      <c r="N133" s="288" t="s">
        <v>1933</v>
      </c>
    </row>
    <row r="134" spans="1:14" ht="63" x14ac:dyDescent="0.2">
      <c r="A134" s="130">
        <v>28</v>
      </c>
      <c r="B134" s="294" t="s">
        <v>464</v>
      </c>
      <c r="C134" s="986">
        <v>978.51</v>
      </c>
      <c r="D134" s="294"/>
      <c r="E134" s="294"/>
      <c r="F134" s="294"/>
      <c r="G134" s="249">
        <f>H134</f>
        <v>351.41</v>
      </c>
      <c r="H134" s="249">
        <v>351.41</v>
      </c>
      <c r="I134" s="247" t="s">
        <v>20</v>
      </c>
      <c r="J134" s="1244" t="s">
        <v>1934</v>
      </c>
      <c r="K134" s="1244" t="s">
        <v>465</v>
      </c>
      <c r="L134" s="227" t="s">
        <v>393</v>
      </c>
      <c r="M134" s="227" t="s">
        <v>458</v>
      </c>
      <c r="N134" s="227" t="s">
        <v>1935</v>
      </c>
    </row>
    <row r="135" spans="1:14" ht="63" x14ac:dyDescent="0.2">
      <c r="A135" s="130">
        <v>29</v>
      </c>
      <c r="B135" s="294" t="s">
        <v>467</v>
      </c>
      <c r="C135" s="986">
        <v>1104.4000000000001</v>
      </c>
      <c r="D135" s="294"/>
      <c r="E135" s="294"/>
      <c r="F135" s="294"/>
      <c r="G135" s="249">
        <f t="shared" ref="G135:G136" si="22">H135</f>
        <v>758.45</v>
      </c>
      <c r="H135" s="249">
        <v>758.45</v>
      </c>
      <c r="I135" s="247" t="s">
        <v>20</v>
      </c>
      <c r="J135" s="1246"/>
      <c r="K135" s="1246"/>
      <c r="L135" s="227" t="s">
        <v>393</v>
      </c>
      <c r="M135" s="227" t="s">
        <v>458</v>
      </c>
      <c r="N135" s="227" t="s">
        <v>1936</v>
      </c>
    </row>
    <row r="136" spans="1:14" ht="105" x14ac:dyDescent="0.2">
      <c r="A136" s="130">
        <v>30</v>
      </c>
      <c r="B136" s="294" t="s">
        <v>469</v>
      </c>
      <c r="C136" s="986">
        <v>215.83</v>
      </c>
      <c r="D136" s="294"/>
      <c r="E136" s="294"/>
      <c r="F136" s="294"/>
      <c r="G136" s="249">
        <f t="shared" si="22"/>
        <v>83.93</v>
      </c>
      <c r="H136" s="249">
        <v>83.93</v>
      </c>
      <c r="I136" s="247" t="s">
        <v>20</v>
      </c>
      <c r="J136" s="1244" t="s">
        <v>1937</v>
      </c>
      <c r="K136" s="227" t="s">
        <v>457</v>
      </c>
      <c r="L136" s="227" t="s">
        <v>393</v>
      </c>
      <c r="M136" s="227" t="s">
        <v>458</v>
      </c>
      <c r="N136" s="227" t="s">
        <v>1938</v>
      </c>
    </row>
    <row r="137" spans="1:14" ht="105" x14ac:dyDescent="0.2">
      <c r="A137" s="997">
        <v>31</v>
      </c>
      <c r="B137" s="998" t="s">
        <v>471</v>
      </c>
      <c r="C137" s="741">
        <v>48103.091200000003</v>
      </c>
      <c r="D137" s="998"/>
      <c r="E137" s="998"/>
      <c r="F137" s="998"/>
      <c r="G137" s="741">
        <f t="shared" ref="G137:G183" si="23">+H137+I137</f>
        <v>14811.875</v>
      </c>
      <c r="H137" s="741">
        <v>4800</v>
      </c>
      <c r="I137" s="741">
        <v>10011.875</v>
      </c>
      <c r="J137" s="1245"/>
      <c r="K137" s="228" t="s">
        <v>1939</v>
      </c>
      <c r="L137" s="228" t="s">
        <v>393</v>
      </c>
      <c r="M137" s="228" t="s">
        <v>458</v>
      </c>
      <c r="N137" s="228" t="s">
        <v>1940</v>
      </c>
    </row>
    <row r="138" spans="1:14" ht="63" x14ac:dyDescent="0.2">
      <c r="A138" s="130">
        <v>32</v>
      </c>
      <c r="B138" s="294" t="s">
        <v>474</v>
      </c>
      <c r="C138" s="986">
        <v>2913</v>
      </c>
      <c r="D138" s="294"/>
      <c r="E138" s="294"/>
      <c r="F138" s="294"/>
      <c r="G138" s="249">
        <f t="shared" si="23"/>
        <v>2870</v>
      </c>
      <c r="H138" s="249">
        <v>1300</v>
      </c>
      <c r="I138" s="249">
        <v>1570</v>
      </c>
      <c r="J138" s="1431" t="s">
        <v>1941</v>
      </c>
      <c r="K138" s="1280" t="s">
        <v>476</v>
      </c>
      <c r="L138" s="227" t="s">
        <v>393</v>
      </c>
      <c r="M138" s="1280" t="s">
        <v>458</v>
      </c>
      <c r="N138" s="227" t="s">
        <v>1942</v>
      </c>
    </row>
    <row r="139" spans="1:14" ht="63" x14ac:dyDescent="0.2">
      <c r="A139" s="130">
        <v>33</v>
      </c>
      <c r="B139" s="294" t="s">
        <v>478</v>
      </c>
      <c r="C139" s="249">
        <v>1136</v>
      </c>
      <c r="D139" s="294"/>
      <c r="E139" s="294"/>
      <c r="F139" s="294"/>
      <c r="G139" s="249">
        <f t="shared" si="23"/>
        <v>1120</v>
      </c>
      <c r="H139" s="249">
        <v>450</v>
      </c>
      <c r="I139" s="249">
        <v>670</v>
      </c>
      <c r="J139" s="1431"/>
      <c r="K139" s="1280"/>
      <c r="L139" s="227" t="s">
        <v>393</v>
      </c>
      <c r="M139" s="1280"/>
      <c r="N139" s="227" t="s">
        <v>1943</v>
      </c>
    </row>
    <row r="140" spans="1:14" ht="63" x14ac:dyDescent="0.2">
      <c r="A140" s="450">
        <v>34</v>
      </c>
      <c r="B140" s="999" t="s">
        <v>1340</v>
      </c>
      <c r="C140" s="722">
        <v>681</v>
      </c>
      <c r="D140" s="999"/>
      <c r="E140" s="999"/>
      <c r="F140" s="999"/>
      <c r="G140" s="722">
        <f t="shared" si="23"/>
        <v>338</v>
      </c>
      <c r="H140" s="722">
        <v>3</v>
      </c>
      <c r="I140" s="722">
        <v>335</v>
      </c>
      <c r="J140" s="1000"/>
      <c r="K140" s="1001"/>
      <c r="L140" s="413" t="s">
        <v>393</v>
      </c>
      <c r="M140" s="413" t="s">
        <v>458</v>
      </c>
      <c r="N140" s="413" t="s">
        <v>1944</v>
      </c>
    </row>
    <row r="141" spans="1:14" ht="63" x14ac:dyDescent="0.2">
      <c r="A141" s="130">
        <v>35</v>
      </c>
      <c r="B141" s="294" t="s">
        <v>1342</v>
      </c>
      <c r="C141" s="249">
        <v>1796</v>
      </c>
      <c r="D141" s="294"/>
      <c r="E141" s="294"/>
      <c r="F141" s="294"/>
      <c r="G141" s="249">
        <f t="shared" si="23"/>
        <v>1779</v>
      </c>
      <c r="H141" s="249">
        <v>9</v>
      </c>
      <c r="I141" s="249">
        <v>1770</v>
      </c>
      <c r="J141" s="114"/>
      <c r="K141" s="167"/>
      <c r="L141" s="227" t="s">
        <v>393</v>
      </c>
      <c r="M141" s="227" t="s">
        <v>458</v>
      </c>
      <c r="N141" s="227" t="s">
        <v>1945</v>
      </c>
    </row>
    <row r="142" spans="1:14" ht="63" x14ac:dyDescent="0.2">
      <c r="A142" s="130">
        <v>36</v>
      </c>
      <c r="B142" s="998" t="s">
        <v>1344</v>
      </c>
      <c r="C142" s="741">
        <v>190</v>
      </c>
      <c r="D142" s="998"/>
      <c r="E142" s="998"/>
      <c r="F142" s="998"/>
      <c r="G142" s="249">
        <f>H142</f>
        <v>120</v>
      </c>
      <c r="H142" s="741">
        <v>120</v>
      </c>
      <c r="I142" s="742" t="s">
        <v>20</v>
      </c>
      <c r="J142" s="119"/>
      <c r="K142" s="1002"/>
      <c r="L142" s="228" t="s">
        <v>393</v>
      </c>
      <c r="M142" s="228" t="s">
        <v>458</v>
      </c>
      <c r="N142" s="228" t="s">
        <v>1946</v>
      </c>
    </row>
    <row r="143" spans="1:14" ht="63" x14ac:dyDescent="0.2">
      <c r="A143" s="130">
        <v>37</v>
      </c>
      <c r="B143" s="294" t="s">
        <v>1346</v>
      </c>
      <c r="C143" s="249">
        <v>185</v>
      </c>
      <c r="D143" s="294"/>
      <c r="E143" s="294"/>
      <c r="F143" s="294"/>
      <c r="G143" s="249">
        <f>H143</f>
        <v>100</v>
      </c>
      <c r="H143" s="249">
        <v>100</v>
      </c>
      <c r="I143" s="247" t="s">
        <v>20</v>
      </c>
      <c r="J143" s="114"/>
      <c r="K143" s="167"/>
      <c r="L143" s="227" t="s">
        <v>393</v>
      </c>
      <c r="M143" s="227" t="s">
        <v>458</v>
      </c>
      <c r="N143" s="227" t="s">
        <v>1947</v>
      </c>
    </row>
    <row r="144" spans="1:14" ht="189" x14ac:dyDescent="0.2">
      <c r="A144" s="130">
        <v>38</v>
      </c>
      <c r="B144" s="294" t="s">
        <v>484</v>
      </c>
      <c r="C144" s="1003">
        <v>30611.94</v>
      </c>
      <c r="D144" s="294"/>
      <c r="E144" s="294"/>
      <c r="F144" s="294"/>
      <c r="G144" s="249">
        <f t="shared" si="23"/>
        <v>8227.0400000000009</v>
      </c>
      <c r="H144" s="249">
        <v>2981.44</v>
      </c>
      <c r="I144" s="249">
        <v>5245.6</v>
      </c>
      <c r="J144" s="214" t="s">
        <v>1948</v>
      </c>
      <c r="K144" s="1004" t="s">
        <v>486</v>
      </c>
      <c r="L144" s="227" t="s">
        <v>393</v>
      </c>
      <c r="M144" s="227" t="s">
        <v>458</v>
      </c>
      <c r="N144" s="227"/>
    </row>
    <row r="145" spans="1:14" ht="105" x14ac:dyDescent="0.2">
      <c r="A145" s="130">
        <v>39</v>
      </c>
      <c r="B145" s="294" t="s">
        <v>487</v>
      </c>
      <c r="C145" s="1003">
        <v>9016.49</v>
      </c>
      <c r="D145" s="1005"/>
      <c r="E145" s="1005"/>
      <c r="F145" s="1005"/>
      <c r="G145" s="249">
        <f t="shared" si="23"/>
        <v>2040.42</v>
      </c>
      <c r="H145" s="986">
        <v>683.43</v>
      </c>
      <c r="I145" s="986">
        <v>1356.99</v>
      </c>
      <c r="J145" s="121" t="s">
        <v>1949</v>
      </c>
      <c r="K145" s="227" t="s">
        <v>489</v>
      </c>
      <c r="L145" s="227" t="s">
        <v>393</v>
      </c>
      <c r="M145" s="227" t="s">
        <v>458</v>
      </c>
      <c r="N145" s="167"/>
    </row>
    <row r="146" spans="1:14" ht="63" x14ac:dyDescent="0.2">
      <c r="A146" s="130">
        <v>40</v>
      </c>
      <c r="B146" s="294" t="s">
        <v>497</v>
      </c>
      <c r="C146" s="1006">
        <v>1530</v>
      </c>
      <c r="D146" s="1007"/>
      <c r="E146" s="1007"/>
      <c r="F146" s="1008"/>
      <c r="G146" s="249">
        <f>H146</f>
        <v>612</v>
      </c>
      <c r="H146" s="249">
        <v>612</v>
      </c>
      <c r="I146" s="247" t="s">
        <v>20</v>
      </c>
      <c r="J146" s="121" t="s">
        <v>498</v>
      </c>
      <c r="K146" s="1009"/>
      <c r="L146" s="227" t="s">
        <v>393</v>
      </c>
      <c r="M146" s="227" t="s">
        <v>500</v>
      </c>
      <c r="N146" s="227" t="s">
        <v>1950</v>
      </c>
    </row>
    <row r="147" spans="1:14" ht="63" x14ac:dyDescent="0.2">
      <c r="A147" s="130">
        <v>41</v>
      </c>
      <c r="B147" s="294" t="s">
        <v>502</v>
      </c>
      <c r="C147" s="1006">
        <v>1200</v>
      </c>
      <c r="D147" s="1007"/>
      <c r="E147" s="1007"/>
      <c r="F147" s="1008"/>
      <c r="G147" s="249">
        <f t="shared" ref="G147:G148" si="24">H147</f>
        <v>480</v>
      </c>
      <c r="H147" s="249">
        <v>480</v>
      </c>
      <c r="I147" s="247" t="s">
        <v>20</v>
      </c>
      <c r="J147" s="121" t="s">
        <v>503</v>
      </c>
      <c r="K147" s="1009"/>
      <c r="L147" s="227" t="s">
        <v>393</v>
      </c>
      <c r="M147" s="227" t="s">
        <v>500</v>
      </c>
      <c r="N147" s="227" t="s">
        <v>1951</v>
      </c>
    </row>
    <row r="148" spans="1:14" ht="63" x14ac:dyDescent="0.2">
      <c r="A148" s="130">
        <v>42</v>
      </c>
      <c r="B148" s="294" t="s">
        <v>508</v>
      </c>
      <c r="C148" s="1006">
        <v>632</v>
      </c>
      <c r="D148" s="1007"/>
      <c r="E148" s="1007"/>
      <c r="F148" s="1008"/>
      <c r="G148" s="249">
        <f t="shared" si="24"/>
        <v>252.8</v>
      </c>
      <c r="H148" s="249">
        <v>252.8</v>
      </c>
      <c r="I148" s="247" t="s">
        <v>20</v>
      </c>
      <c r="J148" s="121" t="s">
        <v>509</v>
      </c>
      <c r="K148" s="1009"/>
      <c r="L148" s="227" t="s">
        <v>393</v>
      </c>
      <c r="M148" s="227" t="s">
        <v>500</v>
      </c>
      <c r="N148" s="227" t="s">
        <v>1952</v>
      </c>
    </row>
    <row r="149" spans="1:14" ht="63" x14ac:dyDescent="0.2">
      <c r="A149" s="130">
        <v>43</v>
      </c>
      <c r="B149" s="294" t="s">
        <v>1359</v>
      </c>
      <c r="C149" s="1006">
        <v>1460</v>
      </c>
      <c r="D149" s="1007"/>
      <c r="E149" s="1007"/>
      <c r="F149" s="1008"/>
      <c r="G149" s="249">
        <f t="shared" si="23"/>
        <v>1168</v>
      </c>
      <c r="H149" s="249">
        <v>584</v>
      </c>
      <c r="I149" s="249">
        <v>584</v>
      </c>
      <c r="J149" s="121" t="s">
        <v>1953</v>
      </c>
      <c r="K149" s="1009"/>
      <c r="L149" s="227" t="s">
        <v>393</v>
      </c>
      <c r="M149" s="227" t="s">
        <v>500</v>
      </c>
      <c r="N149" s="227" t="s">
        <v>1954</v>
      </c>
    </row>
    <row r="150" spans="1:14" ht="63" x14ac:dyDescent="0.2">
      <c r="A150" s="130">
        <v>44</v>
      </c>
      <c r="B150" s="294" t="s">
        <v>511</v>
      </c>
      <c r="C150" s="1006">
        <v>1395</v>
      </c>
      <c r="D150" s="1007"/>
      <c r="E150" s="1007"/>
      <c r="F150" s="1008"/>
      <c r="G150" s="249">
        <f t="shared" si="23"/>
        <v>558</v>
      </c>
      <c r="H150" s="249">
        <v>558</v>
      </c>
      <c r="I150" s="247"/>
      <c r="J150" s="121" t="s">
        <v>512</v>
      </c>
      <c r="K150" s="1009"/>
      <c r="L150" s="227" t="s">
        <v>393</v>
      </c>
      <c r="M150" s="227" t="s">
        <v>500</v>
      </c>
      <c r="N150" s="227" t="s">
        <v>1955</v>
      </c>
    </row>
    <row r="151" spans="1:14" ht="63" x14ac:dyDescent="0.2">
      <c r="A151" s="130">
        <v>45</v>
      </c>
      <c r="B151" s="294" t="s">
        <v>1364</v>
      </c>
      <c r="C151" s="1006">
        <v>800</v>
      </c>
      <c r="D151" s="1007"/>
      <c r="E151" s="1007"/>
      <c r="F151" s="1008"/>
      <c r="G151" s="249">
        <f t="shared" si="23"/>
        <v>640</v>
      </c>
      <c r="H151" s="249">
        <v>320</v>
      </c>
      <c r="I151" s="249">
        <v>320</v>
      </c>
      <c r="J151" s="121" t="s">
        <v>1956</v>
      </c>
      <c r="K151" s="1009"/>
      <c r="L151" s="227" t="s">
        <v>393</v>
      </c>
      <c r="M151" s="227" t="s">
        <v>500</v>
      </c>
      <c r="N151" s="227" t="s">
        <v>1957</v>
      </c>
    </row>
    <row r="152" spans="1:14" ht="63" x14ac:dyDescent="0.2">
      <c r="A152" s="130">
        <v>46</v>
      </c>
      <c r="B152" s="294" t="s">
        <v>1367</v>
      </c>
      <c r="C152" s="1006">
        <v>530</v>
      </c>
      <c r="D152" s="1007"/>
      <c r="E152" s="1007"/>
      <c r="F152" s="1008"/>
      <c r="G152" s="249">
        <f t="shared" si="23"/>
        <v>424</v>
      </c>
      <c r="H152" s="249">
        <v>212</v>
      </c>
      <c r="I152" s="249">
        <v>212</v>
      </c>
      <c r="J152" s="121" t="s">
        <v>518</v>
      </c>
      <c r="K152" s="1009"/>
      <c r="L152" s="227" t="s">
        <v>393</v>
      </c>
      <c r="M152" s="227" t="s">
        <v>500</v>
      </c>
      <c r="N152" s="227" t="s">
        <v>1958</v>
      </c>
    </row>
    <row r="153" spans="1:14" ht="63" x14ac:dyDescent="0.2">
      <c r="A153" s="130">
        <v>47</v>
      </c>
      <c r="B153" s="294" t="s">
        <v>514</v>
      </c>
      <c r="C153" s="1006">
        <v>1134</v>
      </c>
      <c r="D153" s="1007"/>
      <c r="E153" s="1007"/>
      <c r="F153" s="1008"/>
      <c r="G153" s="249">
        <f>H153</f>
        <v>453.6</v>
      </c>
      <c r="H153" s="249">
        <v>453.6</v>
      </c>
      <c r="I153" s="247" t="s">
        <v>20</v>
      </c>
      <c r="J153" s="121" t="s">
        <v>515</v>
      </c>
      <c r="K153" s="1009"/>
      <c r="L153" s="227" t="s">
        <v>393</v>
      </c>
      <c r="M153" s="227" t="s">
        <v>500</v>
      </c>
      <c r="N153" s="227" t="s">
        <v>1959</v>
      </c>
    </row>
    <row r="154" spans="1:14" ht="63" x14ac:dyDescent="0.2">
      <c r="A154" s="130">
        <v>48</v>
      </c>
      <c r="B154" s="294" t="s">
        <v>517</v>
      </c>
      <c r="C154" s="1006">
        <v>612</v>
      </c>
      <c r="D154" s="1007"/>
      <c r="E154" s="1007"/>
      <c r="F154" s="1008"/>
      <c r="G154" s="249">
        <f t="shared" ref="G154:G156" si="25">H154</f>
        <v>244.8</v>
      </c>
      <c r="H154" s="249">
        <v>244.8</v>
      </c>
      <c r="I154" s="247" t="s">
        <v>20</v>
      </c>
      <c r="J154" s="121" t="s">
        <v>518</v>
      </c>
      <c r="K154" s="1009"/>
      <c r="L154" s="227" t="s">
        <v>393</v>
      </c>
      <c r="M154" s="227" t="s">
        <v>500</v>
      </c>
      <c r="N154" s="227" t="s">
        <v>1960</v>
      </c>
    </row>
    <row r="155" spans="1:14" ht="63" x14ac:dyDescent="0.2">
      <c r="A155" s="130">
        <v>49</v>
      </c>
      <c r="B155" s="294" t="s">
        <v>520</v>
      </c>
      <c r="C155" s="1006">
        <v>500</v>
      </c>
      <c r="D155" s="1007"/>
      <c r="E155" s="1007"/>
      <c r="F155" s="1008"/>
      <c r="G155" s="249">
        <f t="shared" si="25"/>
        <v>200</v>
      </c>
      <c r="H155" s="249">
        <v>200</v>
      </c>
      <c r="I155" s="247" t="s">
        <v>20</v>
      </c>
      <c r="J155" s="121" t="s">
        <v>521</v>
      </c>
      <c r="K155" s="1009"/>
      <c r="L155" s="227" t="s">
        <v>393</v>
      </c>
      <c r="M155" s="227" t="s">
        <v>500</v>
      </c>
      <c r="N155" s="227" t="s">
        <v>1961</v>
      </c>
    </row>
    <row r="156" spans="1:14" ht="63" x14ac:dyDescent="0.2">
      <c r="A156" s="130">
        <v>50</v>
      </c>
      <c r="B156" s="294" t="s">
        <v>523</v>
      </c>
      <c r="C156" s="1006">
        <v>4000</v>
      </c>
      <c r="D156" s="1007"/>
      <c r="E156" s="1007"/>
      <c r="F156" s="1008"/>
      <c r="G156" s="249">
        <f t="shared" si="25"/>
        <v>1600</v>
      </c>
      <c r="H156" s="249">
        <v>1600</v>
      </c>
      <c r="I156" s="247" t="s">
        <v>20</v>
      </c>
      <c r="J156" s="121" t="s">
        <v>524</v>
      </c>
      <c r="K156" s="1009"/>
      <c r="L156" s="227" t="s">
        <v>393</v>
      </c>
      <c r="M156" s="227" t="s">
        <v>500</v>
      </c>
      <c r="N156" s="227" t="s">
        <v>1962</v>
      </c>
    </row>
    <row r="157" spans="1:14" ht="63" x14ac:dyDescent="0.2">
      <c r="A157" s="130">
        <v>51</v>
      </c>
      <c r="B157" s="294" t="s">
        <v>1963</v>
      </c>
      <c r="C157" s="1006">
        <v>450</v>
      </c>
      <c r="D157" s="1007"/>
      <c r="E157" s="1007"/>
      <c r="F157" s="1008"/>
      <c r="G157" s="249">
        <f>+H157+I157</f>
        <v>360</v>
      </c>
      <c r="H157" s="249">
        <v>180</v>
      </c>
      <c r="I157" s="249">
        <v>180</v>
      </c>
      <c r="J157" s="121" t="s">
        <v>524</v>
      </c>
      <c r="K157" s="1009"/>
      <c r="L157" s="227" t="s">
        <v>393</v>
      </c>
      <c r="M157" s="227" t="s">
        <v>500</v>
      </c>
      <c r="N157" s="227" t="s">
        <v>1964</v>
      </c>
    </row>
    <row r="158" spans="1:14" ht="63" x14ac:dyDescent="0.2">
      <c r="A158" s="130">
        <v>52</v>
      </c>
      <c r="B158" s="294" t="s">
        <v>1384</v>
      </c>
      <c r="C158" s="1006">
        <v>240</v>
      </c>
      <c r="D158" s="1007"/>
      <c r="E158" s="1007"/>
      <c r="F158" s="1008"/>
      <c r="G158" s="249">
        <f>H158</f>
        <v>192</v>
      </c>
      <c r="H158" s="249">
        <v>192</v>
      </c>
      <c r="I158" s="247" t="s">
        <v>20</v>
      </c>
      <c r="J158" s="121" t="s">
        <v>1385</v>
      </c>
      <c r="K158" s="1009"/>
      <c r="L158" s="227" t="s">
        <v>393</v>
      </c>
      <c r="M158" s="227" t="s">
        <v>500</v>
      </c>
      <c r="N158" s="227" t="s">
        <v>1965</v>
      </c>
    </row>
    <row r="159" spans="1:14" ht="63" x14ac:dyDescent="0.2">
      <c r="A159" s="130">
        <v>53</v>
      </c>
      <c r="B159" s="294" t="s">
        <v>1387</v>
      </c>
      <c r="C159" s="1006">
        <v>120</v>
      </c>
      <c r="D159" s="1007"/>
      <c r="E159" s="1007"/>
      <c r="F159" s="1008"/>
      <c r="G159" s="249">
        <f>H159</f>
        <v>96</v>
      </c>
      <c r="H159" s="249">
        <v>96</v>
      </c>
      <c r="I159" s="247" t="s">
        <v>20</v>
      </c>
      <c r="J159" s="121" t="s">
        <v>1385</v>
      </c>
      <c r="K159" s="1009"/>
      <c r="L159" s="227" t="s">
        <v>393</v>
      </c>
      <c r="M159" s="227" t="s">
        <v>500</v>
      </c>
      <c r="N159" s="227" t="s">
        <v>1966</v>
      </c>
    </row>
    <row r="160" spans="1:14" ht="63" x14ac:dyDescent="0.2">
      <c r="A160" s="130">
        <v>54</v>
      </c>
      <c r="B160" s="294" t="s">
        <v>1967</v>
      </c>
      <c r="C160" s="1006">
        <v>400</v>
      </c>
      <c r="D160" s="1007"/>
      <c r="E160" s="1007"/>
      <c r="F160" s="1008"/>
      <c r="G160" s="249">
        <f t="shared" si="23"/>
        <v>240</v>
      </c>
      <c r="H160" s="249">
        <v>80</v>
      </c>
      <c r="I160" s="249">
        <v>160</v>
      </c>
      <c r="J160" s="121" t="s">
        <v>524</v>
      </c>
      <c r="K160" s="1009"/>
      <c r="L160" s="227" t="s">
        <v>393</v>
      </c>
      <c r="M160" s="227" t="s">
        <v>500</v>
      </c>
      <c r="N160" s="227" t="s">
        <v>1968</v>
      </c>
    </row>
    <row r="161" spans="1:14" ht="63" x14ac:dyDescent="0.2">
      <c r="A161" s="130">
        <v>55</v>
      </c>
      <c r="B161" s="294" t="s">
        <v>1969</v>
      </c>
      <c r="C161" s="1006">
        <v>930</v>
      </c>
      <c r="D161" s="1007"/>
      <c r="E161" s="1007"/>
      <c r="F161" s="1008"/>
      <c r="G161" s="249">
        <f t="shared" si="23"/>
        <v>744</v>
      </c>
      <c r="H161" s="249">
        <v>372</v>
      </c>
      <c r="I161" s="249">
        <v>372</v>
      </c>
      <c r="J161" s="121" t="s">
        <v>1390</v>
      </c>
      <c r="K161" s="1009"/>
      <c r="L161" s="227" t="s">
        <v>393</v>
      </c>
      <c r="M161" s="227" t="s">
        <v>500</v>
      </c>
      <c r="N161" s="227" t="s">
        <v>1970</v>
      </c>
    </row>
    <row r="162" spans="1:14" ht="63" x14ac:dyDescent="0.2">
      <c r="A162" s="130">
        <v>56</v>
      </c>
      <c r="B162" s="294" t="s">
        <v>1393</v>
      </c>
      <c r="C162" s="1006">
        <v>300</v>
      </c>
      <c r="D162" s="1007"/>
      <c r="E162" s="1007"/>
      <c r="F162" s="1008"/>
      <c r="G162" s="249">
        <f t="shared" si="23"/>
        <v>240</v>
      </c>
      <c r="H162" s="249">
        <v>120</v>
      </c>
      <c r="I162" s="249">
        <v>120</v>
      </c>
      <c r="J162" s="121" t="s">
        <v>1394</v>
      </c>
      <c r="K162" s="1009"/>
      <c r="L162" s="227" t="s">
        <v>393</v>
      </c>
      <c r="M162" s="227" t="s">
        <v>500</v>
      </c>
      <c r="N162" s="227" t="s">
        <v>1971</v>
      </c>
    </row>
    <row r="163" spans="1:14" ht="84" x14ac:dyDescent="0.2">
      <c r="A163" s="130">
        <v>57</v>
      </c>
      <c r="B163" s="294" t="s">
        <v>1972</v>
      </c>
      <c r="C163" s="1006">
        <v>2250</v>
      </c>
      <c r="D163" s="1007"/>
      <c r="E163" s="1007"/>
      <c r="F163" s="1008"/>
      <c r="G163" s="249">
        <f>H163</f>
        <v>900</v>
      </c>
      <c r="H163" s="249">
        <v>900</v>
      </c>
      <c r="I163" s="247" t="s">
        <v>20</v>
      </c>
      <c r="J163" s="1010" t="s">
        <v>529</v>
      </c>
      <c r="K163" s="1009"/>
      <c r="L163" s="227" t="s">
        <v>393</v>
      </c>
      <c r="M163" s="227" t="s">
        <v>500</v>
      </c>
      <c r="N163" s="227" t="s">
        <v>1973</v>
      </c>
    </row>
    <row r="164" spans="1:14" ht="84" x14ac:dyDescent="0.2">
      <c r="A164" s="130">
        <v>58</v>
      </c>
      <c r="B164" s="294" t="s">
        <v>1398</v>
      </c>
      <c r="C164" s="1006">
        <v>600</v>
      </c>
      <c r="D164" s="1007"/>
      <c r="E164" s="1007"/>
      <c r="F164" s="1008"/>
      <c r="G164" s="249">
        <f t="shared" ref="G164:G167" si="26">H164</f>
        <v>240</v>
      </c>
      <c r="H164" s="249">
        <v>240</v>
      </c>
      <c r="I164" s="247" t="s">
        <v>20</v>
      </c>
      <c r="J164" s="1010" t="s">
        <v>532</v>
      </c>
      <c r="K164" s="1009"/>
      <c r="L164" s="227" t="s">
        <v>393</v>
      </c>
      <c r="M164" s="227" t="s">
        <v>500</v>
      </c>
      <c r="N164" s="227" t="s">
        <v>1974</v>
      </c>
    </row>
    <row r="165" spans="1:14" ht="63" x14ac:dyDescent="0.2">
      <c r="A165" s="130">
        <v>59</v>
      </c>
      <c r="B165" s="294" t="s">
        <v>1400</v>
      </c>
      <c r="C165" s="1006">
        <v>1300</v>
      </c>
      <c r="D165" s="1007"/>
      <c r="E165" s="1007"/>
      <c r="F165" s="1008"/>
      <c r="G165" s="249">
        <f t="shared" si="26"/>
        <v>520</v>
      </c>
      <c r="H165" s="249">
        <v>520</v>
      </c>
      <c r="I165" s="247" t="s">
        <v>20</v>
      </c>
      <c r="J165" s="1010" t="s">
        <v>535</v>
      </c>
      <c r="K165" s="1009"/>
      <c r="L165" s="227" t="s">
        <v>393</v>
      </c>
      <c r="M165" s="227" t="s">
        <v>500</v>
      </c>
      <c r="N165" s="227" t="s">
        <v>1975</v>
      </c>
    </row>
    <row r="166" spans="1:14" ht="63" x14ac:dyDescent="0.2">
      <c r="A166" s="130">
        <v>60</v>
      </c>
      <c r="B166" s="294" t="s">
        <v>1402</v>
      </c>
      <c r="C166" s="1006">
        <v>470</v>
      </c>
      <c r="D166" s="1007"/>
      <c r="E166" s="1007"/>
      <c r="F166" s="1008"/>
      <c r="G166" s="249">
        <f t="shared" si="26"/>
        <v>188</v>
      </c>
      <c r="H166" s="249">
        <v>188</v>
      </c>
      <c r="I166" s="247" t="s">
        <v>20</v>
      </c>
      <c r="J166" s="1010" t="s">
        <v>538</v>
      </c>
      <c r="K166" s="1009"/>
      <c r="L166" s="227" t="s">
        <v>393</v>
      </c>
      <c r="M166" s="227" t="s">
        <v>500</v>
      </c>
      <c r="N166" s="227" t="s">
        <v>1976</v>
      </c>
    </row>
    <row r="167" spans="1:14" ht="63" x14ac:dyDescent="0.2">
      <c r="A167" s="130">
        <v>61</v>
      </c>
      <c r="B167" s="294" t="s">
        <v>540</v>
      </c>
      <c r="C167" s="1006">
        <v>3628</v>
      </c>
      <c r="D167" s="1007"/>
      <c r="E167" s="1007"/>
      <c r="F167" s="1008"/>
      <c r="G167" s="249">
        <f t="shared" si="26"/>
        <v>1451.2</v>
      </c>
      <c r="H167" s="249">
        <v>1451.2</v>
      </c>
      <c r="I167" s="247" t="s">
        <v>20</v>
      </c>
      <c r="J167" s="1010" t="s">
        <v>541</v>
      </c>
      <c r="K167" s="1009"/>
      <c r="L167" s="227" t="s">
        <v>393</v>
      </c>
      <c r="M167" s="227" t="s">
        <v>500</v>
      </c>
      <c r="N167" s="227" t="s">
        <v>1977</v>
      </c>
    </row>
    <row r="168" spans="1:14" ht="63" x14ac:dyDescent="0.35">
      <c r="A168" s="130">
        <v>62</v>
      </c>
      <c r="B168" s="294" t="s">
        <v>1978</v>
      </c>
      <c r="C168" s="1006">
        <v>400</v>
      </c>
      <c r="D168" s="1011"/>
      <c r="E168" s="1011"/>
      <c r="F168" s="1008"/>
      <c r="G168" s="249">
        <f t="shared" si="23"/>
        <v>240</v>
      </c>
      <c r="H168" s="249">
        <v>80</v>
      </c>
      <c r="I168" s="249">
        <v>160</v>
      </c>
      <c r="J168" s="1010" t="s">
        <v>1979</v>
      </c>
      <c r="K168" s="1009"/>
      <c r="L168" s="227" t="s">
        <v>393</v>
      </c>
      <c r="M168" s="227" t="s">
        <v>500</v>
      </c>
      <c r="N168" s="227" t="s">
        <v>1968</v>
      </c>
    </row>
    <row r="169" spans="1:14" ht="63" x14ac:dyDescent="0.35">
      <c r="A169" s="130">
        <v>63</v>
      </c>
      <c r="B169" s="294" t="s">
        <v>1980</v>
      </c>
      <c r="C169" s="1006">
        <v>28000</v>
      </c>
      <c r="D169" s="1011"/>
      <c r="E169" s="1011"/>
      <c r="F169" s="1008"/>
      <c r="G169" s="249">
        <f>I169</f>
        <v>5600</v>
      </c>
      <c r="H169" s="247" t="s">
        <v>20</v>
      </c>
      <c r="I169" s="249">
        <v>5600</v>
      </c>
      <c r="J169" s="121" t="s">
        <v>544</v>
      </c>
      <c r="K169" s="1009"/>
      <c r="L169" s="227" t="s">
        <v>393</v>
      </c>
      <c r="M169" s="227" t="s">
        <v>500</v>
      </c>
      <c r="N169" s="227" t="s">
        <v>1981</v>
      </c>
    </row>
    <row r="170" spans="1:14" ht="63" x14ac:dyDescent="0.35">
      <c r="A170" s="130">
        <v>64</v>
      </c>
      <c r="B170" s="294" t="s">
        <v>1982</v>
      </c>
      <c r="C170" s="1006">
        <v>120</v>
      </c>
      <c r="D170" s="1011"/>
      <c r="E170" s="1011"/>
      <c r="F170" s="1008"/>
      <c r="G170" s="249">
        <f t="shared" si="23"/>
        <v>120</v>
      </c>
      <c r="H170" s="249">
        <v>24</v>
      </c>
      <c r="I170" s="249">
        <v>96</v>
      </c>
      <c r="J170" s="121" t="s">
        <v>1385</v>
      </c>
      <c r="K170" s="1009"/>
      <c r="L170" s="227" t="s">
        <v>393</v>
      </c>
      <c r="M170" s="227" t="s">
        <v>500</v>
      </c>
      <c r="N170" s="227" t="s">
        <v>1983</v>
      </c>
    </row>
    <row r="171" spans="1:14" ht="63" x14ac:dyDescent="0.35">
      <c r="A171" s="130">
        <v>65</v>
      </c>
      <c r="B171" s="294" t="s">
        <v>1405</v>
      </c>
      <c r="C171" s="1006">
        <v>700</v>
      </c>
      <c r="D171" s="1011"/>
      <c r="E171" s="1011"/>
      <c r="F171" s="1008"/>
      <c r="G171" s="249">
        <f t="shared" si="23"/>
        <v>560</v>
      </c>
      <c r="H171" s="249">
        <v>280</v>
      </c>
      <c r="I171" s="249">
        <v>280</v>
      </c>
      <c r="J171" s="121" t="s">
        <v>1406</v>
      </c>
      <c r="K171" s="1009"/>
      <c r="L171" s="227" t="s">
        <v>393</v>
      </c>
      <c r="M171" s="227" t="s">
        <v>500</v>
      </c>
      <c r="N171" s="227" t="s">
        <v>1984</v>
      </c>
    </row>
    <row r="172" spans="1:14" ht="63" x14ac:dyDescent="0.35">
      <c r="A172" s="130">
        <v>66</v>
      </c>
      <c r="B172" s="294" t="s">
        <v>1408</v>
      </c>
      <c r="C172" s="1006">
        <v>1900</v>
      </c>
      <c r="D172" s="1011"/>
      <c r="E172" s="1011"/>
      <c r="F172" s="1008"/>
      <c r="G172" s="249">
        <f t="shared" si="23"/>
        <v>1520</v>
      </c>
      <c r="H172" s="249">
        <v>760</v>
      </c>
      <c r="I172" s="249">
        <v>760</v>
      </c>
      <c r="J172" s="121" t="s">
        <v>1985</v>
      </c>
      <c r="K172" s="1009"/>
      <c r="L172" s="227" t="s">
        <v>393</v>
      </c>
      <c r="M172" s="227" t="s">
        <v>500</v>
      </c>
      <c r="N172" s="227" t="s">
        <v>1986</v>
      </c>
    </row>
    <row r="173" spans="1:14" ht="63" x14ac:dyDescent="0.35">
      <c r="A173" s="130">
        <v>67</v>
      </c>
      <c r="B173" s="294" t="s">
        <v>1411</v>
      </c>
      <c r="C173" s="1006">
        <v>6000</v>
      </c>
      <c r="D173" s="1011"/>
      <c r="E173" s="1011"/>
      <c r="F173" s="1008"/>
      <c r="G173" s="249">
        <f t="shared" si="23"/>
        <v>3600</v>
      </c>
      <c r="H173" s="249">
        <v>1200</v>
      </c>
      <c r="I173" s="249">
        <v>2400</v>
      </c>
      <c r="J173" s="121" t="s">
        <v>1412</v>
      </c>
      <c r="K173" s="1009"/>
      <c r="L173" s="227" t="s">
        <v>393</v>
      </c>
      <c r="M173" s="227" t="s">
        <v>500</v>
      </c>
      <c r="N173" s="227" t="s">
        <v>1987</v>
      </c>
    </row>
    <row r="174" spans="1:14" ht="63" x14ac:dyDescent="0.35">
      <c r="A174" s="130">
        <v>68</v>
      </c>
      <c r="B174" s="294" t="s">
        <v>1988</v>
      </c>
      <c r="C174" s="1006">
        <v>2100</v>
      </c>
      <c r="D174" s="1011"/>
      <c r="E174" s="1011"/>
      <c r="F174" s="1008"/>
      <c r="G174" s="249">
        <f t="shared" si="23"/>
        <v>1680</v>
      </c>
      <c r="H174" s="249">
        <v>840</v>
      </c>
      <c r="I174" s="249">
        <v>840</v>
      </c>
      <c r="J174" s="121" t="s">
        <v>1415</v>
      </c>
      <c r="K174" s="1009"/>
      <c r="L174" s="227" t="s">
        <v>393</v>
      </c>
      <c r="M174" s="227" t="s">
        <v>500</v>
      </c>
      <c r="N174" s="227" t="s">
        <v>1989</v>
      </c>
    </row>
    <row r="175" spans="1:14" ht="63" x14ac:dyDescent="0.35">
      <c r="A175" s="130">
        <v>69</v>
      </c>
      <c r="B175" s="294" t="s">
        <v>1990</v>
      </c>
      <c r="C175" s="1006">
        <v>2100</v>
      </c>
      <c r="D175" s="1011"/>
      <c r="E175" s="1011"/>
      <c r="F175" s="1008"/>
      <c r="G175" s="249">
        <f t="shared" si="23"/>
        <v>1680</v>
      </c>
      <c r="H175" s="249">
        <v>840</v>
      </c>
      <c r="I175" s="249">
        <v>840</v>
      </c>
      <c r="J175" s="121" t="s">
        <v>1418</v>
      </c>
      <c r="K175" s="1009"/>
      <c r="L175" s="227" t="s">
        <v>393</v>
      </c>
      <c r="M175" s="227" t="s">
        <v>500</v>
      </c>
      <c r="N175" s="227" t="s">
        <v>1989</v>
      </c>
    </row>
    <row r="176" spans="1:14" ht="63" x14ac:dyDescent="0.35">
      <c r="A176" s="130">
        <v>70</v>
      </c>
      <c r="B176" s="294" t="s">
        <v>1991</v>
      </c>
      <c r="C176" s="1006">
        <v>13500</v>
      </c>
      <c r="D176" s="1011"/>
      <c r="E176" s="1011"/>
      <c r="F176" s="1008"/>
      <c r="G176" s="249">
        <f>I176</f>
        <v>2700</v>
      </c>
      <c r="H176" s="247" t="s">
        <v>20</v>
      </c>
      <c r="I176" s="249">
        <v>2700</v>
      </c>
      <c r="J176" s="121" t="s">
        <v>1992</v>
      </c>
      <c r="K176" s="1009"/>
      <c r="L176" s="227" t="s">
        <v>393</v>
      </c>
      <c r="M176" s="227" t="s">
        <v>500</v>
      </c>
      <c r="N176" s="227" t="s">
        <v>1993</v>
      </c>
    </row>
    <row r="177" spans="1:14" ht="63" x14ac:dyDescent="0.35">
      <c r="A177" s="130">
        <v>71</v>
      </c>
      <c r="B177" s="294" t="s">
        <v>1994</v>
      </c>
      <c r="C177" s="1006">
        <v>900</v>
      </c>
      <c r="D177" s="1011"/>
      <c r="E177" s="1011"/>
      <c r="F177" s="1008"/>
      <c r="G177" s="249">
        <f t="shared" si="23"/>
        <v>540</v>
      </c>
      <c r="H177" s="249">
        <v>180</v>
      </c>
      <c r="I177" s="249">
        <v>360</v>
      </c>
      <c r="J177" s="121" t="s">
        <v>1995</v>
      </c>
      <c r="K177" s="1009"/>
      <c r="L177" s="227" t="s">
        <v>393</v>
      </c>
      <c r="M177" s="227" t="s">
        <v>500</v>
      </c>
      <c r="N177" s="227" t="s">
        <v>1996</v>
      </c>
    </row>
    <row r="178" spans="1:14" ht="63" x14ac:dyDescent="0.35">
      <c r="A178" s="130">
        <v>72</v>
      </c>
      <c r="B178" s="294" t="s">
        <v>1997</v>
      </c>
      <c r="C178" s="1006">
        <v>900</v>
      </c>
      <c r="D178" s="1011"/>
      <c r="E178" s="1011"/>
      <c r="F178" s="1008"/>
      <c r="G178" s="249">
        <f t="shared" si="23"/>
        <v>540</v>
      </c>
      <c r="H178" s="249">
        <v>180</v>
      </c>
      <c r="I178" s="249">
        <v>360</v>
      </c>
      <c r="J178" s="121" t="s">
        <v>1998</v>
      </c>
      <c r="K178" s="1009"/>
      <c r="L178" s="227" t="s">
        <v>393</v>
      </c>
      <c r="M178" s="227" t="s">
        <v>500</v>
      </c>
      <c r="N178" s="227" t="s">
        <v>1996</v>
      </c>
    </row>
    <row r="179" spans="1:14" ht="63" x14ac:dyDescent="0.35">
      <c r="A179" s="130">
        <v>73</v>
      </c>
      <c r="B179" s="294" t="s">
        <v>1999</v>
      </c>
      <c r="C179" s="1006">
        <v>1100</v>
      </c>
      <c r="D179" s="1011"/>
      <c r="E179" s="1011"/>
      <c r="F179" s="1008"/>
      <c r="G179" s="249">
        <f t="shared" si="23"/>
        <v>660</v>
      </c>
      <c r="H179" s="249">
        <v>220</v>
      </c>
      <c r="I179" s="249">
        <v>440</v>
      </c>
      <c r="J179" s="121" t="s">
        <v>2000</v>
      </c>
      <c r="K179" s="1009"/>
      <c r="L179" s="227" t="s">
        <v>393</v>
      </c>
      <c r="M179" s="227" t="s">
        <v>500</v>
      </c>
      <c r="N179" s="227" t="s">
        <v>2001</v>
      </c>
    </row>
    <row r="180" spans="1:14" ht="63" x14ac:dyDescent="0.35">
      <c r="A180" s="130">
        <v>74</v>
      </c>
      <c r="B180" s="294" t="s">
        <v>2002</v>
      </c>
      <c r="C180" s="1006">
        <v>1400</v>
      </c>
      <c r="D180" s="1011"/>
      <c r="E180" s="1011"/>
      <c r="F180" s="1008"/>
      <c r="G180" s="249">
        <f t="shared" si="23"/>
        <v>840</v>
      </c>
      <c r="H180" s="249">
        <v>280</v>
      </c>
      <c r="I180" s="249">
        <v>560</v>
      </c>
      <c r="J180" s="121" t="s">
        <v>2003</v>
      </c>
      <c r="K180" s="1009"/>
      <c r="L180" s="227" t="s">
        <v>393</v>
      </c>
      <c r="M180" s="227" t="s">
        <v>500</v>
      </c>
      <c r="N180" s="227" t="s">
        <v>2004</v>
      </c>
    </row>
    <row r="181" spans="1:14" ht="63" x14ac:dyDescent="0.35">
      <c r="A181" s="130">
        <v>75</v>
      </c>
      <c r="B181" s="294" t="s">
        <v>2005</v>
      </c>
      <c r="C181" s="1006">
        <v>2500</v>
      </c>
      <c r="D181" s="1011"/>
      <c r="E181" s="1011"/>
      <c r="F181" s="1008"/>
      <c r="G181" s="249">
        <f>I181</f>
        <v>500</v>
      </c>
      <c r="H181" s="247" t="s">
        <v>20</v>
      </c>
      <c r="I181" s="249">
        <v>500</v>
      </c>
      <c r="J181" s="121" t="s">
        <v>2006</v>
      </c>
      <c r="K181" s="1009"/>
      <c r="L181" s="227" t="s">
        <v>393</v>
      </c>
      <c r="M181" s="227" t="s">
        <v>500</v>
      </c>
      <c r="N181" s="227" t="s">
        <v>2007</v>
      </c>
    </row>
    <row r="182" spans="1:14" ht="63" x14ac:dyDescent="0.35">
      <c r="A182" s="130">
        <v>76</v>
      </c>
      <c r="B182" s="294" t="s">
        <v>2008</v>
      </c>
      <c r="C182" s="1006">
        <v>600</v>
      </c>
      <c r="D182" s="1011"/>
      <c r="E182" s="1011"/>
      <c r="F182" s="1008"/>
      <c r="G182" s="249">
        <f>I182</f>
        <v>120</v>
      </c>
      <c r="H182" s="247" t="s">
        <v>20</v>
      </c>
      <c r="I182" s="249">
        <v>120</v>
      </c>
      <c r="J182" s="121" t="s">
        <v>2006</v>
      </c>
      <c r="K182" s="1009"/>
      <c r="L182" s="227" t="s">
        <v>393</v>
      </c>
      <c r="M182" s="227" t="s">
        <v>500</v>
      </c>
      <c r="N182" s="227" t="s">
        <v>2009</v>
      </c>
    </row>
    <row r="183" spans="1:14" ht="63" x14ac:dyDescent="0.35">
      <c r="A183" s="130">
        <v>77</v>
      </c>
      <c r="B183" s="294" t="s">
        <v>2010</v>
      </c>
      <c r="C183" s="1006">
        <v>240</v>
      </c>
      <c r="D183" s="1011"/>
      <c r="E183" s="1011"/>
      <c r="F183" s="1008"/>
      <c r="G183" s="249">
        <f t="shared" si="23"/>
        <v>240</v>
      </c>
      <c r="H183" s="249">
        <v>48</v>
      </c>
      <c r="I183" s="249">
        <v>192</v>
      </c>
      <c r="J183" s="121" t="s">
        <v>2006</v>
      </c>
      <c r="K183" s="1009"/>
      <c r="L183" s="227" t="s">
        <v>393</v>
      </c>
      <c r="M183" s="227" t="s">
        <v>500</v>
      </c>
      <c r="N183" s="227" t="s">
        <v>2011</v>
      </c>
    </row>
    <row r="184" spans="1:14" ht="63" x14ac:dyDescent="0.35">
      <c r="A184" s="130">
        <v>78</v>
      </c>
      <c r="B184" s="294" t="s">
        <v>2012</v>
      </c>
      <c r="C184" s="1006">
        <v>240</v>
      </c>
      <c r="D184" s="1011"/>
      <c r="E184" s="1011"/>
      <c r="F184" s="1008"/>
      <c r="G184" s="249">
        <f>+H184+I184</f>
        <v>240</v>
      </c>
      <c r="H184" s="249">
        <v>48</v>
      </c>
      <c r="I184" s="249">
        <v>192</v>
      </c>
      <c r="J184" s="121" t="s">
        <v>2006</v>
      </c>
      <c r="K184" s="1009"/>
      <c r="L184" s="227" t="s">
        <v>393</v>
      </c>
      <c r="M184" s="227" t="s">
        <v>500</v>
      </c>
      <c r="N184" s="227" t="s">
        <v>2011</v>
      </c>
    </row>
    <row r="185" spans="1:14" ht="21" x14ac:dyDescent="0.2">
      <c r="A185" s="1182" t="s">
        <v>1190</v>
      </c>
      <c r="B185" s="1182"/>
      <c r="C185" s="1182"/>
      <c r="D185" s="1182"/>
      <c r="E185" s="1182"/>
      <c r="F185" s="1182"/>
      <c r="G185" s="930">
        <f>G186</f>
        <v>25</v>
      </c>
      <c r="H185" s="930">
        <f t="shared" ref="H185:I185" si="27">H186</f>
        <v>12.5</v>
      </c>
      <c r="I185" s="930">
        <f t="shared" si="27"/>
        <v>12.5</v>
      </c>
      <c r="J185" s="380"/>
      <c r="K185" s="380"/>
      <c r="L185" s="380"/>
      <c r="M185" s="380"/>
      <c r="N185" s="380"/>
    </row>
    <row r="186" spans="1:14" ht="204.75" x14ac:dyDescent="0.25">
      <c r="A186" s="130">
        <v>79</v>
      </c>
      <c r="B186" s="1012" t="s">
        <v>2013</v>
      </c>
      <c r="C186" s="128"/>
      <c r="D186" s="128"/>
      <c r="E186" s="128"/>
      <c r="F186" s="128"/>
      <c r="G186" s="249">
        <v>25</v>
      </c>
      <c r="H186" s="249">
        <v>12.5</v>
      </c>
      <c r="I186" s="249">
        <v>12.5</v>
      </c>
      <c r="J186" s="208" t="s">
        <v>1831</v>
      </c>
      <c r="K186" s="178" t="s">
        <v>1832</v>
      </c>
      <c r="L186" s="227" t="s">
        <v>280</v>
      </c>
      <c r="M186" s="514" t="s">
        <v>1194</v>
      </c>
      <c r="N186" s="120"/>
    </row>
    <row r="187" spans="1:14" ht="36.75" customHeight="1" x14ac:dyDescent="0.2">
      <c r="A187" s="1422" t="s">
        <v>561</v>
      </c>
      <c r="B187" s="1423"/>
      <c r="C187" s="1423"/>
      <c r="D187" s="1423"/>
      <c r="E187" s="1423"/>
      <c r="F187" s="1424"/>
      <c r="G187" s="1013">
        <f>G188+G203</f>
        <v>12726.240000000002</v>
      </c>
      <c r="H187" s="1013">
        <f t="shared" ref="H187:I187" si="28">H188+H203</f>
        <v>6377.71</v>
      </c>
      <c r="I187" s="1013">
        <f t="shared" si="28"/>
        <v>6348.53</v>
      </c>
      <c r="J187" s="994"/>
      <c r="K187" s="995"/>
      <c r="L187" s="996"/>
      <c r="M187" s="287"/>
      <c r="N187" s="296"/>
    </row>
    <row r="188" spans="1:14" ht="21" x14ac:dyDescent="0.2">
      <c r="A188" s="1182" t="s">
        <v>355</v>
      </c>
      <c r="B188" s="1182"/>
      <c r="C188" s="1182"/>
      <c r="D188" s="1182"/>
      <c r="E188" s="1182"/>
      <c r="F188" s="1182"/>
      <c r="G188" s="970">
        <f>SUM(G189:G202)</f>
        <v>12688.240000000002</v>
      </c>
      <c r="H188" s="970">
        <f>SUM(H189:H202)</f>
        <v>6358.71</v>
      </c>
      <c r="I188" s="970">
        <f>SUM(I189:I202)</f>
        <v>6329.53</v>
      </c>
      <c r="J188" s="971"/>
      <c r="K188" s="984"/>
      <c r="L188" s="971"/>
      <c r="M188" s="973"/>
      <c r="N188" s="241"/>
    </row>
    <row r="189" spans="1:14" ht="63" x14ac:dyDescent="0.2">
      <c r="A189" s="130">
        <v>80</v>
      </c>
      <c r="B189" s="294" t="s">
        <v>2014</v>
      </c>
      <c r="C189" s="986">
        <v>1268.3699999999999</v>
      </c>
      <c r="D189" s="294"/>
      <c r="E189" s="294"/>
      <c r="F189" s="294"/>
      <c r="G189" s="294">
        <f>+H189+I189</f>
        <v>1245.1300000000001</v>
      </c>
      <c r="H189" s="249">
        <v>925.71</v>
      </c>
      <c r="I189" s="249">
        <v>319.42</v>
      </c>
      <c r="J189" s="121" t="s">
        <v>563</v>
      </c>
      <c r="K189" s="1425" t="s">
        <v>2015</v>
      </c>
      <c r="L189" s="227" t="s">
        <v>393</v>
      </c>
      <c r="M189" s="557" t="s">
        <v>171</v>
      </c>
      <c r="N189" s="227" t="s">
        <v>2016</v>
      </c>
    </row>
    <row r="190" spans="1:14" ht="63" x14ac:dyDescent="0.2">
      <c r="A190" s="997">
        <v>81</v>
      </c>
      <c r="B190" s="294" t="s">
        <v>2017</v>
      </c>
      <c r="C190" s="1003">
        <v>628.46</v>
      </c>
      <c r="D190" s="987"/>
      <c r="E190" s="987"/>
      <c r="F190" s="987"/>
      <c r="G190" s="294">
        <f t="shared" ref="G190:G201" si="29">+H190+I190</f>
        <v>605.23</v>
      </c>
      <c r="H190" s="249">
        <v>364.41</v>
      </c>
      <c r="I190" s="249">
        <v>240.82</v>
      </c>
      <c r="J190" s="121" t="s">
        <v>563</v>
      </c>
      <c r="K190" s="1426"/>
      <c r="L190" s="227" t="s">
        <v>393</v>
      </c>
      <c r="M190" s="557" t="s">
        <v>171</v>
      </c>
      <c r="N190" s="227" t="s">
        <v>2018</v>
      </c>
    </row>
    <row r="191" spans="1:14" ht="63" x14ac:dyDescent="0.2">
      <c r="A191" s="130">
        <v>82</v>
      </c>
      <c r="B191" s="294" t="s">
        <v>2019</v>
      </c>
      <c r="C191" s="986">
        <v>1133.28</v>
      </c>
      <c r="D191" s="294"/>
      <c r="E191" s="294"/>
      <c r="F191" s="294"/>
      <c r="G191" s="294">
        <f t="shared" si="29"/>
        <v>1106.76</v>
      </c>
      <c r="H191" s="249">
        <v>652.91999999999996</v>
      </c>
      <c r="I191" s="249">
        <v>453.84</v>
      </c>
      <c r="J191" s="121" t="s">
        <v>563</v>
      </c>
      <c r="K191" s="1426"/>
      <c r="L191" s="227" t="s">
        <v>393</v>
      </c>
      <c r="M191" s="557" t="s">
        <v>171</v>
      </c>
      <c r="N191" s="227" t="s">
        <v>2020</v>
      </c>
    </row>
    <row r="192" spans="1:14" ht="63" x14ac:dyDescent="0.2">
      <c r="A192" s="997">
        <v>83</v>
      </c>
      <c r="B192" s="294" t="s">
        <v>2021</v>
      </c>
      <c r="C192" s="986">
        <v>958.47</v>
      </c>
      <c r="D192" s="294"/>
      <c r="E192" s="294"/>
      <c r="F192" s="294"/>
      <c r="G192" s="294">
        <f t="shared" si="29"/>
        <v>931.93000000000006</v>
      </c>
      <c r="H192" s="249">
        <v>498.64</v>
      </c>
      <c r="I192" s="249">
        <v>433.29</v>
      </c>
      <c r="J192" s="121" t="s">
        <v>563</v>
      </c>
      <c r="K192" s="1426"/>
      <c r="L192" s="227" t="s">
        <v>393</v>
      </c>
      <c r="M192" s="557" t="s">
        <v>171</v>
      </c>
      <c r="N192" s="227" t="s">
        <v>2022</v>
      </c>
    </row>
    <row r="193" spans="1:14" ht="63" x14ac:dyDescent="0.2">
      <c r="A193" s="130">
        <v>84</v>
      </c>
      <c r="B193" s="294" t="s">
        <v>2023</v>
      </c>
      <c r="C193" s="986">
        <v>1106.2</v>
      </c>
      <c r="D193" s="294"/>
      <c r="E193" s="294"/>
      <c r="F193" s="294"/>
      <c r="G193" s="294">
        <f t="shared" si="29"/>
        <v>1077.4099999999999</v>
      </c>
      <c r="H193" s="249">
        <v>631.14</v>
      </c>
      <c r="I193" s="249">
        <v>446.27</v>
      </c>
      <c r="J193" s="121" t="s">
        <v>563</v>
      </c>
      <c r="K193" s="1426"/>
      <c r="L193" s="227" t="s">
        <v>393</v>
      </c>
      <c r="M193" s="557" t="s">
        <v>171</v>
      </c>
      <c r="N193" s="227" t="s">
        <v>2024</v>
      </c>
    </row>
    <row r="194" spans="1:14" ht="63" x14ac:dyDescent="0.2">
      <c r="A194" s="997">
        <v>85</v>
      </c>
      <c r="B194" s="294" t="s">
        <v>1431</v>
      </c>
      <c r="C194" s="986">
        <v>1021.82</v>
      </c>
      <c r="D194" s="294"/>
      <c r="E194" s="294"/>
      <c r="F194" s="294"/>
      <c r="G194" s="294">
        <f t="shared" si="29"/>
        <v>597.22</v>
      </c>
      <c r="H194" s="249">
        <v>298.61</v>
      </c>
      <c r="I194" s="249">
        <v>298.61</v>
      </c>
      <c r="J194" s="121" t="s">
        <v>563</v>
      </c>
      <c r="K194" s="1426"/>
      <c r="L194" s="227" t="s">
        <v>393</v>
      </c>
      <c r="M194" s="557" t="s">
        <v>171</v>
      </c>
      <c r="N194" s="227" t="s">
        <v>2025</v>
      </c>
    </row>
    <row r="195" spans="1:14" ht="63" x14ac:dyDescent="0.2">
      <c r="A195" s="130">
        <v>86</v>
      </c>
      <c r="B195" s="294" t="s">
        <v>1433</v>
      </c>
      <c r="C195" s="986">
        <v>706.82</v>
      </c>
      <c r="D195" s="294"/>
      <c r="E195" s="294"/>
      <c r="F195" s="294"/>
      <c r="G195" s="294">
        <f t="shared" si="29"/>
        <v>476.18</v>
      </c>
      <c r="H195" s="249">
        <v>238.09</v>
      </c>
      <c r="I195" s="249">
        <v>238.09</v>
      </c>
      <c r="J195" s="121" t="s">
        <v>563</v>
      </c>
      <c r="K195" s="1426"/>
      <c r="L195" s="227" t="s">
        <v>393</v>
      </c>
      <c r="M195" s="557" t="s">
        <v>171</v>
      </c>
      <c r="N195" s="227" t="s">
        <v>2026</v>
      </c>
    </row>
    <row r="196" spans="1:14" ht="63" x14ac:dyDescent="0.2">
      <c r="A196" s="997">
        <v>87</v>
      </c>
      <c r="B196" s="294" t="s">
        <v>2027</v>
      </c>
      <c r="C196" s="986">
        <v>1884.3</v>
      </c>
      <c r="D196" s="294"/>
      <c r="E196" s="294"/>
      <c r="F196" s="294"/>
      <c r="G196" s="294">
        <f t="shared" si="29"/>
        <v>992.7</v>
      </c>
      <c r="H196" s="249">
        <v>496.35</v>
      </c>
      <c r="I196" s="249">
        <v>496.35</v>
      </c>
      <c r="J196" s="121" t="s">
        <v>563</v>
      </c>
      <c r="K196" s="1426"/>
      <c r="L196" s="227" t="s">
        <v>393</v>
      </c>
      <c r="M196" s="557" t="s">
        <v>171</v>
      </c>
      <c r="N196" s="227" t="s">
        <v>2028</v>
      </c>
    </row>
    <row r="197" spans="1:14" ht="63" x14ac:dyDescent="0.2">
      <c r="A197" s="130">
        <v>88</v>
      </c>
      <c r="B197" s="294" t="s">
        <v>1437</v>
      </c>
      <c r="C197" s="986">
        <v>660.96</v>
      </c>
      <c r="D197" s="294"/>
      <c r="E197" s="294"/>
      <c r="F197" s="294"/>
      <c r="G197" s="294">
        <f t="shared" si="29"/>
        <v>435.22</v>
      </c>
      <c r="H197" s="249">
        <v>217.61</v>
      </c>
      <c r="I197" s="249">
        <v>217.61</v>
      </c>
      <c r="J197" s="121" t="s">
        <v>563</v>
      </c>
      <c r="K197" s="1426"/>
      <c r="L197" s="227" t="s">
        <v>393</v>
      </c>
      <c r="M197" s="557" t="s">
        <v>171</v>
      </c>
      <c r="N197" s="227" t="s">
        <v>2029</v>
      </c>
    </row>
    <row r="198" spans="1:14" ht="63" x14ac:dyDescent="0.2">
      <c r="A198" s="997">
        <v>89</v>
      </c>
      <c r="B198" s="998" t="s">
        <v>2030</v>
      </c>
      <c r="C198" s="1014"/>
      <c r="D198" s="1015"/>
      <c r="E198" s="1015"/>
      <c r="F198" s="1015"/>
      <c r="G198" s="294">
        <f t="shared" si="29"/>
        <v>615.05999999999995</v>
      </c>
      <c r="H198" s="741">
        <v>307.52999999999997</v>
      </c>
      <c r="I198" s="741">
        <v>307.52999999999997</v>
      </c>
      <c r="J198" s="121" t="s">
        <v>563</v>
      </c>
      <c r="K198" s="1426"/>
      <c r="L198" s="228" t="s">
        <v>393</v>
      </c>
      <c r="M198" s="1016" t="s">
        <v>171</v>
      </c>
      <c r="N198" s="228" t="s">
        <v>2031</v>
      </c>
    </row>
    <row r="199" spans="1:14" ht="63" x14ac:dyDescent="0.2">
      <c r="A199" s="130">
        <v>90</v>
      </c>
      <c r="B199" s="294" t="s">
        <v>1441</v>
      </c>
      <c r="C199" s="986">
        <v>618.37</v>
      </c>
      <c r="D199" s="294"/>
      <c r="E199" s="294"/>
      <c r="F199" s="294"/>
      <c r="G199" s="294">
        <f t="shared" si="29"/>
        <v>417.04</v>
      </c>
      <c r="H199" s="249">
        <v>208.52</v>
      </c>
      <c r="I199" s="249">
        <v>208.52</v>
      </c>
      <c r="J199" s="121" t="s">
        <v>563</v>
      </c>
      <c r="K199" s="1426"/>
      <c r="L199" s="227" t="s">
        <v>393</v>
      </c>
      <c r="M199" s="557" t="s">
        <v>171</v>
      </c>
      <c r="N199" s="227" t="s">
        <v>2032</v>
      </c>
    </row>
    <row r="200" spans="1:14" ht="42" x14ac:dyDescent="0.2">
      <c r="A200" s="997">
        <v>91</v>
      </c>
      <c r="B200" s="999" t="s">
        <v>581</v>
      </c>
      <c r="C200" s="1017">
        <v>1132.58</v>
      </c>
      <c r="D200" s="999"/>
      <c r="E200" s="999"/>
      <c r="F200" s="999"/>
      <c r="G200" s="294">
        <f t="shared" si="29"/>
        <v>788.86</v>
      </c>
      <c r="H200" s="1018">
        <v>394.43</v>
      </c>
      <c r="I200" s="1018">
        <v>394.43</v>
      </c>
      <c r="J200" s="121"/>
      <c r="K200" s="1426"/>
      <c r="L200" s="413" t="s">
        <v>393</v>
      </c>
      <c r="M200" s="1019" t="s">
        <v>171</v>
      </c>
      <c r="N200" s="413" t="s">
        <v>2033</v>
      </c>
    </row>
    <row r="201" spans="1:14" ht="63" x14ac:dyDescent="0.2">
      <c r="A201" s="130">
        <v>92</v>
      </c>
      <c r="B201" s="294" t="s">
        <v>1445</v>
      </c>
      <c r="C201" s="986">
        <v>709.54</v>
      </c>
      <c r="D201" s="294"/>
      <c r="E201" s="294"/>
      <c r="F201" s="294"/>
      <c r="G201" s="294">
        <f t="shared" si="29"/>
        <v>499.5</v>
      </c>
      <c r="H201" s="249">
        <v>249.75</v>
      </c>
      <c r="I201" s="249">
        <v>249.75</v>
      </c>
      <c r="J201" s="121" t="s">
        <v>563</v>
      </c>
      <c r="K201" s="1427"/>
      <c r="L201" s="227" t="s">
        <v>393</v>
      </c>
      <c r="M201" s="557" t="s">
        <v>171</v>
      </c>
      <c r="N201" s="227" t="s">
        <v>2034</v>
      </c>
    </row>
    <row r="202" spans="1:14" ht="63" x14ac:dyDescent="0.2">
      <c r="A202" s="130">
        <v>93</v>
      </c>
      <c r="B202" s="294" t="s">
        <v>1447</v>
      </c>
      <c r="C202" s="986">
        <v>2957.72</v>
      </c>
      <c r="D202" s="294"/>
      <c r="E202" s="294"/>
      <c r="F202" s="294"/>
      <c r="G202" s="294">
        <f>+H202+I202</f>
        <v>2900</v>
      </c>
      <c r="H202" s="249">
        <v>875</v>
      </c>
      <c r="I202" s="249">
        <v>2025</v>
      </c>
      <c r="J202" s="114"/>
      <c r="K202" s="227" t="s">
        <v>1448</v>
      </c>
      <c r="L202" s="227" t="s">
        <v>393</v>
      </c>
      <c r="M202" s="227" t="s">
        <v>500</v>
      </c>
      <c r="N202" s="227" t="s">
        <v>2035</v>
      </c>
    </row>
    <row r="203" spans="1:14" ht="21" x14ac:dyDescent="0.2">
      <c r="A203" s="1182" t="s">
        <v>591</v>
      </c>
      <c r="B203" s="1182"/>
      <c r="C203" s="1182"/>
      <c r="D203" s="1182"/>
      <c r="E203" s="1182"/>
      <c r="F203" s="1182"/>
      <c r="G203" s="970">
        <f>SUM(G204:G207)</f>
        <v>38</v>
      </c>
      <c r="H203" s="970">
        <f>SUM(H204:H207)</f>
        <v>19</v>
      </c>
      <c r="I203" s="970">
        <f>SUM(I204:I207)</f>
        <v>19</v>
      </c>
      <c r="J203" s="971"/>
      <c r="K203" s="984"/>
      <c r="L203" s="971"/>
      <c r="M203" s="973"/>
      <c r="N203" s="241"/>
    </row>
    <row r="204" spans="1:14" ht="63" x14ac:dyDescent="0.2">
      <c r="A204" s="1020">
        <v>94</v>
      </c>
      <c r="B204" s="294" t="s">
        <v>2036</v>
      </c>
      <c r="C204" s="986"/>
      <c r="D204" s="294"/>
      <c r="E204" s="294"/>
      <c r="F204" s="294"/>
      <c r="G204" s="294">
        <f>H204+I204</f>
        <v>8</v>
      </c>
      <c r="H204" s="249">
        <v>4</v>
      </c>
      <c r="I204" s="249">
        <v>4</v>
      </c>
      <c r="J204" s="121"/>
      <c r="K204" s="227"/>
      <c r="L204" s="227"/>
      <c r="M204" s="1021" t="s">
        <v>326</v>
      </c>
      <c r="N204" s="227"/>
    </row>
    <row r="205" spans="1:14" ht="63" x14ac:dyDescent="0.2">
      <c r="A205" s="1020">
        <v>95</v>
      </c>
      <c r="B205" s="294" t="s">
        <v>592</v>
      </c>
      <c r="C205" s="986"/>
      <c r="D205" s="294"/>
      <c r="E205" s="294"/>
      <c r="F205" s="294"/>
      <c r="G205" s="294">
        <f>H205+I205</f>
        <v>10</v>
      </c>
      <c r="H205" s="249">
        <v>5</v>
      </c>
      <c r="I205" s="249">
        <v>5</v>
      </c>
      <c r="J205" s="121" t="s">
        <v>593</v>
      </c>
      <c r="K205" s="227"/>
      <c r="L205" s="227"/>
      <c r="M205" s="1021" t="s">
        <v>326</v>
      </c>
      <c r="N205" s="227" t="s">
        <v>594</v>
      </c>
    </row>
    <row r="206" spans="1:14" ht="63" x14ac:dyDescent="0.2">
      <c r="A206" s="1020">
        <v>96</v>
      </c>
      <c r="B206" s="294" t="s">
        <v>595</v>
      </c>
      <c r="C206" s="986"/>
      <c r="D206" s="294"/>
      <c r="E206" s="294"/>
      <c r="F206" s="294"/>
      <c r="G206" s="294">
        <f t="shared" ref="G206:G207" si="30">H206+I206</f>
        <v>10</v>
      </c>
      <c r="H206" s="249">
        <v>5</v>
      </c>
      <c r="I206" s="249">
        <v>5</v>
      </c>
      <c r="J206" s="121" t="s">
        <v>593</v>
      </c>
      <c r="K206" s="227"/>
      <c r="L206" s="227"/>
      <c r="M206" s="1021" t="s">
        <v>326</v>
      </c>
      <c r="N206" s="227" t="s">
        <v>594</v>
      </c>
    </row>
    <row r="207" spans="1:14" ht="63" x14ac:dyDescent="0.2">
      <c r="A207" s="1020">
        <v>97</v>
      </c>
      <c r="B207" s="294" t="s">
        <v>596</v>
      </c>
      <c r="C207" s="986"/>
      <c r="D207" s="294"/>
      <c r="E207" s="294"/>
      <c r="F207" s="294"/>
      <c r="G207" s="294">
        <f t="shared" si="30"/>
        <v>10</v>
      </c>
      <c r="H207" s="249">
        <v>5</v>
      </c>
      <c r="I207" s="249">
        <v>5</v>
      </c>
      <c r="J207" s="121" t="s">
        <v>597</v>
      </c>
      <c r="K207" s="227"/>
      <c r="L207" s="227"/>
      <c r="M207" s="1021" t="s">
        <v>326</v>
      </c>
      <c r="N207" s="227" t="s">
        <v>598</v>
      </c>
    </row>
    <row r="208" spans="1:14" ht="45" customHeight="1" x14ac:dyDescent="0.2">
      <c r="A208" s="1414" t="s">
        <v>599</v>
      </c>
      <c r="B208" s="1415"/>
      <c r="C208" s="1415"/>
      <c r="D208" s="1415"/>
      <c r="E208" s="1415"/>
      <c r="F208" s="1416"/>
      <c r="G208" s="1022">
        <f>+G209+G219+G221</f>
        <v>35778.21</v>
      </c>
      <c r="H208" s="1022">
        <f>+H209+H219+H221</f>
        <v>18743.05</v>
      </c>
      <c r="I208" s="1022">
        <f>+I209+I219+I221</f>
        <v>17035.16</v>
      </c>
      <c r="J208" s="994"/>
      <c r="K208" s="995"/>
      <c r="L208" s="996"/>
      <c r="M208" s="287"/>
      <c r="N208" s="287"/>
    </row>
    <row r="209" spans="1:14" ht="21" x14ac:dyDescent="0.2">
      <c r="A209" s="1182" t="s">
        <v>355</v>
      </c>
      <c r="B209" s="1182"/>
      <c r="C209" s="1182"/>
      <c r="D209" s="1182"/>
      <c r="E209" s="1182"/>
      <c r="F209" s="1182"/>
      <c r="G209" s="970">
        <f>SUM(G210:G218)</f>
        <v>35457.599999999999</v>
      </c>
      <c r="H209" s="970">
        <f>SUM(H210:H218)</f>
        <v>18592</v>
      </c>
      <c r="I209" s="970">
        <f>SUM(I210:I218)</f>
        <v>16865.599999999999</v>
      </c>
      <c r="J209" s="971"/>
      <c r="K209" s="984"/>
      <c r="L209" s="971"/>
      <c r="M209" s="973"/>
      <c r="N209" s="241"/>
    </row>
    <row r="210" spans="1:14" ht="161.25" customHeight="1" x14ac:dyDescent="0.2">
      <c r="A210" s="130">
        <v>98</v>
      </c>
      <c r="B210" s="121" t="s">
        <v>606</v>
      </c>
      <c r="C210" s="122">
        <v>126</v>
      </c>
      <c r="D210" s="1023"/>
      <c r="E210" s="1023"/>
      <c r="F210" s="1023"/>
      <c r="G210" s="1024">
        <f>H210</f>
        <v>50.4</v>
      </c>
      <c r="H210" s="1024">
        <v>50.4</v>
      </c>
      <c r="I210" s="247" t="s">
        <v>20</v>
      </c>
      <c r="J210" s="1025" t="s">
        <v>2037</v>
      </c>
      <c r="K210" s="222" t="s">
        <v>2038</v>
      </c>
      <c r="L210" s="121" t="s">
        <v>393</v>
      </c>
      <c r="M210" s="227" t="s">
        <v>458</v>
      </c>
      <c r="N210" s="227" t="s">
        <v>2039</v>
      </c>
    </row>
    <row r="211" spans="1:14" ht="157.5" x14ac:dyDescent="0.2">
      <c r="A211" s="130">
        <v>99</v>
      </c>
      <c r="B211" s="121" t="s">
        <v>610</v>
      </c>
      <c r="C211" s="1026">
        <v>1488.213</v>
      </c>
      <c r="D211" s="1023"/>
      <c r="E211" s="1023"/>
      <c r="F211" s="1023"/>
      <c r="G211" s="1024">
        <f t="shared" ref="G211:G217" si="31">+H211+I211</f>
        <v>931.2</v>
      </c>
      <c r="H211" s="1024">
        <v>465.6</v>
      </c>
      <c r="I211" s="1024">
        <v>465.6</v>
      </c>
      <c r="J211" s="1027" t="s">
        <v>2040</v>
      </c>
      <c r="K211" s="3" t="s">
        <v>612</v>
      </c>
      <c r="L211" s="121" t="s">
        <v>393</v>
      </c>
      <c r="M211" s="227" t="s">
        <v>458</v>
      </c>
      <c r="N211" s="227" t="s">
        <v>2041</v>
      </c>
    </row>
    <row r="212" spans="1:14" ht="84" x14ac:dyDescent="0.2">
      <c r="A212" s="130">
        <v>100</v>
      </c>
      <c r="B212" s="121" t="s">
        <v>2042</v>
      </c>
      <c r="C212" s="1028">
        <v>2070</v>
      </c>
      <c r="D212" s="1023"/>
      <c r="E212" s="1023"/>
      <c r="F212" s="1023"/>
      <c r="G212" s="1024">
        <f>H212</f>
        <v>828</v>
      </c>
      <c r="H212" s="1024">
        <v>828</v>
      </c>
      <c r="I212" s="247" t="s">
        <v>20</v>
      </c>
      <c r="J212" s="121" t="s">
        <v>649</v>
      </c>
      <c r="K212" s="227" t="s">
        <v>2043</v>
      </c>
      <c r="L212" s="121" t="s">
        <v>393</v>
      </c>
      <c r="M212" s="227" t="s">
        <v>500</v>
      </c>
      <c r="N212" s="227" t="s">
        <v>2044</v>
      </c>
    </row>
    <row r="213" spans="1:14" ht="84" x14ac:dyDescent="0.2">
      <c r="A213" s="130">
        <v>101</v>
      </c>
      <c r="B213" s="121" t="s">
        <v>2045</v>
      </c>
      <c r="C213" s="1028">
        <v>720</v>
      </c>
      <c r="D213" s="1023"/>
      <c r="E213" s="1023"/>
      <c r="F213" s="1023"/>
      <c r="G213" s="1024">
        <f>H213</f>
        <v>288</v>
      </c>
      <c r="H213" s="1024">
        <v>288</v>
      </c>
      <c r="I213" s="247" t="s">
        <v>20</v>
      </c>
      <c r="J213" s="121" t="s">
        <v>626</v>
      </c>
      <c r="K213" s="227" t="s">
        <v>2043</v>
      </c>
      <c r="L213" s="121" t="s">
        <v>393</v>
      </c>
      <c r="M213" s="227" t="s">
        <v>500</v>
      </c>
      <c r="N213" s="227" t="s">
        <v>2046</v>
      </c>
    </row>
    <row r="214" spans="1:14" ht="63" x14ac:dyDescent="0.2">
      <c r="A214" s="130">
        <v>102</v>
      </c>
      <c r="B214" s="121" t="s">
        <v>2047</v>
      </c>
      <c r="C214" s="1028">
        <v>30500</v>
      </c>
      <c r="D214" s="1023"/>
      <c r="E214" s="1023"/>
      <c r="F214" s="1023"/>
      <c r="G214" s="1024">
        <f t="shared" si="31"/>
        <v>15250</v>
      </c>
      <c r="H214" s="1024">
        <v>7625</v>
      </c>
      <c r="I214" s="1024">
        <v>7625</v>
      </c>
      <c r="J214" s="121" t="s">
        <v>1460</v>
      </c>
      <c r="K214" s="1009"/>
      <c r="L214" s="121" t="s">
        <v>393</v>
      </c>
      <c r="M214" s="227" t="s">
        <v>500</v>
      </c>
      <c r="N214" s="227" t="s">
        <v>2048</v>
      </c>
    </row>
    <row r="215" spans="1:14" ht="63" x14ac:dyDescent="0.2">
      <c r="A215" s="130">
        <v>103</v>
      </c>
      <c r="B215" s="121" t="s">
        <v>2049</v>
      </c>
      <c r="C215" s="1024">
        <v>3100</v>
      </c>
      <c r="D215" s="1023"/>
      <c r="E215" s="1023"/>
      <c r="F215" s="1023"/>
      <c r="G215" s="1023">
        <f t="shared" si="31"/>
        <v>2480</v>
      </c>
      <c r="H215" s="1024">
        <v>1240</v>
      </c>
      <c r="I215" s="1023">
        <v>1240</v>
      </c>
      <c r="J215" s="1029" t="s">
        <v>1466</v>
      </c>
      <c r="K215" s="1030"/>
      <c r="L215" s="121" t="s">
        <v>393</v>
      </c>
      <c r="M215" s="227" t="s">
        <v>500</v>
      </c>
      <c r="N215" s="121" t="s">
        <v>1467</v>
      </c>
    </row>
    <row r="216" spans="1:14" ht="63" x14ac:dyDescent="0.2">
      <c r="A216" s="130">
        <v>104</v>
      </c>
      <c r="B216" s="121" t="s">
        <v>2050</v>
      </c>
      <c r="C216" s="122">
        <v>900</v>
      </c>
      <c r="D216" s="1023"/>
      <c r="E216" s="1023"/>
      <c r="F216" s="1023"/>
      <c r="G216" s="1023">
        <f t="shared" si="31"/>
        <v>720</v>
      </c>
      <c r="H216" s="1024">
        <v>360</v>
      </c>
      <c r="I216" s="1024">
        <v>360</v>
      </c>
      <c r="J216" s="121" t="s">
        <v>2051</v>
      </c>
      <c r="K216" s="1031"/>
      <c r="L216" s="121" t="s">
        <v>393</v>
      </c>
      <c r="M216" s="227" t="s">
        <v>500</v>
      </c>
      <c r="N216" s="227" t="s">
        <v>2052</v>
      </c>
    </row>
    <row r="217" spans="1:14" ht="63" x14ac:dyDescent="0.2">
      <c r="A217" s="130">
        <v>105</v>
      </c>
      <c r="B217" s="121" t="s">
        <v>2053</v>
      </c>
      <c r="C217" s="122">
        <v>28700</v>
      </c>
      <c r="D217" s="1023"/>
      <c r="E217" s="1023"/>
      <c r="F217" s="1023"/>
      <c r="G217" s="1024">
        <f t="shared" si="31"/>
        <v>14350</v>
      </c>
      <c r="H217" s="1024">
        <v>7175</v>
      </c>
      <c r="I217" s="1024">
        <v>7175</v>
      </c>
      <c r="J217" s="121" t="s">
        <v>2054</v>
      </c>
      <c r="K217" s="1009"/>
      <c r="L217" s="121" t="s">
        <v>393</v>
      </c>
      <c r="M217" s="227" t="s">
        <v>500</v>
      </c>
      <c r="N217" s="227" t="s">
        <v>2055</v>
      </c>
    </row>
    <row r="218" spans="1:14" ht="63" x14ac:dyDescent="0.2">
      <c r="A218" s="130">
        <v>106</v>
      </c>
      <c r="B218" s="121" t="s">
        <v>1470</v>
      </c>
      <c r="C218" s="122">
        <v>1400</v>
      </c>
      <c r="D218" s="1023"/>
      <c r="E218" s="1023"/>
      <c r="F218" s="1023"/>
      <c r="G218" s="1024">
        <f>H218</f>
        <v>560</v>
      </c>
      <c r="H218" s="1024">
        <v>560</v>
      </c>
      <c r="I218" s="247" t="s">
        <v>20</v>
      </c>
      <c r="J218" s="121" t="s">
        <v>644</v>
      </c>
      <c r="K218" s="1031"/>
      <c r="L218" s="121" t="s">
        <v>393</v>
      </c>
      <c r="M218" s="227" t="s">
        <v>500</v>
      </c>
      <c r="N218" s="227" t="s">
        <v>2056</v>
      </c>
    </row>
    <row r="219" spans="1:14" ht="21" x14ac:dyDescent="0.2">
      <c r="A219" s="1417" t="s">
        <v>1472</v>
      </c>
      <c r="B219" s="1418"/>
      <c r="C219" s="1418"/>
      <c r="D219" s="1418"/>
      <c r="E219" s="1418"/>
      <c r="F219" s="1419"/>
      <c r="G219" s="1032">
        <f>G220</f>
        <v>290.61</v>
      </c>
      <c r="H219" s="1032">
        <f t="shared" ref="H219:I219" si="32">H220</f>
        <v>136.05000000000001</v>
      </c>
      <c r="I219" s="1032">
        <f t="shared" si="32"/>
        <v>154.56</v>
      </c>
      <c r="J219" s="1033"/>
      <c r="K219" s="1034"/>
      <c r="L219" s="1033"/>
      <c r="M219" s="1035"/>
      <c r="N219" s="1036"/>
    </row>
    <row r="220" spans="1:14" ht="126" x14ac:dyDescent="0.2">
      <c r="A220" s="130">
        <v>107</v>
      </c>
      <c r="B220" s="1037" t="s">
        <v>657</v>
      </c>
      <c r="C220" s="1029"/>
      <c r="D220" s="1029"/>
      <c r="E220" s="1029"/>
      <c r="F220" s="1029"/>
      <c r="G220" s="1024">
        <f>+H220+I220</f>
        <v>290.61</v>
      </c>
      <c r="H220" s="1038">
        <v>136.05000000000001</v>
      </c>
      <c r="I220" s="1038">
        <v>154.56</v>
      </c>
      <c r="J220" s="121" t="s">
        <v>2057</v>
      </c>
      <c r="K220" s="227" t="s">
        <v>2058</v>
      </c>
      <c r="L220" s="121" t="s">
        <v>696</v>
      </c>
      <c r="M220" s="229" t="s">
        <v>660</v>
      </c>
      <c r="N220" s="121" t="s">
        <v>2059</v>
      </c>
    </row>
    <row r="221" spans="1:14" ht="21" x14ac:dyDescent="0.2">
      <c r="A221" s="1182" t="s">
        <v>1190</v>
      </c>
      <c r="B221" s="1182"/>
      <c r="C221" s="1182"/>
      <c r="D221" s="1182"/>
      <c r="E221" s="1182"/>
      <c r="F221" s="1182"/>
      <c r="G221" s="930">
        <f>G222</f>
        <v>30</v>
      </c>
      <c r="H221" s="930">
        <f t="shared" ref="H221:I221" si="33">H222</f>
        <v>15</v>
      </c>
      <c r="I221" s="930">
        <f t="shared" si="33"/>
        <v>15</v>
      </c>
      <c r="J221" s="380"/>
      <c r="K221" s="380"/>
      <c r="L221" s="380"/>
      <c r="M221" s="380"/>
      <c r="N221" s="380"/>
    </row>
    <row r="222" spans="1:14" ht="201" customHeight="1" x14ac:dyDescent="0.2">
      <c r="A222" s="130">
        <v>108</v>
      </c>
      <c r="B222" s="1037" t="s">
        <v>2060</v>
      </c>
      <c r="C222" s="1029"/>
      <c r="D222" s="1029"/>
      <c r="E222" s="1029"/>
      <c r="F222" s="1029"/>
      <c r="G222" s="1039">
        <v>30</v>
      </c>
      <c r="H222" s="1040">
        <v>15</v>
      </c>
      <c r="I222" s="1040">
        <v>15</v>
      </c>
      <c r="J222" s="208" t="s">
        <v>1831</v>
      </c>
      <c r="K222" s="178" t="s">
        <v>1832</v>
      </c>
      <c r="L222" s="227" t="s">
        <v>280</v>
      </c>
      <c r="M222" s="514" t="s">
        <v>1194</v>
      </c>
      <c r="N222" s="124"/>
    </row>
    <row r="223" spans="1:14" ht="56.25" customHeight="1" thickBot="1" x14ac:dyDescent="0.25">
      <c r="A223" s="1420" t="s">
        <v>2061</v>
      </c>
      <c r="B223" s="1421"/>
      <c r="C223" s="1041"/>
      <c r="D223" s="1042"/>
      <c r="E223" s="1042"/>
      <c r="F223" s="1042"/>
      <c r="G223" s="1043">
        <f>+G97+G131+G187+G208</f>
        <v>455246.10880000005</v>
      </c>
      <c r="H223" s="1043">
        <f>+H97+H131+H187+H208</f>
        <v>225931.88509999998</v>
      </c>
      <c r="I223" s="1043">
        <f>+I97+I131+I187+I208</f>
        <v>229314.22370000003</v>
      </c>
      <c r="J223" s="1044"/>
      <c r="K223" s="1045"/>
      <c r="L223" s="1046"/>
      <c r="M223" s="1047"/>
      <c r="N223" s="1042"/>
    </row>
    <row r="224" spans="1:14" ht="21.75" thickTop="1" x14ac:dyDescent="0.2">
      <c r="A224" s="1195" t="s">
        <v>663</v>
      </c>
      <c r="B224" s="1195"/>
      <c r="C224" s="1195"/>
      <c r="D224" s="1195"/>
      <c r="E224" s="1195"/>
      <c r="F224" s="1195"/>
      <c r="G224" s="1195"/>
      <c r="H224" s="1195"/>
      <c r="I224" s="1195"/>
      <c r="J224" s="1195"/>
      <c r="K224" s="1195"/>
      <c r="L224" s="1195"/>
      <c r="M224" s="1195"/>
      <c r="N224" s="1195"/>
    </row>
    <row r="225" spans="1:14" ht="21" x14ac:dyDescent="0.2">
      <c r="A225" s="1179" t="s">
        <v>664</v>
      </c>
      <c r="B225" s="1180"/>
      <c r="C225" s="1180"/>
      <c r="D225" s="1180"/>
      <c r="E225" s="1180"/>
      <c r="F225" s="1180"/>
      <c r="G225" s="266"/>
      <c r="H225" s="315"/>
      <c r="I225" s="266"/>
      <c r="J225" s="61"/>
      <c r="K225" s="61"/>
      <c r="L225" s="61"/>
      <c r="M225" s="61"/>
      <c r="N225" s="61"/>
    </row>
    <row r="226" spans="1:14" ht="84" x14ac:dyDescent="0.2">
      <c r="A226" s="130">
        <v>1</v>
      </c>
      <c r="B226" s="323" t="s">
        <v>675</v>
      </c>
      <c r="C226" s="116"/>
      <c r="D226" s="321"/>
      <c r="E226" s="321"/>
      <c r="F226" s="321"/>
      <c r="G226" s="322" t="s">
        <v>39</v>
      </c>
      <c r="H226" s="324" t="s">
        <v>188</v>
      </c>
      <c r="I226" s="324" t="s">
        <v>188</v>
      </c>
      <c r="J226" s="24" t="s">
        <v>666</v>
      </c>
      <c r="K226" s="24" t="s">
        <v>667</v>
      </c>
      <c r="L226" s="203" t="s">
        <v>668</v>
      </c>
      <c r="M226" s="203" t="s">
        <v>669</v>
      </c>
      <c r="N226" s="229" t="s">
        <v>676</v>
      </c>
    </row>
    <row r="227" spans="1:14" ht="21" x14ac:dyDescent="0.2">
      <c r="A227" s="1271" t="s">
        <v>656</v>
      </c>
      <c r="B227" s="1272"/>
      <c r="C227" s="1272"/>
      <c r="D227" s="1272"/>
      <c r="E227" s="1272"/>
      <c r="F227" s="1273"/>
      <c r="G227" s="62">
        <f>SUM(G228:G234)+G235+G236+G237+G238+G239+G240+G241+G242+G243</f>
        <v>180.39</v>
      </c>
      <c r="H227" s="87">
        <f>SUM(H228:H234)+H235+H236+H237+H238+H239+H240+H241+H242+H243</f>
        <v>110.19</v>
      </c>
      <c r="I227" s="62">
        <f t="shared" ref="I227" si="34">SUM(I228:I234)</f>
        <v>70.2</v>
      </c>
      <c r="J227" s="1048"/>
      <c r="K227" s="1049"/>
      <c r="L227" s="1048"/>
      <c r="M227" s="868"/>
      <c r="N227" s="64"/>
    </row>
    <row r="228" spans="1:14" ht="84" x14ac:dyDescent="0.35">
      <c r="A228" s="130">
        <v>2</v>
      </c>
      <c r="B228" s="6" t="s">
        <v>693</v>
      </c>
      <c r="C228" s="29">
        <v>13.5</v>
      </c>
      <c r="D228" s="17" t="s">
        <v>39</v>
      </c>
      <c r="E228" s="17" t="s">
        <v>39</v>
      </c>
      <c r="F228" s="17" t="s">
        <v>39</v>
      </c>
      <c r="G228" s="39">
        <f>+H228+I228</f>
        <v>13.5</v>
      </c>
      <c r="H228" s="132">
        <v>6.5</v>
      </c>
      <c r="I228" s="132">
        <v>7</v>
      </c>
      <c r="J228" s="9" t="s">
        <v>2062</v>
      </c>
      <c r="K228" s="3" t="s">
        <v>2063</v>
      </c>
      <c r="L228" s="9" t="s">
        <v>696</v>
      </c>
      <c r="M228" s="229" t="s">
        <v>90</v>
      </c>
      <c r="N228" s="7"/>
    </row>
    <row r="229" spans="1:14" ht="126" x14ac:dyDescent="0.2">
      <c r="A229" s="130">
        <v>3</v>
      </c>
      <c r="B229" s="129" t="s">
        <v>2064</v>
      </c>
      <c r="C229" s="122"/>
      <c r="D229" s="130"/>
      <c r="E229" s="130"/>
      <c r="F229" s="130"/>
      <c r="G229" s="131">
        <v>18.98</v>
      </c>
      <c r="H229" s="131">
        <v>18.98</v>
      </c>
      <c r="I229" s="123" t="s">
        <v>39</v>
      </c>
      <c r="J229" s="121" t="s">
        <v>2065</v>
      </c>
      <c r="K229" s="121" t="s">
        <v>2066</v>
      </c>
      <c r="L229" s="121" t="s">
        <v>696</v>
      </c>
      <c r="M229" s="121" t="s">
        <v>1603</v>
      </c>
      <c r="N229" s="121" t="s">
        <v>1604</v>
      </c>
    </row>
    <row r="230" spans="1:14" ht="112.5" x14ac:dyDescent="0.35">
      <c r="A230" s="125">
        <v>4</v>
      </c>
      <c r="B230" s="129" t="s">
        <v>701</v>
      </c>
      <c r="C230" s="122">
        <v>85.69</v>
      </c>
      <c r="D230" s="130" t="s">
        <v>39</v>
      </c>
      <c r="E230" s="130" t="s">
        <v>39</v>
      </c>
      <c r="F230" s="130" t="s">
        <v>39</v>
      </c>
      <c r="G230" s="132">
        <f t="shared" ref="G230:G234" si="35">+H230+I230</f>
        <v>71.41</v>
      </c>
      <c r="H230" s="131">
        <v>32.46</v>
      </c>
      <c r="I230" s="131">
        <v>38.950000000000003</v>
      </c>
      <c r="J230" s="121" t="s">
        <v>2067</v>
      </c>
      <c r="K230" s="225" t="s">
        <v>2068</v>
      </c>
      <c r="L230" s="213" t="s">
        <v>2069</v>
      </c>
      <c r="M230" s="227" t="s">
        <v>272</v>
      </c>
      <c r="N230" s="133"/>
    </row>
    <row r="231" spans="1:14" ht="173.25" x14ac:dyDescent="0.35">
      <c r="A231" s="125">
        <v>5</v>
      </c>
      <c r="B231" s="6" t="s">
        <v>705</v>
      </c>
      <c r="C231" s="29">
        <v>30</v>
      </c>
      <c r="D231" s="17" t="s">
        <v>39</v>
      </c>
      <c r="E231" s="17" t="s">
        <v>39</v>
      </c>
      <c r="F231" s="17" t="s">
        <v>39</v>
      </c>
      <c r="G231" s="39">
        <f t="shared" si="35"/>
        <v>30</v>
      </c>
      <c r="H231" s="132">
        <v>12</v>
      </c>
      <c r="I231" s="132">
        <v>18</v>
      </c>
      <c r="J231" s="279" t="s">
        <v>2070</v>
      </c>
      <c r="K231" s="3" t="s">
        <v>1494</v>
      </c>
      <c r="L231" s="9" t="s">
        <v>696</v>
      </c>
      <c r="M231" s="229" t="s">
        <v>75</v>
      </c>
      <c r="N231" s="7"/>
    </row>
    <row r="232" spans="1:14" ht="185.25" customHeight="1" x14ac:dyDescent="0.35">
      <c r="A232" s="125">
        <v>6</v>
      </c>
      <c r="B232" s="129" t="s">
        <v>2071</v>
      </c>
      <c r="C232" s="122"/>
      <c r="D232" s="130"/>
      <c r="E232" s="130"/>
      <c r="F232" s="130"/>
      <c r="G232" s="131">
        <v>1</v>
      </c>
      <c r="H232" s="131">
        <v>1</v>
      </c>
      <c r="I232" s="123" t="s">
        <v>39</v>
      </c>
      <c r="J232" s="192" t="s">
        <v>2072</v>
      </c>
      <c r="K232" s="192" t="s">
        <v>2073</v>
      </c>
      <c r="L232" s="130" t="s">
        <v>696</v>
      </c>
      <c r="M232" s="130" t="s">
        <v>75</v>
      </c>
      <c r="N232" s="1050"/>
    </row>
    <row r="233" spans="1:14" ht="105" x14ac:dyDescent="0.35">
      <c r="A233" s="125">
        <v>7</v>
      </c>
      <c r="B233" s="6" t="s">
        <v>709</v>
      </c>
      <c r="C233" s="29">
        <v>12.5</v>
      </c>
      <c r="D233" s="17" t="s">
        <v>39</v>
      </c>
      <c r="E233" s="17" t="s">
        <v>39</v>
      </c>
      <c r="F233" s="17" t="s">
        <v>39</v>
      </c>
      <c r="G233" s="39">
        <f t="shared" si="35"/>
        <v>12.5</v>
      </c>
      <c r="H233" s="110">
        <v>6.25</v>
      </c>
      <c r="I233" s="132">
        <v>6.25</v>
      </c>
      <c r="J233" s="9" t="s">
        <v>2074</v>
      </c>
      <c r="K233" s="3" t="s">
        <v>2075</v>
      </c>
      <c r="L233" s="9" t="s">
        <v>696</v>
      </c>
      <c r="M233" s="229" t="s">
        <v>93</v>
      </c>
      <c r="N233" s="7"/>
    </row>
    <row r="234" spans="1:14" ht="150" x14ac:dyDescent="0.35">
      <c r="A234" s="125">
        <v>8</v>
      </c>
      <c r="B234" s="204" t="s">
        <v>2076</v>
      </c>
      <c r="C234" s="109">
        <f t="shared" ref="C234" si="36">SUM(G234)</f>
        <v>12</v>
      </c>
      <c r="D234" s="32" t="s">
        <v>39</v>
      </c>
      <c r="E234" s="32" t="s">
        <v>39</v>
      </c>
      <c r="F234" s="32" t="s">
        <v>39</v>
      </c>
      <c r="G234" s="132">
        <f t="shared" si="35"/>
        <v>12</v>
      </c>
      <c r="H234" s="110">
        <v>12</v>
      </c>
      <c r="I234" s="1051">
        <v>0</v>
      </c>
      <c r="J234" s="213" t="s">
        <v>2077</v>
      </c>
      <c r="K234" s="225" t="s">
        <v>2078</v>
      </c>
      <c r="L234" s="121" t="s">
        <v>2069</v>
      </c>
      <c r="M234" s="229" t="s">
        <v>717</v>
      </c>
      <c r="N234" s="133"/>
    </row>
    <row r="235" spans="1:14" ht="150" x14ac:dyDescent="0.35">
      <c r="A235" s="125">
        <v>9</v>
      </c>
      <c r="B235" s="204" t="s">
        <v>2079</v>
      </c>
      <c r="C235" s="927">
        <f>+G235</f>
        <v>5</v>
      </c>
      <c r="D235" s="927"/>
      <c r="E235" s="927"/>
      <c r="F235" s="927"/>
      <c r="G235" s="922">
        <f>+H235+I235</f>
        <v>5</v>
      </c>
      <c r="H235" s="922">
        <v>5</v>
      </c>
      <c r="I235" s="1051">
        <v>0</v>
      </c>
      <c r="J235" s="178" t="s">
        <v>2080</v>
      </c>
      <c r="K235" s="178" t="s">
        <v>2081</v>
      </c>
      <c r="L235" s="120" t="s">
        <v>2069</v>
      </c>
      <c r="M235" s="113" t="s">
        <v>75</v>
      </c>
      <c r="N235" s="133"/>
    </row>
    <row r="236" spans="1:14" ht="147" x14ac:dyDescent="0.35">
      <c r="A236" s="125">
        <v>10</v>
      </c>
      <c r="B236" s="204" t="s">
        <v>2082</v>
      </c>
      <c r="C236" s="927">
        <f t="shared" ref="C236:C243" si="37">+G236</f>
        <v>2.5</v>
      </c>
      <c r="D236" s="927"/>
      <c r="E236" s="927"/>
      <c r="F236" s="927"/>
      <c r="G236" s="922">
        <f t="shared" ref="G236:G243" si="38">+H236+I236</f>
        <v>2.5</v>
      </c>
      <c r="H236" s="922">
        <v>2.5</v>
      </c>
      <c r="I236" s="1051">
        <v>0</v>
      </c>
      <c r="J236" s="208" t="s">
        <v>2083</v>
      </c>
      <c r="K236" s="208" t="s">
        <v>2081</v>
      </c>
      <c r="L236" s="120" t="s">
        <v>2069</v>
      </c>
      <c r="M236" s="113" t="s">
        <v>75</v>
      </c>
      <c r="N236" s="133"/>
    </row>
    <row r="237" spans="1:14" s="1170" customFormat="1" ht="157.5" x14ac:dyDescent="0.2">
      <c r="A237" s="297">
        <v>11</v>
      </c>
      <c r="B237" s="129" t="s">
        <v>2084</v>
      </c>
      <c r="C237" s="1166">
        <f t="shared" si="37"/>
        <v>1</v>
      </c>
      <c r="D237" s="1166"/>
      <c r="E237" s="1166"/>
      <c r="F237" s="1166"/>
      <c r="G237" s="1167">
        <f t="shared" si="38"/>
        <v>1</v>
      </c>
      <c r="H237" s="1167">
        <v>1</v>
      </c>
      <c r="I237" s="1168">
        <v>0</v>
      </c>
      <c r="J237" s="214" t="s">
        <v>2085</v>
      </c>
      <c r="K237" s="214" t="s">
        <v>2086</v>
      </c>
      <c r="L237" s="1165" t="s">
        <v>2069</v>
      </c>
      <c r="M237" s="15" t="s">
        <v>75</v>
      </c>
      <c r="N237" s="1169" t="s">
        <v>2087</v>
      </c>
    </row>
    <row r="238" spans="1:14" ht="147" x14ac:dyDescent="0.35">
      <c r="A238" s="125">
        <v>12</v>
      </c>
      <c r="B238" s="204" t="s">
        <v>2088</v>
      </c>
      <c r="C238" s="927">
        <f t="shared" si="37"/>
        <v>2.5</v>
      </c>
      <c r="D238" s="927"/>
      <c r="E238" s="927"/>
      <c r="F238" s="927"/>
      <c r="G238" s="922">
        <f t="shared" si="38"/>
        <v>2.5</v>
      </c>
      <c r="H238" s="922">
        <v>2.5</v>
      </c>
      <c r="I238" s="1051">
        <v>0</v>
      </c>
      <c r="J238" s="208" t="s">
        <v>2089</v>
      </c>
      <c r="K238" s="208" t="s">
        <v>2090</v>
      </c>
      <c r="L238" s="120" t="s">
        <v>2069</v>
      </c>
      <c r="M238" s="113" t="s">
        <v>75</v>
      </c>
      <c r="N238" s="133"/>
    </row>
    <row r="239" spans="1:14" ht="147" x14ac:dyDescent="0.35">
      <c r="A239" s="125">
        <v>13</v>
      </c>
      <c r="B239" s="204" t="s">
        <v>2091</v>
      </c>
      <c r="C239" s="927">
        <f t="shared" si="37"/>
        <v>1.5</v>
      </c>
      <c r="D239" s="927"/>
      <c r="E239" s="927"/>
      <c r="F239" s="927"/>
      <c r="G239" s="922">
        <f t="shared" si="38"/>
        <v>1.5</v>
      </c>
      <c r="H239" s="922">
        <v>1.5</v>
      </c>
      <c r="I239" s="1051">
        <v>0</v>
      </c>
      <c r="J239" s="208" t="s">
        <v>2092</v>
      </c>
      <c r="K239" s="208" t="s">
        <v>2093</v>
      </c>
      <c r="L239" s="120" t="s">
        <v>2069</v>
      </c>
      <c r="M239" s="113" t="s">
        <v>75</v>
      </c>
      <c r="N239" s="133"/>
    </row>
    <row r="240" spans="1:14" ht="147" x14ac:dyDescent="0.35">
      <c r="A240" s="125">
        <v>14</v>
      </c>
      <c r="B240" s="204" t="s">
        <v>2094</v>
      </c>
      <c r="C240" s="927">
        <f t="shared" si="37"/>
        <v>2.5</v>
      </c>
      <c r="D240" s="927"/>
      <c r="E240" s="927"/>
      <c r="F240" s="927"/>
      <c r="G240" s="922">
        <f t="shared" si="38"/>
        <v>2.5</v>
      </c>
      <c r="H240" s="922">
        <v>2.5</v>
      </c>
      <c r="I240" s="1051">
        <v>0</v>
      </c>
      <c r="J240" s="208" t="s">
        <v>2095</v>
      </c>
      <c r="K240" s="208" t="s">
        <v>2096</v>
      </c>
      <c r="L240" s="120" t="s">
        <v>2069</v>
      </c>
      <c r="M240" s="113" t="s">
        <v>75</v>
      </c>
      <c r="N240" s="133"/>
    </row>
    <row r="241" spans="1:14" ht="157.5" x14ac:dyDescent="0.35">
      <c r="A241" s="125">
        <v>15</v>
      </c>
      <c r="B241" s="204" t="s">
        <v>2097</v>
      </c>
      <c r="C241" s="927">
        <f t="shared" si="37"/>
        <v>1.5</v>
      </c>
      <c r="D241" s="927"/>
      <c r="E241" s="927"/>
      <c r="F241" s="927"/>
      <c r="G241" s="922">
        <f t="shared" si="38"/>
        <v>1.5</v>
      </c>
      <c r="H241" s="922">
        <v>1.5</v>
      </c>
      <c r="I241" s="1051">
        <v>0</v>
      </c>
      <c r="J241" s="208" t="s">
        <v>2098</v>
      </c>
      <c r="K241" s="208" t="s">
        <v>2099</v>
      </c>
      <c r="L241" s="178" t="s">
        <v>2069</v>
      </c>
      <c r="M241" s="113" t="s">
        <v>75</v>
      </c>
      <c r="N241" s="133"/>
    </row>
    <row r="242" spans="1:14" ht="126" x14ac:dyDescent="0.35">
      <c r="A242" s="125">
        <v>16</v>
      </c>
      <c r="B242" s="204" t="s">
        <v>2100</v>
      </c>
      <c r="C242" s="927">
        <f t="shared" si="37"/>
        <v>2.5</v>
      </c>
      <c r="D242" s="927"/>
      <c r="E242" s="927"/>
      <c r="F242" s="927"/>
      <c r="G242" s="922">
        <f t="shared" si="38"/>
        <v>2.5</v>
      </c>
      <c r="H242" s="922">
        <v>2.5</v>
      </c>
      <c r="I242" s="1051">
        <v>0</v>
      </c>
      <c r="J242" s="208" t="s">
        <v>2101</v>
      </c>
      <c r="K242" s="208" t="s">
        <v>2102</v>
      </c>
      <c r="L242" s="178" t="s">
        <v>2069</v>
      </c>
      <c r="M242" s="113" t="s">
        <v>75</v>
      </c>
      <c r="N242" s="133"/>
    </row>
    <row r="243" spans="1:14" ht="112.5" x14ac:dyDescent="0.35">
      <c r="A243" s="125">
        <v>17</v>
      </c>
      <c r="B243" s="204" t="s">
        <v>2103</v>
      </c>
      <c r="C243" s="927">
        <f t="shared" si="37"/>
        <v>2</v>
      </c>
      <c r="D243" s="927"/>
      <c r="E243" s="927"/>
      <c r="F243" s="927"/>
      <c r="G243" s="922">
        <f t="shared" si="38"/>
        <v>2</v>
      </c>
      <c r="H243" s="922">
        <v>2</v>
      </c>
      <c r="I243" s="1051">
        <v>0</v>
      </c>
      <c r="J243" s="120" t="s">
        <v>2104</v>
      </c>
      <c r="K243" s="120" t="s">
        <v>2105</v>
      </c>
      <c r="L243" s="178" t="s">
        <v>2069</v>
      </c>
      <c r="M243" s="113" t="s">
        <v>75</v>
      </c>
      <c r="N243" s="133"/>
    </row>
    <row r="244" spans="1:14" ht="21" x14ac:dyDescent="0.2">
      <c r="A244" s="1220" t="s">
        <v>2106</v>
      </c>
      <c r="B244" s="1221"/>
      <c r="C244" s="1221"/>
      <c r="D244" s="1221"/>
      <c r="E244" s="1221"/>
      <c r="F244" s="1222"/>
      <c r="G244" s="62">
        <f>SUM(G245:G246)</f>
        <v>3.3720000000000003</v>
      </c>
      <c r="H244" s="62">
        <f>SUM(H245:H246)</f>
        <v>1.62</v>
      </c>
      <c r="I244" s="62">
        <f>SUM(I245:I246)</f>
        <v>1.752</v>
      </c>
      <c r="J244" s="1052"/>
      <c r="K244" s="1053"/>
      <c r="L244" s="1052"/>
      <c r="M244" s="231"/>
      <c r="N244" s="66"/>
    </row>
    <row r="245" spans="1:14" ht="84" x14ac:dyDescent="0.35">
      <c r="A245" s="125">
        <v>18</v>
      </c>
      <c r="B245" s="343" t="s">
        <v>724</v>
      </c>
      <c r="C245" s="54">
        <v>2.7719999999999998</v>
      </c>
      <c r="D245" s="221" t="s">
        <v>39</v>
      </c>
      <c r="E245" s="221" t="s">
        <v>39</v>
      </c>
      <c r="F245" s="221" t="s">
        <v>39</v>
      </c>
      <c r="G245" s="39">
        <f>+H245+I245</f>
        <v>2.7720000000000002</v>
      </c>
      <c r="H245" s="1054">
        <v>1.32</v>
      </c>
      <c r="I245" s="1054">
        <v>1.452</v>
      </c>
      <c r="J245" s="121" t="s">
        <v>725</v>
      </c>
      <c r="K245" s="227" t="s">
        <v>726</v>
      </c>
      <c r="L245" s="1055" t="s">
        <v>2107</v>
      </c>
      <c r="M245" s="346" t="s">
        <v>2108</v>
      </c>
      <c r="N245" s="7"/>
    </row>
    <row r="246" spans="1:14" ht="84" x14ac:dyDescent="0.35">
      <c r="A246" s="125">
        <v>19</v>
      </c>
      <c r="B246" s="328" t="s">
        <v>1517</v>
      </c>
      <c r="C246" s="1056">
        <v>0.6</v>
      </c>
      <c r="D246" s="219" t="s">
        <v>39</v>
      </c>
      <c r="E246" s="219" t="s">
        <v>39</v>
      </c>
      <c r="F246" s="219" t="s">
        <v>39</v>
      </c>
      <c r="G246" s="39">
        <f t="shared" ref="G246" si="39">+H246+I246</f>
        <v>0.6</v>
      </c>
      <c r="H246" s="932">
        <v>0.3</v>
      </c>
      <c r="I246" s="932">
        <v>0.3</v>
      </c>
      <c r="J246" s="9" t="s">
        <v>2109</v>
      </c>
      <c r="K246" s="3" t="s">
        <v>2110</v>
      </c>
      <c r="L246" s="9" t="s">
        <v>2111</v>
      </c>
      <c r="M246" s="232" t="s">
        <v>2112</v>
      </c>
      <c r="N246" s="7"/>
    </row>
    <row r="247" spans="1:14" ht="21" x14ac:dyDescent="0.2">
      <c r="A247" s="1271" t="s">
        <v>936</v>
      </c>
      <c r="B247" s="1272"/>
      <c r="C247" s="1272"/>
      <c r="D247" s="1272"/>
      <c r="E247" s="1272"/>
      <c r="F247" s="1273"/>
      <c r="G247" s="62">
        <f>SUM(G248:G254)</f>
        <v>43.72</v>
      </c>
      <c r="H247" s="62">
        <f t="shared" ref="H247:I247" si="40">SUM(H248:H254)</f>
        <v>26.86</v>
      </c>
      <c r="I247" s="62">
        <f t="shared" si="40"/>
        <v>16.86</v>
      </c>
      <c r="J247" s="1048"/>
      <c r="K247" s="1049"/>
      <c r="L247" s="1048"/>
      <c r="M247" s="868"/>
      <c r="N247" s="64"/>
    </row>
    <row r="248" spans="1:14" ht="84" x14ac:dyDescent="0.2">
      <c r="A248" s="125">
        <v>20</v>
      </c>
      <c r="B248" s="396" t="s">
        <v>2113</v>
      </c>
      <c r="C248" s="467"/>
      <c r="D248" s="233"/>
      <c r="E248" s="233"/>
      <c r="F248" s="233"/>
      <c r="G248" s="132">
        <f t="shared" ref="G248:G254" si="41">H248+I248</f>
        <v>10</v>
      </c>
      <c r="H248" s="132">
        <v>5</v>
      </c>
      <c r="I248" s="132">
        <v>5</v>
      </c>
      <c r="J248" s="124" t="s">
        <v>760</v>
      </c>
      <c r="K248" s="121"/>
      <c r="L248" s="121"/>
      <c r="M248" s="229" t="s">
        <v>326</v>
      </c>
      <c r="N248" s="120"/>
    </row>
    <row r="249" spans="1:14" ht="126" x14ac:dyDescent="0.3">
      <c r="A249" s="125">
        <v>21</v>
      </c>
      <c r="B249" s="204" t="s">
        <v>763</v>
      </c>
      <c r="C249" s="467"/>
      <c r="D249" s="233"/>
      <c r="E249" s="233"/>
      <c r="F249" s="233"/>
      <c r="G249" s="132">
        <f t="shared" si="41"/>
        <v>0.72</v>
      </c>
      <c r="H249" s="132">
        <v>0.36</v>
      </c>
      <c r="I249" s="132">
        <v>0.36</v>
      </c>
      <c r="J249" s="124" t="s">
        <v>760</v>
      </c>
      <c r="K249" s="229" t="s">
        <v>764</v>
      </c>
      <c r="L249" s="1057"/>
      <c r="M249" s="117" t="s">
        <v>765</v>
      </c>
      <c r="N249" s="121" t="s">
        <v>766</v>
      </c>
    </row>
    <row r="250" spans="1:14" ht="105" x14ac:dyDescent="0.2">
      <c r="A250" s="125">
        <v>22</v>
      </c>
      <c r="B250" s="204" t="s">
        <v>767</v>
      </c>
      <c r="C250" s="467"/>
      <c r="D250" s="233"/>
      <c r="E250" s="233"/>
      <c r="F250" s="233"/>
      <c r="G250" s="132">
        <f t="shared" si="41"/>
        <v>1</v>
      </c>
      <c r="H250" s="132">
        <v>0.5</v>
      </c>
      <c r="I250" s="132">
        <v>0.5</v>
      </c>
      <c r="J250" s="760" t="s">
        <v>760</v>
      </c>
      <c r="K250" s="357"/>
      <c r="L250" s="1058"/>
      <c r="M250" s="117" t="s">
        <v>765</v>
      </c>
      <c r="N250" s="121" t="s">
        <v>768</v>
      </c>
    </row>
    <row r="251" spans="1:14" ht="63" x14ac:dyDescent="0.2">
      <c r="A251" s="125">
        <v>23</v>
      </c>
      <c r="B251" s="204" t="s">
        <v>771</v>
      </c>
      <c r="C251" s="116">
        <v>5</v>
      </c>
      <c r="D251" s="117" t="s">
        <v>39</v>
      </c>
      <c r="E251" s="117" t="s">
        <v>39</v>
      </c>
      <c r="F251" s="117" t="s">
        <v>39</v>
      </c>
      <c r="G251" s="132">
        <f t="shared" si="41"/>
        <v>2</v>
      </c>
      <c r="H251" s="132">
        <v>1</v>
      </c>
      <c r="I251" s="132">
        <v>1</v>
      </c>
      <c r="J251" s="1059" t="s">
        <v>772</v>
      </c>
      <c r="K251" s="121"/>
      <c r="L251" s="121"/>
      <c r="M251" s="117" t="s">
        <v>773</v>
      </c>
      <c r="N251" s="121" t="s">
        <v>774</v>
      </c>
    </row>
    <row r="252" spans="1:14" ht="42" x14ac:dyDescent="0.2">
      <c r="A252" s="125">
        <v>24</v>
      </c>
      <c r="B252" s="204" t="s">
        <v>2114</v>
      </c>
      <c r="C252" s="116"/>
      <c r="D252" s="117"/>
      <c r="E252" s="117"/>
      <c r="F252" s="117"/>
      <c r="G252" s="132">
        <f t="shared" si="41"/>
        <v>10</v>
      </c>
      <c r="H252" s="132">
        <v>10</v>
      </c>
      <c r="I252" s="1060">
        <v>0</v>
      </c>
      <c r="J252" s="1059" t="s">
        <v>2115</v>
      </c>
      <c r="K252" s="121"/>
      <c r="L252" s="121"/>
      <c r="M252" s="117" t="s">
        <v>778</v>
      </c>
      <c r="N252" s="121"/>
    </row>
    <row r="253" spans="1:14" ht="42" x14ac:dyDescent="0.2">
      <c r="A253" s="125">
        <v>25</v>
      </c>
      <c r="B253" s="204" t="s">
        <v>2116</v>
      </c>
      <c r="C253" s="116"/>
      <c r="D253" s="117"/>
      <c r="E253" s="117"/>
      <c r="F253" s="117"/>
      <c r="G253" s="132">
        <f t="shared" si="41"/>
        <v>10</v>
      </c>
      <c r="H253" s="132">
        <v>10</v>
      </c>
      <c r="I253" s="1060">
        <v>0</v>
      </c>
      <c r="J253" s="1059" t="s">
        <v>2117</v>
      </c>
      <c r="K253" s="121"/>
      <c r="L253" s="121"/>
      <c r="M253" s="117" t="s">
        <v>778</v>
      </c>
      <c r="N253" s="121"/>
    </row>
    <row r="254" spans="1:14" ht="42" x14ac:dyDescent="0.2">
      <c r="A254" s="125">
        <v>26</v>
      </c>
      <c r="B254" s="204" t="s">
        <v>2118</v>
      </c>
      <c r="C254" s="116"/>
      <c r="D254" s="117"/>
      <c r="E254" s="117"/>
      <c r="F254" s="117"/>
      <c r="G254" s="132">
        <f t="shared" si="41"/>
        <v>10</v>
      </c>
      <c r="H254" s="1060">
        <v>0</v>
      </c>
      <c r="I254" s="132">
        <v>10</v>
      </c>
      <c r="J254" s="1059" t="s">
        <v>2119</v>
      </c>
      <c r="K254" s="121"/>
      <c r="L254" s="121"/>
      <c r="M254" s="117" t="s">
        <v>778</v>
      </c>
      <c r="N254" s="121"/>
    </row>
    <row r="255" spans="1:14" ht="21" x14ac:dyDescent="0.2">
      <c r="A255" s="1182" t="s">
        <v>677</v>
      </c>
      <c r="B255" s="1182"/>
      <c r="C255" s="1182"/>
      <c r="D255" s="1182"/>
      <c r="E255" s="1182"/>
      <c r="F255" s="1182"/>
      <c r="G255" s="62">
        <f>G256</f>
        <v>5</v>
      </c>
      <c r="H255" s="62">
        <f>H256</f>
        <v>5</v>
      </c>
      <c r="I255" s="352"/>
      <c r="J255" s="1052"/>
      <c r="K255" s="1053"/>
      <c r="L255" s="1052"/>
      <c r="M255" s="231"/>
      <c r="N255" s="66"/>
    </row>
    <row r="256" spans="1:14" ht="105" x14ac:dyDescent="0.25">
      <c r="A256" s="125">
        <v>27</v>
      </c>
      <c r="B256" s="85" t="s">
        <v>2120</v>
      </c>
      <c r="C256" s="56">
        <v>5</v>
      </c>
      <c r="D256" s="1061" t="s">
        <v>39</v>
      </c>
      <c r="E256" s="1061" t="s">
        <v>39</v>
      </c>
      <c r="F256" s="1061" t="s">
        <v>39</v>
      </c>
      <c r="G256" s="29">
        <v>5</v>
      </c>
      <c r="H256" s="39">
        <v>5</v>
      </c>
      <c r="I256" s="1062" t="s">
        <v>20</v>
      </c>
      <c r="J256" s="9" t="s">
        <v>2121</v>
      </c>
      <c r="K256" s="3" t="s">
        <v>2122</v>
      </c>
      <c r="L256" s="3" t="s">
        <v>2123</v>
      </c>
      <c r="M256" s="232" t="s">
        <v>681</v>
      </c>
      <c r="N256" s="194"/>
    </row>
    <row r="257" spans="1:14" ht="21" x14ac:dyDescent="0.2">
      <c r="A257" s="1413" t="s">
        <v>743</v>
      </c>
      <c r="B257" s="1413"/>
      <c r="C257" s="1413"/>
      <c r="D257" s="1413"/>
      <c r="E257" s="1413"/>
      <c r="F257" s="1413"/>
      <c r="G257" s="1063">
        <f>G258</f>
        <v>10</v>
      </c>
      <c r="H257" s="1063">
        <f>H258</f>
        <v>5</v>
      </c>
      <c r="I257" s="1063">
        <f>I258</f>
        <v>5</v>
      </c>
      <c r="J257" s="1064"/>
      <c r="K257" s="1065"/>
      <c r="L257" s="1064"/>
      <c r="M257" s="1066"/>
      <c r="N257" s="1067"/>
    </row>
    <row r="258" spans="1:14" ht="150" x14ac:dyDescent="0.35">
      <c r="A258" s="127">
        <v>28</v>
      </c>
      <c r="B258" s="1068" t="s">
        <v>2124</v>
      </c>
      <c r="C258" s="467">
        <v>10</v>
      </c>
      <c r="D258" s="468" t="s">
        <v>39</v>
      </c>
      <c r="E258" s="468" t="s">
        <v>39</v>
      </c>
      <c r="F258" s="468" t="s">
        <v>39</v>
      </c>
      <c r="G258" s="109">
        <v>10</v>
      </c>
      <c r="H258" s="109">
        <v>5</v>
      </c>
      <c r="I258" s="109">
        <v>5</v>
      </c>
      <c r="J258" s="121" t="s">
        <v>2125</v>
      </c>
      <c r="K258" s="225" t="s">
        <v>2126</v>
      </c>
      <c r="L258" s="121" t="s">
        <v>689</v>
      </c>
      <c r="M258" s="229" t="s">
        <v>747</v>
      </c>
      <c r="N258" s="133"/>
    </row>
    <row r="259" spans="1:14" ht="21" x14ac:dyDescent="0.2">
      <c r="A259" s="1211" t="s">
        <v>748</v>
      </c>
      <c r="B259" s="1211"/>
      <c r="C259" s="1211"/>
      <c r="D259" s="1211"/>
      <c r="E259" s="1211"/>
      <c r="F259" s="1211"/>
      <c r="G259" s="126">
        <f t="shared" ref="G259:I259" si="42">G260</f>
        <v>1.5</v>
      </c>
      <c r="H259" s="183" t="s">
        <v>20</v>
      </c>
      <c r="I259" s="126">
        <f t="shared" si="42"/>
        <v>1.5</v>
      </c>
      <c r="J259" s="1048"/>
      <c r="K259" s="1049"/>
      <c r="L259" s="1048"/>
      <c r="M259" s="868"/>
      <c r="N259" s="64"/>
    </row>
    <row r="260" spans="1:14" ht="105" x14ac:dyDescent="0.35">
      <c r="A260" s="125">
        <v>29</v>
      </c>
      <c r="B260" s="85" t="s">
        <v>749</v>
      </c>
      <c r="C260" s="1069">
        <v>1.5</v>
      </c>
      <c r="D260" s="69" t="s">
        <v>20</v>
      </c>
      <c r="E260" s="69" t="s">
        <v>20</v>
      </c>
      <c r="F260" s="69" t="s">
        <v>20</v>
      </c>
      <c r="G260" s="1069">
        <v>1.5</v>
      </c>
      <c r="H260" s="69" t="s">
        <v>20</v>
      </c>
      <c r="I260" s="1070">
        <v>1.5</v>
      </c>
      <c r="J260" s="898" t="s">
        <v>2127</v>
      </c>
      <c r="K260" s="1071" t="s">
        <v>2128</v>
      </c>
      <c r="L260" s="1072" t="s">
        <v>668</v>
      </c>
      <c r="M260" s="836" t="s">
        <v>752</v>
      </c>
      <c r="N260" s="1073"/>
    </row>
    <row r="261" spans="1:14" ht="21" x14ac:dyDescent="0.2">
      <c r="A261" s="1211" t="s">
        <v>277</v>
      </c>
      <c r="B261" s="1211"/>
      <c r="C261" s="1211"/>
      <c r="D261" s="1211"/>
      <c r="E261" s="1211"/>
      <c r="F261" s="1211"/>
      <c r="G261" s="126">
        <f>G262</f>
        <v>2.4</v>
      </c>
      <c r="H261" s="126">
        <f>H262</f>
        <v>2.4</v>
      </c>
      <c r="I261" s="331" t="s">
        <v>20</v>
      </c>
      <c r="J261" s="1048"/>
      <c r="K261" s="1049"/>
      <c r="L261" s="1048"/>
      <c r="M261" s="868"/>
      <c r="N261" s="64"/>
    </row>
    <row r="262" spans="1:14" ht="220.5" x14ac:dyDescent="0.2">
      <c r="A262" s="125">
        <v>30</v>
      </c>
      <c r="B262" s="129" t="s">
        <v>2129</v>
      </c>
      <c r="C262" s="1074"/>
      <c r="D262" s="130"/>
      <c r="E262" s="130"/>
      <c r="F262" s="130"/>
      <c r="G262" s="1074">
        <v>2.4</v>
      </c>
      <c r="H262" s="122">
        <v>2.4</v>
      </c>
      <c r="I262" s="130" t="s">
        <v>20</v>
      </c>
      <c r="J262" s="214" t="s">
        <v>2130</v>
      </c>
      <c r="K262" s="214" t="s">
        <v>2131</v>
      </c>
      <c r="L262" s="121" t="s">
        <v>2132</v>
      </c>
      <c r="M262" s="227" t="s">
        <v>2133</v>
      </c>
      <c r="N262" s="227" t="s">
        <v>2134</v>
      </c>
    </row>
    <row r="263" spans="1:14" ht="126" x14ac:dyDescent="0.2">
      <c r="A263" s="423">
        <v>31</v>
      </c>
      <c r="B263" s="129" t="s">
        <v>2135</v>
      </c>
      <c r="C263" s="1074"/>
      <c r="D263" s="130"/>
      <c r="E263" s="130"/>
      <c r="F263" s="130"/>
      <c r="G263" s="130" t="s">
        <v>20</v>
      </c>
      <c r="H263" s="1075" t="s">
        <v>188</v>
      </c>
      <c r="I263" s="1075" t="s">
        <v>188</v>
      </c>
      <c r="J263" s="121" t="s">
        <v>2136</v>
      </c>
      <c r="K263" s="121" t="s">
        <v>2137</v>
      </c>
      <c r="L263" s="121" t="s">
        <v>1593</v>
      </c>
      <c r="M263" s="227" t="s">
        <v>2138</v>
      </c>
      <c r="N263" s="227"/>
    </row>
    <row r="264" spans="1:14" ht="21" x14ac:dyDescent="0.2">
      <c r="A264" s="1409" t="s">
        <v>2139</v>
      </c>
      <c r="B264" s="1410"/>
      <c r="C264" s="1076"/>
      <c r="D264" s="1076"/>
      <c r="E264" s="1076"/>
      <c r="F264" s="1076"/>
      <c r="G264" s="126">
        <f>G265</f>
        <v>4</v>
      </c>
      <c r="H264" s="126">
        <f>H265</f>
        <v>4</v>
      </c>
      <c r="I264" s="331" t="s">
        <v>20</v>
      </c>
      <c r="J264" s="309"/>
      <c r="K264" s="1077"/>
      <c r="L264" s="1077"/>
      <c r="M264" s="1078"/>
      <c r="N264" s="231"/>
    </row>
    <row r="265" spans="1:14" ht="150" x14ac:dyDescent="0.2">
      <c r="A265" s="125">
        <v>32</v>
      </c>
      <c r="B265" s="721" t="s">
        <v>2140</v>
      </c>
      <c r="C265" s="1079"/>
      <c r="D265" s="481"/>
      <c r="E265" s="481"/>
      <c r="F265" s="481"/>
      <c r="G265" s="1079">
        <v>4</v>
      </c>
      <c r="H265" s="122">
        <v>4</v>
      </c>
      <c r="I265" s="130" t="s">
        <v>20</v>
      </c>
      <c r="J265" s="1080" t="s">
        <v>2141</v>
      </c>
      <c r="K265" s="1080" t="s">
        <v>2142</v>
      </c>
      <c r="L265" s="415" t="s">
        <v>716</v>
      </c>
      <c r="M265" s="1081" t="s">
        <v>742</v>
      </c>
      <c r="N265" s="456"/>
    </row>
    <row r="266" spans="1:14" ht="21" x14ac:dyDescent="0.2">
      <c r="A266" s="1211" t="s">
        <v>685</v>
      </c>
      <c r="B266" s="1211"/>
      <c r="C266" s="1211"/>
      <c r="D266" s="1211"/>
      <c r="E266" s="1211"/>
      <c r="F266" s="1211"/>
      <c r="G266" s="126">
        <f>G267+G268</f>
        <v>30</v>
      </c>
      <c r="H266" s="126">
        <f>H267+H268</f>
        <v>30</v>
      </c>
      <c r="I266" s="331" t="s">
        <v>20</v>
      </c>
      <c r="J266" s="1048"/>
      <c r="K266" s="1049"/>
      <c r="L266" s="1048"/>
      <c r="M266" s="868"/>
      <c r="N266" s="64"/>
    </row>
    <row r="267" spans="1:14" ht="84" x14ac:dyDescent="0.2">
      <c r="A267" s="125">
        <v>33</v>
      </c>
      <c r="B267" s="129" t="s">
        <v>2143</v>
      </c>
      <c r="C267" s="1082"/>
      <c r="D267" s="1082"/>
      <c r="E267" s="1082"/>
      <c r="F267" s="1082"/>
      <c r="G267" s="1074">
        <v>15</v>
      </c>
      <c r="H267" s="122">
        <v>15</v>
      </c>
      <c r="I267" s="130" t="s">
        <v>20</v>
      </c>
      <c r="J267" s="227" t="s">
        <v>2144</v>
      </c>
      <c r="K267" s="227" t="s">
        <v>2145</v>
      </c>
      <c r="L267" s="227" t="s">
        <v>689</v>
      </c>
      <c r="M267" s="130" t="s">
        <v>690</v>
      </c>
      <c r="N267" s="1083"/>
    </row>
    <row r="268" spans="1:14" ht="93.75" x14ac:dyDescent="0.2">
      <c r="A268" s="125">
        <v>34</v>
      </c>
      <c r="B268" s="129" t="s">
        <v>2146</v>
      </c>
      <c r="C268" s="1082"/>
      <c r="D268" s="1082"/>
      <c r="E268" s="1082"/>
      <c r="F268" s="1082"/>
      <c r="G268" s="1074">
        <v>15</v>
      </c>
      <c r="H268" s="122">
        <v>15</v>
      </c>
      <c r="I268" s="130" t="s">
        <v>20</v>
      </c>
      <c r="J268" s="227" t="s">
        <v>2147</v>
      </c>
      <c r="K268" s="225" t="s">
        <v>2148</v>
      </c>
      <c r="L268" s="227" t="s">
        <v>689</v>
      </c>
      <c r="M268" s="130" t="s">
        <v>690</v>
      </c>
      <c r="N268" s="1083"/>
    </row>
    <row r="269" spans="1:14" ht="84" x14ac:dyDescent="0.35">
      <c r="A269" s="125">
        <v>35</v>
      </c>
      <c r="B269" s="316" t="s">
        <v>2149</v>
      </c>
      <c r="C269" s="221" t="s">
        <v>39</v>
      </c>
      <c r="D269" s="221" t="s">
        <v>39</v>
      </c>
      <c r="E269" s="221" t="s">
        <v>39</v>
      </c>
      <c r="F269" s="221" t="s">
        <v>39</v>
      </c>
      <c r="G269" s="221" t="s">
        <v>20</v>
      </c>
      <c r="H269" s="1084" t="s">
        <v>188</v>
      </c>
      <c r="I269" s="221" t="s">
        <v>20</v>
      </c>
      <c r="J269" s="1085"/>
      <c r="K269" s="1086"/>
      <c r="L269" s="719" t="s">
        <v>668</v>
      </c>
      <c r="M269" s="320" t="s">
        <v>690</v>
      </c>
      <c r="N269" s="1087"/>
    </row>
    <row r="270" spans="1:14" ht="84" x14ac:dyDescent="0.35">
      <c r="A270" s="125">
        <v>36</v>
      </c>
      <c r="B270" s="328" t="s">
        <v>2150</v>
      </c>
      <c r="C270" s="219" t="s">
        <v>39</v>
      </c>
      <c r="D270" s="219" t="s">
        <v>39</v>
      </c>
      <c r="E270" s="219" t="s">
        <v>39</v>
      </c>
      <c r="F270" s="219" t="s">
        <v>39</v>
      </c>
      <c r="G270" s="219" t="s">
        <v>20</v>
      </c>
      <c r="H270" s="219" t="s">
        <v>20</v>
      </c>
      <c r="I270" s="1088" t="s">
        <v>188</v>
      </c>
      <c r="J270" s="1089"/>
      <c r="K270" s="1090"/>
      <c r="L270" s="1072" t="s">
        <v>668</v>
      </c>
      <c r="M270" s="454" t="s">
        <v>690</v>
      </c>
      <c r="N270" s="1091"/>
    </row>
    <row r="271" spans="1:14" ht="54.75" customHeight="1" thickBot="1" x14ac:dyDescent="0.3">
      <c r="A271" s="1411" t="s">
        <v>2151</v>
      </c>
      <c r="B271" s="1412"/>
      <c r="C271" s="187" t="e">
        <f>SUM(C228:C234)+SUM(C245:C246)+SUM(#REF!)+C256+C258+C260</f>
        <v>#REF!</v>
      </c>
      <c r="D271" s="779"/>
      <c r="E271" s="779"/>
      <c r="F271" s="779"/>
      <c r="G271" s="187">
        <f>+G227+G244+G247+G255+G257+G259+G261+G264+G266</f>
        <v>280.38200000000001</v>
      </c>
      <c r="H271" s="75">
        <f>+H227+H244+H247+H255+H257+H261+H264+H266</f>
        <v>185.07000000000002</v>
      </c>
      <c r="I271" s="187">
        <f>+I227+I244+I247+I255+I257+I259</f>
        <v>95.311999999999998</v>
      </c>
      <c r="J271" s="1092"/>
      <c r="K271" s="1093"/>
      <c r="L271" s="1094"/>
      <c r="M271" s="1095"/>
      <c r="N271" s="362"/>
    </row>
    <row r="272" spans="1:14" ht="21.75" thickTop="1" x14ac:dyDescent="0.2">
      <c r="A272" s="1191" t="s">
        <v>780</v>
      </c>
      <c r="B272" s="1191"/>
      <c r="C272" s="1191"/>
      <c r="D272" s="1191"/>
      <c r="E272" s="1191"/>
      <c r="F272" s="1191"/>
      <c r="G272" s="1191"/>
      <c r="H272" s="1191"/>
      <c r="I272" s="1191"/>
      <c r="J272" s="1191"/>
      <c r="K272" s="1191"/>
      <c r="L272" s="1191"/>
      <c r="M272" s="1191"/>
      <c r="N272" s="1191"/>
    </row>
    <row r="273" spans="1:14" ht="21" x14ac:dyDescent="0.2">
      <c r="A273" s="1179" t="s">
        <v>664</v>
      </c>
      <c r="B273" s="1181"/>
      <c r="C273" s="365"/>
      <c r="D273" s="365"/>
      <c r="E273" s="365"/>
      <c r="F273" s="365"/>
      <c r="G273" s="365"/>
      <c r="H273" s="365"/>
      <c r="I273" s="218"/>
      <c r="J273" s="218"/>
      <c r="K273" s="218"/>
      <c r="L273" s="218"/>
      <c r="M273" s="218"/>
      <c r="N273" s="218"/>
    </row>
    <row r="274" spans="1:14" ht="105" x14ac:dyDescent="0.2">
      <c r="A274" s="669">
        <v>1</v>
      </c>
      <c r="B274" s="227" t="s">
        <v>782</v>
      </c>
      <c r="C274" s="366"/>
      <c r="D274" s="366"/>
      <c r="E274" s="366"/>
      <c r="F274" s="366"/>
      <c r="G274" s="234" t="s">
        <v>20</v>
      </c>
      <c r="H274" s="324" t="s">
        <v>188</v>
      </c>
      <c r="I274" s="324" t="s">
        <v>188</v>
      </c>
      <c r="J274" s="367" t="s">
        <v>783</v>
      </c>
      <c r="K274" s="121" t="s">
        <v>784</v>
      </c>
      <c r="L274" s="121" t="s">
        <v>785</v>
      </c>
      <c r="M274" s="121" t="s">
        <v>674</v>
      </c>
      <c r="N274" s="229" t="s">
        <v>676</v>
      </c>
    </row>
    <row r="275" spans="1:14" ht="21" x14ac:dyDescent="0.2">
      <c r="A275" s="1182" t="s">
        <v>692</v>
      </c>
      <c r="B275" s="1182"/>
      <c r="C275" s="1182"/>
      <c r="D275" s="1182"/>
      <c r="E275" s="1182"/>
      <c r="F275" s="1182"/>
      <c r="G275" s="126">
        <f>SUM(G276:G284)</f>
        <v>39.1</v>
      </c>
      <c r="H275" s="126">
        <f>SUM(H276:H284)</f>
        <v>36.1</v>
      </c>
      <c r="I275" s="126">
        <f>SUM(I276:I279)</f>
        <v>3</v>
      </c>
      <c r="J275" s="1052"/>
      <c r="K275" s="1053"/>
      <c r="L275" s="1052"/>
      <c r="M275" s="231"/>
      <c r="N275" s="66"/>
    </row>
    <row r="276" spans="1:14" ht="147" x14ac:dyDescent="0.35">
      <c r="A276" s="669">
        <v>2</v>
      </c>
      <c r="B276" s="129" t="s">
        <v>2152</v>
      </c>
      <c r="C276" s="122">
        <v>10</v>
      </c>
      <c r="D276" s="227" t="s">
        <v>39</v>
      </c>
      <c r="E276" s="227" t="s">
        <v>39</v>
      </c>
      <c r="F276" s="227" t="s">
        <v>39</v>
      </c>
      <c r="G276" s="131">
        <f>+H276+I276</f>
        <v>10</v>
      </c>
      <c r="H276" s="131">
        <v>10</v>
      </c>
      <c r="I276" s="1051">
        <v>0</v>
      </c>
      <c r="J276" s="985" t="s">
        <v>2153</v>
      </c>
      <c r="K276" s="227" t="s">
        <v>2154</v>
      </c>
      <c r="L276" s="1096" t="s">
        <v>2069</v>
      </c>
      <c r="M276" s="227" t="s">
        <v>2155</v>
      </c>
      <c r="N276" s="1050"/>
    </row>
    <row r="277" spans="1:14" ht="84" x14ac:dyDescent="0.2">
      <c r="A277" s="669">
        <v>3</v>
      </c>
      <c r="B277" s="204" t="s">
        <v>2156</v>
      </c>
      <c r="C277" s="109">
        <v>5.6</v>
      </c>
      <c r="D277" s="32" t="s">
        <v>20</v>
      </c>
      <c r="E277" s="32" t="s">
        <v>20</v>
      </c>
      <c r="F277" s="32" t="s">
        <v>20</v>
      </c>
      <c r="G277" s="131">
        <f>+H277+I277</f>
        <v>5.6</v>
      </c>
      <c r="H277" s="132">
        <v>2.6</v>
      </c>
      <c r="I277" s="132">
        <v>3</v>
      </c>
      <c r="J277" s="985" t="s">
        <v>2157</v>
      </c>
      <c r="K277" s="225" t="s">
        <v>2158</v>
      </c>
      <c r="L277" s="121" t="s">
        <v>793</v>
      </c>
      <c r="M277" s="229" t="s">
        <v>75</v>
      </c>
      <c r="N277" s="120" t="s">
        <v>794</v>
      </c>
    </row>
    <row r="278" spans="1:14" ht="201" customHeight="1" x14ac:dyDescent="0.2">
      <c r="A278" s="669">
        <v>4</v>
      </c>
      <c r="B278" s="129" t="s">
        <v>2159</v>
      </c>
      <c r="C278" s="122"/>
      <c r="D278" s="130"/>
      <c r="E278" s="130"/>
      <c r="F278" s="130"/>
      <c r="G278" s="131">
        <v>1.5</v>
      </c>
      <c r="H278" s="131">
        <v>1.5</v>
      </c>
      <c r="I278" s="1097" t="s">
        <v>20</v>
      </c>
      <c r="J278" s="213" t="s">
        <v>2160</v>
      </c>
      <c r="K278" s="213" t="s">
        <v>2161</v>
      </c>
      <c r="L278" s="121" t="s">
        <v>785</v>
      </c>
      <c r="M278" s="130" t="s">
        <v>75</v>
      </c>
      <c r="N278" s="121"/>
    </row>
    <row r="279" spans="1:14" ht="294" x14ac:dyDescent="0.2">
      <c r="A279" s="669">
        <v>5</v>
      </c>
      <c r="B279" s="129" t="s">
        <v>2162</v>
      </c>
      <c r="C279" s="122"/>
      <c r="D279" s="130"/>
      <c r="E279" s="130"/>
      <c r="F279" s="130"/>
      <c r="G279" s="131">
        <v>1.5</v>
      </c>
      <c r="H279" s="131">
        <v>1.5</v>
      </c>
      <c r="I279" s="1097" t="s">
        <v>20</v>
      </c>
      <c r="J279" s="227" t="s">
        <v>2163</v>
      </c>
      <c r="K279" s="227" t="s">
        <v>2164</v>
      </c>
      <c r="L279" s="121" t="s">
        <v>785</v>
      </c>
      <c r="M279" s="130" t="s">
        <v>75</v>
      </c>
      <c r="N279" s="121"/>
    </row>
    <row r="280" spans="1:14" ht="180" customHeight="1" x14ac:dyDescent="0.2">
      <c r="A280" s="669">
        <v>6</v>
      </c>
      <c r="B280" s="129" t="s">
        <v>2094</v>
      </c>
      <c r="C280" s="122"/>
      <c r="D280" s="130"/>
      <c r="E280" s="130"/>
      <c r="F280" s="130"/>
      <c r="G280" s="131">
        <v>2.5</v>
      </c>
      <c r="H280" s="131">
        <v>2.5</v>
      </c>
      <c r="I280" s="1097" t="s">
        <v>20</v>
      </c>
      <c r="J280" s="1098" t="s">
        <v>2165</v>
      </c>
      <c r="K280" s="225" t="s">
        <v>2166</v>
      </c>
      <c r="L280" s="121" t="s">
        <v>785</v>
      </c>
      <c r="M280" s="227" t="s">
        <v>75</v>
      </c>
      <c r="N280" s="121"/>
    </row>
    <row r="281" spans="1:14" ht="187.5" x14ac:dyDescent="0.2">
      <c r="A281" s="669">
        <v>7</v>
      </c>
      <c r="B281" s="129" t="s">
        <v>2167</v>
      </c>
      <c r="C281" s="122"/>
      <c r="D281" s="130"/>
      <c r="E281" s="130"/>
      <c r="F281" s="130"/>
      <c r="G281" s="131">
        <v>5</v>
      </c>
      <c r="H281" s="131">
        <v>5</v>
      </c>
      <c r="I281" s="1097" t="s">
        <v>20</v>
      </c>
      <c r="J281" s="1099" t="s">
        <v>2168</v>
      </c>
      <c r="K281" s="225" t="s">
        <v>2169</v>
      </c>
      <c r="L281" s="227" t="s">
        <v>696</v>
      </c>
      <c r="M281" s="227" t="s">
        <v>75</v>
      </c>
      <c r="N281" s="121"/>
    </row>
    <row r="282" spans="1:14" ht="131.25" x14ac:dyDescent="0.2">
      <c r="A282" s="669">
        <v>8</v>
      </c>
      <c r="B282" s="129" t="s">
        <v>2170</v>
      </c>
      <c r="C282" s="122"/>
      <c r="D282" s="130"/>
      <c r="E282" s="130"/>
      <c r="F282" s="130"/>
      <c r="G282" s="131">
        <v>2.5</v>
      </c>
      <c r="H282" s="131">
        <v>2.5</v>
      </c>
      <c r="I282" s="1097" t="s">
        <v>20</v>
      </c>
      <c r="J282" s="1099" t="s">
        <v>2171</v>
      </c>
      <c r="K282" s="225" t="s">
        <v>2172</v>
      </c>
      <c r="L282" s="227" t="s">
        <v>696</v>
      </c>
      <c r="M282" s="227" t="s">
        <v>75</v>
      </c>
      <c r="N282" s="121"/>
    </row>
    <row r="283" spans="1:14" ht="131.25" x14ac:dyDescent="0.2">
      <c r="A283" s="669">
        <v>9</v>
      </c>
      <c r="B283" s="129" t="s">
        <v>2173</v>
      </c>
      <c r="C283" s="122"/>
      <c r="D283" s="130"/>
      <c r="E283" s="130"/>
      <c r="F283" s="130"/>
      <c r="G283" s="131">
        <v>2.5</v>
      </c>
      <c r="H283" s="131">
        <v>2.5</v>
      </c>
      <c r="I283" s="1097" t="s">
        <v>20</v>
      </c>
      <c r="J283" s="1099" t="s">
        <v>2174</v>
      </c>
      <c r="K283" s="225" t="s">
        <v>2175</v>
      </c>
      <c r="L283" s="227" t="s">
        <v>696</v>
      </c>
      <c r="M283" s="227" t="s">
        <v>75</v>
      </c>
      <c r="N283" s="121"/>
    </row>
    <row r="284" spans="1:14" ht="126" x14ac:dyDescent="0.2">
      <c r="A284" s="669">
        <v>10</v>
      </c>
      <c r="B284" s="129" t="s">
        <v>2176</v>
      </c>
      <c r="C284" s="122"/>
      <c r="D284" s="130"/>
      <c r="E284" s="130"/>
      <c r="F284" s="130"/>
      <c r="G284" s="131">
        <v>8</v>
      </c>
      <c r="H284" s="131">
        <v>8</v>
      </c>
      <c r="I284" s="1097" t="s">
        <v>20</v>
      </c>
      <c r="J284" s="121" t="s">
        <v>2177</v>
      </c>
      <c r="K284" s="121" t="s">
        <v>2178</v>
      </c>
      <c r="L284" s="121" t="s">
        <v>696</v>
      </c>
      <c r="M284" s="121" t="s">
        <v>1603</v>
      </c>
      <c r="N284" s="121" t="s">
        <v>2179</v>
      </c>
    </row>
    <row r="285" spans="1:14" ht="21" x14ac:dyDescent="0.2">
      <c r="A285" s="1182" t="s">
        <v>2180</v>
      </c>
      <c r="B285" s="1182"/>
      <c r="C285" s="1182"/>
      <c r="D285" s="1182"/>
      <c r="E285" s="1182"/>
      <c r="F285" s="1182"/>
      <c r="G285" s="126">
        <f t="shared" ref="G285:I285" si="43">G286</f>
        <v>70.703599999999994</v>
      </c>
      <c r="H285" s="126">
        <f t="shared" si="43"/>
        <v>34.915399999999998</v>
      </c>
      <c r="I285" s="126">
        <f t="shared" si="43"/>
        <v>35.788200000000003</v>
      </c>
      <c r="J285" s="1052"/>
      <c r="K285" s="1053"/>
      <c r="L285" s="1052"/>
      <c r="M285" s="231"/>
      <c r="N285" s="66"/>
    </row>
    <row r="286" spans="1:14" ht="173.25" x14ac:dyDescent="0.2">
      <c r="A286" s="297">
        <v>11</v>
      </c>
      <c r="B286" s="204" t="s">
        <v>2181</v>
      </c>
      <c r="C286" s="31">
        <v>146.26730000000001</v>
      </c>
      <c r="D286" s="32" t="s">
        <v>39</v>
      </c>
      <c r="E286" s="32" t="s">
        <v>39</v>
      </c>
      <c r="F286" s="32" t="s">
        <v>39</v>
      </c>
      <c r="G286" s="445">
        <f>SUM(H286:I286)</f>
        <v>70.703599999999994</v>
      </c>
      <c r="H286" s="31">
        <v>34.915399999999998</v>
      </c>
      <c r="I286" s="445">
        <v>35.788200000000003</v>
      </c>
      <c r="J286" s="787" t="s">
        <v>2182</v>
      </c>
      <c r="K286" s="1100" t="s">
        <v>2183</v>
      </c>
      <c r="L286" s="121" t="s">
        <v>785</v>
      </c>
      <c r="M286" s="229" t="s">
        <v>41</v>
      </c>
      <c r="N286" s="120" t="s">
        <v>1588</v>
      </c>
    </row>
    <row r="287" spans="1:14" ht="21" x14ac:dyDescent="0.2">
      <c r="A287" s="1350" t="s">
        <v>718</v>
      </c>
      <c r="B287" s="1350"/>
      <c r="C287" s="1350"/>
      <c r="D287" s="1350"/>
      <c r="E287" s="1350"/>
      <c r="F287" s="1350"/>
      <c r="G287" s="543">
        <f>G288+G289+G290</f>
        <v>65.5</v>
      </c>
      <c r="H287" s="543">
        <f>H288+H289+H290</f>
        <v>35.5</v>
      </c>
      <c r="I287" s="543">
        <f t="shared" ref="I287" si="44">I288</f>
        <v>30</v>
      </c>
      <c r="J287" s="1101"/>
      <c r="K287" s="1102"/>
      <c r="L287" s="1101"/>
      <c r="M287" s="379"/>
      <c r="N287" s="380"/>
    </row>
    <row r="288" spans="1:14" ht="194.25" x14ac:dyDescent="0.2">
      <c r="A288" s="297">
        <v>12</v>
      </c>
      <c r="B288" s="6" t="s">
        <v>1609</v>
      </c>
      <c r="C288" s="932">
        <v>60</v>
      </c>
      <c r="D288" s="8" t="s">
        <v>20</v>
      </c>
      <c r="E288" s="8" t="s">
        <v>20</v>
      </c>
      <c r="F288" s="8" t="s">
        <v>20</v>
      </c>
      <c r="G288" s="933">
        <v>60</v>
      </c>
      <c r="H288" s="933">
        <v>30</v>
      </c>
      <c r="I288" s="933">
        <v>30</v>
      </c>
      <c r="J288" s="9" t="s">
        <v>1610</v>
      </c>
      <c r="K288" s="3" t="s">
        <v>1611</v>
      </c>
      <c r="L288" s="184" t="s">
        <v>2184</v>
      </c>
      <c r="M288" s="229" t="s">
        <v>1175</v>
      </c>
      <c r="N288" s="3" t="s">
        <v>2185</v>
      </c>
    </row>
    <row r="289" spans="1:14" ht="126" x14ac:dyDescent="0.2">
      <c r="A289" s="297">
        <v>13</v>
      </c>
      <c r="B289" s="129" t="s">
        <v>2186</v>
      </c>
      <c r="C289" s="1103"/>
      <c r="D289" s="130"/>
      <c r="E289" s="130"/>
      <c r="F289" s="130"/>
      <c r="G289" s="1104">
        <v>2.5</v>
      </c>
      <c r="H289" s="1104">
        <v>2.5</v>
      </c>
      <c r="I289" s="1097" t="s">
        <v>20</v>
      </c>
      <c r="J289" s="121" t="s">
        <v>2187</v>
      </c>
      <c r="K289" s="121" t="s">
        <v>2188</v>
      </c>
      <c r="L289" s="121" t="s">
        <v>2189</v>
      </c>
      <c r="M289" s="227" t="s">
        <v>2190</v>
      </c>
      <c r="N289" s="227"/>
    </row>
    <row r="290" spans="1:14" ht="105" x14ac:dyDescent="0.2">
      <c r="A290" s="297">
        <v>14</v>
      </c>
      <c r="B290" s="129" t="s">
        <v>2191</v>
      </c>
      <c r="C290" s="1103"/>
      <c r="D290" s="130"/>
      <c r="E290" s="130"/>
      <c r="F290" s="130"/>
      <c r="G290" s="1104">
        <v>3</v>
      </c>
      <c r="H290" s="1104">
        <v>3</v>
      </c>
      <c r="I290" s="1097" t="s">
        <v>20</v>
      </c>
      <c r="J290" s="121" t="s">
        <v>2192</v>
      </c>
      <c r="K290" s="121" t="s">
        <v>2193</v>
      </c>
      <c r="L290" s="121" t="s">
        <v>1613</v>
      </c>
      <c r="M290" s="227" t="s">
        <v>1521</v>
      </c>
      <c r="N290" s="121" t="s">
        <v>2194</v>
      </c>
    </row>
    <row r="291" spans="1:14" ht="49.5" customHeight="1" x14ac:dyDescent="0.2">
      <c r="A291" s="1220" t="s">
        <v>677</v>
      </c>
      <c r="B291" s="1221"/>
      <c r="C291" s="1221"/>
      <c r="D291" s="1221"/>
      <c r="E291" s="1221"/>
      <c r="F291" s="1222"/>
      <c r="G291" s="331" t="s">
        <v>20</v>
      </c>
      <c r="H291" s="331" t="s">
        <v>20</v>
      </c>
      <c r="I291" s="331" t="s">
        <v>20</v>
      </c>
      <c r="J291" s="1052"/>
      <c r="K291" s="1053"/>
      <c r="L291" s="1052"/>
      <c r="M291" s="231"/>
      <c r="N291" s="66"/>
    </row>
    <row r="292" spans="1:14" ht="105" x14ac:dyDescent="0.2">
      <c r="A292" s="297">
        <v>15</v>
      </c>
      <c r="B292" s="316" t="s">
        <v>1616</v>
      </c>
      <c r="C292" s="1105" t="s">
        <v>1262</v>
      </c>
      <c r="D292" s="1105" t="s">
        <v>1262</v>
      </c>
      <c r="E292" s="1105" t="s">
        <v>1262</v>
      </c>
      <c r="F292" s="1105" t="s">
        <v>1262</v>
      </c>
      <c r="G292" s="1106" t="s">
        <v>20</v>
      </c>
      <c r="H292" s="1107" t="s">
        <v>188</v>
      </c>
      <c r="I292" s="1107" t="s">
        <v>188</v>
      </c>
      <c r="J292" s="9" t="s">
        <v>2195</v>
      </c>
      <c r="K292" s="3" t="s">
        <v>2196</v>
      </c>
      <c r="L292" s="3" t="s">
        <v>2123</v>
      </c>
      <c r="M292" s="232" t="s">
        <v>681</v>
      </c>
      <c r="N292" s="204"/>
    </row>
    <row r="293" spans="1:14" ht="105" x14ac:dyDescent="0.2">
      <c r="A293" s="297">
        <v>16</v>
      </c>
      <c r="B293" s="6" t="s">
        <v>2197</v>
      </c>
      <c r="C293" s="1106" t="s">
        <v>1262</v>
      </c>
      <c r="D293" s="1106" t="s">
        <v>1262</v>
      </c>
      <c r="E293" s="1106" t="s">
        <v>1262</v>
      </c>
      <c r="F293" s="1106" t="s">
        <v>1262</v>
      </c>
      <c r="G293" s="1106" t="s">
        <v>20</v>
      </c>
      <c r="H293" s="1107" t="s">
        <v>188</v>
      </c>
      <c r="I293" s="1107" t="s">
        <v>188</v>
      </c>
      <c r="J293" s="9" t="s">
        <v>2198</v>
      </c>
      <c r="K293" s="3" t="s">
        <v>2199</v>
      </c>
      <c r="L293" s="3" t="s">
        <v>2123</v>
      </c>
      <c r="M293" s="232" t="s">
        <v>681</v>
      </c>
      <c r="N293" s="204"/>
    </row>
    <row r="294" spans="1:14" ht="21" x14ac:dyDescent="0.2">
      <c r="A294" s="1182" t="s">
        <v>2200</v>
      </c>
      <c r="B294" s="1182"/>
      <c r="C294" s="1182"/>
      <c r="D294" s="1182"/>
      <c r="E294" s="1182"/>
      <c r="F294" s="1182"/>
      <c r="G294" s="126"/>
      <c r="H294" s="126"/>
      <c r="I294" s="126"/>
      <c r="J294" s="1052"/>
      <c r="K294" s="1053"/>
      <c r="L294" s="1052"/>
      <c r="M294" s="231"/>
      <c r="N294" s="66"/>
    </row>
    <row r="295" spans="1:14" ht="63" x14ac:dyDescent="0.2">
      <c r="A295" s="297">
        <v>17</v>
      </c>
      <c r="B295" s="129" t="s">
        <v>2201</v>
      </c>
      <c r="C295" s="1108"/>
      <c r="D295" s="1108"/>
      <c r="E295" s="1108"/>
      <c r="F295" s="1108"/>
      <c r="G295" s="958" t="s">
        <v>20</v>
      </c>
      <c r="H295" s="713" t="s">
        <v>188</v>
      </c>
      <c r="I295" s="713" t="s">
        <v>188</v>
      </c>
      <c r="J295" s="121" t="s">
        <v>2202</v>
      </c>
      <c r="K295" s="121" t="s">
        <v>2203</v>
      </c>
      <c r="L295" s="121" t="s">
        <v>2204</v>
      </c>
      <c r="M295" s="227" t="s">
        <v>2138</v>
      </c>
      <c r="N295" s="227"/>
    </row>
    <row r="296" spans="1:14" ht="45" customHeight="1" x14ac:dyDescent="0.2">
      <c r="A296" s="1401" t="s">
        <v>2139</v>
      </c>
      <c r="B296" s="1402"/>
      <c r="C296" s="1076"/>
      <c r="D296" s="1076"/>
      <c r="E296" s="1076"/>
      <c r="F296" s="1076"/>
      <c r="G296" s="1076"/>
      <c r="H296" s="1109"/>
      <c r="I296" s="1109"/>
      <c r="J296" s="309"/>
      <c r="K296" s="1077"/>
      <c r="L296" s="1077"/>
      <c r="M296" s="1078"/>
      <c r="N296" s="231"/>
    </row>
    <row r="297" spans="1:14" ht="105" x14ac:dyDescent="0.2">
      <c r="A297" s="297">
        <v>18</v>
      </c>
      <c r="B297" s="129" t="s">
        <v>2205</v>
      </c>
      <c r="C297" s="1110"/>
      <c r="D297" s="1110"/>
      <c r="E297" s="1110"/>
      <c r="F297" s="1110"/>
      <c r="G297" s="450" t="s">
        <v>20</v>
      </c>
      <c r="H297" s="818" t="s">
        <v>188</v>
      </c>
      <c r="I297" s="450" t="s">
        <v>20</v>
      </c>
      <c r="J297" s="227" t="s">
        <v>2206</v>
      </c>
      <c r="K297" s="121" t="s">
        <v>2207</v>
      </c>
      <c r="L297" s="227" t="s">
        <v>2208</v>
      </c>
      <c r="M297" s="227" t="s">
        <v>818</v>
      </c>
      <c r="N297" s="129"/>
    </row>
    <row r="298" spans="1:14" ht="60.75" customHeight="1" thickBot="1" x14ac:dyDescent="0.3">
      <c r="A298" s="1403" t="s">
        <v>2209</v>
      </c>
      <c r="B298" s="1404"/>
      <c r="C298" s="474">
        <f>C276+C286+C288</f>
        <v>216.26730000000001</v>
      </c>
      <c r="D298" s="1111"/>
      <c r="E298" s="1111"/>
      <c r="F298" s="1111"/>
      <c r="G298" s="474">
        <f>+G275+G285+G287</f>
        <v>175.30359999999999</v>
      </c>
      <c r="H298" s="474">
        <f>+H275+H285+H287</f>
        <v>106.5154</v>
      </c>
      <c r="I298" s="474">
        <f>+I275+I285+I287</f>
        <v>68.788200000000003</v>
      </c>
      <c r="J298" s="1112"/>
      <c r="K298" s="1113"/>
      <c r="L298" s="1114"/>
      <c r="M298" s="1115"/>
      <c r="N298" s="394"/>
    </row>
    <row r="299" spans="1:14" ht="21.75" thickTop="1" x14ac:dyDescent="0.2">
      <c r="A299" s="1185" t="s">
        <v>836</v>
      </c>
      <c r="B299" s="1185"/>
      <c r="C299" s="1185"/>
      <c r="D299" s="1185"/>
      <c r="E299" s="1185"/>
      <c r="F299" s="1185"/>
      <c r="G299" s="1185"/>
      <c r="H299" s="1185"/>
      <c r="I299" s="1185"/>
      <c r="J299" s="1185"/>
      <c r="K299" s="1185"/>
      <c r="L299" s="1185"/>
      <c r="M299" s="1185"/>
      <c r="N299" s="1185"/>
    </row>
    <row r="300" spans="1:14" ht="21" x14ac:dyDescent="0.2">
      <c r="A300" s="1174" t="s">
        <v>156</v>
      </c>
      <c r="B300" s="1174"/>
      <c r="C300" s="1174"/>
      <c r="D300" s="1174"/>
      <c r="E300" s="1174"/>
      <c r="F300" s="1174"/>
      <c r="G300" s="126">
        <f t="shared" ref="G300:H300" si="45">G301</f>
        <v>10</v>
      </c>
      <c r="H300" s="126">
        <f t="shared" si="45"/>
        <v>10</v>
      </c>
      <c r="I300" s="183" t="s">
        <v>20</v>
      </c>
      <c r="J300" s="1116"/>
      <c r="K300" s="1117"/>
      <c r="L300" s="1116"/>
      <c r="M300" s="218"/>
      <c r="N300" s="61"/>
    </row>
    <row r="301" spans="1:14" ht="63" x14ac:dyDescent="0.2">
      <c r="A301" s="735">
        <v>1</v>
      </c>
      <c r="B301" s="85" t="s">
        <v>837</v>
      </c>
      <c r="C301" s="56">
        <v>10</v>
      </c>
      <c r="D301" s="1118" t="s">
        <v>1262</v>
      </c>
      <c r="E301" s="1118" t="s">
        <v>1262</v>
      </c>
      <c r="F301" s="1118" t="s">
        <v>1262</v>
      </c>
      <c r="G301" s="39">
        <v>10</v>
      </c>
      <c r="H301" s="39">
        <v>10</v>
      </c>
      <c r="I301" s="1106" t="s">
        <v>20</v>
      </c>
      <c r="J301" s="749" t="s">
        <v>838</v>
      </c>
      <c r="K301" s="4" t="s">
        <v>839</v>
      </c>
      <c r="L301" s="4" t="s">
        <v>840</v>
      </c>
      <c r="M301" s="6" t="s">
        <v>841</v>
      </c>
      <c r="N301" s="5" t="s">
        <v>842</v>
      </c>
    </row>
    <row r="302" spans="1:14" ht="41.25" customHeight="1" thickBot="1" x14ac:dyDescent="0.4">
      <c r="A302" s="1405" t="s">
        <v>1637</v>
      </c>
      <c r="B302" s="1406"/>
      <c r="C302" s="488" t="e">
        <f>C301+#REF!</f>
        <v>#REF!</v>
      </c>
      <c r="D302" s="1119"/>
      <c r="E302" s="1119"/>
      <c r="F302" s="1119"/>
      <c r="G302" s="488">
        <f>G300</f>
        <v>10</v>
      </c>
      <c r="H302" s="488">
        <f t="shared" ref="H302" si="46">H300</f>
        <v>10</v>
      </c>
      <c r="I302" s="1120" t="s">
        <v>20</v>
      </c>
      <c r="J302" s="1121"/>
      <c r="K302" s="1122"/>
      <c r="L302" s="1123"/>
      <c r="M302" s="1124"/>
      <c r="N302" s="399"/>
    </row>
    <row r="303" spans="1:14" ht="58.5" customHeight="1" thickTop="1" thickBot="1" x14ac:dyDescent="0.4">
      <c r="A303" s="1407" t="s">
        <v>2210</v>
      </c>
      <c r="B303" s="1408"/>
      <c r="C303" s="400" t="e">
        <f>C223+C271+C298+C302</f>
        <v>#REF!</v>
      </c>
      <c r="D303" s="490"/>
      <c r="E303" s="490"/>
      <c r="F303" s="402"/>
      <c r="G303" s="402">
        <f>+G223+G271+G298+G302</f>
        <v>455711.79440000001</v>
      </c>
      <c r="H303" s="402">
        <f>+H223+H271+H298+H302</f>
        <v>226233.4705</v>
      </c>
      <c r="I303" s="402">
        <f>+I223+I271+I298</f>
        <v>229478.32390000005</v>
      </c>
      <c r="J303" s="1125"/>
      <c r="K303" s="1126"/>
      <c r="L303" s="1127"/>
      <c r="M303" s="1128"/>
      <c r="N303" s="403"/>
    </row>
    <row r="304" spans="1:14" ht="21" x14ac:dyDescent="0.2">
      <c r="A304" s="1199" t="s">
        <v>849</v>
      </c>
      <c r="B304" s="1199"/>
      <c r="C304" s="1199"/>
      <c r="D304" s="1199"/>
      <c r="E304" s="1199"/>
      <c r="F304" s="1199"/>
      <c r="G304" s="1199"/>
      <c r="H304" s="1199"/>
      <c r="I304" s="1199"/>
      <c r="J304" s="1199"/>
      <c r="K304" s="1199"/>
      <c r="L304" s="1199"/>
      <c r="M304" s="1199"/>
      <c r="N304" s="1199"/>
    </row>
    <row r="305" spans="1:14" ht="21" x14ac:dyDescent="0.2">
      <c r="A305" s="1200" t="s">
        <v>850</v>
      </c>
      <c r="B305" s="1200"/>
      <c r="C305" s="1200"/>
      <c r="D305" s="1200"/>
      <c r="E305" s="1200"/>
      <c r="F305" s="1200"/>
      <c r="G305" s="1200"/>
      <c r="H305" s="1200"/>
      <c r="I305" s="1200"/>
      <c r="J305" s="1200"/>
      <c r="K305" s="1200"/>
      <c r="L305" s="1200"/>
      <c r="M305" s="1200"/>
      <c r="N305" s="1200"/>
    </row>
    <row r="306" spans="1:14" ht="21" x14ac:dyDescent="0.2">
      <c r="A306" s="1174" t="s">
        <v>851</v>
      </c>
      <c r="B306" s="1174"/>
      <c r="C306" s="1174"/>
      <c r="D306" s="1174"/>
      <c r="E306" s="1174"/>
      <c r="F306" s="1174"/>
      <c r="G306" s="266">
        <f>G307+G308</f>
        <v>4</v>
      </c>
      <c r="H306" s="266">
        <f t="shared" ref="H306:I306" si="47">H307+H308</f>
        <v>2</v>
      </c>
      <c r="I306" s="266">
        <f t="shared" si="47"/>
        <v>2</v>
      </c>
      <c r="J306" s="61"/>
      <c r="K306" s="61"/>
      <c r="L306" s="61"/>
      <c r="M306" s="61"/>
      <c r="N306" s="61"/>
    </row>
    <row r="307" spans="1:14" ht="236.25" x14ac:dyDescent="0.2">
      <c r="A307" s="125">
        <v>1</v>
      </c>
      <c r="B307" s="6" t="s">
        <v>852</v>
      </c>
      <c r="C307" s="1129">
        <v>2</v>
      </c>
      <c r="D307" s="17" t="s">
        <v>20</v>
      </c>
      <c r="E307" s="17" t="s">
        <v>20</v>
      </c>
      <c r="F307" s="17" t="s">
        <v>20</v>
      </c>
      <c r="G307" s="1129">
        <v>2</v>
      </c>
      <c r="H307" s="39">
        <v>1</v>
      </c>
      <c r="I307" s="39">
        <v>1</v>
      </c>
      <c r="J307" s="232" t="s">
        <v>2211</v>
      </c>
      <c r="K307" s="5" t="s">
        <v>2212</v>
      </c>
      <c r="L307" s="5" t="s">
        <v>2213</v>
      </c>
      <c r="M307" s="5" t="s">
        <v>856</v>
      </c>
      <c r="N307" s="5" t="s">
        <v>2214</v>
      </c>
    </row>
    <row r="308" spans="1:14" ht="210" x14ac:dyDescent="0.2">
      <c r="A308" s="125">
        <v>2</v>
      </c>
      <c r="B308" s="204" t="s">
        <v>858</v>
      </c>
      <c r="C308" s="1130">
        <v>2000000</v>
      </c>
      <c r="D308" s="229"/>
      <c r="E308" s="229"/>
      <c r="F308" s="229"/>
      <c r="G308" s="850">
        <v>2</v>
      </c>
      <c r="H308" s="335">
        <v>1</v>
      </c>
      <c r="I308" s="335">
        <v>1</v>
      </c>
      <c r="J308" s="120" t="s">
        <v>853</v>
      </c>
      <c r="K308" s="120" t="s">
        <v>1645</v>
      </c>
      <c r="L308" s="120" t="s">
        <v>2215</v>
      </c>
      <c r="M308" s="120" t="s">
        <v>862</v>
      </c>
      <c r="N308" s="120" t="s">
        <v>2216</v>
      </c>
    </row>
    <row r="309" spans="1:14" ht="21" x14ac:dyDescent="0.2">
      <c r="A309" s="1399" t="s">
        <v>2217</v>
      </c>
      <c r="B309" s="1399"/>
      <c r="C309" s="1131">
        <f ca="1">C307+SUM(C309:C318)+SUM([3]สนับสนุนยุทธศาสตร์!C314:C314)</f>
        <v>757.2</v>
      </c>
      <c r="D309" s="1132"/>
      <c r="E309" s="1132"/>
      <c r="F309" s="1132"/>
      <c r="G309" s="1400">
        <v>4</v>
      </c>
      <c r="H309" s="1400">
        <f t="shared" ref="H309:I309" si="48">H306</f>
        <v>2</v>
      </c>
      <c r="I309" s="1400">
        <f t="shared" si="48"/>
        <v>2</v>
      </c>
      <c r="J309" s="1395"/>
      <c r="K309" s="1395"/>
      <c r="L309" s="1395"/>
      <c r="M309" s="1395"/>
      <c r="N309" s="1395"/>
    </row>
    <row r="310" spans="1:14" ht="21" x14ac:dyDescent="0.2">
      <c r="A310" s="1399"/>
      <c r="B310" s="1399"/>
      <c r="C310" s="1131"/>
      <c r="D310" s="1132"/>
      <c r="E310" s="1132"/>
      <c r="F310" s="1132"/>
      <c r="G310" s="1400"/>
      <c r="H310" s="1400"/>
      <c r="I310" s="1400"/>
      <c r="J310" s="1395"/>
      <c r="K310" s="1395"/>
      <c r="L310" s="1395"/>
      <c r="M310" s="1395"/>
      <c r="N310" s="1395"/>
    </row>
    <row r="311" spans="1:14" ht="21" x14ac:dyDescent="0.2">
      <c r="A311" s="1396" t="s">
        <v>2218</v>
      </c>
      <c r="B311" s="1397"/>
      <c r="C311" s="1397"/>
      <c r="D311" s="1397"/>
      <c r="E311" s="1397"/>
      <c r="F311" s="1397"/>
      <c r="G311" s="1397"/>
      <c r="H311" s="1397"/>
      <c r="I311" s="1397"/>
      <c r="J311" s="1397"/>
      <c r="K311" s="1397"/>
      <c r="L311" s="1397"/>
      <c r="M311" s="1397"/>
      <c r="N311" s="1398"/>
    </row>
    <row r="312" spans="1:14" ht="21" x14ac:dyDescent="0.2">
      <c r="A312" s="1204" t="s">
        <v>2219</v>
      </c>
      <c r="B312" s="1204"/>
      <c r="C312" s="1133"/>
      <c r="D312" s="1134"/>
      <c r="E312" s="1134"/>
      <c r="F312" s="1134"/>
      <c r="G312" s="1133">
        <f>G313+G314+G315</f>
        <v>30.119999999999997</v>
      </c>
      <c r="H312" s="1133">
        <f>H313+H314+H315</f>
        <v>15.059999999999999</v>
      </c>
      <c r="I312" s="1133">
        <f t="shared" ref="I312" si="49">I313+I314+I315</f>
        <v>15.059999999999999</v>
      </c>
      <c r="J312" s="412"/>
      <c r="K312" s="412"/>
      <c r="L312" s="412"/>
      <c r="M312" s="412"/>
      <c r="N312" s="412"/>
    </row>
    <row r="313" spans="1:14" ht="126" x14ac:dyDescent="0.2">
      <c r="A313" s="125">
        <v>1</v>
      </c>
      <c r="B313" s="6" t="s">
        <v>876</v>
      </c>
      <c r="C313" s="1129">
        <v>17.72</v>
      </c>
      <c r="D313" s="17" t="s">
        <v>20</v>
      </c>
      <c r="E313" s="17" t="s">
        <v>20</v>
      </c>
      <c r="F313" s="17" t="s">
        <v>20</v>
      </c>
      <c r="G313" s="1129">
        <v>17.72</v>
      </c>
      <c r="H313" s="39">
        <v>8.86</v>
      </c>
      <c r="I313" s="39">
        <v>8.86</v>
      </c>
      <c r="J313" s="5" t="s">
        <v>2220</v>
      </c>
      <c r="K313" s="5" t="s">
        <v>878</v>
      </c>
      <c r="L313" s="5" t="s">
        <v>2213</v>
      </c>
      <c r="M313" s="5" t="s">
        <v>856</v>
      </c>
      <c r="N313" s="5" t="s">
        <v>1655</v>
      </c>
    </row>
    <row r="314" spans="1:14" ht="168" x14ac:dyDescent="0.2">
      <c r="A314" s="125">
        <v>2</v>
      </c>
      <c r="B314" s="204" t="s">
        <v>895</v>
      </c>
      <c r="C314" s="1135"/>
      <c r="D314" s="32"/>
      <c r="E314" s="32"/>
      <c r="F314" s="32"/>
      <c r="G314" s="1135">
        <v>12</v>
      </c>
      <c r="H314" s="132">
        <v>6</v>
      </c>
      <c r="I314" s="132">
        <v>6</v>
      </c>
      <c r="J314" s="120" t="s">
        <v>2221</v>
      </c>
      <c r="K314" s="120" t="s">
        <v>2222</v>
      </c>
      <c r="L314" s="120" t="s">
        <v>2215</v>
      </c>
      <c r="M314" s="213" t="s">
        <v>2223</v>
      </c>
      <c r="N314" s="121" t="s">
        <v>1666</v>
      </c>
    </row>
    <row r="315" spans="1:14" ht="75" x14ac:dyDescent="0.2">
      <c r="A315" s="125">
        <v>3</v>
      </c>
      <c r="B315" s="1136" t="s">
        <v>2224</v>
      </c>
      <c r="C315" s="1135"/>
      <c r="D315" s="32"/>
      <c r="E315" s="32"/>
      <c r="F315" s="32"/>
      <c r="G315" s="1137">
        <v>0.4</v>
      </c>
      <c r="H315" s="1138">
        <v>0.2</v>
      </c>
      <c r="I315" s="1138">
        <v>0.2</v>
      </c>
      <c r="J315" s="1139" t="s">
        <v>2225</v>
      </c>
      <c r="K315" s="201" t="s">
        <v>901</v>
      </c>
      <c r="L315" s="201" t="s">
        <v>2226</v>
      </c>
      <c r="M315" s="201" t="s">
        <v>889</v>
      </c>
      <c r="N315" s="120"/>
    </row>
    <row r="316" spans="1:14" ht="105" x14ac:dyDescent="0.2">
      <c r="A316" s="125">
        <v>4</v>
      </c>
      <c r="B316" s="1140" t="s">
        <v>902</v>
      </c>
      <c r="C316" s="1135"/>
      <c r="D316" s="32"/>
      <c r="E316" s="32"/>
      <c r="F316" s="32"/>
      <c r="G316" s="410" t="s">
        <v>20</v>
      </c>
      <c r="H316" s="441" t="s">
        <v>188</v>
      </c>
      <c r="I316" s="441" t="s">
        <v>188</v>
      </c>
      <c r="J316" s="178" t="s">
        <v>903</v>
      </c>
      <c r="K316" s="178" t="s">
        <v>904</v>
      </c>
      <c r="L316" s="178"/>
      <c r="M316" s="178" t="s">
        <v>862</v>
      </c>
      <c r="N316" s="120" t="s">
        <v>2227</v>
      </c>
    </row>
    <row r="317" spans="1:14" ht="21" x14ac:dyDescent="0.2">
      <c r="A317" s="1204" t="s">
        <v>2228</v>
      </c>
      <c r="B317" s="1204"/>
      <c r="C317" s="1133"/>
      <c r="D317" s="1134"/>
      <c r="E317" s="1134"/>
      <c r="F317" s="1134"/>
      <c r="G317" s="1133">
        <f>SUM(G318:G320)</f>
        <v>31.7164</v>
      </c>
      <c r="H317" s="1133">
        <f>SUM(H318:H320)</f>
        <v>15.8582</v>
      </c>
      <c r="I317" s="1133">
        <f>SUM(I318:I320)</f>
        <v>15.8582</v>
      </c>
      <c r="J317" s="412"/>
      <c r="K317" s="412"/>
      <c r="L317" s="412"/>
      <c r="M317" s="412"/>
      <c r="N317" s="412"/>
    </row>
    <row r="318" spans="1:14" ht="63" x14ac:dyDescent="0.2">
      <c r="A318" s="125">
        <v>5</v>
      </c>
      <c r="B318" s="6" t="s">
        <v>915</v>
      </c>
      <c r="C318" s="1129">
        <v>0.71120000000000005</v>
      </c>
      <c r="D318" s="17" t="s">
        <v>20</v>
      </c>
      <c r="E318" s="17" t="s">
        <v>20</v>
      </c>
      <c r="F318" s="17" t="s">
        <v>20</v>
      </c>
      <c r="G318" s="1129">
        <v>0.71120000000000005</v>
      </c>
      <c r="H318" s="39">
        <v>0.35560000000000003</v>
      </c>
      <c r="I318" s="39">
        <v>0.35560000000000003</v>
      </c>
      <c r="J318" s="5" t="s">
        <v>916</v>
      </c>
      <c r="K318" s="5" t="s">
        <v>917</v>
      </c>
      <c r="L318" s="5" t="s">
        <v>1670</v>
      </c>
      <c r="M318" s="5" t="s">
        <v>181</v>
      </c>
      <c r="N318" s="5" t="s">
        <v>918</v>
      </c>
    </row>
    <row r="319" spans="1:14" ht="150" x14ac:dyDescent="0.2">
      <c r="A319" s="125">
        <v>6</v>
      </c>
      <c r="B319" s="6" t="s">
        <v>919</v>
      </c>
      <c r="C319" s="1129">
        <v>30.005199999999999</v>
      </c>
      <c r="D319" s="17" t="s">
        <v>20</v>
      </c>
      <c r="E319" s="17" t="s">
        <v>20</v>
      </c>
      <c r="F319" s="17" t="s">
        <v>20</v>
      </c>
      <c r="G319" s="1129">
        <v>30.005199999999999</v>
      </c>
      <c r="H319" s="39">
        <v>15.002599999999999</v>
      </c>
      <c r="I319" s="39">
        <v>15.002599999999999</v>
      </c>
      <c r="J319" s="5" t="s">
        <v>2229</v>
      </c>
      <c r="K319" s="332" t="s">
        <v>2230</v>
      </c>
      <c r="L319" s="5" t="s">
        <v>1679</v>
      </c>
      <c r="M319" s="5" t="s">
        <v>923</v>
      </c>
      <c r="N319" s="5" t="s">
        <v>2231</v>
      </c>
    </row>
    <row r="320" spans="1:14" ht="187.5" x14ac:dyDescent="0.2">
      <c r="A320" s="125">
        <v>7</v>
      </c>
      <c r="B320" s="6" t="s">
        <v>1681</v>
      </c>
      <c r="C320" s="1129">
        <v>1</v>
      </c>
      <c r="D320" s="17" t="s">
        <v>39</v>
      </c>
      <c r="E320" s="17" t="s">
        <v>39</v>
      </c>
      <c r="F320" s="17" t="s">
        <v>39</v>
      </c>
      <c r="G320" s="1129">
        <v>1</v>
      </c>
      <c r="H320" s="39">
        <v>0.5</v>
      </c>
      <c r="I320" s="39">
        <v>0.5</v>
      </c>
      <c r="J320" s="332" t="s">
        <v>1682</v>
      </c>
      <c r="K320" s="5" t="s">
        <v>2232</v>
      </c>
      <c r="L320" s="5" t="s">
        <v>280</v>
      </c>
      <c r="M320" s="5" t="s">
        <v>1685</v>
      </c>
      <c r="N320" s="5" t="s">
        <v>1686</v>
      </c>
    </row>
    <row r="321" spans="1:14" ht="21" x14ac:dyDescent="0.2">
      <c r="A321" s="1204" t="s">
        <v>800</v>
      </c>
      <c r="B321" s="1204"/>
      <c r="C321" s="1133"/>
      <c r="D321" s="1134"/>
      <c r="E321" s="1134"/>
      <c r="F321" s="1134"/>
      <c r="G321" s="1133">
        <f>G322+G323+G324</f>
        <v>52</v>
      </c>
      <c r="H321" s="1133">
        <f>H322+H323+H324</f>
        <v>26</v>
      </c>
      <c r="I321" s="1133">
        <f>I322+I323+I324</f>
        <v>26</v>
      </c>
      <c r="J321" s="412"/>
      <c r="K321" s="412"/>
      <c r="L321" s="412"/>
      <c r="M321" s="412"/>
      <c r="N321" s="412"/>
    </row>
    <row r="322" spans="1:14" ht="105" x14ac:dyDescent="0.2">
      <c r="A322" s="125">
        <v>8</v>
      </c>
      <c r="B322" s="6" t="s">
        <v>1688</v>
      </c>
      <c r="C322" s="1129">
        <v>20</v>
      </c>
      <c r="D322" s="17" t="s">
        <v>39</v>
      </c>
      <c r="E322" s="17" t="s">
        <v>39</v>
      </c>
      <c r="F322" s="17" t="s">
        <v>39</v>
      </c>
      <c r="G322" s="1129">
        <v>20</v>
      </c>
      <c r="H322" s="39">
        <v>10</v>
      </c>
      <c r="I322" s="39">
        <v>10</v>
      </c>
      <c r="J322" s="5" t="s">
        <v>2233</v>
      </c>
      <c r="K322" s="5" t="s">
        <v>939</v>
      </c>
      <c r="L322" s="5" t="s">
        <v>1690</v>
      </c>
      <c r="M322" s="5" t="s">
        <v>2234</v>
      </c>
      <c r="N322" s="5" t="s">
        <v>2235</v>
      </c>
    </row>
    <row r="323" spans="1:14" ht="105" x14ac:dyDescent="0.2">
      <c r="A323" s="125">
        <v>9</v>
      </c>
      <c r="B323" s="6" t="s">
        <v>2236</v>
      </c>
      <c r="C323" s="1129">
        <v>30</v>
      </c>
      <c r="D323" s="17" t="s">
        <v>39</v>
      </c>
      <c r="E323" s="17" t="s">
        <v>39</v>
      </c>
      <c r="F323" s="17" t="s">
        <v>39</v>
      </c>
      <c r="G323" s="1129">
        <v>30</v>
      </c>
      <c r="H323" s="39">
        <v>15</v>
      </c>
      <c r="I323" s="39">
        <v>15</v>
      </c>
      <c r="J323" s="5" t="s">
        <v>1692</v>
      </c>
      <c r="K323" s="5" t="s">
        <v>939</v>
      </c>
      <c r="L323" s="5" t="s">
        <v>1690</v>
      </c>
      <c r="M323" s="5" t="s">
        <v>2234</v>
      </c>
      <c r="N323" s="5" t="s">
        <v>2237</v>
      </c>
    </row>
    <row r="324" spans="1:14" ht="105" x14ac:dyDescent="0.2">
      <c r="A324" s="125">
        <v>10</v>
      </c>
      <c r="B324" s="129" t="s">
        <v>1693</v>
      </c>
      <c r="C324" s="1135"/>
      <c r="D324" s="32"/>
      <c r="E324" s="32"/>
      <c r="F324" s="32"/>
      <c r="G324" s="1135">
        <f>H324+I324</f>
        <v>2</v>
      </c>
      <c r="H324" s="132">
        <v>1</v>
      </c>
      <c r="I324" s="132">
        <v>1</v>
      </c>
      <c r="J324" s="121" t="s">
        <v>1694</v>
      </c>
      <c r="K324" s="121" t="s">
        <v>1694</v>
      </c>
      <c r="L324" s="121" t="s">
        <v>1690</v>
      </c>
      <c r="M324" s="121" t="s">
        <v>326</v>
      </c>
      <c r="N324" s="120" t="s">
        <v>1695</v>
      </c>
    </row>
    <row r="325" spans="1:14" ht="21" x14ac:dyDescent="0.2">
      <c r="A325" s="1204" t="s">
        <v>1277</v>
      </c>
      <c r="B325" s="1204"/>
      <c r="C325" s="1133"/>
      <c r="D325" s="1134"/>
      <c r="E325" s="1134"/>
      <c r="F325" s="1134"/>
      <c r="G325" s="1133">
        <f>G326</f>
        <v>0.08</v>
      </c>
      <c r="H325" s="1141">
        <f>H326</f>
        <v>0.04</v>
      </c>
      <c r="I325" s="1141">
        <f>I326</f>
        <v>0.04</v>
      </c>
      <c r="J325" s="412"/>
      <c r="K325" s="412"/>
      <c r="L325" s="412"/>
      <c r="M325" s="412"/>
      <c r="N325" s="412"/>
    </row>
    <row r="326" spans="1:14" ht="105" x14ac:dyDescent="0.2">
      <c r="A326" s="125">
        <v>11</v>
      </c>
      <c r="B326" s="121" t="s">
        <v>932</v>
      </c>
      <c r="C326" s="1129"/>
      <c r="D326" s="17"/>
      <c r="E326" s="17"/>
      <c r="F326" s="17"/>
      <c r="G326" s="1129">
        <v>0.08</v>
      </c>
      <c r="H326" s="39">
        <v>0.04</v>
      </c>
      <c r="I326" s="39">
        <v>0.04</v>
      </c>
      <c r="J326" s="121" t="s">
        <v>933</v>
      </c>
      <c r="K326" s="121" t="s">
        <v>934</v>
      </c>
      <c r="L326" s="5" t="s">
        <v>855</v>
      </c>
      <c r="M326" s="9" t="s">
        <v>171</v>
      </c>
      <c r="N326" s="9" t="s">
        <v>1687</v>
      </c>
    </row>
    <row r="327" spans="1:14" ht="21" x14ac:dyDescent="0.2">
      <c r="A327" s="1204" t="s">
        <v>1278</v>
      </c>
      <c r="B327" s="1204"/>
      <c r="C327" s="1133"/>
      <c r="D327" s="1134"/>
      <c r="E327" s="1134"/>
      <c r="F327" s="1134"/>
      <c r="G327" s="1133">
        <f>G328</f>
        <v>50</v>
      </c>
      <c r="H327" s="1141">
        <f>H328</f>
        <v>25</v>
      </c>
      <c r="I327" s="1141">
        <f>I328</f>
        <v>25</v>
      </c>
      <c r="J327" s="412"/>
      <c r="K327" s="412"/>
      <c r="L327" s="412"/>
      <c r="M327" s="412"/>
      <c r="N327" s="412"/>
    </row>
    <row r="328" spans="1:14" ht="189" x14ac:dyDescent="0.2">
      <c r="A328" s="125">
        <v>12</v>
      </c>
      <c r="B328" s="6" t="s">
        <v>1696</v>
      </c>
      <c r="C328" s="1129">
        <v>50</v>
      </c>
      <c r="D328" s="17"/>
      <c r="E328" s="17"/>
      <c r="F328" s="17"/>
      <c r="G328" s="1129">
        <v>50</v>
      </c>
      <c r="H328" s="39">
        <v>25</v>
      </c>
      <c r="I328" s="39">
        <v>25</v>
      </c>
      <c r="J328" s="338" t="s">
        <v>2238</v>
      </c>
      <c r="K328" s="5" t="s">
        <v>1698</v>
      </c>
      <c r="L328" s="5" t="s">
        <v>2239</v>
      </c>
      <c r="M328" s="5" t="s">
        <v>2240</v>
      </c>
      <c r="N328" s="5" t="s">
        <v>1700</v>
      </c>
    </row>
    <row r="329" spans="1:14" ht="21" x14ac:dyDescent="0.2">
      <c r="A329" s="1392" t="s">
        <v>2241</v>
      </c>
      <c r="B329" s="1393"/>
      <c r="C329" s="1142">
        <f>C313+SUM(C318:C321)+SUM(C322:C323)+C328</f>
        <v>149.43639999999999</v>
      </c>
      <c r="D329" s="1143"/>
      <c r="E329" s="1143"/>
      <c r="F329" s="1143"/>
      <c r="G329" s="1394">
        <f>G312+G317+G321+G325+G327</f>
        <v>163.91640000000001</v>
      </c>
      <c r="H329" s="1394">
        <f>H312+H317+H321+H325+H327</f>
        <v>81.958200000000005</v>
      </c>
      <c r="I329" s="1394">
        <f>I312+I317+I321+I325+I327</f>
        <v>81.958200000000005</v>
      </c>
      <c r="J329" s="1388"/>
      <c r="K329" s="1388"/>
      <c r="L329" s="1388"/>
      <c r="M329" s="1388"/>
      <c r="N329" s="1388"/>
    </row>
    <row r="330" spans="1:14" ht="21" x14ac:dyDescent="0.2">
      <c r="A330" s="1393"/>
      <c r="B330" s="1393"/>
      <c r="C330" s="1144"/>
      <c r="D330" s="1145"/>
      <c r="E330" s="1145"/>
      <c r="F330" s="1145"/>
      <c r="G330" s="1394"/>
      <c r="H330" s="1394"/>
      <c r="I330" s="1394"/>
      <c r="J330" s="1388"/>
      <c r="K330" s="1388"/>
      <c r="L330" s="1388"/>
      <c r="M330" s="1388"/>
      <c r="N330" s="1388"/>
    </row>
    <row r="331" spans="1:14" ht="21" x14ac:dyDescent="0.2">
      <c r="A331" s="1389" t="s">
        <v>2242</v>
      </c>
      <c r="B331" s="1390"/>
      <c r="C331" s="1390"/>
      <c r="D331" s="1390"/>
      <c r="E331" s="1390"/>
      <c r="F331" s="1390"/>
      <c r="G331" s="1390"/>
      <c r="H331" s="1390"/>
      <c r="I331" s="1390"/>
      <c r="J331" s="1390"/>
      <c r="K331" s="1390"/>
      <c r="L331" s="1390"/>
      <c r="M331" s="1390"/>
      <c r="N331" s="1391"/>
    </row>
    <row r="332" spans="1:14" ht="33.75" customHeight="1" x14ac:dyDescent="0.2">
      <c r="A332" s="1204" t="s">
        <v>2243</v>
      </c>
      <c r="B332" s="1204"/>
      <c r="C332" s="1133"/>
      <c r="D332" s="1134"/>
      <c r="E332" s="1134"/>
      <c r="F332" s="1134"/>
      <c r="G332" s="1133">
        <f>G333+G334</f>
        <v>212.63800000000001</v>
      </c>
      <c r="H332" s="1141">
        <f>H333+H334</f>
        <v>112.63800000000001</v>
      </c>
      <c r="I332" s="1141">
        <f>I333</f>
        <v>100</v>
      </c>
      <c r="J332" s="412"/>
      <c r="K332" s="412"/>
      <c r="L332" s="412"/>
      <c r="M332" s="412"/>
      <c r="N332" s="412"/>
    </row>
    <row r="333" spans="1:14" ht="187.5" x14ac:dyDescent="0.2">
      <c r="A333" s="125">
        <v>1</v>
      </c>
      <c r="B333" s="6" t="s">
        <v>1706</v>
      </c>
      <c r="C333" s="1129">
        <v>200</v>
      </c>
      <c r="D333" s="17" t="s">
        <v>20</v>
      </c>
      <c r="E333" s="17" t="s">
        <v>20</v>
      </c>
      <c r="F333" s="17" t="s">
        <v>20</v>
      </c>
      <c r="G333" s="1129">
        <v>200</v>
      </c>
      <c r="H333" s="39">
        <v>100</v>
      </c>
      <c r="I333" s="39">
        <v>100</v>
      </c>
      <c r="J333" s="332" t="s">
        <v>2244</v>
      </c>
      <c r="K333" s="5" t="s">
        <v>2245</v>
      </c>
      <c r="L333" s="5" t="s">
        <v>2246</v>
      </c>
      <c r="M333" s="5" t="s">
        <v>1710</v>
      </c>
      <c r="N333" s="5" t="s">
        <v>1711</v>
      </c>
    </row>
    <row r="334" spans="1:14" ht="225" x14ac:dyDescent="0.2">
      <c r="A334" s="125">
        <v>2</v>
      </c>
      <c r="B334" s="6" t="s">
        <v>2247</v>
      </c>
      <c r="C334" s="1129">
        <v>12.638</v>
      </c>
      <c r="D334" s="17" t="s">
        <v>39</v>
      </c>
      <c r="E334" s="17" t="s">
        <v>39</v>
      </c>
      <c r="F334" s="17" t="s">
        <v>39</v>
      </c>
      <c r="G334" s="1129">
        <v>12.638</v>
      </c>
      <c r="H334" s="39">
        <v>12.638</v>
      </c>
      <c r="I334" s="1146" t="s">
        <v>39</v>
      </c>
      <c r="J334" s="332" t="s">
        <v>2248</v>
      </c>
      <c r="K334" s="338" t="s">
        <v>2249</v>
      </c>
      <c r="L334" s="5" t="s">
        <v>2250</v>
      </c>
      <c r="M334" s="5" t="s">
        <v>2251</v>
      </c>
      <c r="N334" s="5" t="s">
        <v>1000</v>
      </c>
    </row>
    <row r="335" spans="1:14" ht="105" x14ac:dyDescent="0.2">
      <c r="A335" s="125">
        <v>3</v>
      </c>
      <c r="B335" s="120" t="s">
        <v>2252</v>
      </c>
      <c r="C335" s="1147"/>
      <c r="D335" s="1147"/>
      <c r="E335" s="1147"/>
      <c r="F335" s="1147"/>
      <c r="G335" s="32" t="s">
        <v>20</v>
      </c>
      <c r="H335" s="397" t="s">
        <v>188</v>
      </c>
      <c r="I335" s="397" t="s">
        <v>188</v>
      </c>
      <c r="J335" s="178" t="s">
        <v>2253</v>
      </c>
      <c r="K335" s="229" t="s">
        <v>2254</v>
      </c>
      <c r="L335" s="120" t="s">
        <v>2246</v>
      </c>
      <c r="M335" s="413" t="s">
        <v>1304</v>
      </c>
      <c r="N335" s="1147"/>
    </row>
    <row r="336" spans="1:14" ht="21" x14ac:dyDescent="0.2">
      <c r="A336" s="1204" t="s">
        <v>2255</v>
      </c>
      <c r="B336" s="1204"/>
      <c r="C336" s="1133"/>
      <c r="D336" s="1134"/>
      <c r="E336" s="1134"/>
      <c r="F336" s="1134"/>
      <c r="G336" s="1133">
        <f>SUM(G337:G339)</f>
        <v>1024</v>
      </c>
      <c r="H336" s="1141">
        <f>SUM(H337:H339)</f>
        <v>861.5</v>
      </c>
      <c r="I336" s="1141">
        <f>SUM(I337:I339)</f>
        <v>162.5</v>
      </c>
      <c r="J336" s="412"/>
      <c r="K336" s="412"/>
      <c r="L336" s="412"/>
      <c r="M336" s="412"/>
      <c r="N336" s="412"/>
    </row>
    <row r="337" spans="1:14" ht="147" x14ac:dyDescent="0.2">
      <c r="A337" s="125">
        <v>4</v>
      </c>
      <c r="B337" s="6" t="s">
        <v>1009</v>
      </c>
      <c r="C337" s="1129">
        <v>21</v>
      </c>
      <c r="D337" s="17" t="s">
        <v>39</v>
      </c>
      <c r="E337" s="17" t="s">
        <v>39</v>
      </c>
      <c r="F337" s="17" t="s">
        <v>39</v>
      </c>
      <c r="G337" s="1129">
        <v>21</v>
      </c>
      <c r="H337" s="39">
        <v>10</v>
      </c>
      <c r="I337" s="39">
        <v>11</v>
      </c>
      <c r="J337" s="5" t="s">
        <v>2256</v>
      </c>
      <c r="K337" s="5" t="s">
        <v>2257</v>
      </c>
      <c r="L337" s="5" t="s">
        <v>2258</v>
      </c>
      <c r="M337" s="5" t="s">
        <v>90</v>
      </c>
      <c r="N337" s="5" t="s">
        <v>1012</v>
      </c>
    </row>
    <row r="338" spans="1:14" ht="141.75" x14ac:dyDescent="0.2">
      <c r="A338" s="125">
        <v>5</v>
      </c>
      <c r="B338" s="204" t="s">
        <v>1013</v>
      </c>
      <c r="C338" s="1135">
        <v>304</v>
      </c>
      <c r="D338" s="32" t="s">
        <v>39</v>
      </c>
      <c r="E338" s="32" t="s">
        <v>39</v>
      </c>
      <c r="F338" s="32" t="s">
        <v>39</v>
      </c>
      <c r="G338" s="1135">
        <f>H338+I338</f>
        <v>1000</v>
      </c>
      <c r="H338" s="132">
        <v>850</v>
      </c>
      <c r="I338" s="132">
        <v>150</v>
      </c>
      <c r="J338" s="120" t="s">
        <v>2259</v>
      </c>
      <c r="K338" s="208" t="s">
        <v>2260</v>
      </c>
      <c r="L338" s="120" t="s">
        <v>2226</v>
      </c>
      <c r="M338" s="120" t="s">
        <v>63</v>
      </c>
      <c r="N338" s="120" t="s">
        <v>1016</v>
      </c>
    </row>
    <row r="339" spans="1:14" ht="147" x14ac:dyDescent="0.2">
      <c r="A339" s="125">
        <v>6</v>
      </c>
      <c r="B339" s="6" t="s">
        <v>1020</v>
      </c>
      <c r="C339" s="1129">
        <v>3</v>
      </c>
      <c r="D339" s="17" t="s">
        <v>39</v>
      </c>
      <c r="E339" s="17" t="s">
        <v>39</v>
      </c>
      <c r="F339" s="17" t="s">
        <v>39</v>
      </c>
      <c r="G339" s="1129">
        <v>3</v>
      </c>
      <c r="H339" s="39">
        <v>1.5</v>
      </c>
      <c r="I339" s="39">
        <v>1.5</v>
      </c>
      <c r="J339" s="5" t="s">
        <v>2261</v>
      </c>
      <c r="K339" s="5" t="s">
        <v>2262</v>
      </c>
      <c r="L339" s="5" t="s">
        <v>2258</v>
      </c>
      <c r="M339" s="5" t="s">
        <v>67</v>
      </c>
      <c r="N339" s="5" t="s">
        <v>1023</v>
      </c>
    </row>
    <row r="340" spans="1:14" ht="21" x14ac:dyDescent="0.2">
      <c r="A340" s="1204" t="s">
        <v>1279</v>
      </c>
      <c r="B340" s="1204"/>
      <c r="C340" s="1133"/>
      <c r="D340" s="1134"/>
      <c r="E340" s="1134"/>
      <c r="F340" s="1134"/>
      <c r="G340" s="1133">
        <f>SUM(G341:G342)</f>
        <v>82.1143</v>
      </c>
      <c r="H340" s="1133">
        <f>SUM(H341:H342)</f>
        <v>43.96264</v>
      </c>
      <c r="I340" s="1133">
        <f>SUM(I341:I342)</f>
        <v>38.15164</v>
      </c>
      <c r="J340" s="412"/>
      <c r="K340" s="412"/>
      <c r="L340" s="412"/>
      <c r="M340" s="412"/>
      <c r="N340" s="412"/>
    </row>
    <row r="341" spans="1:14" ht="354" customHeight="1" x14ac:dyDescent="0.2">
      <c r="A341" s="125">
        <v>7</v>
      </c>
      <c r="B341" s="6" t="s">
        <v>1727</v>
      </c>
      <c r="C341" s="1129">
        <v>81.048280000000005</v>
      </c>
      <c r="D341" s="17" t="s">
        <v>39</v>
      </c>
      <c r="E341" s="17" t="s">
        <v>39</v>
      </c>
      <c r="F341" s="17" t="s">
        <v>39</v>
      </c>
      <c r="G341" s="1129">
        <v>81.048299999999998</v>
      </c>
      <c r="H341" s="39">
        <v>42.896639999999998</v>
      </c>
      <c r="I341" s="39">
        <v>38.15164</v>
      </c>
      <c r="J341" s="332" t="s">
        <v>2263</v>
      </c>
      <c r="K341" s="332" t="s">
        <v>1729</v>
      </c>
      <c r="L341" s="5" t="s">
        <v>280</v>
      </c>
      <c r="M341" s="5" t="s">
        <v>1685</v>
      </c>
      <c r="N341" s="5" t="s">
        <v>2264</v>
      </c>
    </row>
    <row r="342" spans="1:14" ht="252" x14ac:dyDescent="0.2">
      <c r="A342" s="125">
        <v>8</v>
      </c>
      <c r="B342" s="6" t="s">
        <v>2265</v>
      </c>
      <c r="C342" s="1129">
        <v>1.0660000000000001</v>
      </c>
      <c r="D342" s="17" t="s">
        <v>39</v>
      </c>
      <c r="E342" s="17" t="s">
        <v>39</v>
      </c>
      <c r="F342" s="17" t="s">
        <v>39</v>
      </c>
      <c r="G342" s="1129">
        <v>1.0660000000000001</v>
      </c>
      <c r="H342" s="39">
        <v>1.0660000000000001</v>
      </c>
      <c r="I342" s="1146" t="s">
        <v>39</v>
      </c>
      <c r="J342" s="5" t="s">
        <v>2266</v>
      </c>
      <c r="K342" s="338" t="s">
        <v>2267</v>
      </c>
      <c r="L342" s="5" t="s">
        <v>280</v>
      </c>
      <c r="M342" s="5" t="s">
        <v>2268</v>
      </c>
      <c r="N342" s="5"/>
    </row>
    <row r="343" spans="1:14" ht="21" x14ac:dyDescent="0.2">
      <c r="A343" s="1204" t="s">
        <v>800</v>
      </c>
      <c r="B343" s="1204"/>
      <c r="C343" s="1133"/>
      <c r="D343" s="1134"/>
      <c r="E343" s="1134"/>
      <c r="F343" s="1134"/>
      <c r="G343" s="1133">
        <f>SUM(G344)</f>
        <v>10</v>
      </c>
      <c r="H343" s="1133">
        <f t="shared" ref="H343:I343" si="50">SUM(H344)</f>
        <v>5</v>
      </c>
      <c r="I343" s="1133">
        <f t="shared" si="50"/>
        <v>5</v>
      </c>
      <c r="J343" s="412"/>
      <c r="K343" s="412"/>
      <c r="L343" s="412"/>
      <c r="M343" s="412"/>
      <c r="N343" s="412"/>
    </row>
    <row r="344" spans="1:14" ht="84" x14ac:dyDescent="0.25">
      <c r="A344" s="125">
        <v>9</v>
      </c>
      <c r="B344" s="204" t="s">
        <v>2269</v>
      </c>
      <c r="C344" s="1135"/>
      <c r="D344" s="32"/>
      <c r="E344" s="32"/>
      <c r="F344" s="32"/>
      <c r="G344" s="1135">
        <f>H344+I344</f>
        <v>10</v>
      </c>
      <c r="H344" s="132">
        <v>5</v>
      </c>
      <c r="I344" s="132">
        <v>5</v>
      </c>
      <c r="J344" s="120" t="s">
        <v>2270</v>
      </c>
      <c r="K344" s="120" t="s">
        <v>2270</v>
      </c>
      <c r="L344" s="120" t="s">
        <v>280</v>
      </c>
      <c r="M344" s="120" t="s">
        <v>326</v>
      </c>
      <c r="N344" s="210"/>
    </row>
    <row r="345" spans="1:14" ht="46.5" customHeight="1" x14ac:dyDescent="0.2">
      <c r="A345" s="1385" t="s">
        <v>1733</v>
      </c>
      <c r="B345" s="1386"/>
      <c r="C345" s="1148">
        <f>SUM(C333:C334)+SUM(C337:C339)+SUM(C341:C342)</f>
        <v>622.75228000000004</v>
      </c>
      <c r="D345" s="1149"/>
      <c r="E345" s="1149"/>
      <c r="F345" s="1149"/>
      <c r="G345" s="1150">
        <f>G332+G336+G340+G343</f>
        <v>1328.7522999999999</v>
      </c>
      <c r="H345" s="1151">
        <f>H332+H336+H340+H343</f>
        <v>1023.10064</v>
      </c>
      <c r="I345" s="1151">
        <f>I332+I336+I340+I343</f>
        <v>305.65163999999999</v>
      </c>
      <c r="J345" s="1152"/>
      <c r="K345" s="1152"/>
      <c r="L345" s="1152"/>
      <c r="M345" s="1152"/>
      <c r="N345" s="1152"/>
    </row>
    <row r="346" spans="1:14" ht="21" x14ac:dyDescent="0.2">
      <c r="A346" s="1387" t="s">
        <v>1734</v>
      </c>
      <c r="B346" s="1387"/>
      <c r="C346" s="1387"/>
      <c r="D346" s="1387"/>
      <c r="E346" s="1387"/>
      <c r="F346" s="1387"/>
      <c r="G346" s="1387"/>
      <c r="H346" s="1387"/>
      <c r="I346" s="1387"/>
      <c r="J346" s="1387"/>
      <c r="K346" s="1387"/>
      <c r="L346" s="1387"/>
      <c r="M346" s="1387"/>
      <c r="N346" s="1387"/>
    </row>
    <row r="347" spans="1:14" ht="51.75" customHeight="1" x14ac:dyDescent="0.2">
      <c r="A347" s="1380" t="s">
        <v>2293</v>
      </c>
      <c r="B347" s="1204"/>
      <c r="C347" s="1133"/>
      <c r="D347" s="1134"/>
      <c r="E347" s="1134"/>
      <c r="F347" s="1134"/>
      <c r="G347" s="1133">
        <f>G348+G349</f>
        <v>15</v>
      </c>
      <c r="H347" s="1141">
        <f>H348</f>
        <v>10</v>
      </c>
      <c r="I347" s="1141">
        <f>I349</f>
        <v>5</v>
      </c>
      <c r="J347" s="412"/>
      <c r="K347" s="412"/>
      <c r="L347" s="412"/>
      <c r="M347" s="412"/>
      <c r="N347" s="412"/>
    </row>
    <row r="348" spans="1:14" ht="63" x14ac:dyDescent="0.2">
      <c r="A348" s="125">
        <v>1</v>
      </c>
      <c r="B348" s="6" t="s">
        <v>2271</v>
      </c>
      <c r="C348" s="1129">
        <v>10</v>
      </c>
      <c r="D348" s="17" t="s">
        <v>39</v>
      </c>
      <c r="E348" s="17" t="s">
        <v>39</v>
      </c>
      <c r="F348" s="17" t="s">
        <v>39</v>
      </c>
      <c r="G348" s="1129">
        <f>C348</f>
        <v>10</v>
      </c>
      <c r="H348" s="39">
        <v>10</v>
      </c>
      <c r="I348" s="1146" t="s">
        <v>39</v>
      </c>
      <c r="J348" s="5" t="s">
        <v>2272</v>
      </c>
      <c r="K348" s="5" t="s">
        <v>2273</v>
      </c>
      <c r="L348" s="5" t="s">
        <v>1030</v>
      </c>
      <c r="M348" s="5" t="s">
        <v>2274</v>
      </c>
      <c r="N348" s="5"/>
    </row>
    <row r="349" spans="1:14" ht="126" x14ac:dyDescent="0.2">
      <c r="A349" s="125">
        <v>2</v>
      </c>
      <c r="B349" s="6" t="s">
        <v>2275</v>
      </c>
      <c r="C349" s="1129">
        <v>5</v>
      </c>
      <c r="D349" s="17" t="s">
        <v>39</v>
      </c>
      <c r="E349" s="17" t="s">
        <v>39</v>
      </c>
      <c r="F349" s="17" t="s">
        <v>39</v>
      </c>
      <c r="G349" s="1129">
        <v>5</v>
      </c>
      <c r="H349" s="1146" t="s">
        <v>39</v>
      </c>
      <c r="I349" s="39">
        <v>5</v>
      </c>
      <c r="J349" s="5" t="s">
        <v>2276</v>
      </c>
      <c r="K349" s="5" t="s">
        <v>2277</v>
      </c>
      <c r="L349" s="5" t="s">
        <v>2278</v>
      </c>
      <c r="M349" s="5" t="s">
        <v>2274</v>
      </c>
      <c r="N349" s="5"/>
    </row>
    <row r="350" spans="1:14" ht="112.5" x14ac:dyDescent="0.2">
      <c r="A350" s="125">
        <v>3</v>
      </c>
      <c r="B350" s="204" t="s">
        <v>2279</v>
      </c>
      <c r="C350" s="1135"/>
      <c r="D350" s="32"/>
      <c r="E350" s="32"/>
      <c r="F350" s="32"/>
      <c r="G350" s="117" t="s">
        <v>20</v>
      </c>
      <c r="H350" s="477" t="s">
        <v>188</v>
      </c>
      <c r="I350" s="477" t="s">
        <v>188</v>
      </c>
      <c r="J350" s="178" t="s">
        <v>2280</v>
      </c>
      <c r="K350" s="120" t="s">
        <v>2273</v>
      </c>
      <c r="L350" s="120" t="s">
        <v>1030</v>
      </c>
      <c r="M350" s="120" t="s">
        <v>2274</v>
      </c>
      <c r="N350" s="120" t="s">
        <v>2281</v>
      </c>
    </row>
    <row r="351" spans="1:14" ht="210" x14ac:dyDescent="0.2">
      <c r="A351" s="125">
        <v>4</v>
      </c>
      <c r="B351" s="3" t="s">
        <v>1032</v>
      </c>
      <c r="C351" s="28"/>
      <c r="D351" s="472"/>
      <c r="E351" s="472"/>
      <c r="F351" s="472"/>
      <c r="G351" s="117" t="s">
        <v>20</v>
      </c>
      <c r="H351" s="477" t="s">
        <v>188</v>
      </c>
      <c r="I351" s="477" t="s">
        <v>188</v>
      </c>
      <c r="J351" s="177" t="s">
        <v>1033</v>
      </c>
      <c r="K351" s="893" t="s">
        <v>1034</v>
      </c>
      <c r="L351" s="3" t="s">
        <v>1030</v>
      </c>
      <c r="M351" s="223" t="s">
        <v>1031</v>
      </c>
      <c r="N351" s="1153"/>
    </row>
    <row r="352" spans="1:14" ht="21" x14ac:dyDescent="0.2">
      <c r="A352" s="1204" t="s">
        <v>800</v>
      </c>
      <c r="B352" s="1204"/>
      <c r="C352" s="1133"/>
      <c r="D352" s="1134"/>
      <c r="E352" s="1134"/>
      <c r="F352" s="1134"/>
      <c r="G352" s="1133">
        <f>G353+G354</f>
        <v>24</v>
      </c>
      <c r="H352" s="1133">
        <f t="shared" ref="H352:I352" si="51">H353+H354</f>
        <v>12</v>
      </c>
      <c r="I352" s="1133">
        <f t="shared" si="51"/>
        <v>12</v>
      </c>
      <c r="J352" s="412"/>
      <c r="K352" s="412"/>
      <c r="L352" s="412"/>
      <c r="M352" s="412"/>
      <c r="N352" s="412"/>
    </row>
    <row r="353" spans="1:14" ht="105" x14ac:dyDescent="0.2">
      <c r="A353" s="125">
        <v>5</v>
      </c>
      <c r="B353" s="6" t="s">
        <v>1745</v>
      </c>
      <c r="C353" s="1129">
        <v>14</v>
      </c>
      <c r="D353" s="17" t="s">
        <v>39</v>
      </c>
      <c r="E353" s="17" t="s">
        <v>39</v>
      </c>
      <c r="F353" s="17" t="s">
        <v>39</v>
      </c>
      <c r="G353" s="1129">
        <v>14</v>
      </c>
      <c r="H353" s="39">
        <v>7</v>
      </c>
      <c r="I353" s="39">
        <v>7</v>
      </c>
      <c r="J353" s="5" t="s">
        <v>1746</v>
      </c>
      <c r="K353" s="5" t="s">
        <v>1747</v>
      </c>
      <c r="L353" s="5" t="s">
        <v>1748</v>
      </c>
      <c r="M353" s="5" t="s">
        <v>34</v>
      </c>
      <c r="N353" s="5" t="s">
        <v>1749</v>
      </c>
    </row>
    <row r="354" spans="1:14" ht="63" x14ac:dyDescent="0.2">
      <c r="A354" s="125">
        <v>6</v>
      </c>
      <c r="B354" s="204" t="s">
        <v>2282</v>
      </c>
      <c r="C354" s="1135"/>
      <c r="D354" s="32"/>
      <c r="E354" s="32"/>
      <c r="F354" s="32"/>
      <c r="G354" s="132">
        <f>H354+I354</f>
        <v>10</v>
      </c>
      <c r="H354" s="132">
        <v>5</v>
      </c>
      <c r="I354" s="132">
        <v>5</v>
      </c>
      <c r="J354" s="120" t="s">
        <v>2283</v>
      </c>
      <c r="K354" s="120" t="s">
        <v>2283</v>
      </c>
      <c r="L354" s="120" t="s">
        <v>1748</v>
      </c>
      <c r="M354" s="120" t="s">
        <v>326</v>
      </c>
      <c r="N354" s="120"/>
    </row>
    <row r="355" spans="1:14" ht="21" x14ac:dyDescent="0.2">
      <c r="A355" s="1204" t="s">
        <v>2255</v>
      </c>
      <c r="B355" s="1204"/>
      <c r="C355" s="1154"/>
      <c r="D355" s="376"/>
      <c r="E355" s="376"/>
      <c r="F355" s="376"/>
      <c r="G355" s="1154">
        <f t="shared" ref="G355:H355" si="52">G356</f>
        <v>0.30000000000000004</v>
      </c>
      <c r="H355" s="1155">
        <f t="shared" si="52"/>
        <v>0.14000000000000001</v>
      </c>
      <c r="I355" s="1155">
        <f>I356</f>
        <v>0.16</v>
      </c>
      <c r="J355" s="380"/>
      <c r="K355" s="380"/>
      <c r="L355" s="380"/>
      <c r="M355" s="380"/>
      <c r="N355" s="380"/>
    </row>
    <row r="356" spans="1:14" ht="147" x14ac:dyDescent="0.2">
      <c r="A356" s="125">
        <v>7</v>
      </c>
      <c r="B356" s="6" t="s">
        <v>2284</v>
      </c>
      <c r="C356" s="1129">
        <v>0.30000000000000004</v>
      </c>
      <c r="D356" s="17" t="s">
        <v>39</v>
      </c>
      <c r="E356" s="17" t="s">
        <v>39</v>
      </c>
      <c r="F356" s="17" t="s">
        <v>39</v>
      </c>
      <c r="G356" s="1129">
        <v>0.30000000000000004</v>
      </c>
      <c r="H356" s="39">
        <v>0.14000000000000001</v>
      </c>
      <c r="I356" s="39">
        <v>0.16</v>
      </c>
      <c r="J356" s="5" t="s">
        <v>2285</v>
      </c>
      <c r="K356" s="5" t="s">
        <v>2286</v>
      </c>
      <c r="L356" s="5" t="s">
        <v>2287</v>
      </c>
      <c r="M356" s="5" t="s">
        <v>1005</v>
      </c>
      <c r="N356" s="5"/>
    </row>
    <row r="357" spans="1:14" ht="47.25" customHeight="1" x14ac:dyDescent="0.2">
      <c r="A357" s="1381" t="s">
        <v>2288</v>
      </c>
      <c r="B357" s="1382"/>
      <c r="C357" s="1156">
        <f>SUM(C348:C349)+C353+C356</f>
        <v>29.3</v>
      </c>
      <c r="D357" s="1157"/>
      <c r="E357" s="1157"/>
      <c r="F357" s="1157"/>
      <c r="G357" s="1156">
        <f>G347+G352+G355</f>
        <v>39.299999999999997</v>
      </c>
      <c r="H357" s="1158">
        <f>H347+H352+H355</f>
        <v>22.14</v>
      </c>
      <c r="I357" s="1158">
        <f>I347+I352+I355</f>
        <v>17.16</v>
      </c>
      <c r="J357" s="1159"/>
      <c r="K357" s="1159"/>
      <c r="L357" s="1159"/>
      <c r="M357" s="1159"/>
      <c r="N357" s="1159"/>
    </row>
    <row r="358" spans="1:14" ht="44.25" customHeight="1" x14ac:dyDescent="0.2">
      <c r="A358" s="1383" t="s">
        <v>2289</v>
      </c>
      <c r="B358" s="1384"/>
      <c r="C358" s="1160">
        <f ca="1">C309+C329+C345+C357</f>
        <v>1795.9906800000001</v>
      </c>
      <c r="D358" s="1161">
        <f>D309</f>
        <v>0</v>
      </c>
      <c r="E358" s="1161"/>
      <c r="F358" s="1161"/>
      <c r="G358" s="1162">
        <f>G309+G329+G345+G357</f>
        <v>1535.9686999999999</v>
      </c>
      <c r="H358" s="1163">
        <f>H309+H329+H345+H357</f>
        <v>1129.19884</v>
      </c>
      <c r="I358" s="1164">
        <f>I309+I329+I345+I357</f>
        <v>406.76983999999999</v>
      </c>
      <c r="J358" s="1161"/>
      <c r="K358" s="1161"/>
      <c r="L358" s="1161"/>
      <c r="M358" s="1161"/>
      <c r="N358" s="1161"/>
    </row>
  </sheetData>
  <mergeCells count="146">
    <mergeCell ref="A1:N1"/>
    <mergeCell ref="A6:N6"/>
    <mergeCell ref="A7:N7"/>
    <mergeCell ref="A8:F8"/>
    <mergeCell ref="A30:F30"/>
    <mergeCell ref="K31:K32"/>
    <mergeCell ref="L31:L32"/>
    <mergeCell ref="A2:N2"/>
    <mergeCell ref="A4:B5"/>
    <mergeCell ref="C4:F4"/>
    <mergeCell ref="G4:G5"/>
    <mergeCell ref="H4:I4"/>
    <mergeCell ref="J4:K4"/>
    <mergeCell ref="L4:L5"/>
    <mergeCell ref="M4:M5"/>
    <mergeCell ref="N4:N5"/>
    <mergeCell ref="L48:L49"/>
    <mergeCell ref="A51:F51"/>
    <mergeCell ref="A53:F53"/>
    <mergeCell ref="A56:B56"/>
    <mergeCell ref="A57:N57"/>
    <mergeCell ref="A58:F58"/>
    <mergeCell ref="K33:K34"/>
    <mergeCell ref="L33:L34"/>
    <mergeCell ref="K35:K36"/>
    <mergeCell ref="L35:L36"/>
    <mergeCell ref="L37:L38"/>
    <mergeCell ref="A47:F47"/>
    <mergeCell ref="M75:M81"/>
    <mergeCell ref="N75:N81"/>
    <mergeCell ref="A76:A81"/>
    <mergeCell ref="L59:L60"/>
    <mergeCell ref="A66:F66"/>
    <mergeCell ref="A69:F69"/>
    <mergeCell ref="A71:B71"/>
    <mergeCell ref="A72:N72"/>
    <mergeCell ref="A73:F73"/>
    <mergeCell ref="A83:F83"/>
    <mergeCell ref="A85:F85"/>
    <mergeCell ref="K86:K88"/>
    <mergeCell ref="L86:L88"/>
    <mergeCell ref="A89:F89"/>
    <mergeCell ref="A91:F91"/>
    <mergeCell ref="J75:J80"/>
    <mergeCell ref="K75:K80"/>
    <mergeCell ref="L75:L81"/>
    <mergeCell ref="A99:F99"/>
    <mergeCell ref="K100:K108"/>
    <mergeCell ref="K109:K112"/>
    <mergeCell ref="J111:J112"/>
    <mergeCell ref="A113:F113"/>
    <mergeCell ref="A116:B116"/>
    <mergeCell ref="A93:B93"/>
    <mergeCell ref="A94:B94"/>
    <mergeCell ref="A95:N95"/>
    <mergeCell ref="A96:N96"/>
    <mergeCell ref="A97:F97"/>
    <mergeCell ref="A98:B98"/>
    <mergeCell ref="A131:E131"/>
    <mergeCell ref="A132:F132"/>
    <mergeCell ref="J134:J135"/>
    <mergeCell ref="K134:K135"/>
    <mergeCell ref="J136:J137"/>
    <mergeCell ref="J138:J139"/>
    <mergeCell ref="K138:K139"/>
    <mergeCell ref="A117:F117"/>
    <mergeCell ref="J121:J122"/>
    <mergeCell ref="A123:B123"/>
    <mergeCell ref="A124:F124"/>
    <mergeCell ref="J126:J129"/>
    <mergeCell ref="K126:K129"/>
    <mergeCell ref="A208:F208"/>
    <mergeCell ref="A209:F209"/>
    <mergeCell ref="A219:F219"/>
    <mergeCell ref="A221:F221"/>
    <mergeCell ref="A223:B223"/>
    <mergeCell ref="A224:N224"/>
    <mergeCell ref="M138:M139"/>
    <mergeCell ref="A185:F185"/>
    <mergeCell ref="A187:F187"/>
    <mergeCell ref="A188:F188"/>
    <mergeCell ref="K189:K201"/>
    <mergeCell ref="A203:F203"/>
    <mergeCell ref="A259:F259"/>
    <mergeCell ref="A261:F261"/>
    <mergeCell ref="A264:B264"/>
    <mergeCell ref="A266:F266"/>
    <mergeCell ref="A271:B271"/>
    <mergeCell ref="A272:N272"/>
    <mergeCell ref="A225:F225"/>
    <mergeCell ref="A227:F227"/>
    <mergeCell ref="A244:F244"/>
    <mergeCell ref="A247:F247"/>
    <mergeCell ref="A255:F255"/>
    <mergeCell ref="A257:F257"/>
    <mergeCell ref="A296:B296"/>
    <mergeCell ref="A298:B298"/>
    <mergeCell ref="A299:N299"/>
    <mergeCell ref="A300:F300"/>
    <mergeCell ref="A302:B302"/>
    <mergeCell ref="A303:B303"/>
    <mergeCell ref="A273:B273"/>
    <mergeCell ref="A275:F275"/>
    <mergeCell ref="A285:F285"/>
    <mergeCell ref="A287:F287"/>
    <mergeCell ref="A291:F291"/>
    <mergeCell ref="A294:F294"/>
    <mergeCell ref="M309:M310"/>
    <mergeCell ref="N309:N310"/>
    <mergeCell ref="A311:N311"/>
    <mergeCell ref="A312:B312"/>
    <mergeCell ref="A317:B317"/>
    <mergeCell ref="A321:B321"/>
    <mergeCell ref="A304:N304"/>
    <mergeCell ref="A305:N305"/>
    <mergeCell ref="A306:F306"/>
    <mergeCell ref="A309:B310"/>
    <mergeCell ref="G309:G310"/>
    <mergeCell ref="H309:H310"/>
    <mergeCell ref="I309:I310"/>
    <mergeCell ref="J309:J310"/>
    <mergeCell ref="K309:K310"/>
    <mergeCell ref="L309:L310"/>
    <mergeCell ref="J329:J330"/>
    <mergeCell ref="K329:K330"/>
    <mergeCell ref="L329:L330"/>
    <mergeCell ref="M329:M330"/>
    <mergeCell ref="N329:N330"/>
    <mergeCell ref="A331:N331"/>
    <mergeCell ref="A325:B325"/>
    <mergeCell ref="A327:B327"/>
    <mergeCell ref="A329:B330"/>
    <mergeCell ref="G329:G330"/>
    <mergeCell ref="H329:H330"/>
    <mergeCell ref="I329:I330"/>
    <mergeCell ref="A347:B347"/>
    <mergeCell ref="A352:B352"/>
    <mergeCell ref="A355:B355"/>
    <mergeCell ref="A357:B357"/>
    <mergeCell ref="A358:B358"/>
    <mergeCell ref="A332:B332"/>
    <mergeCell ref="A336:B336"/>
    <mergeCell ref="A340:B340"/>
    <mergeCell ref="A343:B343"/>
    <mergeCell ref="A345:B345"/>
    <mergeCell ref="A346:N346"/>
  </mergeCells>
  <pageMargins left="0.23622047244094491" right="0.23622047244094491" top="0.74803149606299213" bottom="0.35433070866141736" header="0.31496062992125984" footer="0.31496062992125984"/>
  <pageSetup paperSize="9" scale="56" fitToHeight="0" orientation="landscape" r:id="rId1"/>
  <rowBreaks count="13" manualBreakCount="13">
    <brk id="50" max="13" man="1"/>
    <brk id="68" max="13" man="1"/>
    <brk id="82" max="13" man="1"/>
    <brk id="90" max="13" man="1"/>
    <brk id="130" max="13" man="1"/>
    <brk id="180" max="13" man="1"/>
    <brk id="226" max="13" man="1"/>
    <brk id="263" max="13" man="1"/>
    <brk id="274" max="13" man="1"/>
    <brk id="284" max="13" man="1"/>
    <brk id="303" max="13" man="1"/>
    <brk id="320" max="13" man="1"/>
    <brk id="330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ปี 2560-2561</vt:lpstr>
      <vt:lpstr>ปี 2562</vt:lpstr>
      <vt:lpstr>ปี 2563-2564</vt:lpstr>
      <vt:lpstr>'ปี 2560-2561'!Print_Area</vt:lpstr>
      <vt:lpstr>'ปี 2562'!Print_Area</vt:lpstr>
      <vt:lpstr>'ปี 2563-2564'!Print_Area</vt:lpstr>
      <vt:lpstr>'ปี 2560-2561'!Print_Titles</vt:lpstr>
      <vt:lpstr>'ปี 2562'!Print_Titles</vt:lpstr>
      <vt:lpstr>'ปี 2563-2564'!Print_Titles</vt:lpstr>
    </vt:vector>
  </TitlesOfParts>
  <Company>NESDB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 Watcharanurak</dc:creator>
  <cp:lastModifiedBy>Rattana Watcharanurak</cp:lastModifiedBy>
  <cp:lastPrinted>2018-12-14T10:35:43Z</cp:lastPrinted>
  <dcterms:created xsi:type="dcterms:W3CDTF">2013-10-09T02:24:53Z</dcterms:created>
  <dcterms:modified xsi:type="dcterms:W3CDTF">2018-12-17T02:02:28Z</dcterms:modified>
</cp:coreProperties>
</file>