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" l="1"/>
  <c r="G33" i="1"/>
  <c r="I38" i="1"/>
  <c r="I32" i="1"/>
  <c r="I33" i="1"/>
  <c r="I35" i="1"/>
  <c r="I37" i="1"/>
  <c r="C37" i="1"/>
  <c r="E37" i="1"/>
  <c r="G37" i="1"/>
  <c r="I36" i="1"/>
  <c r="G34" i="1"/>
  <c r="G36" i="1"/>
  <c r="G35" i="1"/>
  <c r="I34" i="1"/>
  <c r="G23" i="1"/>
  <c r="G24" i="1"/>
  <c r="I29" i="1"/>
  <c r="I23" i="1"/>
  <c r="I24" i="1"/>
  <c r="I26" i="1"/>
  <c r="I28" i="1"/>
  <c r="C28" i="1"/>
  <c r="E28" i="1"/>
  <c r="G28" i="1"/>
  <c r="I27" i="1"/>
  <c r="G25" i="1"/>
  <c r="G27" i="1"/>
  <c r="G26" i="1"/>
  <c r="I25" i="1"/>
  <c r="G14" i="1"/>
  <c r="G15" i="1"/>
  <c r="I20" i="1"/>
  <c r="I14" i="1"/>
  <c r="I15" i="1"/>
  <c r="I17" i="1"/>
  <c r="I19" i="1"/>
  <c r="C19" i="1"/>
  <c r="E19" i="1"/>
  <c r="G19" i="1"/>
  <c r="I18" i="1"/>
  <c r="G16" i="1"/>
  <c r="G18" i="1"/>
  <c r="G17" i="1"/>
  <c r="I16" i="1"/>
  <c r="G5" i="1"/>
  <c r="G6" i="1"/>
  <c r="I11" i="1"/>
  <c r="I5" i="1"/>
  <c r="I6" i="1"/>
  <c r="I8" i="1"/>
  <c r="I10" i="1"/>
  <c r="C10" i="1"/>
  <c r="E10" i="1"/>
  <c r="G10" i="1"/>
  <c r="I9" i="1"/>
  <c r="G7" i="1"/>
  <c r="G9" i="1"/>
  <c r="G8" i="1"/>
  <c r="I7" i="1"/>
</calcChain>
</file>

<file path=xl/sharedStrings.xml><?xml version="1.0" encoding="utf-8"?>
<sst xmlns="http://schemas.openxmlformats.org/spreadsheetml/2006/main" count="86" uniqueCount="26">
  <si>
    <t>Mean 1</t>
  </si>
  <si>
    <t>Mean 2</t>
  </si>
  <si>
    <r>
      <t>M</t>
    </r>
    <r>
      <rPr>
        <b/>
        <vertAlign val="subscript"/>
        <sz val="11"/>
        <rFont val="Calibri"/>
        <family val="2"/>
        <scheme val="minor"/>
      </rPr>
      <t>diff</t>
    </r>
  </si>
  <si>
    <r>
      <t>Cohen's d</t>
    </r>
    <r>
      <rPr>
        <b/>
        <vertAlign val="subscript"/>
        <sz val="11"/>
        <rFont val="Calibri"/>
        <family val="2"/>
        <scheme val="minor"/>
      </rPr>
      <t>z</t>
    </r>
  </si>
  <si>
    <t>SD 1</t>
  </si>
  <si>
    <t>SD 2</t>
  </si>
  <si>
    <r>
      <t>S</t>
    </r>
    <r>
      <rPr>
        <b/>
        <vertAlign val="subscript"/>
        <sz val="11"/>
        <rFont val="Calibri"/>
        <family val="2"/>
        <scheme val="minor"/>
      </rPr>
      <t>diff</t>
    </r>
  </si>
  <si>
    <r>
      <t>Cohen's d</t>
    </r>
    <r>
      <rPr>
        <b/>
        <vertAlign val="subscript"/>
        <sz val="11"/>
        <rFont val="Calibri"/>
        <family val="2"/>
        <scheme val="minor"/>
      </rPr>
      <t>rm</t>
    </r>
  </si>
  <si>
    <t>n pairs</t>
  </si>
  <si>
    <t>r</t>
  </si>
  <si>
    <r>
      <t>SE</t>
    </r>
    <r>
      <rPr>
        <b/>
        <vertAlign val="subscript"/>
        <sz val="11"/>
        <rFont val="Calibri"/>
        <family val="2"/>
        <scheme val="minor"/>
      </rPr>
      <t>diff</t>
    </r>
  </si>
  <si>
    <r>
      <t>Hedges g</t>
    </r>
    <r>
      <rPr>
        <b/>
        <vertAlign val="subscript"/>
        <sz val="11"/>
        <rFont val="Calibri"/>
        <family val="2"/>
        <scheme val="minor"/>
      </rPr>
      <t>rm</t>
    </r>
  </si>
  <si>
    <r>
      <t>95% CI M</t>
    </r>
    <r>
      <rPr>
        <b/>
        <vertAlign val="subscript"/>
        <sz val="11"/>
        <rFont val="Calibri"/>
        <family val="2"/>
        <scheme val="minor"/>
      </rPr>
      <t>diff</t>
    </r>
    <r>
      <rPr>
        <b/>
        <sz val="11"/>
        <rFont val="Calibri"/>
        <family val="2"/>
        <scheme val="minor"/>
      </rPr>
      <t xml:space="preserve"> [Low; High]</t>
    </r>
  </si>
  <si>
    <r>
      <t>Cohen's d</t>
    </r>
    <r>
      <rPr>
        <b/>
        <vertAlign val="subscript"/>
        <sz val="11"/>
        <rFont val="Calibri"/>
        <family val="2"/>
        <scheme val="minor"/>
      </rPr>
      <t>av</t>
    </r>
  </si>
  <si>
    <r>
      <t>Hedges g</t>
    </r>
    <r>
      <rPr>
        <b/>
        <vertAlign val="subscript"/>
        <sz val="11"/>
        <rFont val="Calibri"/>
        <family val="2"/>
      </rPr>
      <t>av</t>
    </r>
  </si>
  <si>
    <t>t</t>
  </si>
  <si>
    <t>df</t>
  </si>
  <si>
    <t>p</t>
  </si>
  <si>
    <t xml:space="preserve">Recommended: </t>
  </si>
  <si>
    <t>CL effect size</t>
  </si>
  <si>
    <t>Stroop 1</t>
  </si>
  <si>
    <t>Stroop 2</t>
  </si>
  <si>
    <t>Stroop 3, naming colors</t>
  </si>
  <si>
    <t>Stroop 3, reading colors</t>
  </si>
  <si>
    <t>Formulas taken from Lakens's Effect Size Tree</t>
  </si>
  <si>
    <t>Updated version available here: https://osf.io/vbdah/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</si>
</sst>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3F3F3F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5" fillId="5" borderId="4" xfId="4" applyFont="1" applyBorder="1" applyAlignment="1">
      <alignment horizontal="center"/>
    </xf>
    <xf numFmtId="0" fontId="5" fillId="5" borderId="5" xfId="4" applyFont="1" applyBorder="1" applyAlignment="1">
      <alignment horizontal="center"/>
    </xf>
    <xf numFmtId="0" fontId="5" fillId="5" borderId="6" xfId="4" applyFont="1" applyBorder="1" applyAlignment="1">
      <alignment horizontal="center"/>
    </xf>
    <xf numFmtId="0" fontId="5" fillId="2" borderId="7" xfId="1" applyFont="1" applyBorder="1" applyAlignment="1">
      <alignment horizontal="right"/>
    </xf>
    <xf numFmtId="0" fontId="5" fillId="6" borderId="7" xfId="2" applyFont="1" applyFill="1" applyBorder="1"/>
    <xf numFmtId="0" fontId="5" fillId="2" borderId="8" xfId="1" applyFont="1" applyBorder="1" applyAlignment="1">
      <alignment horizontal="right"/>
    </xf>
    <xf numFmtId="0" fontId="5" fillId="4" borderId="9" xfId="3" applyFont="1" applyBorder="1"/>
    <xf numFmtId="0" fontId="5" fillId="2" borderId="10" xfId="1" applyFont="1" applyBorder="1" applyAlignment="1">
      <alignment horizontal="right"/>
    </xf>
    <xf numFmtId="0" fontId="5" fillId="4" borderId="11" xfId="3" applyFont="1" applyBorder="1"/>
    <xf numFmtId="0" fontId="5" fillId="6" borderId="10" xfId="2" applyFont="1" applyFill="1" applyBorder="1"/>
    <xf numFmtId="0" fontId="5" fillId="4" borderId="12" xfId="3" applyFont="1" applyBorder="1"/>
    <xf numFmtId="0" fontId="5" fillId="4" borderId="13" xfId="3" applyFont="1" applyBorder="1"/>
    <xf numFmtId="0" fontId="7" fillId="2" borderId="10" xfId="1" applyFont="1" applyBorder="1" applyAlignment="1">
      <alignment horizontal="right"/>
    </xf>
    <xf numFmtId="0" fontId="5" fillId="4" borderId="2" xfId="3" applyFont="1"/>
    <xf numFmtId="0" fontId="5" fillId="2" borderId="8" xfId="1" applyFont="1" applyBorder="1" applyAlignment="1">
      <alignment horizontal="center" wrapText="1"/>
    </xf>
    <xf numFmtId="164" fontId="5" fillId="4" borderId="14" xfId="3" applyNumberFormat="1" applyFont="1" applyBorder="1"/>
    <xf numFmtId="0" fontId="5" fillId="2" borderId="7" xfId="1" applyFont="1" applyBorder="1" applyAlignment="1">
      <alignment horizontal="center" wrapText="1"/>
    </xf>
    <xf numFmtId="0" fontId="8" fillId="2" borderId="10" xfId="1" applyFont="1" applyBorder="1" applyAlignment="1">
      <alignment horizontal="right"/>
    </xf>
    <xf numFmtId="0" fontId="5" fillId="4" borderId="15" xfId="3" applyFont="1" applyBorder="1"/>
    <xf numFmtId="2" fontId="5" fillId="4" borderId="6" xfId="3" applyNumberFormat="1" applyFont="1" applyBorder="1"/>
    <xf numFmtId="0" fontId="5" fillId="4" borderId="15" xfId="3" applyFont="1" applyBorder="1" applyAlignment="1">
      <alignment horizontal="center"/>
    </xf>
    <xf numFmtId="0" fontId="5" fillId="4" borderId="16" xfId="3" applyFont="1" applyBorder="1"/>
  </cellXfs>
  <cellStyles count="7">
    <cellStyle name="Followed Hyperlink" xfId="6" builtinId="9" hidden="1"/>
    <cellStyle name="Hyperlink" xfId="5" builtinId="8" hidden="1"/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workbookViewId="0">
      <selection activeCell="B3" sqref="B3"/>
    </sheetView>
  </sheetViews>
  <sheetFormatPr baseColWidth="10" defaultRowHeight="15" x14ac:dyDescent="0"/>
  <sheetData>
    <row r="1" spans="2:9">
      <c r="B1" t="s">
        <v>24</v>
      </c>
    </row>
    <row r="2" spans="2:9">
      <c r="B2" t="s">
        <v>25</v>
      </c>
    </row>
    <row r="4" spans="2:9">
      <c r="B4" s="1" t="s">
        <v>20</v>
      </c>
      <c r="C4" s="2"/>
      <c r="D4" s="2"/>
      <c r="E4" s="2"/>
      <c r="F4" s="2"/>
      <c r="G4" s="2"/>
      <c r="H4" s="2"/>
      <c r="I4" s="3"/>
    </row>
    <row r="5" spans="2:9" ht="16">
      <c r="B5" s="4" t="s">
        <v>0</v>
      </c>
      <c r="C5" s="5">
        <v>43.3</v>
      </c>
      <c r="D5" s="4" t="s">
        <v>1</v>
      </c>
      <c r="E5" s="5">
        <v>41</v>
      </c>
      <c r="F5" s="6" t="s">
        <v>2</v>
      </c>
      <c r="G5" s="7">
        <f>ABS(C5-E5)</f>
        <v>2.2999999999999972</v>
      </c>
      <c r="H5" s="8" t="s">
        <v>3</v>
      </c>
      <c r="I5" s="9">
        <f>G5/G6</f>
        <v>0.4099170559798655</v>
      </c>
    </row>
    <row r="6" spans="2:9" ht="16">
      <c r="B6" s="8" t="s">
        <v>4</v>
      </c>
      <c r="C6" s="10">
        <v>6.15</v>
      </c>
      <c r="D6" s="8" t="s">
        <v>5</v>
      </c>
      <c r="E6" s="10">
        <v>4.84</v>
      </c>
      <c r="F6" s="8" t="s">
        <v>6</v>
      </c>
      <c r="G6" s="11">
        <f>SQRT(C6^2+E6^2-2*E7*C6*E6)</f>
        <v>5.6108911948103222</v>
      </c>
      <c r="H6" s="8" t="s">
        <v>7</v>
      </c>
      <c r="I6" s="12">
        <f>I5*SQRT(2*(1-E7))</f>
        <v>0.4099170559798655</v>
      </c>
    </row>
    <row r="7" spans="2:9" ht="16">
      <c r="B7" s="8" t="s">
        <v>8</v>
      </c>
      <c r="C7" s="5">
        <v>70</v>
      </c>
      <c r="D7" s="13" t="s">
        <v>9</v>
      </c>
      <c r="E7" s="10">
        <v>0.5</v>
      </c>
      <c r="F7" s="8" t="s">
        <v>10</v>
      </c>
      <c r="G7" s="14">
        <f>SQRT(((C6^2/C7)+(E6^2/C7))-(2*E7*(C6/SQRT(C7))*(E6/SQRT(C7))))</f>
        <v>0.67062976798997365</v>
      </c>
      <c r="H7" s="8" t="s">
        <v>11</v>
      </c>
      <c r="I7" s="12">
        <f>I6*(1-(3/(4*(C7*2)-9)))</f>
        <v>0.40768520268051955</v>
      </c>
    </row>
    <row r="8" spans="2:9" ht="16">
      <c r="F8" s="15" t="s">
        <v>12</v>
      </c>
      <c r="G8" s="16">
        <f>G5-G7*_xlfn.T.INV.2T(0.05,(C7-1))</f>
        <v>0.96213021911397001</v>
      </c>
      <c r="H8" s="8" t="s">
        <v>13</v>
      </c>
      <c r="I8" s="12">
        <f>G5/((C6+E6)/2)</f>
        <v>0.41856232939035432</v>
      </c>
    </row>
    <row r="9" spans="2:9" ht="16">
      <c r="F9" s="17"/>
      <c r="G9" s="16">
        <f>G5+G7*_xlfn.T.INV.2T(0.05,(C7-1))</f>
        <v>3.6378697808860245</v>
      </c>
      <c r="H9" s="18" t="s">
        <v>14</v>
      </c>
      <c r="I9" s="12">
        <f>I8*(1-(3/(4*(C7*2)-9)))</f>
        <v>0.41628340563686778</v>
      </c>
    </row>
    <row r="10" spans="2:9">
      <c r="B10" s="13" t="s">
        <v>15</v>
      </c>
      <c r="C10" s="19">
        <f>G5/(G6/SQRT(C7))</f>
        <v>3.4296121493288441</v>
      </c>
      <c r="D10" s="13" t="s">
        <v>16</v>
      </c>
      <c r="E10" s="19">
        <f>(C7-1)</f>
        <v>69</v>
      </c>
      <c r="F10" s="13" t="s">
        <v>17</v>
      </c>
      <c r="G10" s="20">
        <f>TDIST(ABS(C10), E10,2)</f>
        <v>1.024129603899328E-3</v>
      </c>
      <c r="H10" s="8" t="s">
        <v>18</v>
      </c>
      <c r="I10" s="21" t="str">
        <f>IF(ABS((ABS((C5-E5)/(SQRT((((C7-1)*C6^2)+((C7-1)*E6^2))/(C7+C7-2)))))-I6)&lt;ABS((ABS((C5-E5)/(SQRT((((C7-1)*C6^2)+((C7-1)*E6^2))/(C7+C7-2)))))-I8),"Grm","Gav")</f>
        <v>Gav</v>
      </c>
    </row>
    <row r="11" spans="2:9">
      <c r="H11" s="8" t="s">
        <v>19</v>
      </c>
      <c r="I11" s="22">
        <f>NORMSDIST(G5/G6)</f>
        <v>0.65906660336482525</v>
      </c>
    </row>
    <row r="13" spans="2:9">
      <c r="B13" s="1" t="s">
        <v>21</v>
      </c>
      <c r="C13" s="2"/>
      <c r="D13" s="2"/>
      <c r="E13" s="2"/>
      <c r="F13" s="2"/>
      <c r="G13" s="2"/>
      <c r="H13" s="2"/>
      <c r="I13" s="3"/>
    </row>
    <row r="14" spans="2:9" ht="16">
      <c r="B14" s="4" t="s">
        <v>0</v>
      </c>
      <c r="C14" s="5">
        <v>110.3</v>
      </c>
      <c r="D14" s="4" t="s">
        <v>1</v>
      </c>
      <c r="E14" s="5">
        <v>63.3</v>
      </c>
      <c r="F14" s="6" t="s">
        <v>2</v>
      </c>
      <c r="G14" s="7">
        <f>ABS(C14-E14)</f>
        <v>47</v>
      </c>
      <c r="H14" s="8" t="s">
        <v>3</v>
      </c>
      <c r="I14" s="9">
        <f>G14/G15</f>
        <v>2.8761378554323791</v>
      </c>
    </row>
    <row r="15" spans="2:9" ht="16">
      <c r="B15" s="8" t="s">
        <v>4</v>
      </c>
      <c r="C15" s="10">
        <v>18.8</v>
      </c>
      <c r="D15" s="8" t="s">
        <v>5</v>
      </c>
      <c r="E15" s="10">
        <v>10.8</v>
      </c>
      <c r="F15" s="8" t="s">
        <v>6</v>
      </c>
      <c r="G15" s="11">
        <f>SQRT(C15^2+E15^2-2*E16*C15*E15)</f>
        <v>16.3413585726524</v>
      </c>
      <c r="H15" s="8" t="s">
        <v>7</v>
      </c>
      <c r="I15" s="12">
        <f>I14*SQRT(2*(1-E16))</f>
        <v>2.8761378554323791</v>
      </c>
    </row>
    <row r="16" spans="2:9" ht="16">
      <c r="B16" s="8" t="s">
        <v>8</v>
      </c>
      <c r="C16" s="5">
        <v>100</v>
      </c>
      <c r="D16" s="13" t="s">
        <v>9</v>
      </c>
      <c r="E16" s="10">
        <v>0.5</v>
      </c>
      <c r="F16" s="8" t="s">
        <v>10</v>
      </c>
      <c r="G16" s="14">
        <f>SQRT(((C15^2/C16)+(E15^2/C16))-(2*E16*(C15/SQRT(C16))*(E15/SQRT(C16))))</f>
        <v>1.63413585726524</v>
      </c>
      <c r="H16" s="8" t="s">
        <v>11</v>
      </c>
      <c r="I16" s="12">
        <f>I15*(1-(3/(4*(C16*2)-9)))</f>
        <v>2.8652296208352905</v>
      </c>
    </row>
    <row r="17" spans="2:9" ht="16">
      <c r="F17" s="15" t="s">
        <v>12</v>
      </c>
      <c r="G17" s="16">
        <f>G14-G16*_xlfn.T.INV.2T(0.05,(C16-1))</f>
        <v>43.757519930819107</v>
      </c>
      <c r="H17" s="8" t="s">
        <v>13</v>
      </c>
      <c r="I17" s="12">
        <f>G14/((C15+E15)/2)</f>
        <v>3.1756756756756754</v>
      </c>
    </row>
    <row r="18" spans="2:9" ht="16">
      <c r="F18" s="17"/>
      <c r="G18" s="16">
        <f>G14+G16*_xlfn.T.INV.2T(0.05,(C16-1))</f>
        <v>50.242480069180893</v>
      </c>
      <c r="H18" s="18" t="s">
        <v>14</v>
      </c>
      <c r="I18" s="12">
        <f>I17*(1-(3/(4*(C16*2)-9)))</f>
        <v>3.1636313937198888</v>
      </c>
    </row>
    <row r="19" spans="2:9">
      <c r="B19" s="13" t="s">
        <v>15</v>
      </c>
      <c r="C19" s="19">
        <f>G14/(G15/SQRT(C16))</f>
        <v>28.761378554323791</v>
      </c>
      <c r="D19" s="13" t="s">
        <v>16</v>
      </c>
      <c r="E19" s="19">
        <f>(C16-1)</f>
        <v>99</v>
      </c>
      <c r="F19" s="13" t="s">
        <v>17</v>
      </c>
      <c r="G19" s="20">
        <f>TDIST(ABS(C19), E19,2)</f>
        <v>7.2230865663153569E-50</v>
      </c>
      <c r="H19" s="8" t="s">
        <v>18</v>
      </c>
      <c r="I19" s="21" t="str">
        <f>IF(ABS((ABS((C14-E14)/(SQRT((((C16-1)*C15^2)+((C16-1)*E15^2))/(C16+C16-2)))))-I15)&lt;ABS((ABS((C14-E14)/(SQRT((((C16-1)*C15^2)+((C16-1)*E15^2))/(C16+C16-2)))))-I17),"Grm","Gav")</f>
        <v>Gav</v>
      </c>
    </row>
    <row r="20" spans="2:9">
      <c r="H20" s="8" t="s">
        <v>19</v>
      </c>
      <c r="I20" s="22">
        <f>NORMSDIST(G14/G15)</f>
        <v>0.99798713074953427</v>
      </c>
    </row>
    <row r="22" spans="2:9">
      <c r="B22" s="1" t="s">
        <v>22</v>
      </c>
      <c r="C22" s="2"/>
      <c r="D22" s="2"/>
      <c r="E22" s="2"/>
      <c r="F22" s="2"/>
      <c r="G22" s="2"/>
      <c r="H22" s="2"/>
      <c r="I22" s="3"/>
    </row>
    <row r="23" spans="2:9" ht="16">
      <c r="B23" s="4" t="s">
        <v>0</v>
      </c>
      <c r="C23" s="5">
        <v>49.6</v>
      </c>
      <c r="D23" s="4" t="s">
        <v>1</v>
      </c>
      <c r="E23" s="5">
        <v>32.799999999999997</v>
      </c>
      <c r="F23" s="6" t="s">
        <v>2</v>
      </c>
      <c r="G23" s="7">
        <f>ABS(C23-E23)</f>
        <v>16.800000000000004</v>
      </c>
      <c r="H23" s="8" t="s">
        <v>3</v>
      </c>
      <c r="I23" s="9">
        <f>G23/G24</f>
        <v>2.5238201691969855</v>
      </c>
    </row>
    <row r="24" spans="2:9" ht="16">
      <c r="B24" s="8" t="s">
        <v>4</v>
      </c>
      <c r="C24" s="10">
        <v>7.1</v>
      </c>
      <c r="D24" s="8" t="s">
        <v>5</v>
      </c>
      <c r="E24" s="10">
        <v>6.1</v>
      </c>
      <c r="F24" s="8" t="s">
        <v>6</v>
      </c>
      <c r="G24" s="11">
        <f>SQRT(C24^2+E24^2-2*E25*C24*E24)</f>
        <v>6.6565756962570477</v>
      </c>
      <c r="H24" s="8" t="s">
        <v>7</v>
      </c>
      <c r="I24" s="12">
        <f>I23*SQRT(2*(1-E25))</f>
        <v>2.5238201691969855</v>
      </c>
    </row>
    <row r="25" spans="2:9" ht="16">
      <c r="B25" s="8" t="s">
        <v>8</v>
      </c>
      <c r="C25" s="5">
        <v>32</v>
      </c>
      <c r="D25" s="13" t="s">
        <v>9</v>
      </c>
      <c r="E25" s="10">
        <v>0.5</v>
      </c>
      <c r="F25" s="8" t="s">
        <v>10</v>
      </c>
      <c r="G25" s="14">
        <f>SQRT(((C24^2/C25)+(E24^2/C25))-(2*E25*(C24/SQRT(C25))*(E24/SQRT(C25))))</f>
        <v>1.1767274535762307</v>
      </c>
      <c r="H25" s="8" t="s">
        <v>11</v>
      </c>
      <c r="I25" s="12">
        <f>I24*(1-(3/(4*(C25*2)-9)))</f>
        <v>2.4931664829314348</v>
      </c>
    </row>
    <row r="26" spans="2:9" ht="16">
      <c r="F26" s="15" t="s">
        <v>12</v>
      </c>
      <c r="G26" s="16">
        <f>G23-G25*_xlfn.T.INV.2T(0.05,(C25-1))</f>
        <v>14.400048535687477</v>
      </c>
      <c r="H26" s="8" t="s">
        <v>13</v>
      </c>
      <c r="I26" s="12">
        <f>G23/((C24+E24)/2)</f>
        <v>2.5454545454545463</v>
      </c>
    </row>
    <row r="27" spans="2:9" ht="16">
      <c r="F27" s="17"/>
      <c r="G27" s="16">
        <f>G23+G25*_xlfn.T.INV.2T(0.05,(C25-1))</f>
        <v>19.199951464312534</v>
      </c>
      <c r="H27" s="18" t="s">
        <v>14</v>
      </c>
      <c r="I27" s="12">
        <f>I26*(1-(3/(4*(C25*2)-9)))</f>
        <v>2.5145380934854629</v>
      </c>
    </row>
    <row r="28" spans="2:9">
      <c r="B28" s="13" t="s">
        <v>15</v>
      </c>
      <c r="C28" s="19">
        <f>G23/(G24/SQRT(C25))</f>
        <v>14.276882849076548</v>
      </c>
      <c r="D28" s="13" t="s">
        <v>16</v>
      </c>
      <c r="E28" s="19">
        <f>(C25-1)</f>
        <v>31</v>
      </c>
      <c r="F28" s="13" t="s">
        <v>17</v>
      </c>
      <c r="G28" s="20">
        <f>TDIST(ABS(C28), E28,2)</f>
        <v>3.5560121959299348E-15</v>
      </c>
      <c r="H28" s="8" t="s">
        <v>18</v>
      </c>
      <c r="I28" s="21" t="str">
        <f>IF(ABS((ABS((C23-E23)/(SQRT((((C25-1)*C24^2)+((C25-1)*E24^2))/(C25+C25-2)))))-I24)&lt;ABS((ABS((C23-E23)/(SQRT((((C25-1)*C24^2)+((C25-1)*E24^2))/(C25+C25-2)))))-I26),"Grm","Gav")</f>
        <v>Gav</v>
      </c>
    </row>
    <row r="29" spans="2:9">
      <c r="H29" s="8" t="s">
        <v>19</v>
      </c>
      <c r="I29" s="22">
        <f>NORMSDIST(G23/G24)</f>
        <v>0.99419563518719956</v>
      </c>
    </row>
    <row r="31" spans="2:9">
      <c r="B31" s="1" t="s">
        <v>23</v>
      </c>
      <c r="C31" s="2"/>
      <c r="D31" s="2"/>
      <c r="E31" s="2"/>
      <c r="F31" s="2"/>
      <c r="G31" s="2"/>
      <c r="H31" s="2"/>
      <c r="I31" s="3"/>
    </row>
    <row r="32" spans="2:9" ht="16">
      <c r="B32" s="4" t="s">
        <v>0</v>
      </c>
      <c r="C32" s="5">
        <v>19.399999999999999</v>
      </c>
      <c r="D32" s="4" t="s">
        <v>1</v>
      </c>
      <c r="E32" s="5">
        <v>34.799999999999997</v>
      </c>
      <c r="F32" s="6" t="s">
        <v>2</v>
      </c>
      <c r="G32" s="7">
        <f>ABS(C32-E32)</f>
        <v>15.399999999999999</v>
      </c>
      <c r="H32" s="8" t="s">
        <v>3</v>
      </c>
      <c r="I32" s="9">
        <f>G32/G33</f>
        <v>1.4630879708089466</v>
      </c>
    </row>
    <row r="33" spans="2:9" ht="16">
      <c r="B33" s="8" t="s">
        <v>4</v>
      </c>
      <c r="C33" s="10">
        <v>3</v>
      </c>
      <c r="D33" s="8" t="s">
        <v>5</v>
      </c>
      <c r="E33" s="10">
        <v>11.7</v>
      </c>
      <c r="F33" s="8" t="s">
        <v>6</v>
      </c>
      <c r="G33" s="11">
        <f>SQRT(C33^2+E33^2-2*E34*C33*E33)</f>
        <v>10.5256828757093</v>
      </c>
      <c r="H33" s="8" t="s">
        <v>7</v>
      </c>
      <c r="I33" s="12">
        <f>I32*SQRT(2*(1-E34))</f>
        <v>1.4630879708089466</v>
      </c>
    </row>
    <row r="34" spans="2:9" ht="16">
      <c r="B34" s="8" t="s">
        <v>8</v>
      </c>
      <c r="C34" s="5">
        <v>32</v>
      </c>
      <c r="D34" s="13" t="s">
        <v>9</v>
      </c>
      <c r="E34" s="10">
        <v>0.5</v>
      </c>
      <c r="F34" s="8" t="s">
        <v>10</v>
      </c>
      <c r="G34" s="14">
        <f>SQRT(((C33^2/C34)+(E33^2/C34))-(2*E34*(C33/SQRT(C34))*(E33/SQRT(C34))))</f>
        <v>1.8606954345082916</v>
      </c>
      <c r="H34" s="8" t="s">
        <v>11</v>
      </c>
      <c r="I34" s="12">
        <f>I33*(1-(3/(4*(C34*2)-9)))</f>
        <v>1.445317671568352</v>
      </c>
    </row>
    <row r="35" spans="2:9" ht="16">
      <c r="F35" s="15" t="s">
        <v>12</v>
      </c>
      <c r="G35" s="16">
        <f>G32-G34*_xlfn.T.INV.2T(0.05,(C34-1))</f>
        <v>11.605086641671932</v>
      </c>
      <c r="H35" s="8" t="s">
        <v>13</v>
      </c>
      <c r="I35" s="12">
        <f>G32/((C33+E33)/2)</f>
        <v>2.0952380952380953</v>
      </c>
    </row>
    <row r="36" spans="2:9" ht="16">
      <c r="F36" s="17"/>
      <c r="G36" s="16">
        <f>G32+G34*_xlfn.T.INV.2T(0.05,(C34-1))</f>
        <v>19.194913358328066</v>
      </c>
      <c r="H36" s="18" t="s">
        <v>14</v>
      </c>
      <c r="I36" s="12">
        <f>I35*(1-(3/(4*(C34*2)-9)))</f>
        <v>2.0697898592635435</v>
      </c>
    </row>
    <row r="37" spans="2:9">
      <c r="B37" s="13" t="s">
        <v>15</v>
      </c>
      <c r="C37" s="19">
        <f>G32/(G33/SQRT(C34))</f>
        <v>8.276475405051773</v>
      </c>
      <c r="D37" s="13" t="s">
        <v>16</v>
      </c>
      <c r="E37" s="19">
        <f>(C34-1)</f>
        <v>31</v>
      </c>
      <c r="F37" s="13" t="s">
        <v>17</v>
      </c>
      <c r="G37" s="20">
        <f>TDIST(ABS(C37), E37,2)</f>
        <v>2.3872230240260433E-9</v>
      </c>
      <c r="H37" s="8" t="s">
        <v>18</v>
      </c>
      <c r="I37" s="21" t="str">
        <f>IF(ABS((ABS((C32-E32)/(SQRT((((C34-1)*C33^2)+((C34-1)*E33^2))/(C34+C34-2)))))-I33)&lt;ABS((ABS((C32-E32)/(SQRT((((C34-1)*C33^2)+((C34-1)*E33^2))/(C34+C34-2)))))-I35),"Grm","Gav")</f>
        <v>Gav</v>
      </c>
    </row>
    <row r="38" spans="2:9">
      <c r="H38" s="8" t="s">
        <v>19</v>
      </c>
      <c r="I38" s="22">
        <f>NORMSDIST(G32/G33)</f>
        <v>0.92827834550862653</v>
      </c>
    </row>
  </sheetData>
  <mergeCells count="8">
    <mergeCell ref="B31:I31"/>
    <mergeCell ref="F35:F36"/>
    <mergeCell ref="B4:I4"/>
    <mergeCell ref="F8:F9"/>
    <mergeCell ref="B13:I13"/>
    <mergeCell ref="F17:F18"/>
    <mergeCell ref="B22:I22"/>
    <mergeCell ref="F26:F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Salomon</dc:creator>
  <cp:lastModifiedBy>Erika Salomon</cp:lastModifiedBy>
  <dcterms:created xsi:type="dcterms:W3CDTF">2015-07-13T15:29:07Z</dcterms:created>
  <dcterms:modified xsi:type="dcterms:W3CDTF">2015-07-13T16:19:44Z</dcterms:modified>
</cp:coreProperties>
</file>