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250" windowHeight="9983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7" i="1" l="1"/>
  <c r="O56" i="1"/>
  <c r="N56" i="1"/>
  <c r="M56" i="1"/>
  <c r="L56" i="1"/>
  <c r="K56" i="1"/>
  <c r="O55" i="1"/>
  <c r="N55" i="1"/>
  <c r="M55" i="1"/>
  <c r="L55" i="1"/>
  <c r="K55" i="1"/>
  <c r="O53" i="1"/>
  <c r="N53" i="1"/>
  <c r="M53" i="1"/>
  <c r="L53" i="1"/>
  <c r="K53" i="1"/>
  <c r="O54" i="1"/>
  <c r="N54" i="1"/>
  <c r="M54" i="1"/>
  <c r="L54" i="1"/>
  <c r="K54" i="1"/>
  <c r="O52" i="1"/>
  <c r="N52" i="1"/>
  <c r="M52" i="1"/>
  <c r="L52" i="1"/>
  <c r="K52" i="1"/>
  <c r="O51" i="1"/>
  <c r="N51" i="1"/>
  <c r="M51" i="1"/>
  <c r="L51" i="1"/>
  <c r="K51" i="1"/>
  <c r="K50" i="1"/>
  <c r="L50" i="1"/>
  <c r="M50" i="1"/>
  <c r="N50" i="1"/>
  <c r="O50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R11" i="1"/>
  <c r="R17" i="1"/>
  <c r="R22" i="1"/>
  <c r="R26" i="1"/>
  <c r="R31" i="1"/>
  <c r="S68" i="1"/>
  <c r="S40" i="1"/>
  <c r="S35" i="1"/>
  <c r="S62" i="1"/>
  <c r="S57" i="1"/>
  <c r="O100" i="1"/>
  <c r="N100" i="1"/>
  <c r="M100" i="1"/>
  <c r="L100" i="1"/>
  <c r="K100" i="1"/>
  <c r="O101" i="1"/>
  <c r="N101" i="1"/>
  <c r="M101" i="1"/>
  <c r="L101" i="1"/>
  <c r="K101" i="1"/>
  <c r="O102" i="1"/>
  <c r="N102" i="1"/>
  <c r="M102" i="1"/>
  <c r="L102" i="1"/>
  <c r="K102" i="1"/>
  <c r="O99" i="1"/>
  <c r="N99" i="1"/>
  <c r="M99" i="1"/>
  <c r="L99" i="1"/>
  <c r="K99" i="1"/>
  <c r="O92" i="1"/>
  <c r="N92" i="1"/>
  <c r="M92" i="1"/>
  <c r="L92" i="1"/>
  <c r="K92" i="1"/>
  <c r="O90" i="1"/>
  <c r="N90" i="1"/>
  <c r="M90" i="1"/>
  <c r="L90" i="1"/>
  <c r="K90" i="1"/>
  <c r="L84" i="1"/>
  <c r="K84" i="1"/>
  <c r="L85" i="1"/>
  <c r="K85" i="1"/>
  <c r="O86" i="1"/>
  <c r="N86" i="1"/>
  <c r="M86" i="1"/>
  <c r="L86" i="1"/>
  <c r="K86" i="1"/>
  <c r="L81" i="1"/>
  <c r="K81" i="1"/>
  <c r="K79" i="1"/>
  <c r="O88" i="1"/>
  <c r="N88" i="1"/>
  <c r="M88" i="1"/>
  <c r="L88" i="1"/>
  <c r="K88" i="1"/>
  <c r="O91" i="1"/>
  <c r="O93" i="1"/>
  <c r="O94" i="1"/>
  <c r="N91" i="1"/>
  <c r="M91" i="1"/>
  <c r="L91" i="1"/>
  <c r="K91" i="1"/>
  <c r="N93" i="1"/>
  <c r="M93" i="1"/>
  <c r="L93" i="1"/>
  <c r="K93" i="1"/>
  <c r="O98" i="1"/>
  <c r="N98" i="1"/>
  <c r="M98" i="1"/>
  <c r="L98" i="1"/>
  <c r="K98" i="1"/>
  <c r="O97" i="1"/>
  <c r="N97" i="1"/>
  <c r="M97" i="1"/>
  <c r="L97" i="1"/>
  <c r="K97" i="1"/>
  <c r="N94" i="1"/>
  <c r="M94" i="1"/>
  <c r="L94" i="1"/>
  <c r="K94" i="1"/>
  <c r="O95" i="1"/>
  <c r="N95" i="1"/>
  <c r="M95" i="1"/>
  <c r="L95" i="1"/>
  <c r="K95" i="1"/>
  <c r="O96" i="1"/>
  <c r="N96" i="1"/>
  <c r="M96" i="1"/>
  <c r="L96" i="1"/>
  <c r="K96" i="1"/>
  <c r="M68" i="1"/>
  <c r="L68" i="1"/>
  <c r="K68" i="1"/>
  <c r="K70" i="1"/>
  <c r="L69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K67" i="1"/>
  <c r="O21" i="1"/>
  <c r="N21" i="1"/>
  <c r="M21" i="1"/>
  <c r="L21" i="1"/>
  <c r="K21" i="1"/>
  <c r="O34" i="1"/>
  <c r="N34" i="1"/>
  <c r="M34" i="1"/>
  <c r="L34" i="1"/>
  <c r="K34" i="1"/>
  <c r="O31" i="1"/>
  <c r="N31" i="1"/>
  <c r="M31" i="1"/>
  <c r="L31" i="1"/>
  <c r="K31" i="1"/>
  <c r="O30" i="1"/>
  <c r="N30" i="1"/>
  <c r="M30" i="1"/>
  <c r="L30" i="1"/>
  <c r="K30" i="1"/>
  <c r="O33" i="1"/>
  <c r="N33" i="1"/>
  <c r="M33" i="1"/>
  <c r="L33" i="1"/>
  <c r="K33" i="1"/>
  <c r="O29" i="1"/>
  <c r="N29" i="1"/>
  <c r="M29" i="1"/>
  <c r="L29" i="1"/>
  <c r="K29" i="1"/>
  <c r="O27" i="1"/>
  <c r="N27" i="1"/>
  <c r="M27" i="1"/>
  <c r="L27" i="1"/>
  <c r="K27" i="1"/>
  <c r="O26" i="1"/>
  <c r="N26" i="1"/>
  <c r="M26" i="1"/>
  <c r="L26" i="1"/>
  <c r="K26" i="1"/>
  <c r="O28" i="1"/>
  <c r="N28" i="1"/>
  <c r="M28" i="1"/>
  <c r="L28" i="1"/>
  <c r="K28" i="1"/>
  <c r="N59" i="1"/>
  <c r="M59" i="1"/>
  <c r="L59" i="1"/>
  <c r="K59" i="1"/>
  <c r="L60" i="1"/>
  <c r="K60" i="1"/>
  <c r="O58" i="1"/>
  <c r="N58" i="1"/>
  <c r="M58" i="1"/>
  <c r="L58" i="1"/>
  <c r="K58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L62" i="1"/>
  <c r="K62" i="1"/>
  <c r="O77" i="1"/>
  <c r="N77" i="1"/>
  <c r="M77" i="1"/>
  <c r="L77" i="1"/>
  <c r="K77" i="1"/>
  <c r="O76" i="1"/>
  <c r="N76" i="1"/>
  <c r="M76" i="1"/>
  <c r="L76" i="1"/>
  <c r="K76" i="1"/>
  <c r="O78" i="1"/>
  <c r="N78" i="1"/>
  <c r="M78" i="1"/>
  <c r="L78" i="1"/>
  <c r="K78" i="1"/>
  <c r="O63" i="1"/>
  <c r="N63" i="1"/>
  <c r="M63" i="1"/>
  <c r="L63" i="1"/>
  <c r="K63" i="1"/>
  <c r="O23" i="1"/>
  <c r="N23" i="1"/>
  <c r="M23" i="1"/>
  <c r="L23" i="1"/>
  <c r="K23" i="1"/>
  <c r="O25" i="1"/>
  <c r="N25" i="1"/>
  <c r="M25" i="1"/>
  <c r="L25" i="1"/>
  <c r="K25" i="1"/>
  <c r="O24" i="1"/>
  <c r="N24" i="1"/>
  <c r="M24" i="1"/>
  <c r="L24" i="1"/>
  <c r="K24" i="1"/>
  <c r="L40" i="1"/>
  <c r="N39" i="1"/>
  <c r="M39" i="1"/>
  <c r="L39" i="1"/>
  <c r="K39" i="1"/>
  <c r="N41" i="1"/>
  <c r="M41" i="1"/>
  <c r="L41" i="1"/>
  <c r="K41" i="1"/>
  <c r="N43" i="1"/>
  <c r="M43" i="1"/>
  <c r="L43" i="1"/>
  <c r="K43" i="1"/>
  <c r="O44" i="1"/>
  <c r="N44" i="1"/>
  <c r="M44" i="1"/>
  <c r="L44" i="1"/>
  <c r="K44" i="1"/>
  <c r="O45" i="1"/>
  <c r="N45" i="1"/>
  <c r="M45" i="1"/>
  <c r="L45" i="1"/>
  <c r="K45" i="1"/>
  <c r="O49" i="1"/>
  <c r="N49" i="1"/>
  <c r="M49" i="1"/>
  <c r="L49" i="1"/>
  <c r="K49" i="1"/>
  <c r="K37" i="1"/>
  <c r="K36" i="1"/>
  <c r="N38" i="1"/>
  <c r="M38" i="1"/>
  <c r="L38" i="1"/>
  <c r="K38" i="1"/>
  <c r="O17" i="1"/>
  <c r="N17" i="1"/>
  <c r="M17" i="1"/>
  <c r="L17" i="1"/>
  <c r="K17" i="1"/>
  <c r="K15" i="1"/>
  <c r="K12" i="1"/>
  <c r="K9" i="1"/>
  <c r="O18" i="1"/>
  <c r="N18" i="1"/>
  <c r="M18" i="1"/>
  <c r="L18" i="1"/>
  <c r="K18" i="1"/>
</calcChain>
</file>

<file path=xl/sharedStrings.xml><?xml version="1.0" encoding="utf-8"?>
<sst xmlns="http://schemas.openxmlformats.org/spreadsheetml/2006/main" count="167" uniqueCount="97">
  <si>
    <t>Population</t>
  </si>
  <si>
    <t>HazardR</t>
  </si>
  <si>
    <t>MinglF</t>
  </si>
  <si>
    <t>10-Gen</t>
  </si>
  <si>
    <t>20-Gen</t>
  </si>
  <si>
    <t>40-odds</t>
  </si>
  <si>
    <t>30-Gen</t>
  </si>
  <si>
    <t>40-Gen</t>
  </si>
  <si>
    <t>30-odds</t>
  </si>
  <si>
    <t>50-Gen</t>
  </si>
  <si>
    <t>R0</t>
  </si>
  <si>
    <t>TERM-Gen</t>
  </si>
  <si>
    <t>TERM-Surv</t>
  </si>
  <si>
    <t>50-odds</t>
  </si>
  <si>
    <t>Total Touches</t>
  </si>
  <si>
    <t>681(17)</t>
  </si>
  <si>
    <t>1st new</t>
  </si>
  <si>
    <t>1425(43)</t>
  </si>
  <si>
    <t>*</t>
  </si>
  <si>
    <t>5 orange</t>
  </si>
  <si>
    <t>631(6)</t>
  </si>
  <si>
    <t>D39H2</t>
  </si>
  <si>
    <t>114(1)</t>
  </si>
  <si>
    <t>437(3)</t>
  </si>
  <si>
    <t>530(6)</t>
  </si>
  <si>
    <t>D35H3</t>
  </si>
  <si>
    <t>1857(45)</t>
  </si>
  <si>
    <t>D89H21</t>
  </si>
  <si>
    <t>316(4)</t>
  </si>
  <si>
    <t>276(5)</t>
  </si>
  <si>
    <t>D24H18</t>
  </si>
  <si>
    <t>49(2)</t>
  </si>
  <si>
    <t>D14H22</t>
  </si>
  <si>
    <t>1299(49)</t>
  </si>
  <si>
    <t>D67H6</t>
  </si>
  <si>
    <t>1350(36)</t>
  </si>
  <si>
    <t>D68H19</t>
  </si>
  <si>
    <t>624(12)</t>
  </si>
  <si>
    <t>D39H4</t>
  </si>
  <si>
    <t>21(1)</t>
  </si>
  <si>
    <t>D7H18</t>
  </si>
  <si>
    <t>D7H10</t>
  </si>
  <si>
    <t>all infected</t>
  </si>
  <si>
    <t>D7H14</t>
  </si>
  <si>
    <t>751(12)</t>
  </si>
  <si>
    <t>D44H8</t>
  </si>
  <si>
    <t>2357(42)</t>
  </si>
  <si>
    <t>868(14)</t>
  </si>
  <si>
    <t>170(1)</t>
  </si>
  <si>
    <t>1406(31)</t>
  </si>
  <si>
    <t>D71H16</t>
  </si>
  <si>
    <t>232(3)</t>
  </si>
  <si>
    <t>1769(49)</t>
  </si>
  <si>
    <t>D86H0</t>
  </si>
  <si>
    <t>669(15)</t>
  </si>
  <si>
    <t>D40H18</t>
  </si>
  <si>
    <t>171(3)</t>
  </si>
  <si>
    <t>D21H18</t>
  </si>
  <si>
    <t>1132(29)</t>
  </si>
  <si>
    <t>D60H3</t>
  </si>
  <si>
    <t>10%-odds</t>
  </si>
  <si>
    <t>20%-odds</t>
  </si>
  <si>
    <t>at 6 orange</t>
  </si>
  <si>
    <t>at 114</t>
  </si>
  <si>
    <t>80% survivors</t>
  </si>
  <si>
    <t>at all orange</t>
  </si>
  <si>
    <t>at  6 orange</t>
  </si>
  <si>
    <t>Radius</t>
  </si>
  <si>
    <t>MF 0.5</t>
  </si>
  <si>
    <t>MF 0.6</t>
  </si>
  <si>
    <t>MF 0.7</t>
  </si>
  <si>
    <t>MF 0.8</t>
  </si>
  <si>
    <t>MF 0.9</t>
  </si>
  <si>
    <t>MF 1.0</t>
  </si>
  <si>
    <t>MF 2.0</t>
  </si>
  <si>
    <t>MF 4.0</t>
  </si>
  <si>
    <t>MF 1.1</t>
  </si>
  <si>
    <t>MF 1.2</t>
  </si>
  <si>
    <t>MF 1.3</t>
  </si>
  <si>
    <t>MF 1.4</t>
  </si>
  <si>
    <t>MF 1.5</t>
  </si>
  <si>
    <t>MF 1.8</t>
  </si>
  <si>
    <t>P=100</t>
  </si>
  <si>
    <t>MF1.90</t>
  </si>
  <si>
    <t>MF 1.95</t>
  </si>
  <si>
    <t>MF 2.50</t>
  </si>
  <si>
    <t>MF  3.0</t>
  </si>
  <si>
    <t>MF 3.5</t>
  </si>
  <si>
    <t>MF 4.50</t>
  </si>
  <si>
    <t>MF5.0</t>
  </si>
  <si>
    <t>MF 10</t>
  </si>
  <si>
    <t>r2</t>
  </si>
  <si>
    <t>r3</t>
  </si>
  <si>
    <t>r4</t>
  </si>
  <si>
    <t>r5</t>
  </si>
  <si>
    <t>134(2)</t>
  </si>
  <si>
    <t>566(4)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</si>
</sst>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2" borderId="1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5" borderId="1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Sheet1!$V$32</c:f>
              <c:strCache>
                <c:ptCount val="1"/>
                <c:pt idx="0">
                  <c:v>r2</c:v>
                </c:pt>
              </c:strCache>
            </c:strRef>
          </c:tx>
          <c:marker>
            <c:symbol val="none"/>
          </c:marker>
          <c:xVal>
            <c:numRef>
              <c:f>Sheet1!$W$31:$AR$31</c:f>
              <c:numCache>
                <c:formatCode>General</c:formatCode>
                <c:ptCount val="2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1.8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  <c:pt idx="21">
                  <c:v>10</c:v>
                </c:pt>
              </c:numCache>
            </c:numRef>
          </c:xVal>
          <c:yVal>
            <c:numRef>
              <c:f>Sheet1!$W$32:$AR$32</c:f>
              <c:numCache>
                <c:formatCode>General</c:formatCode>
                <c:ptCount val="22"/>
                <c:pt idx="10">
                  <c:v>1</c:v>
                </c:pt>
                <c:pt idx="11">
                  <c:v>1.1399999999999999</c:v>
                </c:pt>
                <c:pt idx="12">
                  <c:v>0.625</c:v>
                </c:pt>
                <c:pt idx="13">
                  <c:v>0.86</c:v>
                </c:pt>
                <c:pt idx="14">
                  <c:v>1.7749999999999999</c:v>
                </c:pt>
                <c:pt idx="15">
                  <c:v>2.38</c:v>
                </c:pt>
                <c:pt idx="16">
                  <c:v>1.5580000000000001</c:v>
                </c:pt>
                <c:pt idx="17">
                  <c:v>2.0150000000000001</c:v>
                </c:pt>
                <c:pt idx="18">
                  <c:v>2.56</c:v>
                </c:pt>
                <c:pt idx="19">
                  <c:v>4.75</c:v>
                </c:pt>
                <c:pt idx="20">
                  <c:v>5.4</c:v>
                </c:pt>
                <c:pt idx="21">
                  <c:v>5.8125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Sheet1!$V$33</c:f>
              <c:strCache>
                <c:ptCount val="1"/>
                <c:pt idx="0">
                  <c:v>r3</c:v>
                </c:pt>
              </c:strCache>
            </c:strRef>
          </c:tx>
          <c:marker>
            <c:symbol val="none"/>
          </c:marker>
          <c:xVal>
            <c:numRef>
              <c:f>Sheet1!$W$31:$AR$31</c:f>
              <c:numCache>
                <c:formatCode>General</c:formatCode>
                <c:ptCount val="2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1.8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  <c:pt idx="21">
                  <c:v>10</c:v>
                </c:pt>
              </c:numCache>
            </c:numRef>
          </c:xVal>
          <c:yVal>
            <c:numRef>
              <c:f>Sheet1!$W$33:$AR$33</c:f>
              <c:numCache>
                <c:formatCode>General</c:formatCode>
                <c:ptCount val="22"/>
                <c:pt idx="5">
                  <c:v>1.34</c:v>
                </c:pt>
                <c:pt idx="6">
                  <c:v>1.86</c:v>
                </c:pt>
                <c:pt idx="7">
                  <c:v>2.0099999999999998</c:v>
                </c:pt>
                <c:pt idx="8">
                  <c:v>1.6</c:v>
                </c:pt>
                <c:pt idx="9">
                  <c:v>1.94</c:v>
                </c:pt>
                <c:pt idx="10">
                  <c:v>2.2599999999999998</c:v>
                </c:pt>
                <c:pt idx="11">
                  <c:v>3.29</c:v>
                </c:pt>
                <c:pt idx="12">
                  <c:v>3.04</c:v>
                </c:pt>
                <c:pt idx="13">
                  <c:v>4.1100000000000003</c:v>
                </c:pt>
                <c:pt idx="14">
                  <c:v>3.38</c:v>
                </c:pt>
                <c:pt idx="15">
                  <c:v>16</c:v>
                </c:pt>
                <c:pt idx="16">
                  <c:v>7.67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10</c:v>
                </c:pt>
                <c:pt idx="21">
                  <c:v>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Sheet1!$V$34</c:f>
              <c:strCache>
                <c:ptCount val="1"/>
                <c:pt idx="0">
                  <c:v>r4</c:v>
                </c:pt>
              </c:strCache>
            </c:strRef>
          </c:tx>
          <c:marker>
            <c:symbol val="none"/>
          </c:marker>
          <c:xVal>
            <c:numRef>
              <c:f>Sheet1!$W$31:$AR$31</c:f>
              <c:numCache>
                <c:formatCode>General</c:formatCode>
                <c:ptCount val="2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1.8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  <c:pt idx="21">
                  <c:v>10</c:v>
                </c:pt>
              </c:numCache>
            </c:numRef>
          </c:xVal>
          <c:yVal>
            <c:numRef>
              <c:f>Sheet1!$W$34:$AR$34</c:f>
              <c:numCache>
                <c:formatCode>General</c:formatCode>
                <c:ptCount val="22"/>
                <c:pt idx="3">
                  <c:v>2.09</c:v>
                </c:pt>
                <c:pt idx="5">
                  <c:v>2.2200000000000002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Sheet1!$V$35</c:f>
              <c:strCache>
                <c:ptCount val="1"/>
                <c:pt idx="0">
                  <c:v>r5</c:v>
                </c:pt>
              </c:strCache>
            </c:strRef>
          </c:tx>
          <c:marker>
            <c:symbol val="none"/>
          </c:marker>
          <c:xVal>
            <c:numRef>
              <c:f>Sheet1!$W$31:$AR$31</c:f>
              <c:numCache>
                <c:formatCode>General</c:formatCode>
                <c:ptCount val="2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1.8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  <c:pt idx="21">
                  <c:v>10</c:v>
                </c:pt>
              </c:numCache>
            </c:numRef>
          </c:xVal>
          <c:yVal>
            <c:numRef>
              <c:f>Sheet1!$W$35:$AR$35</c:f>
              <c:numCache>
                <c:formatCode>General</c:formatCode>
                <c:ptCount val="22"/>
                <c:pt idx="1">
                  <c:v>2.4900000000000002</c:v>
                </c:pt>
                <c:pt idx="2">
                  <c:v>2.04</c:v>
                </c:pt>
                <c:pt idx="3">
                  <c:v>3</c:v>
                </c:pt>
                <c:pt idx="4">
                  <c:v>2.36</c:v>
                </c:pt>
                <c:pt idx="7">
                  <c:v>6.83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47040"/>
        <c:axId val="145841152"/>
      </c:scatterChart>
      <c:valAx>
        <c:axId val="14584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Mingle Factor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841152"/>
        <c:crosses val="autoZero"/>
        <c:crossBetween val="midCat"/>
      </c:valAx>
      <c:valAx>
        <c:axId val="145841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R0 Value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847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288923</xdr:colOff>
      <xdr:row>0</xdr:row>
      <xdr:rowOff>107950</xdr:rowOff>
    </xdr:from>
    <xdr:to>
      <xdr:col>35</xdr:col>
      <xdr:colOff>482599</xdr:colOff>
      <xdr:row>27</xdr:row>
      <xdr:rowOff>19049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107"/>
  <sheetViews>
    <sheetView tabSelected="1" zoomScale="75" zoomScaleNormal="75" workbookViewId="0">
      <selection activeCell="T7" sqref="T7"/>
    </sheetView>
  </sheetViews>
  <sheetFormatPr defaultRowHeight="14.25" x14ac:dyDescent="0.45"/>
  <cols>
    <col min="2" max="2" width="9.796875" style="1" customWidth="1"/>
    <col min="3" max="3" width="7.59765625" style="1" customWidth="1"/>
    <col min="4" max="4" width="7.59765625" style="46" customWidth="1"/>
    <col min="5" max="6" width="7.59765625" style="1" customWidth="1"/>
    <col min="7" max="7" width="8.3984375" style="1" customWidth="1"/>
    <col min="8" max="8" width="9" style="1" customWidth="1"/>
    <col min="9" max="15" width="7.59765625" style="1" customWidth="1"/>
    <col min="16" max="16" width="8.73046875" style="1" customWidth="1"/>
    <col min="17" max="17" width="11.46484375" style="1" customWidth="1"/>
    <col min="18" max="18" width="9.06640625" style="1"/>
    <col min="19" max="19" width="11.73046875" style="1" customWidth="1"/>
    <col min="20" max="20" width="9.06640625" style="45"/>
    <col min="23" max="33" width="9.06640625" customWidth="1"/>
  </cols>
  <sheetData>
    <row r="1" spans="2:19" ht="14.65" thickBot="1" x14ac:dyDescent="0.5">
      <c r="B1" s="1" t="s">
        <v>0</v>
      </c>
      <c r="C1" s="1" t="s">
        <v>1</v>
      </c>
      <c r="D1" s="46" t="s">
        <v>2</v>
      </c>
      <c r="E1" s="1" t="s">
        <v>16</v>
      </c>
      <c r="F1" s="11" t="s">
        <v>3</v>
      </c>
      <c r="G1" s="11" t="s">
        <v>4</v>
      </c>
      <c r="H1" s="11" t="s">
        <v>6</v>
      </c>
      <c r="I1" s="11" t="s">
        <v>7</v>
      </c>
      <c r="J1" s="11" t="s">
        <v>9</v>
      </c>
      <c r="K1" s="12" t="s">
        <v>60</v>
      </c>
      <c r="L1" s="12" t="s">
        <v>61</v>
      </c>
      <c r="M1" s="12" t="s">
        <v>8</v>
      </c>
      <c r="N1" s="12" t="s">
        <v>5</v>
      </c>
      <c r="O1" s="12" t="s">
        <v>13</v>
      </c>
      <c r="P1" s="3" t="s">
        <v>10</v>
      </c>
      <c r="Q1" s="1" t="s">
        <v>11</v>
      </c>
      <c r="R1" s="1" t="s">
        <v>12</v>
      </c>
      <c r="S1" s="1" t="s">
        <v>14</v>
      </c>
    </row>
    <row r="2" spans="2:19" x14ac:dyDescent="0.45">
      <c r="B2" s="14">
        <v>900</v>
      </c>
      <c r="C2" s="15">
        <v>1</v>
      </c>
      <c r="D2" s="47">
        <v>1.1500000000000001</v>
      </c>
      <c r="E2" s="15"/>
      <c r="F2" s="16">
        <v>381</v>
      </c>
      <c r="G2" s="16">
        <v>760</v>
      </c>
      <c r="H2" s="16">
        <v>1036</v>
      </c>
      <c r="I2" s="16">
        <v>1423</v>
      </c>
      <c r="J2" s="16"/>
      <c r="K2" s="17">
        <v>38.1</v>
      </c>
      <c r="L2" s="17">
        <v>38</v>
      </c>
      <c r="M2" s="17">
        <v>34.5</v>
      </c>
      <c r="N2" s="17">
        <v>37.299999999999997</v>
      </c>
      <c r="O2" s="17"/>
      <c r="P2" s="18"/>
      <c r="Q2" s="15"/>
      <c r="R2" s="15"/>
      <c r="S2" s="19"/>
    </row>
    <row r="3" spans="2:19" x14ac:dyDescent="0.45">
      <c r="B3" s="20">
        <v>900</v>
      </c>
      <c r="C3" s="21">
        <v>1</v>
      </c>
      <c r="D3" s="48">
        <v>1.2</v>
      </c>
      <c r="E3" s="21">
        <v>61</v>
      </c>
      <c r="F3" s="4">
        <v>519</v>
      </c>
      <c r="G3" s="4">
        <v>648</v>
      </c>
      <c r="H3" s="4">
        <v>861</v>
      </c>
      <c r="I3" s="4">
        <v>1225</v>
      </c>
      <c r="J3" s="4" t="s">
        <v>17</v>
      </c>
      <c r="K3" s="5">
        <v>51.9</v>
      </c>
      <c r="L3" s="5">
        <v>32.4</v>
      </c>
      <c r="M3" s="5">
        <v>28.7</v>
      </c>
      <c r="N3" s="5">
        <v>30.8</v>
      </c>
      <c r="O3" s="5">
        <v>33.1</v>
      </c>
      <c r="P3" s="6">
        <v>1.6</v>
      </c>
      <c r="Q3" s="7">
        <v>1726</v>
      </c>
      <c r="R3" s="7">
        <v>855</v>
      </c>
      <c r="S3" s="29"/>
    </row>
    <row r="4" spans="2:19" ht="14.65" thickBot="1" x14ac:dyDescent="0.5">
      <c r="B4" s="24">
        <v>900</v>
      </c>
      <c r="C4" s="25">
        <v>1</v>
      </c>
      <c r="D4" s="49">
        <v>1.2</v>
      </c>
      <c r="E4" s="25"/>
      <c r="F4" s="26">
        <v>438</v>
      </c>
      <c r="G4" s="26" t="s">
        <v>15</v>
      </c>
      <c r="H4" s="26" t="s">
        <v>18</v>
      </c>
      <c r="I4" s="26" t="s">
        <v>18</v>
      </c>
      <c r="J4" s="26" t="s">
        <v>18</v>
      </c>
      <c r="K4" s="44">
        <v>43.8</v>
      </c>
      <c r="L4" s="44">
        <v>40.1</v>
      </c>
      <c r="M4" s="44"/>
      <c r="N4" s="44"/>
      <c r="O4" s="44"/>
      <c r="P4" s="27">
        <v>1.61</v>
      </c>
      <c r="Q4" s="25">
        <v>994</v>
      </c>
      <c r="R4" s="25">
        <v>882</v>
      </c>
      <c r="S4" s="28"/>
    </row>
    <row r="5" spans="2:19" ht="14.65" thickBot="1" x14ac:dyDescent="0.5">
      <c r="B5" s="20">
        <v>100</v>
      </c>
      <c r="C5" s="21">
        <v>1</v>
      </c>
      <c r="D5" s="48">
        <v>3</v>
      </c>
      <c r="E5" s="21">
        <v>21</v>
      </c>
      <c r="F5" s="32" t="s">
        <v>39</v>
      </c>
      <c r="G5" s="32" t="s">
        <v>18</v>
      </c>
      <c r="H5" s="32" t="s">
        <v>18</v>
      </c>
      <c r="I5" s="32"/>
      <c r="J5" s="32"/>
      <c r="K5" s="43">
        <v>21</v>
      </c>
      <c r="L5" s="43"/>
      <c r="M5" s="43"/>
      <c r="N5" s="43"/>
      <c r="O5" s="43"/>
      <c r="P5" s="22">
        <v>0.5</v>
      </c>
      <c r="Q5" s="21"/>
      <c r="R5" s="21"/>
      <c r="S5" s="23"/>
    </row>
    <row r="6" spans="2:19" x14ac:dyDescent="0.45">
      <c r="B6" s="14">
        <v>100</v>
      </c>
      <c r="C6" s="15">
        <v>2</v>
      </c>
      <c r="D6" s="47">
        <v>1</v>
      </c>
      <c r="E6" s="15" t="s">
        <v>18</v>
      </c>
      <c r="F6" s="16"/>
      <c r="G6" s="16"/>
      <c r="H6" s="16"/>
      <c r="I6" s="16"/>
      <c r="J6" s="16"/>
      <c r="K6" s="42"/>
      <c r="L6" s="42"/>
      <c r="M6" s="42"/>
      <c r="N6" s="42"/>
      <c r="O6" s="42"/>
      <c r="P6" s="18"/>
      <c r="Q6" s="15"/>
      <c r="R6" s="15"/>
      <c r="S6" s="19"/>
    </row>
    <row r="7" spans="2:19" x14ac:dyDescent="0.45">
      <c r="B7" s="20">
        <v>100</v>
      </c>
      <c r="C7" s="21">
        <v>2</v>
      </c>
      <c r="D7" s="48">
        <v>1.4</v>
      </c>
      <c r="E7" s="21">
        <v>160</v>
      </c>
      <c r="F7" s="13" t="s">
        <v>96</v>
      </c>
      <c r="G7" s="13"/>
      <c r="H7" s="13"/>
      <c r="I7" s="13"/>
      <c r="J7" s="13"/>
      <c r="K7" s="39">
        <f>566/4</f>
        <v>141.5</v>
      </c>
      <c r="L7" s="39"/>
      <c r="M7" s="39"/>
      <c r="N7" s="39"/>
      <c r="O7" s="39"/>
      <c r="P7" s="22">
        <v>1.6</v>
      </c>
      <c r="Q7" s="21"/>
      <c r="R7" s="21"/>
      <c r="S7" s="23"/>
    </row>
    <row r="8" spans="2:19" x14ac:dyDescent="0.45">
      <c r="B8" s="20">
        <v>100</v>
      </c>
      <c r="C8" s="21">
        <v>2</v>
      </c>
      <c r="D8" s="48">
        <v>1.5</v>
      </c>
      <c r="E8" s="21">
        <v>23</v>
      </c>
      <c r="F8" s="13" t="s">
        <v>95</v>
      </c>
      <c r="G8" s="13"/>
      <c r="H8" s="13"/>
      <c r="I8" s="13"/>
      <c r="J8" s="13"/>
      <c r="K8" s="39">
        <v>67</v>
      </c>
      <c r="L8" s="39"/>
      <c r="M8" s="39"/>
      <c r="N8" s="39"/>
      <c r="O8" s="39"/>
      <c r="P8" s="22">
        <v>1</v>
      </c>
      <c r="Q8" s="21"/>
      <c r="R8" s="21"/>
      <c r="S8" s="23"/>
    </row>
    <row r="9" spans="2:19" x14ac:dyDescent="0.45">
      <c r="B9" s="20">
        <v>100</v>
      </c>
      <c r="C9" s="21">
        <v>2</v>
      </c>
      <c r="D9" s="48">
        <v>1.7999999999999998</v>
      </c>
      <c r="E9" s="21">
        <v>2</v>
      </c>
      <c r="F9" s="4" t="s">
        <v>20</v>
      </c>
      <c r="G9" s="4" t="s">
        <v>18</v>
      </c>
      <c r="H9" s="4"/>
      <c r="I9" s="4"/>
      <c r="J9" s="4"/>
      <c r="K9" s="41">
        <f>631/6</f>
        <v>105.16666666666667</v>
      </c>
      <c r="L9" s="40"/>
      <c r="M9" s="40"/>
      <c r="N9" s="40"/>
      <c r="O9" s="40"/>
      <c r="P9" s="22">
        <v>1.1399999999999999</v>
      </c>
      <c r="Q9" s="21" t="s">
        <v>21</v>
      </c>
      <c r="R9" s="21">
        <v>1.1399999999999999</v>
      </c>
      <c r="S9" s="23"/>
    </row>
    <row r="10" spans="2:19" x14ac:dyDescent="0.45">
      <c r="B10" s="20">
        <v>100</v>
      </c>
      <c r="C10" s="21">
        <v>2</v>
      </c>
      <c r="D10" s="48">
        <v>1.7999999999999998</v>
      </c>
      <c r="E10" s="21" t="s">
        <v>18</v>
      </c>
      <c r="F10" s="4"/>
      <c r="G10" s="4"/>
      <c r="H10" s="4"/>
      <c r="I10" s="4"/>
      <c r="J10" s="4"/>
      <c r="K10" s="40"/>
      <c r="L10" s="40"/>
      <c r="M10" s="40"/>
      <c r="N10" s="40"/>
      <c r="O10" s="40"/>
      <c r="P10" s="22"/>
      <c r="Q10" s="21"/>
      <c r="R10" s="21"/>
      <c r="S10" s="23"/>
    </row>
    <row r="11" spans="2:19" x14ac:dyDescent="0.45">
      <c r="B11" s="20">
        <v>100</v>
      </c>
      <c r="C11" s="21">
        <v>2</v>
      </c>
      <c r="D11" s="48">
        <v>1.9</v>
      </c>
      <c r="E11" s="21">
        <v>114</v>
      </c>
      <c r="F11" s="4" t="s">
        <v>22</v>
      </c>
      <c r="G11" s="4"/>
      <c r="H11" s="4"/>
      <c r="I11" s="4"/>
      <c r="J11" s="4"/>
      <c r="K11" s="40">
        <v>114</v>
      </c>
      <c r="L11" s="40"/>
      <c r="M11" s="40"/>
      <c r="N11" s="40"/>
      <c r="O11" s="40"/>
      <c r="P11" s="22">
        <v>0.5</v>
      </c>
      <c r="Q11" s="21"/>
      <c r="R11" s="21">
        <f>AVERAGE(P11:P12)</f>
        <v>0.625</v>
      </c>
      <c r="S11" s="23"/>
    </row>
    <row r="12" spans="2:19" x14ac:dyDescent="0.45">
      <c r="B12" s="20">
        <v>100</v>
      </c>
      <c r="C12" s="21">
        <v>2</v>
      </c>
      <c r="D12" s="48">
        <v>1.9</v>
      </c>
      <c r="E12" s="21">
        <v>28</v>
      </c>
      <c r="F12" s="4" t="s">
        <v>23</v>
      </c>
      <c r="G12" s="4"/>
      <c r="H12" s="4"/>
      <c r="I12" s="4"/>
      <c r="J12" s="4"/>
      <c r="K12" s="41">
        <f>437/3</f>
        <v>145.66666666666666</v>
      </c>
      <c r="L12" s="40"/>
      <c r="M12" s="40"/>
      <c r="N12" s="40"/>
      <c r="O12" s="40"/>
      <c r="P12" s="22">
        <v>0.75</v>
      </c>
      <c r="Q12" s="21"/>
      <c r="R12" s="21"/>
      <c r="S12" s="23"/>
    </row>
    <row r="13" spans="2:19" x14ac:dyDescent="0.45">
      <c r="B13" s="20">
        <v>100</v>
      </c>
      <c r="C13" s="21">
        <v>2</v>
      </c>
      <c r="D13" s="48">
        <v>1.9</v>
      </c>
      <c r="E13" s="21" t="s">
        <v>18</v>
      </c>
      <c r="F13" s="4"/>
      <c r="G13" s="4"/>
      <c r="H13" s="4"/>
      <c r="I13" s="4"/>
      <c r="J13" s="4"/>
      <c r="K13" s="40"/>
      <c r="L13" s="40"/>
      <c r="M13" s="40"/>
      <c r="N13" s="40"/>
      <c r="O13" s="40"/>
      <c r="P13" s="22"/>
      <c r="Q13" s="21"/>
      <c r="R13" s="21"/>
      <c r="S13" s="23"/>
    </row>
    <row r="14" spans="2:19" x14ac:dyDescent="0.45">
      <c r="B14" s="20">
        <v>100</v>
      </c>
      <c r="C14" s="21">
        <v>2</v>
      </c>
      <c r="D14" s="48">
        <v>1.9</v>
      </c>
      <c r="E14" s="21" t="s">
        <v>18</v>
      </c>
      <c r="F14" s="4"/>
      <c r="G14" s="4"/>
      <c r="H14" s="4"/>
      <c r="I14" s="4"/>
      <c r="J14" s="4"/>
      <c r="K14" s="40"/>
      <c r="L14" s="40"/>
      <c r="M14" s="40"/>
      <c r="N14" s="40"/>
      <c r="O14" s="40"/>
      <c r="P14" s="22"/>
      <c r="Q14" s="21"/>
      <c r="R14" s="21"/>
      <c r="S14" s="23"/>
    </row>
    <row r="15" spans="2:19" x14ac:dyDescent="0.45">
      <c r="B15" s="20">
        <v>100</v>
      </c>
      <c r="C15" s="21">
        <v>2</v>
      </c>
      <c r="D15" s="48">
        <v>1.9500000000000002</v>
      </c>
      <c r="E15" s="21">
        <v>46</v>
      </c>
      <c r="F15" s="4" t="s">
        <v>24</v>
      </c>
      <c r="G15" s="4"/>
      <c r="H15" s="4"/>
      <c r="I15" s="4"/>
      <c r="J15" s="4"/>
      <c r="K15" s="41">
        <f>530/6</f>
        <v>88.333333333333329</v>
      </c>
      <c r="L15" s="40"/>
      <c r="M15" s="40"/>
      <c r="N15" s="40"/>
      <c r="O15" s="40"/>
      <c r="P15" s="22">
        <v>0.86</v>
      </c>
      <c r="Q15" s="21" t="s">
        <v>25</v>
      </c>
      <c r="R15" s="21">
        <v>0.86</v>
      </c>
      <c r="S15" s="23"/>
    </row>
    <row r="16" spans="2:19" x14ac:dyDescent="0.45">
      <c r="B16" s="20">
        <v>100</v>
      </c>
      <c r="C16" s="21">
        <v>2</v>
      </c>
      <c r="D16" s="48">
        <v>1.9500000000000002</v>
      </c>
      <c r="E16" s="21" t="s">
        <v>18</v>
      </c>
      <c r="F16" s="4"/>
      <c r="G16" s="4"/>
      <c r="H16" s="4"/>
      <c r="I16" s="4"/>
      <c r="J16" s="4"/>
      <c r="K16" s="40"/>
      <c r="L16" s="40"/>
      <c r="M16" s="40"/>
      <c r="N16" s="40"/>
      <c r="O16" s="40"/>
      <c r="P16" s="22"/>
      <c r="Q16" s="21"/>
      <c r="R16" s="21"/>
      <c r="S16" s="23"/>
    </row>
    <row r="17" spans="2:44" x14ac:dyDescent="0.45">
      <c r="B17" s="20">
        <v>100</v>
      </c>
      <c r="C17" s="21">
        <v>2</v>
      </c>
      <c r="D17" s="48">
        <v>2</v>
      </c>
      <c r="E17" s="21">
        <v>15</v>
      </c>
      <c r="F17" s="4">
        <v>469</v>
      </c>
      <c r="G17" s="4">
        <v>757</v>
      </c>
      <c r="H17" s="4">
        <v>954</v>
      </c>
      <c r="I17" s="4">
        <v>1269</v>
      </c>
      <c r="J17" s="4">
        <v>1596</v>
      </c>
      <c r="K17" s="5">
        <f>F17/10</f>
        <v>46.9</v>
      </c>
      <c r="L17" s="5">
        <f>G17/20</f>
        <v>37.85</v>
      </c>
      <c r="M17" s="5">
        <f>H17/30</f>
        <v>31.8</v>
      </c>
      <c r="N17" s="5">
        <f>I17/40</f>
        <v>31.725000000000001</v>
      </c>
      <c r="O17" s="5">
        <f>J17/50</f>
        <v>31.92</v>
      </c>
      <c r="P17" s="22">
        <v>1.61</v>
      </c>
      <c r="Q17" s="21"/>
      <c r="R17" s="21">
        <f>AVERAGE(P17:P18)</f>
        <v>1.7749999999999999</v>
      </c>
      <c r="S17" s="23"/>
    </row>
    <row r="18" spans="2:44" x14ac:dyDescent="0.45">
      <c r="B18" s="20">
        <v>100</v>
      </c>
      <c r="C18" s="21">
        <v>2</v>
      </c>
      <c r="D18" s="48">
        <v>2</v>
      </c>
      <c r="E18" s="21">
        <v>22</v>
      </c>
      <c r="F18" s="4">
        <v>260</v>
      </c>
      <c r="G18" s="4">
        <v>462</v>
      </c>
      <c r="H18" s="4">
        <v>592</v>
      </c>
      <c r="I18" s="4">
        <v>777</v>
      </c>
      <c r="J18" s="4">
        <v>973</v>
      </c>
      <c r="K18" s="5">
        <f>F18/10</f>
        <v>26</v>
      </c>
      <c r="L18" s="5">
        <f>G18/20</f>
        <v>23.1</v>
      </c>
      <c r="M18" s="8">
        <f>H18/30</f>
        <v>19.733333333333334</v>
      </c>
      <c r="N18" s="8">
        <f>I18/40</f>
        <v>19.425000000000001</v>
      </c>
      <c r="O18" s="5">
        <f>J18/50</f>
        <v>19.46</v>
      </c>
      <c r="P18" s="22">
        <v>1.94</v>
      </c>
      <c r="Q18" s="21"/>
      <c r="R18" s="21"/>
      <c r="S18" s="23"/>
    </row>
    <row r="19" spans="2:44" x14ac:dyDescent="0.45">
      <c r="B19" s="20">
        <v>100</v>
      </c>
      <c r="C19" s="21">
        <v>2</v>
      </c>
      <c r="D19" s="48">
        <v>2</v>
      </c>
      <c r="E19" s="21" t="s">
        <v>18</v>
      </c>
      <c r="F19" s="4"/>
      <c r="G19" s="4"/>
      <c r="H19" s="4"/>
      <c r="I19" s="4"/>
      <c r="J19" s="4"/>
      <c r="K19" s="40"/>
      <c r="L19" s="40"/>
      <c r="M19" s="40"/>
      <c r="N19" s="40"/>
      <c r="O19" s="40"/>
      <c r="P19" s="22"/>
      <c r="Q19" s="21"/>
      <c r="R19" s="21"/>
      <c r="S19" s="23"/>
    </row>
    <row r="20" spans="2:44" x14ac:dyDescent="0.45">
      <c r="B20" s="20">
        <v>100</v>
      </c>
      <c r="C20" s="21">
        <v>2</v>
      </c>
      <c r="D20" s="48">
        <v>2</v>
      </c>
      <c r="E20" s="21" t="s">
        <v>18</v>
      </c>
      <c r="F20" s="4"/>
      <c r="G20" s="4"/>
      <c r="H20" s="4"/>
      <c r="I20" s="4"/>
      <c r="J20" s="4"/>
      <c r="K20" s="40"/>
      <c r="L20" s="40"/>
      <c r="M20" s="40"/>
      <c r="N20" s="40"/>
      <c r="O20" s="40"/>
      <c r="P20" s="22"/>
      <c r="Q20" s="21"/>
      <c r="R20" s="21"/>
      <c r="S20" s="23"/>
    </row>
    <row r="21" spans="2:44" x14ac:dyDescent="0.45">
      <c r="B21" s="20">
        <v>100</v>
      </c>
      <c r="C21" s="21">
        <v>2</v>
      </c>
      <c r="D21" s="48">
        <v>2.5</v>
      </c>
      <c r="E21" s="21">
        <v>101</v>
      </c>
      <c r="F21" s="4">
        <v>358</v>
      </c>
      <c r="G21" s="4">
        <v>498</v>
      </c>
      <c r="H21" s="4">
        <v>590</v>
      </c>
      <c r="I21" s="4">
        <v>724</v>
      </c>
      <c r="J21" s="4">
        <v>803</v>
      </c>
      <c r="K21" s="8">
        <f>F21/10</f>
        <v>35.799999999999997</v>
      </c>
      <c r="L21" s="8">
        <f>G21/20</f>
        <v>24.9</v>
      </c>
      <c r="M21" s="8">
        <f>H21/30</f>
        <v>19.666666666666668</v>
      </c>
      <c r="N21" s="8">
        <f>I21/40</f>
        <v>18.100000000000001</v>
      </c>
      <c r="O21" s="8">
        <f>J21/50</f>
        <v>16.059999999999999</v>
      </c>
      <c r="P21" s="22">
        <v>2.38</v>
      </c>
      <c r="Q21" s="21"/>
      <c r="R21" s="21">
        <v>2.38</v>
      </c>
      <c r="S21" s="23"/>
    </row>
    <row r="22" spans="2:44" x14ac:dyDescent="0.45">
      <c r="B22" s="20">
        <v>100</v>
      </c>
      <c r="C22" s="21">
        <v>2</v>
      </c>
      <c r="D22" s="48">
        <v>3</v>
      </c>
      <c r="E22" s="21">
        <v>81</v>
      </c>
      <c r="F22" s="4">
        <v>238</v>
      </c>
      <c r="G22" s="4">
        <v>428</v>
      </c>
      <c r="H22" s="4">
        <v>579</v>
      </c>
      <c r="I22" s="4">
        <v>690</v>
      </c>
      <c r="J22" s="4">
        <v>882</v>
      </c>
      <c r="K22" s="5">
        <v>23.8</v>
      </c>
      <c r="L22" s="5">
        <v>21.4</v>
      </c>
      <c r="M22" s="5">
        <v>19.3</v>
      </c>
      <c r="N22" s="5">
        <v>17.3</v>
      </c>
      <c r="O22" s="5">
        <v>17.600000000000001</v>
      </c>
      <c r="P22" s="22">
        <v>1.38</v>
      </c>
      <c r="Q22" s="21"/>
      <c r="R22" s="21">
        <f>AVERAGE(P22:P26)</f>
        <v>1.5580000000000001</v>
      </c>
      <c r="S22" s="23"/>
    </row>
    <row r="23" spans="2:44" x14ac:dyDescent="0.45">
      <c r="B23" s="20">
        <v>100</v>
      </c>
      <c r="C23" s="21">
        <v>2</v>
      </c>
      <c r="D23" s="48">
        <v>3</v>
      </c>
      <c r="E23" s="21">
        <v>17</v>
      </c>
      <c r="F23" s="4">
        <v>779</v>
      </c>
      <c r="G23" s="4">
        <v>1088</v>
      </c>
      <c r="H23" s="4">
        <v>1293</v>
      </c>
      <c r="I23" s="4">
        <v>1798</v>
      </c>
      <c r="J23" s="4">
        <v>2058</v>
      </c>
      <c r="K23" s="8">
        <f>F23/10</f>
        <v>77.900000000000006</v>
      </c>
      <c r="L23" s="8">
        <f>G23/20</f>
        <v>54.4</v>
      </c>
      <c r="M23" s="8">
        <f>H23/30</f>
        <v>43.1</v>
      </c>
      <c r="N23" s="8">
        <f>I23/40</f>
        <v>44.95</v>
      </c>
      <c r="O23" s="8">
        <f>J23/50</f>
        <v>41.16</v>
      </c>
      <c r="P23" s="22">
        <v>1.44</v>
      </c>
      <c r="Q23" s="21"/>
      <c r="R23" s="21"/>
      <c r="S23" s="23"/>
    </row>
    <row r="24" spans="2:44" x14ac:dyDescent="0.45">
      <c r="B24" s="20">
        <v>100</v>
      </c>
      <c r="C24" s="21">
        <v>2</v>
      </c>
      <c r="D24" s="48">
        <v>3</v>
      </c>
      <c r="E24" s="21">
        <v>59</v>
      </c>
      <c r="F24" s="4">
        <v>450</v>
      </c>
      <c r="G24" s="4">
        <v>650</v>
      </c>
      <c r="H24" s="4">
        <v>849</v>
      </c>
      <c r="I24" s="4">
        <v>990</v>
      </c>
      <c r="J24" s="4">
        <v>1153</v>
      </c>
      <c r="K24" s="8">
        <f>F24/10</f>
        <v>45</v>
      </c>
      <c r="L24" s="8">
        <f>G24/20</f>
        <v>32.5</v>
      </c>
      <c r="M24" s="8">
        <f>H24/30</f>
        <v>28.3</v>
      </c>
      <c r="N24" s="8">
        <f>I24/40</f>
        <v>24.75</v>
      </c>
      <c r="O24" s="8">
        <f>J24/50</f>
        <v>23.06</v>
      </c>
      <c r="P24" s="22">
        <v>1.48</v>
      </c>
      <c r="Q24" s="21"/>
      <c r="R24" s="21"/>
      <c r="S24" s="23"/>
    </row>
    <row r="25" spans="2:44" x14ac:dyDescent="0.45">
      <c r="B25" s="20">
        <v>100</v>
      </c>
      <c r="C25" s="21">
        <v>2</v>
      </c>
      <c r="D25" s="48">
        <v>3</v>
      </c>
      <c r="E25" s="21">
        <v>24</v>
      </c>
      <c r="F25" s="4">
        <v>237</v>
      </c>
      <c r="G25" s="4">
        <v>379</v>
      </c>
      <c r="H25" s="4">
        <v>477</v>
      </c>
      <c r="I25" s="4">
        <v>573</v>
      </c>
      <c r="J25" s="4">
        <v>672</v>
      </c>
      <c r="K25" s="8">
        <f>F25/10</f>
        <v>23.7</v>
      </c>
      <c r="L25" s="8">
        <f>G25/20</f>
        <v>18.95</v>
      </c>
      <c r="M25" s="8">
        <f>H25/30</f>
        <v>15.9</v>
      </c>
      <c r="N25" s="8">
        <f>I25/40</f>
        <v>14.324999999999999</v>
      </c>
      <c r="O25" s="8">
        <f>J25/50</f>
        <v>13.44</v>
      </c>
      <c r="P25" s="22">
        <v>1.79</v>
      </c>
      <c r="Q25" s="21"/>
      <c r="R25" s="21"/>
      <c r="S25" s="23"/>
    </row>
    <row r="26" spans="2:44" x14ac:dyDescent="0.45">
      <c r="B26" s="20">
        <v>100</v>
      </c>
      <c r="C26" s="21">
        <v>2</v>
      </c>
      <c r="D26" s="48">
        <v>3.5</v>
      </c>
      <c r="E26" s="21">
        <v>14</v>
      </c>
      <c r="F26" s="4">
        <v>345</v>
      </c>
      <c r="G26" s="4">
        <v>558</v>
      </c>
      <c r="H26" s="4">
        <v>740</v>
      </c>
      <c r="I26" s="4">
        <v>885</v>
      </c>
      <c r="J26" s="4">
        <v>975</v>
      </c>
      <c r="K26" s="8">
        <f>F26/10</f>
        <v>34.5</v>
      </c>
      <c r="L26" s="8">
        <f>G26/20</f>
        <v>27.9</v>
      </c>
      <c r="M26" s="8">
        <f>H26/30</f>
        <v>24.666666666666668</v>
      </c>
      <c r="N26" s="8">
        <f>I26/40</f>
        <v>22.125</v>
      </c>
      <c r="O26" s="8">
        <f>J26/50</f>
        <v>19.5</v>
      </c>
      <c r="P26" s="22">
        <v>1.7</v>
      </c>
      <c r="Q26" s="21"/>
      <c r="R26" s="21">
        <f>AVERAGE(P26:P27)</f>
        <v>2.0150000000000001</v>
      </c>
      <c r="S26" s="23"/>
    </row>
    <row r="27" spans="2:44" x14ac:dyDescent="0.45">
      <c r="B27" s="20">
        <v>100</v>
      </c>
      <c r="C27" s="21">
        <v>2</v>
      </c>
      <c r="D27" s="48">
        <v>3.5</v>
      </c>
      <c r="E27" s="21">
        <v>63</v>
      </c>
      <c r="F27" s="4">
        <v>430</v>
      </c>
      <c r="G27" s="4">
        <v>615</v>
      </c>
      <c r="H27" s="4">
        <v>711</v>
      </c>
      <c r="I27" s="4">
        <v>751</v>
      </c>
      <c r="J27" s="4">
        <v>798</v>
      </c>
      <c r="K27" s="8">
        <f>F27/10</f>
        <v>43</v>
      </c>
      <c r="L27" s="8">
        <f>G27/20</f>
        <v>30.75</v>
      </c>
      <c r="M27" s="8">
        <f>H27/30</f>
        <v>23.7</v>
      </c>
      <c r="N27" s="8">
        <f>I27/40</f>
        <v>18.774999999999999</v>
      </c>
      <c r="O27" s="8">
        <f>J27/50</f>
        <v>15.96</v>
      </c>
      <c r="P27" s="22">
        <v>2.33</v>
      </c>
      <c r="Q27" s="21"/>
      <c r="R27" s="21"/>
      <c r="S27" s="23"/>
    </row>
    <row r="28" spans="2:44" x14ac:dyDescent="0.45">
      <c r="B28" s="20">
        <v>100</v>
      </c>
      <c r="C28" s="21">
        <v>2</v>
      </c>
      <c r="D28" s="48">
        <v>4</v>
      </c>
      <c r="E28" s="21">
        <v>5</v>
      </c>
      <c r="F28" s="4">
        <v>272</v>
      </c>
      <c r="G28" s="4">
        <v>343</v>
      </c>
      <c r="H28" s="4">
        <v>409</v>
      </c>
      <c r="I28" s="4">
        <v>517</v>
      </c>
      <c r="J28" s="4">
        <v>588</v>
      </c>
      <c r="K28" s="8">
        <f>F28/10</f>
        <v>27.2</v>
      </c>
      <c r="L28" s="8">
        <f>G28/20</f>
        <v>17.149999999999999</v>
      </c>
      <c r="M28" s="8">
        <f>H28/30</f>
        <v>13.633333333333333</v>
      </c>
      <c r="N28" s="8">
        <f>I28/40</f>
        <v>12.925000000000001</v>
      </c>
      <c r="O28" s="8">
        <f>J28/50</f>
        <v>11.76</v>
      </c>
      <c r="P28" s="22">
        <v>2.56</v>
      </c>
      <c r="Q28" s="21"/>
      <c r="R28" s="21">
        <v>2.56</v>
      </c>
      <c r="S28" s="23"/>
    </row>
    <row r="29" spans="2:44" x14ac:dyDescent="0.45">
      <c r="B29" s="20">
        <v>100</v>
      </c>
      <c r="C29" s="21">
        <v>2</v>
      </c>
      <c r="D29" s="48">
        <v>4.5</v>
      </c>
      <c r="E29" s="21">
        <v>0</v>
      </c>
      <c r="F29" s="4">
        <v>155</v>
      </c>
      <c r="G29" s="4">
        <v>256</v>
      </c>
      <c r="H29" s="4">
        <v>313</v>
      </c>
      <c r="I29" s="4">
        <v>347</v>
      </c>
      <c r="J29" s="4">
        <v>391</v>
      </c>
      <c r="K29" s="8">
        <f>F29/10</f>
        <v>15.5</v>
      </c>
      <c r="L29" s="8">
        <f>G29/20</f>
        <v>12.8</v>
      </c>
      <c r="M29" s="8">
        <f>H29/30</f>
        <v>10.433333333333334</v>
      </c>
      <c r="N29" s="8">
        <f>I29/40</f>
        <v>8.6750000000000007</v>
      </c>
      <c r="O29" s="8">
        <f>J29/50</f>
        <v>7.82</v>
      </c>
      <c r="P29" s="22">
        <v>4.75</v>
      </c>
      <c r="Q29" s="21"/>
      <c r="R29" s="21">
        <v>4.75</v>
      </c>
      <c r="S29" s="23"/>
      <c r="V29" t="s">
        <v>82</v>
      </c>
    </row>
    <row r="30" spans="2:44" x14ac:dyDescent="0.45">
      <c r="B30" s="20">
        <v>100</v>
      </c>
      <c r="C30" s="21">
        <v>2</v>
      </c>
      <c r="D30" s="48">
        <v>5</v>
      </c>
      <c r="E30" s="21">
        <v>12</v>
      </c>
      <c r="F30" s="4">
        <v>172</v>
      </c>
      <c r="G30" s="4">
        <v>233</v>
      </c>
      <c r="H30" s="4">
        <v>273</v>
      </c>
      <c r="I30" s="4">
        <v>307</v>
      </c>
      <c r="J30" s="4">
        <v>344</v>
      </c>
      <c r="K30" s="8">
        <f>F30/10</f>
        <v>17.2</v>
      </c>
      <c r="L30" s="8">
        <f>G30/20</f>
        <v>11.65</v>
      </c>
      <c r="M30" s="8">
        <f>H30/30</f>
        <v>9.1</v>
      </c>
      <c r="N30" s="8">
        <f>I30/40</f>
        <v>7.6749999999999998</v>
      </c>
      <c r="O30" s="8">
        <f>J30/50</f>
        <v>6.88</v>
      </c>
      <c r="P30" s="22">
        <v>5.4</v>
      </c>
      <c r="Q30" s="21" t="s">
        <v>19</v>
      </c>
      <c r="R30" s="21">
        <v>5.4</v>
      </c>
      <c r="S30" s="23"/>
      <c r="V30" t="s">
        <v>67</v>
      </c>
      <c r="W30" t="s">
        <v>68</v>
      </c>
      <c r="X30" t="s">
        <v>69</v>
      </c>
      <c r="Y30" t="s">
        <v>70</v>
      </c>
      <c r="Z30" t="s">
        <v>71</v>
      </c>
      <c r="AA30" t="s">
        <v>72</v>
      </c>
      <c r="AB30" t="s">
        <v>73</v>
      </c>
      <c r="AC30" t="s">
        <v>76</v>
      </c>
      <c r="AD30" t="s">
        <v>77</v>
      </c>
      <c r="AE30" t="s">
        <v>78</v>
      </c>
      <c r="AF30" t="s">
        <v>79</v>
      </c>
      <c r="AG30" t="s">
        <v>80</v>
      </c>
      <c r="AH30" t="s">
        <v>81</v>
      </c>
      <c r="AI30" t="s">
        <v>83</v>
      </c>
      <c r="AJ30" t="s">
        <v>84</v>
      </c>
      <c r="AK30" t="s">
        <v>74</v>
      </c>
      <c r="AL30" t="s">
        <v>85</v>
      </c>
      <c r="AM30" t="s">
        <v>86</v>
      </c>
      <c r="AN30" t="s">
        <v>87</v>
      </c>
      <c r="AO30" t="s">
        <v>75</v>
      </c>
      <c r="AP30" t="s">
        <v>88</v>
      </c>
      <c r="AQ30" t="s">
        <v>89</v>
      </c>
      <c r="AR30" t="s">
        <v>90</v>
      </c>
    </row>
    <row r="31" spans="2:44" x14ac:dyDescent="0.45">
      <c r="B31" s="20">
        <v>100</v>
      </c>
      <c r="C31" s="21">
        <v>2</v>
      </c>
      <c r="D31" s="48">
        <v>10</v>
      </c>
      <c r="E31" s="21">
        <v>86</v>
      </c>
      <c r="F31" s="11">
        <v>441</v>
      </c>
      <c r="G31" s="11">
        <v>533</v>
      </c>
      <c r="H31" s="11">
        <v>578</v>
      </c>
      <c r="I31" s="11">
        <v>604</v>
      </c>
      <c r="J31" s="11">
        <v>643</v>
      </c>
      <c r="K31" s="8">
        <f>F31/10</f>
        <v>44.1</v>
      </c>
      <c r="L31" s="8">
        <f>G31/20</f>
        <v>26.65</v>
      </c>
      <c r="M31" s="8">
        <f>H31/30</f>
        <v>19.266666666666666</v>
      </c>
      <c r="N31" s="8">
        <f>I31/40</f>
        <v>15.1</v>
      </c>
      <c r="O31" s="8">
        <f>J31/50</f>
        <v>12.86</v>
      </c>
      <c r="P31" s="22">
        <v>3.75</v>
      </c>
      <c r="Q31" s="21"/>
      <c r="R31" s="21">
        <f>AVERAGE(P31:P34)</f>
        <v>5.8125</v>
      </c>
      <c r="S31" s="23"/>
      <c r="V31" t="s">
        <v>67</v>
      </c>
      <c r="W31">
        <v>0.5</v>
      </c>
      <c r="X31">
        <v>0.6</v>
      </c>
      <c r="Y31">
        <v>0.7</v>
      </c>
      <c r="Z31">
        <v>0.8</v>
      </c>
      <c r="AA31">
        <v>0.9</v>
      </c>
      <c r="AB31">
        <v>1</v>
      </c>
      <c r="AC31">
        <v>1.1000000000000001</v>
      </c>
      <c r="AD31">
        <v>1.2</v>
      </c>
      <c r="AE31">
        <v>1.3</v>
      </c>
      <c r="AF31">
        <v>1.4</v>
      </c>
      <c r="AG31">
        <v>1.5</v>
      </c>
      <c r="AH31">
        <v>1.8</v>
      </c>
      <c r="AI31">
        <v>1.9</v>
      </c>
      <c r="AJ31">
        <v>1.95</v>
      </c>
      <c r="AK31">
        <v>2</v>
      </c>
      <c r="AL31">
        <v>2.5</v>
      </c>
      <c r="AM31">
        <v>3</v>
      </c>
      <c r="AN31">
        <v>3.5</v>
      </c>
      <c r="AO31">
        <v>4</v>
      </c>
      <c r="AP31">
        <v>4.5</v>
      </c>
      <c r="AQ31">
        <v>5</v>
      </c>
      <c r="AR31">
        <v>10</v>
      </c>
    </row>
    <row r="32" spans="2:44" x14ac:dyDescent="0.45">
      <c r="B32" s="20">
        <v>100</v>
      </c>
      <c r="C32" s="21">
        <v>2</v>
      </c>
      <c r="D32" s="48">
        <v>10</v>
      </c>
      <c r="E32" s="21">
        <v>41</v>
      </c>
      <c r="F32" s="11">
        <v>214</v>
      </c>
      <c r="G32" s="11">
        <v>272</v>
      </c>
      <c r="H32" s="11">
        <v>305</v>
      </c>
      <c r="I32" s="11">
        <v>344</v>
      </c>
      <c r="J32" s="11">
        <v>365</v>
      </c>
      <c r="K32" s="5">
        <v>21.4</v>
      </c>
      <c r="L32" s="5">
        <v>13.6</v>
      </c>
      <c r="M32" s="5">
        <v>10.199999999999999</v>
      </c>
      <c r="N32" s="5">
        <v>8.3000000000000007</v>
      </c>
      <c r="O32" s="5">
        <v>7.3</v>
      </c>
      <c r="P32" s="22">
        <v>5</v>
      </c>
      <c r="Q32" s="21"/>
      <c r="R32" s="21"/>
      <c r="S32" s="23"/>
      <c r="V32" t="s">
        <v>91</v>
      </c>
      <c r="AG32">
        <v>1</v>
      </c>
      <c r="AH32">
        <v>1.1399999999999999</v>
      </c>
      <c r="AI32">
        <v>0.625</v>
      </c>
      <c r="AJ32">
        <v>0.86</v>
      </c>
      <c r="AK32">
        <v>1.7749999999999999</v>
      </c>
      <c r="AL32">
        <v>2.38</v>
      </c>
      <c r="AM32">
        <v>1.5580000000000001</v>
      </c>
      <c r="AN32">
        <v>2.0150000000000001</v>
      </c>
      <c r="AO32">
        <v>2.56</v>
      </c>
      <c r="AP32">
        <v>4.75</v>
      </c>
      <c r="AQ32">
        <v>5.4</v>
      </c>
      <c r="AR32">
        <v>5.8125</v>
      </c>
    </row>
    <row r="33" spans="2:44" x14ac:dyDescent="0.45">
      <c r="B33" s="20">
        <v>100</v>
      </c>
      <c r="C33" s="21">
        <v>2</v>
      </c>
      <c r="D33" s="48">
        <v>10</v>
      </c>
      <c r="E33" s="21">
        <v>2</v>
      </c>
      <c r="F33" s="11">
        <v>131</v>
      </c>
      <c r="G33" s="11">
        <v>194</v>
      </c>
      <c r="H33" s="11">
        <v>218</v>
      </c>
      <c r="I33" s="11">
        <v>260</v>
      </c>
      <c r="J33" s="11">
        <v>291</v>
      </c>
      <c r="K33" s="8">
        <f>F33/10</f>
        <v>13.1</v>
      </c>
      <c r="L33" s="8">
        <f>G33/20</f>
        <v>9.6999999999999993</v>
      </c>
      <c r="M33" s="8">
        <f>H33/30</f>
        <v>7.2666666666666666</v>
      </c>
      <c r="N33" s="8">
        <f>I33/40</f>
        <v>6.5</v>
      </c>
      <c r="O33" s="8">
        <f>J33/50</f>
        <v>5.82</v>
      </c>
      <c r="P33" s="22">
        <v>7</v>
      </c>
      <c r="Q33" s="21"/>
      <c r="R33" s="21"/>
      <c r="S33" s="23"/>
      <c r="V33" t="s">
        <v>92</v>
      </c>
      <c r="AB33">
        <v>1.34</v>
      </c>
      <c r="AC33">
        <v>1.86</v>
      </c>
      <c r="AD33">
        <v>2.0099999999999998</v>
      </c>
      <c r="AE33">
        <v>1.6</v>
      </c>
      <c r="AF33">
        <v>1.94</v>
      </c>
      <c r="AG33">
        <v>2.2599999999999998</v>
      </c>
      <c r="AH33">
        <v>3.29</v>
      </c>
      <c r="AI33">
        <v>3.04</v>
      </c>
      <c r="AJ33">
        <v>4.1100000000000003</v>
      </c>
      <c r="AK33">
        <v>3.38</v>
      </c>
      <c r="AL33">
        <v>16</v>
      </c>
      <c r="AM33">
        <v>7.67</v>
      </c>
      <c r="AN33">
        <v>10</v>
      </c>
      <c r="AO33">
        <v>6</v>
      </c>
      <c r="AP33">
        <v>6</v>
      </c>
      <c r="AQ33">
        <v>10</v>
      </c>
      <c r="AR33">
        <v>13</v>
      </c>
    </row>
    <row r="34" spans="2:44" ht="14.65" thickBot="1" x14ac:dyDescent="0.5">
      <c r="B34" s="24">
        <v>100</v>
      </c>
      <c r="C34" s="25">
        <v>2</v>
      </c>
      <c r="D34" s="49">
        <v>10</v>
      </c>
      <c r="E34" s="25">
        <v>27</v>
      </c>
      <c r="F34" s="26">
        <v>221</v>
      </c>
      <c r="G34" s="26">
        <v>287</v>
      </c>
      <c r="H34" s="26">
        <v>323</v>
      </c>
      <c r="I34" s="26">
        <v>361</v>
      </c>
      <c r="J34" s="26">
        <v>401</v>
      </c>
      <c r="K34" s="50">
        <f>F34/10</f>
        <v>22.1</v>
      </c>
      <c r="L34" s="50">
        <f>G34/20</f>
        <v>14.35</v>
      </c>
      <c r="M34" s="50">
        <f>H34/30</f>
        <v>10.766666666666667</v>
      </c>
      <c r="N34" s="50">
        <f>I34/40</f>
        <v>9.0250000000000004</v>
      </c>
      <c r="O34" s="50">
        <f>J34/50</f>
        <v>8.02</v>
      </c>
      <c r="P34" s="27">
        <v>7.5</v>
      </c>
      <c r="Q34" s="25"/>
      <c r="R34" s="25"/>
      <c r="S34" s="28"/>
      <c r="V34" t="s">
        <v>93</v>
      </c>
      <c r="Z34">
        <v>2.09</v>
      </c>
      <c r="AB34">
        <v>2.2200000000000002</v>
      </c>
    </row>
    <row r="35" spans="2:44" x14ac:dyDescent="0.45">
      <c r="B35" s="1">
        <v>100</v>
      </c>
      <c r="C35" s="1">
        <v>3</v>
      </c>
      <c r="D35" s="46">
        <v>1</v>
      </c>
      <c r="E35" s="1">
        <v>48</v>
      </c>
      <c r="F35" s="13" t="s">
        <v>31</v>
      </c>
      <c r="G35" s="35" t="s">
        <v>18</v>
      </c>
      <c r="H35" s="35" t="s">
        <v>18</v>
      </c>
      <c r="I35" s="35"/>
      <c r="J35" s="35"/>
      <c r="K35" s="39">
        <v>24.5</v>
      </c>
      <c r="L35" s="39"/>
      <c r="M35" s="39"/>
      <c r="N35" s="39"/>
      <c r="O35" s="39"/>
      <c r="P35" s="3">
        <v>1</v>
      </c>
      <c r="Q35" s="1" t="s">
        <v>32</v>
      </c>
      <c r="S35" s="1">
        <f>AVERAGE(P35:P38)</f>
        <v>1.34</v>
      </c>
      <c r="V35" t="s">
        <v>94</v>
      </c>
      <c r="X35">
        <v>2.4900000000000002</v>
      </c>
      <c r="Y35">
        <v>2.04</v>
      </c>
      <c r="Z35">
        <v>3</v>
      </c>
      <c r="AA35">
        <v>2.36</v>
      </c>
      <c r="AD35">
        <v>6.83</v>
      </c>
    </row>
    <row r="36" spans="2:44" x14ac:dyDescent="0.45">
      <c r="B36" s="1">
        <v>100</v>
      </c>
      <c r="C36" s="1">
        <v>3</v>
      </c>
      <c r="D36" s="46">
        <v>1</v>
      </c>
      <c r="E36" s="1">
        <v>19</v>
      </c>
      <c r="F36" s="4" t="s">
        <v>28</v>
      </c>
      <c r="G36" s="36" t="s">
        <v>18</v>
      </c>
      <c r="H36" s="36" t="s">
        <v>18</v>
      </c>
      <c r="I36" s="36"/>
      <c r="J36" s="36"/>
      <c r="K36" s="40">
        <f>316/4</f>
        <v>79</v>
      </c>
      <c r="L36" s="40"/>
      <c r="M36" s="40"/>
      <c r="N36" s="40"/>
      <c r="O36" s="40"/>
      <c r="P36" s="3">
        <v>1.2</v>
      </c>
    </row>
    <row r="37" spans="2:44" x14ac:dyDescent="0.45">
      <c r="B37" s="1">
        <v>100</v>
      </c>
      <c r="C37" s="1">
        <v>3</v>
      </c>
      <c r="D37" s="46">
        <v>1</v>
      </c>
      <c r="E37" s="1">
        <v>55</v>
      </c>
      <c r="F37" s="4" t="s">
        <v>29</v>
      </c>
      <c r="G37" s="36" t="s">
        <v>18</v>
      </c>
      <c r="H37" s="36" t="s">
        <v>18</v>
      </c>
      <c r="I37" s="36"/>
      <c r="J37" s="36"/>
      <c r="K37" s="40">
        <f>276/5</f>
        <v>55.2</v>
      </c>
      <c r="L37" s="40"/>
      <c r="M37" s="40"/>
      <c r="N37" s="40"/>
      <c r="O37" s="40"/>
      <c r="P37" s="3">
        <v>1.33</v>
      </c>
      <c r="Q37" s="1" t="s">
        <v>30</v>
      </c>
    </row>
    <row r="38" spans="2:44" x14ac:dyDescent="0.45">
      <c r="B38" s="1">
        <v>100</v>
      </c>
      <c r="C38" s="1">
        <v>3</v>
      </c>
      <c r="D38" s="46">
        <v>1</v>
      </c>
      <c r="E38" s="1">
        <v>49</v>
      </c>
      <c r="F38" s="10">
        <v>553</v>
      </c>
      <c r="G38" s="10">
        <v>815</v>
      </c>
      <c r="H38" s="10">
        <v>1137</v>
      </c>
      <c r="I38" s="10">
        <v>1576</v>
      </c>
      <c r="J38" s="34" t="s">
        <v>26</v>
      </c>
      <c r="K38" s="30">
        <f>F38/10</f>
        <v>55.3</v>
      </c>
      <c r="L38" s="30">
        <f>G38/20</f>
        <v>40.75</v>
      </c>
      <c r="M38" s="30">
        <f>H38/30</f>
        <v>37.9</v>
      </c>
      <c r="N38" s="30">
        <f>I38/40</f>
        <v>39.4</v>
      </c>
      <c r="O38" s="38">
        <v>41.3</v>
      </c>
      <c r="P38" s="31">
        <v>1.83</v>
      </c>
      <c r="Q38" s="1" t="s">
        <v>27</v>
      </c>
      <c r="R38" s="1">
        <v>53</v>
      </c>
    </row>
    <row r="39" spans="2:44" x14ac:dyDescent="0.45">
      <c r="B39" s="1">
        <v>100</v>
      </c>
      <c r="C39" s="1">
        <v>3</v>
      </c>
      <c r="D39" s="46">
        <v>1.1000000000000001</v>
      </c>
      <c r="E39" s="1">
        <v>32</v>
      </c>
      <c r="F39" s="10">
        <v>406</v>
      </c>
      <c r="G39" s="10">
        <v>603</v>
      </c>
      <c r="H39" s="10">
        <v>853</v>
      </c>
      <c r="I39" s="34" t="s">
        <v>35</v>
      </c>
      <c r="J39" s="34" t="s">
        <v>18</v>
      </c>
      <c r="K39" s="30">
        <f>F39/10</f>
        <v>40.6</v>
      </c>
      <c r="L39" s="30">
        <f>G39/20</f>
        <v>30.15</v>
      </c>
      <c r="M39" s="30">
        <f>H39/30</f>
        <v>28.433333333333334</v>
      </c>
      <c r="N39" s="38">
        <f>1350/36</f>
        <v>37.5</v>
      </c>
      <c r="O39" s="38" t="s">
        <v>18</v>
      </c>
      <c r="P39" s="31">
        <v>1.86</v>
      </c>
      <c r="Q39" s="1" t="s">
        <v>36</v>
      </c>
      <c r="R39" s="1">
        <v>63</v>
      </c>
      <c r="S39" s="1">
        <v>1.86</v>
      </c>
      <c r="V39" t="s">
        <v>67</v>
      </c>
      <c r="W39">
        <v>0.5</v>
      </c>
      <c r="X39">
        <v>0.6</v>
      </c>
      <c r="Y39">
        <v>0.7</v>
      </c>
      <c r="Z39">
        <v>0.8</v>
      </c>
      <c r="AA39">
        <v>0.9</v>
      </c>
      <c r="AB39">
        <v>1</v>
      </c>
      <c r="AC39">
        <v>1.1000000000000001</v>
      </c>
      <c r="AD39">
        <v>1.2</v>
      </c>
      <c r="AE39">
        <v>1.3</v>
      </c>
      <c r="AF39">
        <v>1.4</v>
      </c>
      <c r="AG39">
        <v>1.5</v>
      </c>
      <c r="AH39">
        <v>1.8</v>
      </c>
      <c r="AI39">
        <v>1.9</v>
      </c>
      <c r="AJ39">
        <v>1.95</v>
      </c>
      <c r="AK39">
        <v>2</v>
      </c>
      <c r="AL39">
        <v>2.5</v>
      </c>
      <c r="AM39">
        <v>3</v>
      </c>
      <c r="AN39">
        <v>3.5</v>
      </c>
      <c r="AO39">
        <v>4</v>
      </c>
      <c r="AP39">
        <v>4.5</v>
      </c>
      <c r="AQ39">
        <v>5</v>
      </c>
      <c r="AR39">
        <v>10</v>
      </c>
    </row>
    <row r="40" spans="2:44" x14ac:dyDescent="0.45">
      <c r="B40" s="1">
        <v>100</v>
      </c>
      <c r="C40" s="1">
        <v>3</v>
      </c>
      <c r="D40" s="46">
        <v>1.2</v>
      </c>
      <c r="E40" s="1">
        <v>16</v>
      </c>
      <c r="F40" s="10">
        <v>544</v>
      </c>
      <c r="G40" s="34" t="s">
        <v>37</v>
      </c>
      <c r="H40" s="34"/>
      <c r="I40" s="34"/>
      <c r="J40" s="34"/>
      <c r="K40" s="30">
        <v>54.4</v>
      </c>
      <c r="L40" s="38">
        <f>624/12</f>
        <v>52</v>
      </c>
      <c r="M40" s="38" t="s">
        <v>18</v>
      </c>
      <c r="N40" s="38"/>
      <c r="O40" s="38"/>
      <c r="P40" s="31">
        <v>1.92</v>
      </c>
      <c r="Q40" s="1" t="s">
        <v>38</v>
      </c>
      <c r="R40" s="1">
        <v>88</v>
      </c>
      <c r="S40" s="46">
        <f>AVERAGE(P40:P41)</f>
        <v>2.0099999999999998</v>
      </c>
      <c r="AH40">
        <v>1.1399999999999999</v>
      </c>
      <c r="AI40">
        <v>0.625</v>
      </c>
      <c r="AJ40">
        <v>0.86</v>
      </c>
      <c r="AK40">
        <v>1.7749999999999999</v>
      </c>
      <c r="AL40">
        <v>2.38</v>
      </c>
      <c r="AM40">
        <v>1.5580000000000001</v>
      </c>
      <c r="AN40">
        <v>2.0150000000000001</v>
      </c>
      <c r="AO40">
        <v>2.56</v>
      </c>
      <c r="AP40">
        <v>4.75</v>
      </c>
      <c r="AQ40">
        <v>5.4</v>
      </c>
      <c r="AR40">
        <v>5.8125</v>
      </c>
    </row>
    <row r="41" spans="2:44" x14ac:dyDescent="0.45">
      <c r="B41" s="1">
        <v>100</v>
      </c>
      <c r="C41" s="1">
        <v>3</v>
      </c>
      <c r="D41" s="46">
        <v>1.2</v>
      </c>
      <c r="E41" s="1">
        <v>30</v>
      </c>
      <c r="F41" s="10">
        <v>392</v>
      </c>
      <c r="G41" s="10">
        <v>613</v>
      </c>
      <c r="H41" s="10">
        <v>752</v>
      </c>
      <c r="I41" s="10">
        <v>1008</v>
      </c>
      <c r="J41" s="10">
        <v>1324</v>
      </c>
      <c r="K41" s="30">
        <f>F41/10</f>
        <v>39.200000000000003</v>
      </c>
      <c r="L41" s="30">
        <f>G41/20</f>
        <v>30.65</v>
      </c>
      <c r="M41" s="30">
        <f>H41/30</f>
        <v>25.066666666666666</v>
      </c>
      <c r="N41" s="30">
        <f>I41/40</f>
        <v>25.2</v>
      </c>
      <c r="O41" s="30">
        <v>41.3</v>
      </c>
      <c r="P41" s="31">
        <v>2.1</v>
      </c>
    </row>
    <row r="42" spans="2:44" x14ac:dyDescent="0.45">
      <c r="B42" s="1">
        <v>100</v>
      </c>
      <c r="C42" s="1">
        <v>3</v>
      </c>
      <c r="D42" s="46">
        <v>1.2</v>
      </c>
      <c r="E42" s="1" t="s">
        <v>18</v>
      </c>
      <c r="F42" s="34" t="s">
        <v>18</v>
      </c>
      <c r="G42" s="34" t="s">
        <v>18</v>
      </c>
      <c r="H42" s="34"/>
      <c r="I42" s="34"/>
      <c r="J42" s="34"/>
      <c r="K42" s="38" t="s">
        <v>18</v>
      </c>
      <c r="L42" s="38"/>
      <c r="M42" s="38"/>
      <c r="N42" s="38"/>
      <c r="O42" s="38"/>
      <c r="P42" s="31"/>
    </row>
    <row r="43" spans="2:44" x14ac:dyDescent="0.45">
      <c r="B43" s="1">
        <v>100</v>
      </c>
      <c r="C43" s="1">
        <v>3</v>
      </c>
      <c r="D43" s="46">
        <v>1.3</v>
      </c>
      <c r="E43" s="1">
        <v>84</v>
      </c>
      <c r="F43" s="2">
        <v>421</v>
      </c>
      <c r="G43" s="2">
        <v>643</v>
      </c>
      <c r="H43" s="2">
        <v>932</v>
      </c>
      <c r="I43" s="33" t="s">
        <v>33</v>
      </c>
      <c r="J43" s="33" t="s">
        <v>18</v>
      </c>
      <c r="K43" s="9">
        <f>F43/10</f>
        <v>42.1</v>
      </c>
      <c r="L43" s="9">
        <f>G43/20</f>
        <v>32.15</v>
      </c>
      <c r="M43" s="9">
        <f>H43/30</f>
        <v>31.066666666666666</v>
      </c>
      <c r="N43" s="37">
        <f>1299/49</f>
        <v>26.510204081632654</v>
      </c>
      <c r="O43" s="37" t="s">
        <v>18</v>
      </c>
      <c r="P43" s="31">
        <v>1.6</v>
      </c>
      <c r="Q43" s="1" t="s">
        <v>34</v>
      </c>
      <c r="R43" s="1">
        <v>60</v>
      </c>
    </row>
    <row r="44" spans="2:44" x14ac:dyDescent="0.45">
      <c r="B44" s="1">
        <v>100</v>
      </c>
      <c r="C44" s="1">
        <v>3</v>
      </c>
      <c r="D44" s="46">
        <v>1.4000000000000001</v>
      </c>
      <c r="E44" s="1">
        <v>65</v>
      </c>
      <c r="F44" s="2">
        <v>399</v>
      </c>
      <c r="G44" s="2">
        <v>572</v>
      </c>
      <c r="H44" s="2">
        <v>769</v>
      </c>
      <c r="I44" s="2">
        <v>1038</v>
      </c>
      <c r="J44" s="2">
        <v>1234</v>
      </c>
      <c r="K44" s="9">
        <f>F44/10</f>
        <v>39.9</v>
      </c>
      <c r="L44" s="9">
        <f>G44/20</f>
        <v>28.6</v>
      </c>
      <c r="M44" s="9">
        <f>H44/30</f>
        <v>25.633333333333333</v>
      </c>
      <c r="N44" s="9">
        <f>I44/40</f>
        <v>25.95</v>
      </c>
      <c r="O44" s="9">
        <f>J44/50</f>
        <v>24.68</v>
      </c>
      <c r="P44" s="31">
        <v>1.95</v>
      </c>
    </row>
    <row r="45" spans="2:44" x14ac:dyDescent="0.45">
      <c r="B45" s="1">
        <v>100</v>
      </c>
      <c r="C45" s="1">
        <v>3</v>
      </c>
      <c r="D45" s="46">
        <v>1.5</v>
      </c>
      <c r="E45" s="1">
        <v>9</v>
      </c>
      <c r="F45" s="2">
        <v>241</v>
      </c>
      <c r="G45" s="2">
        <v>341</v>
      </c>
      <c r="H45" s="2">
        <v>434</v>
      </c>
      <c r="I45" s="2">
        <v>569</v>
      </c>
      <c r="J45" s="2">
        <v>758</v>
      </c>
      <c r="K45" s="9">
        <f>F45/10</f>
        <v>24.1</v>
      </c>
      <c r="L45" s="9">
        <f>G45/20</f>
        <v>17.05</v>
      </c>
      <c r="M45" s="9">
        <f>H45/30</f>
        <v>14.466666666666667</v>
      </c>
      <c r="N45" s="9">
        <f>I45/40</f>
        <v>14.225</v>
      </c>
      <c r="O45" s="9">
        <f>J45/50</f>
        <v>15.16</v>
      </c>
      <c r="P45" s="31">
        <v>2.2599999999999998</v>
      </c>
    </row>
    <row r="46" spans="2:44" x14ac:dyDescent="0.45">
      <c r="B46" s="1">
        <v>100</v>
      </c>
      <c r="C46" s="1">
        <v>3</v>
      </c>
      <c r="D46" s="46">
        <v>1.8</v>
      </c>
      <c r="E46" s="1">
        <v>18</v>
      </c>
      <c r="F46" s="2">
        <v>221</v>
      </c>
      <c r="G46" s="2">
        <v>404</v>
      </c>
      <c r="H46" s="2">
        <v>506</v>
      </c>
      <c r="I46" s="2">
        <v>569</v>
      </c>
      <c r="J46" s="2">
        <v>652</v>
      </c>
      <c r="K46" s="9">
        <f>F46/10</f>
        <v>22.1</v>
      </c>
      <c r="L46" s="9">
        <f>G46/20</f>
        <v>20.2</v>
      </c>
      <c r="M46" s="9">
        <f>H46/30</f>
        <v>16.866666666666667</v>
      </c>
      <c r="N46" s="9">
        <f>I46/40</f>
        <v>14.225</v>
      </c>
      <c r="O46" s="9">
        <f>J46/50</f>
        <v>13.04</v>
      </c>
      <c r="P46" s="31">
        <v>3.29</v>
      </c>
    </row>
    <row r="47" spans="2:44" x14ac:dyDescent="0.45">
      <c r="B47" s="1">
        <v>100</v>
      </c>
      <c r="C47" s="1">
        <v>3</v>
      </c>
      <c r="D47" s="46">
        <v>1.9</v>
      </c>
      <c r="E47" s="1">
        <v>0</v>
      </c>
      <c r="F47" s="2">
        <v>207</v>
      </c>
      <c r="G47" s="2">
        <v>302</v>
      </c>
      <c r="H47" s="2">
        <v>392</v>
      </c>
      <c r="I47" s="2">
        <v>496</v>
      </c>
      <c r="J47" s="2">
        <v>614</v>
      </c>
      <c r="K47" s="9">
        <f>F47/10</f>
        <v>20.7</v>
      </c>
      <c r="L47" s="9">
        <f>G47/20</f>
        <v>15.1</v>
      </c>
      <c r="M47" s="9">
        <f>H47/30</f>
        <v>13.066666666666666</v>
      </c>
      <c r="N47" s="9">
        <f>I47/40</f>
        <v>12.4</v>
      </c>
      <c r="O47" s="9">
        <f>J47/50</f>
        <v>12.28</v>
      </c>
      <c r="P47" s="31">
        <v>3.04</v>
      </c>
    </row>
    <row r="48" spans="2:44" x14ac:dyDescent="0.45">
      <c r="B48" s="1">
        <v>100</v>
      </c>
      <c r="C48" s="1">
        <v>3</v>
      </c>
      <c r="D48" s="46">
        <v>1.95</v>
      </c>
      <c r="E48" s="1">
        <v>42</v>
      </c>
      <c r="F48" s="2">
        <v>369</v>
      </c>
      <c r="G48" s="2">
        <v>463</v>
      </c>
      <c r="H48" s="2">
        <v>514</v>
      </c>
      <c r="I48" s="2">
        <v>580</v>
      </c>
      <c r="J48" s="2">
        <v>614</v>
      </c>
      <c r="K48" s="9">
        <f>F48/10</f>
        <v>36.9</v>
      </c>
      <c r="L48" s="9">
        <f>G48/20</f>
        <v>23.15</v>
      </c>
      <c r="M48" s="9">
        <f>H48/30</f>
        <v>17.133333333333333</v>
      </c>
      <c r="N48" s="9">
        <f>I48/40</f>
        <v>14.5</v>
      </c>
      <c r="O48" s="9">
        <f>J48/50</f>
        <v>12.28</v>
      </c>
      <c r="P48" s="31">
        <v>4.1100000000000003</v>
      </c>
    </row>
    <row r="49" spans="2:19" x14ac:dyDescent="0.45">
      <c r="B49" s="1">
        <v>100</v>
      </c>
      <c r="C49" s="1">
        <v>3</v>
      </c>
      <c r="D49" s="46">
        <v>2</v>
      </c>
      <c r="E49" s="1">
        <v>1</v>
      </c>
      <c r="F49" s="2">
        <v>266</v>
      </c>
      <c r="G49" s="2">
        <v>348</v>
      </c>
      <c r="H49" s="2">
        <v>458</v>
      </c>
      <c r="I49" s="2">
        <v>548</v>
      </c>
      <c r="J49" s="2">
        <v>612</v>
      </c>
      <c r="K49" s="9">
        <f>F49/10</f>
        <v>26.6</v>
      </c>
      <c r="L49" s="9">
        <f>G49/20</f>
        <v>17.399999999999999</v>
      </c>
      <c r="M49" s="9">
        <f>H49/30</f>
        <v>15.266666666666667</v>
      </c>
      <c r="N49" s="9">
        <f>I49/40</f>
        <v>13.7</v>
      </c>
      <c r="O49" s="9">
        <f>J49/50</f>
        <v>12.24</v>
      </c>
      <c r="P49" s="31">
        <v>3.38</v>
      </c>
    </row>
    <row r="50" spans="2:19" x14ac:dyDescent="0.45">
      <c r="B50" s="1">
        <v>100</v>
      </c>
      <c r="C50" s="1">
        <v>3</v>
      </c>
      <c r="D50" s="46">
        <v>2.5</v>
      </c>
      <c r="E50" s="1">
        <v>3</v>
      </c>
      <c r="F50" s="2">
        <v>33</v>
      </c>
      <c r="G50" s="2">
        <v>138</v>
      </c>
      <c r="H50" s="2">
        <v>180</v>
      </c>
      <c r="I50" s="2">
        <v>224</v>
      </c>
      <c r="J50" s="2">
        <v>270</v>
      </c>
      <c r="K50" s="9">
        <f>F50/10</f>
        <v>3.3</v>
      </c>
      <c r="L50" s="9">
        <f>G50/20</f>
        <v>6.9</v>
      </c>
      <c r="M50" s="9">
        <f>H50/30</f>
        <v>6</v>
      </c>
      <c r="N50" s="9">
        <f>I50/40</f>
        <v>5.6</v>
      </c>
      <c r="O50" s="9">
        <f>J50/50</f>
        <v>5.4</v>
      </c>
      <c r="P50" s="31">
        <v>16</v>
      </c>
    </row>
    <row r="51" spans="2:19" x14ac:dyDescent="0.45">
      <c r="B51" s="1">
        <v>100</v>
      </c>
      <c r="C51" s="1">
        <v>3</v>
      </c>
      <c r="D51" s="46">
        <v>3</v>
      </c>
      <c r="E51" s="1">
        <v>5</v>
      </c>
      <c r="F51" s="2">
        <v>160</v>
      </c>
      <c r="G51" s="2">
        <v>217</v>
      </c>
      <c r="H51" s="2">
        <v>259</v>
      </c>
      <c r="I51" s="2">
        <v>312</v>
      </c>
      <c r="J51" s="2">
        <v>360</v>
      </c>
      <c r="K51" s="9">
        <f>F51/10</f>
        <v>16</v>
      </c>
      <c r="L51" s="9">
        <f>G51/20</f>
        <v>10.85</v>
      </c>
      <c r="M51" s="9">
        <f>H51/30</f>
        <v>8.6333333333333329</v>
      </c>
      <c r="N51" s="9">
        <f>I51/40</f>
        <v>7.8</v>
      </c>
      <c r="O51" s="9">
        <f>J51/50</f>
        <v>7.2</v>
      </c>
      <c r="P51" s="31">
        <v>7.67</v>
      </c>
    </row>
    <row r="52" spans="2:19" x14ac:dyDescent="0.45">
      <c r="B52" s="1">
        <v>100</v>
      </c>
      <c r="C52" s="1">
        <v>3</v>
      </c>
      <c r="D52" s="46">
        <v>3.5</v>
      </c>
      <c r="E52" s="1">
        <v>4</v>
      </c>
      <c r="F52" s="2">
        <v>147</v>
      </c>
      <c r="G52" s="2">
        <v>223</v>
      </c>
      <c r="H52" s="2">
        <v>241</v>
      </c>
      <c r="I52" s="2">
        <v>261</v>
      </c>
      <c r="J52" s="2">
        <v>287</v>
      </c>
      <c r="K52" s="9">
        <f>F52/10</f>
        <v>14.7</v>
      </c>
      <c r="L52" s="9">
        <f>G52/20</f>
        <v>11.15</v>
      </c>
      <c r="M52" s="9">
        <f>H52/30</f>
        <v>8.0333333333333332</v>
      </c>
      <c r="N52" s="9">
        <f>I52/40</f>
        <v>6.5250000000000004</v>
      </c>
      <c r="O52" s="9">
        <f>J52/50</f>
        <v>5.74</v>
      </c>
      <c r="P52" s="31">
        <v>10</v>
      </c>
    </row>
    <row r="53" spans="2:19" x14ac:dyDescent="0.45">
      <c r="B53" s="1">
        <v>100</v>
      </c>
      <c r="C53" s="1">
        <v>3</v>
      </c>
      <c r="D53" s="46">
        <v>4</v>
      </c>
      <c r="E53" s="1">
        <v>14</v>
      </c>
      <c r="F53" s="2">
        <v>133</v>
      </c>
      <c r="G53" s="2">
        <v>177</v>
      </c>
      <c r="H53" s="2">
        <v>230</v>
      </c>
      <c r="I53" s="2">
        <v>259</v>
      </c>
      <c r="J53" s="2">
        <v>281</v>
      </c>
      <c r="K53" s="9">
        <f>F53/10</f>
        <v>13.3</v>
      </c>
      <c r="L53" s="9">
        <f>G53/20</f>
        <v>8.85</v>
      </c>
      <c r="M53" s="9">
        <f>H53/30</f>
        <v>7.666666666666667</v>
      </c>
      <c r="N53" s="9">
        <f>I53/40</f>
        <v>6.4749999999999996</v>
      </c>
      <c r="O53" s="9">
        <f>J53/50</f>
        <v>5.62</v>
      </c>
      <c r="P53" s="31">
        <v>6</v>
      </c>
    </row>
    <row r="54" spans="2:19" x14ac:dyDescent="0.45">
      <c r="B54" s="1">
        <v>100</v>
      </c>
      <c r="C54" s="1">
        <v>3</v>
      </c>
      <c r="D54" s="46">
        <v>4.5</v>
      </c>
      <c r="E54" s="1">
        <v>12</v>
      </c>
      <c r="F54" s="2">
        <v>194</v>
      </c>
      <c r="G54" s="2">
        <v>233</v>
      </c>
      <c r="H54" s="2">
        <v>275</v>
      </c>
      <c r="I54" s="2">
        <v>295</v>
      </c>
      <c r="J54" s="2">
        <v>311</v>
      </c>
      <c r="K54" s="9">
        <f>F54/10</f>
        <v>19.399999999999999</v>
      </c>
      <c r="L54" s="9">
        <f>G54/20</f>
        <v>11.65</v>
      </c>
      <c r="M54" s="9">
        <f>H54/30</f>
        <v>9.1666666666666661</v>
      </c>
      <c r="N54" s="9">
        <f>I54/40</f>
        <v>7.375</v>
      </c>
      <c r="O54" s="9">
        <f>J54/50</f>
        <v>6.22</v>
      </c>
      <c r="P54" s="31">
        <v>6</v>
      </c>
    </row>
    <row r="55" spans="2:19" x14ac:dyDescent="0.45">
      <c r="B55" s="1">
        <v>100</v>
      </c>
      <c r="C55" s="1">
        <v>3</v>
      </c>
      <c r="D55" s="46">
        <v>5</v>
      </c>
      <c r="E55" s="1">
        <v>16</v>
      </c>
      <c r="F55" s="2">
        <v>135</v>
      </c>
      <c r="G55" s="2">
        <v>181</v>
      </c>
      <c r="H55" s="2">
        <v>218</v>
      </c>
      <c r="I55" s="2">
        <v>245</v>
      </c>
      <c r="J55" s="2">
        <v>266</v>
      </c>
      <c r="K55" s="9">
        <f>F55/10</f>
        <v>13.5</v>
      </c>
      <c r="L55" s="9">
        <f>G55/20</f>
        <v>9.0500000000000007</v>
      </c>
      <c r="M55" s="9">
        <f>H55/30</f>
        <v>7.2666666666666666</v>
      </c>
      <c r="N55" s="9">
        <f>I55/40</f>
        <v>6.125</v>
      </c>
      <c r="O55" s="9">
        <f>J55/50</f>
        <v>5.32</v>
      </c>
      <c r="P55" s="31">
        <v>10</v>
      </c>
    </row>
    <row r="56" spans="2:19" x14ac:dyDescent="0.45">
      <c r="B56" s="1">
        <v>100</v>
      </c>
      <c r="C56" s="1">
        <v>3</v>
      </c>
      <c r="D56" s="46">
        <v>10</v>
      </c>
      <c r="E56" s="1">
        <v>31</v>
      </c>
      <c r="F56" s="2">
        <v>121</v>
      </c>
      <c r="G56" s="2">
        <v>174</v>
      </c>
      <c r="H56" s="2">
        <v>208</v>
      </c>
      <c r="I56" s="2">
        <v>228</v>
      </c>
      <c r="J56" s="2">
        <v>240</v>
      </c>
      <c r="K56" s="9">
        <f>F56/10</f>
        <v>12.1</v>
      </c>
      <c r="L56" s="9">
        <f>G56/20</f>
        <v>8.6999999999999993</v>
      </c>
      <c r="M56" s="9">
        <f>H56/30</f>
        <v>6.9333333333333336</v>
      </c>
      <c r="N56" s="9">
        <f>I56/40</f>
        <v>5.7</v>
      </c>
      <c r="O56" s="9">
        <f>J56/50</f>
        <v>4.8</v>
      </c>
      <c r="P56" s="31">
        <v>13</v>
      </c>
    </row>
    <row r="57" spans="2:19" x14ac:dyDescent="0.45">
      <c r="B57" s="1">
        <v>100</v>
      </c>
      <c r="C57" s="1">
        <v>4</v>
      </c>
      <c r="D57" s="46">
        <v>0.8</v>
      </c>
      <c r="E57" s="1">
        <v>170</v>
      </c>
      <c r="F57" s="33" t="s">
        <v>48</v>
      </c>
      <c r="G57" s="33" t="s">
        <v>18</v>
      </c>
      <c r="H57" s="33"/>
      <c r="I57" s="33"/>
      <c r="J57" s="33"/>
      <c r="K57" s="37">
        <v>17</v>
      </c>
      <c r="L57" s="37" t="s">
        <v>18</v>
      </c>
      <c r="M57" s="37"/>
      <c r="N57" s="37"/>
      <c r="O57" s="37"/>
      <c r="P57" s="31">
        <v>2</v>
      </c>
      <c r="S57" s="46">
        <f>AVERAGE(P57:P60)</f>
        <v>2.09</v>
      </c>
    </row>
    <row r="58" spans="2:19" x14ac:dyDescent="0.45">
      <c r="B58" s="1">
        <v>100</v>
      </c>
      <c r="C58" s="1">
        <v>4</v>
      </c>
      <c r="D58" s="46">
        <v>0.8</v>
      </c>
      <c r="E58" s="1">
        <v>40</v>
      </c>
      <c r="F58" s="2">
        <v>440</v>
      </c>
      <c r="G58" s="2">
        <v>659</v>
      </c>
      <c r="H58" s="2">
        <v>1441</v>
      </c>
      <c r="I58" s="2">
        <v>2107</v>
      </c>
      <c r="J58" s="33" t="s">
        <v>46</v>
      </c>
      <c r="K58" s="9">
        <f>F58/10</f>
        <v>44</v>
      </c>
      <c r="L58" s="9">
        <f>G58/20</f>
        <v>32.950000000000003</v>
      </c>
      <c r="M58" s="9">
        <f>H58/30</f>
        <v>48.033333333333331</v>
      </c>
      <c r="N58" s="9">
        <f>I58/40</f>
        <v>52.674999999999997</v>
      </c>
      <c r="O58" s="37">
        <f>2357/42</f>
        <v>56.11904761904762</v>
      </c>
      <c r="P58" s="31">
        <v>2</v>
      </c>
    </row>
    <row r="59" spans="2:19" x14ac:dyDescent="0.45">
      <c r="B59" s="1">
        <v>100</v>
      </c>
      <c r="C59" s="1">
        <v>4</v>
      </c>
      <c r="D59" s="46">
        <v>0.8</v>
      </c>
      <c r="E59" s="1">
        <v>49</v>
      </c>
      <c r="F59" s="2">
        <v>400</v>
      </c>
      <c r="G59" s="2">
        <v>720</v>
      </c>
      <c r="H59" s="2">
        <v>1316</v>
      </c>
      <c r="I59" s="33" t="s">
        <v>49</v>
      </c>
      <c r="J59" s="33"/>
      <c r="K59" s="9">
        <f>F59/10</f>
        <v>40</v>
      </c>
      <c r="L59" s="9">
        <f>G59/20</f>
        <v>36</v>
      </c>
      <c r="M59" s="9">
        <f>H59/30</f>
        <v>43.866666666666667</v>
      </c>
      <c r="N59" s="37">
        <f>1406/31</f>
        <v>45.354838709677416</v>
      </c>
      <c r="O59" s="37"/>
      <c r="P59" s="31">
        <v>2.16</v>
      </c>
      <c r="Q59" s="1" t="s">
        <v>50</v>
      </c>
      <c r="R59" s="1">
        <v>68</v>
      </c>
    </row>
    <row r="60" spans="2:19" x14ac:dyDescent="0.45">
      <c r="B60" s="1">
        <v>100</v>
      </c>
      <c r="C60" s="1">
        <v>4</v>
      </c>
      <c r="D60" s="46">
        <v>0.8</v>
      </c>
      <c r="E60" s="1">
        <v>93</v>
      </c>
      <c r="F60" s="2">
        <v>357</v>
      </c>
      <c r="G60" s="33" t="s">
        <v>47</v>
      </c>
      <c r="H60" s="33" t="s">
        <v>18</v>
      </c>
      <c r="I60" s="33" t="s">
        <v>18</v>
      </c>
      <c r="J60" s="33"/>
      <c r="K60" s="9">
        <f>F60/10</f>
        <v>35.700000000000003</v>
      </c>
      <c r="L60" s="37">
        <f>868/14</f>
        <v>62</v>
      </c>
      <c r="M60" s="37" t="s">
        <v>18</v>
      </c>
      <c r="N60" s="37"/>
      <c r="O60" s="37"/>
      <c r="P60" s="31">
        <v>2.2000000000000002</v>
      </c>
    </row>
    <row r="61" spans="2:19" x14ac:dyDescent="0.45">
      <c r="B61" s="1">
        <v>100</v>
      </c>
      <c r="C61" s="1">
        <v>4</v>
      </c>
      <c r="D61" s="46">
        <v>0.8</v>
      </c>
      <c r="E61" s="1" t="s">
        <v>18</v>
      </c>
      <c r="F61" s="33" t="s">
        <v>18</v>
      </c>
      <c r="G61" s="33"/>
      <c r="H61" s="33"/>
      <c r="I61" s="33"/>
      <c r="J61" s="33"/>
      <c r="K61" s="37"/>
      <c r="L61" s="37"/>
      <c r="M61" s="37"/>
      <c r="N61" s="37"/>
      <c r="O61" s="37"/>
      <c r="P61" s="31"/>
    </row>
    <row r="62" spans="2:19" x14ac:dyDescent="0.45">
      <c r="B62" s="1">
        <v>100</v>
      </c>
      <c r="C62" s="1">
        <v>4</v>
      </c>
      <c r="D62" s="46">
        <v>1</v>
      </c>
      <c r="E62" s="1">
        <v>101</v>
      </c>
      <c r="F62" s="2">
        <v>559</v>
      </c>
      <c r="G62" s="33" t="s">
        <v>44</v>
      </c>
      <c r="H62" s="33" t="s">
        <v>18</v>
      </c>
      <c r="I62" s="33"/>
      <c r="J62" s="33"/>
      <c r="K62" s="9">
        <f>F62/10</f>
        <v>55.9</v>
      </c>
      <c r="L62" s="37">
        <f>751/12</f>
        <v>62.583333333333336</v>
      </c>
      <c r="M62" s="37"/>
      <c r="N62" s="37"/>
      <c r="O62" s="37"/>
      <c r="P62" s="3">
        <v>1.46</v>
      </c>
      <c r="Q62" s="1" t="s">
        <v>45</v>
      </c>
      <c r="R62" s="1">
        <v>67</v>
      </c>
      <c r="S62" s="1">
        <f>AVERAGE(P62:P66)</f>
        <v>2.2199999999999998</v>
      </c>
    </row>
    <row r="63" spans="2:19" x14ac:dyDescent="0.45">
      <c r="B63" s="1">
        <v>100</v>
      </c>
      <c r="C63" s="1">
        <v>4</v>
      </c>
      <c r="D63" s="46">
        <v>1</v>
      </c>
      <c r="E63" s="1">
        <v>28</v>
      </c>
      <c r="F63" s="2">
        <v>300</v>
      </c>
      <c r="G63" s="2">
        <v>500</v>
      </c>
      <c r="H63" s="2">
        <v>812</v>
      </c>
      <c r="I63" s="2">
        <v>1146</v>
      </c>
      <c r="J63" s="2">
        <v>1389</v>
      </c>
      <c r="K63" s="9">
        <f>F63/10</f>
        <v>30</v>
      </c>
      <c r="L63" s="9">
        <f>G63/20</f>
        <v>25</v>
      </c>
      <c r="M63" s="9">
        <f>H63/30</f>
        <v>27.066666666666666</v>
      </c>
      <c r="N63" s="9">
        <f>I63/40</f>
        <v>28.65</v>
      </c>
      <c r="O63" s="9">
        <f>J63/50</f>
        <v>27.78</v>
      </c>
      <c r="P63" s="3">
        <v>2.17</v>
      </c>
    </row>
    <row r="64" spans="2:19" x14ac:dyDescent="0.45">
      <c r="B64" s="1">
        <v>100</v>
      </c>
      <c r="C64" s="1">
        <v>4</v>
      </c>
      <c r="D64" s="46">
        <v>1</v>
      </c>
      <c r="E64" s="1">
        <v>46</v>
      </c>
      <c r="F64" s="2">
        <v>287</v>
      </c>
      <c r="G64" s="2">
        <v>470</v>
      </c>
      <c r="H64" s="2">
        <v>613</v>
      </c>
      <c r="I64" s="2">
        <v>839</v>
      </c>
      <c r="J64" s="2">
        <v>974</v>
      </c>
      <c r="K64" s="9">
        <f>F64/10</f>
        <v>28.7</v>
      </c>
      <c r="L64" s="9">
        <f>G64/20</f>
        <v>23.5</v>
      </c>
      <c r="M64" s="9">
        <f>H64/30</f>
        <v>20.433333333333334</v>
      </c>
      <c r="N64" s="9">
        <f>I64/40</f>
        <v>20.975000000000001</v>
      </c>
      <c r="O64" s="9">
        <f>J64/50</f>
        <v>19.48</v>
      </c>
      <c r="P64" s="3">
        <v>2.2999999999999998</v>
      </c>
    </row>
    <row r="65" spans="2:19" x14ac:dyDescent="0.45">
      <c r="B65" s="1">
        <v>100</v>
      </c>
      <c r="C65" s="1">
        <v>4</v>
      </c>
      <c r="D65" s="46">
        <v>1</v>
      </c>
      <c r="E65" s="1">
        <v>102</v>
      </c>
      <c r="F65" s="2">
        <v>507</v>
      </c>
      <c r="G65" s="2">
        <v>792</v>
      </c>
      <c r="H65" s="2">
        <v>970</v>
      </c>
      <c r="I65" s="2">
        <v>1208</v>
      </c>
      <c r="J65" s="2">
        <v>1474</v>
      </c>
      <c r="K65" s="9">
        <f>F65/10</f>
        <v>50.7</v>
      </c>
      <c r="L65" s="9">
        <f>G65/20</f>
        <v>39.6</v>
      </c>
      <c r="M65" s="9">
        <f>H65/30</f>
        <v>32.333333333333336</v>
      </c>
      <c r="N65" s="9">
        <f>I65/40</f>
        <v>30.2</v>
      </c>
      <c r="O65" s="9">
        <f>J65/50</f>
        <v>29.48</v>
      </c>
      <c r="P65" s="3">
        <v>2.4</v>
      </c>
    </row>
    <row r="66" spans="2:19" x14ac:dyDescent="0.45">
      <c r="B66" s="1">
        <v>100</v>
      </c>
      <c r="C66" s="1">
        <v>4</v>
      </c>
      <c r="D66" s="46">
        <v>1</v>
      </c>
      <c r="E66" s="1">
        <v>43</v>
      </c>
      <c r="F66" s="2">
        <v>399</v>
      </c>
      <c r="G66" s="2">
        <v>736</v>
      </c>
      <c r="H66" s="2">
        <v>930</v>
      </c>
      <c r="I66" s="2">
        <v>1066</v>
      </c>
      <c r="J66" s="2">
        <v>1121</v>
      </c>
      <c r="K66" s="9">
        <f>F66/10</f>
        <v>39.9</v>
      </c>
      <c r="L66" s="9">
        <f>G66/20</f>
        <v>36.799999999999997</v>
      </c>
      <c r="M66" s="9">
        <f>H66/30</f>
        <v>31</v>
      </c>
      <c r="N66" s="9">
        <f>I66/40</f>
        <v>26.65</v>
      </c>
      <c r="O66" s="9">
        <f>J66/50</f>
        <v>22.42</v>
      </c>
      <c r="P66" s="3">
        <v>2.77</v>
      </c>
    </row>
    <row r="67" spans="2:19" x14ac:dyDescent="0.45">
      <c r="B67" s="1">
        <v>100</v>
      </c>
      <c r="C67" s="1">
        <v>5</v>
      </c>
      <c r="D67" s="46">
        <v>0.5</v>
      </c>
      <c r="E67" s="1">
        <v>28</v>
      </c>
      <c r="F67" s="33" t="s">
        <v>51</v>
      </c>
      <c r="G67" s="33" t="s">
        <v>18</v>
      </c>
      <c r="H67" s="33"/>
      <c r="I67" s="33"/>
      <c r="J67" s="33"/>
      <c r="K67" s="37">
        <f>232/3</f>
        <v>77.333333333333329</v>
      </c>
      <c r="L67" s="37" t="s">
        <v>18</v>
      </c>
      <c r="M67" s="37"/>
      <c r="N67" s="37"/>
      <c r="O67" s="37"/>
      <c r="P67" s="3"/>
    </row>
    <row r="68" spans="2:19" x14ac:dyDescent="0.45">
      <c r="B68" s="1">
        <v>100</v>
      </c>
      <c r="C68" s="1">
        <v>5</v>
      </c>
      <c r="D68" s="46">
        <v>0.6</v>
      </c>
      <c r="E68" s="1">
        <v>3</v>
      </c>
      <c r="F68" s="2">
        <v>224</v>
      </c>
      <c r="G68" s="2">
        <v>407</v>
      </c>
      <c r="H68" s="33" t="s">
        <v>58</v>
      </c>
      <c r="I68" s="33" t="s">
        <v>18</v>
      </c>
      <c r="J68" s="33"/>
      <c r="K68" s="9">
        <f>F68/10</f>
        <v>22.4</v>
      </c>
      <c r="L68" s="9">
        <f>G68/20</f>
        <v>20.350000000000001</v>
      </c>
      <c r="M68" s="37">
        <f>1132/29</f>
        <v>39.03448275862069</v>
      </c>
      <c r="N68" s="37" t="s">
        <v>18</v>
      </c>
      <c r="O68" s="37"/>
      <c r="P68" s="3">
        <v>2.1</v>
      </c>
      <c r="Q68" s="1" t="s">
        <v>59</v>
      </c>
      <c r="R68" s="1">
        <v>70</v>
      </c>
      <c r="S68" s="1">
        <f>AVERAGE(P68:P70)</f>
        <v>2.4933333333333336</v>
      </c>
    </row>
    <row r="69" spans="2:19" x14ac:dyDescent="0.45">
      <c r="B69" s="1">
        <v>100</v>
      </c>
      <c r="C69" s="1">
        <v>5</v>
      </c>
      <c r="D69" s="46">
        <v>0.6</v>
      </c>
      <c r="E69" s="1">
        <v>4</v>
      </c>
      <c r="F69" s="2">
        <v>268</v>
      </c>
      <c r="G69" s="33" t="s">
        <v>54</v>
      </c>
      <c r="H69" s="33"/>
      <c r="I69" s="33"/>
      <c r="J69" s="33"/>
      <c r="K69" s="9">
        <v>26.8</v>
      </c>
      <c r="L69" s="37">
        <f>669/15</f>
        <v>44.6</v>
      </c>
      <c r="M69" s="37" t="s">
        <v>18</v>
      </c>
      <c r="N69" s="37"/>
      <c r="O69" s="37"/>
      <c r="P69" s="3">
        <v>2.63</v>
      </c>
      <c r="Q69" s="1" t="s">
        <v>55</v>
      </c>
      <c r="R69" s="1">
        <v>84</v>
      </c>
    </row>
    <row r="70" spans="2:19" x14ac:dyDescent="0.45">
      <c r="B70" s="1">
        <v>100</v>
      </c>
      <c r="C70" s="1">
        <v>5</v>
      </c>
      <c r="D70" s="46">
        <v>0.6</v>
      </c>
      <c r="E70" s="1">
        <v>126</v>
      </c>
      <c r="F70" s="33" t="s">
        <v>56</v>
      </c>
      <c r="G70" s="33" t="s">
        <v>18</v>
      </c>
      <c r="H70" s="33"/>
      <c r="I70" s="33"/>
      <c r="J70" s="33"/>
      <c r="K70" s="37">
        <f>171/3</f>
        <v>57</v>
      </c>
      <c r="L70" s="37" t="s">
        <v>18</v>
      </c>
      <c r="M70" s="37"/>
      <c r="N70" s="37"/>
      <c r="O70" s="37"/>
      <c r="P70" s="3">
        <v>2.75</v>
      </c>
      <c r="Q70" s="1" t="s">
        <v>57</v>
      </c>
      <c r="R70" s="1">
        <v>96</v>
      </c>
    </row>
    <row r="71" spans="2:19" x14ac:dyDescent="0.45">
      <c r="B71" s="1">
        <v>100</v>
      </c>
      <c r="C71" s="1">
        <v>5</v>
      </c>
      <c r="D71" s="46">
        <v>0.70000000000000007</v>
      </c>
      <c r="E71" s="1">
        <v>54</v>
      </c>
      <c r="F71" s="2">
        <v>334</v>
      </c>
      <c r="G71" s="2">
        <v>547</v>
      </c>
      <c r="H71" s="2">
        <v>671</v>
      </c>
      <c r="I71" s="2">
        <v>960</v>
      </c>
      <c r="J71" s="33" t="s">
        <v>52</v>
      </c>
      <c r="K71" s="9">
        <f>F71/10</f>
        <v>33.4</v>
      </c>
      <c r="L71" s="9">
        <f>G71/20</f>
        <v>27.35</v>
      </c>
      <c r="M71" s="9">
        <f>H71/30</f>
        <v>22.366666666666667</v>
      </c>
      <c r="N71" s="9">
        <f>I71/40</f>
        <v>24</v>
      </c>
      <c r="O71" s="9">
        <f>1769/49</f>
        <v>36.102040816326529</v>
      </c>
      <c r="P71" s="3">
        <v>2.04</v>
      </c>
      <c r="Q71" s="1" t="s">
        <v>53</v>
      </c>
      <c r="R71" s="1">
        <v>50</v>
      </c>
    </row>
    <row r="72" spans="2:19" x14ac:dyDescent="0.45">
      <c r="B72" s="1">
        <v>100</v>
      </c>
      <c r="C72" s="1">
        <v>5</v>
      </c>
      <c r="D72" s="46">
        <v>0.8</v>
      </c>
      <c r="E72" s="1">
        <v>2</v>
      </c>
      <c r="F72" s="2">
        <v>461</v>
      </c>
      <c r="G72" s="2">
        <v>697</v>
      </c>
      <c r="H72" s="2">
        <v>831</v>
      </c>
      <c r="I72" s="2">
        <v>860</v>
      </c>
      <c r="J72" s="2">
        <v>986</v>
      </c>
      <c r="K72" s="9">
        <f>F72/10</f>
        <v>46.1</v>
      </c>
      <c r="L72" s="9">
        <f>G72/20</f>
        <v>34.85</v>
      </c>
      <c r="M72" s="9">
        <f>H72/30</f>
        <v>27.7</v>
      </c>
      <c r="N72" s="9">
        <f>I72/40</f>
        <v>21.5</v>
      </c>
      <c r="O72" s="9">
        <f>J72/50</f>
        <v>19.72</v>
      </c>
      <c r="P72" s="3">
        <v>3</v>
      </c>
    </row>
    <row r="73" spans="2:19" x14ac:dyDescent="0.45">
      <c r="B73" s="1">
        <v>100</v>
      </c>
      <c r="C73" s="1">
        <v>5</v>
      </c>
      <c r="D73" s="46">
        <v>0.89999999999999991</v>
      </c>
      <c r="E73" s="1">
        <v>37</v>
      </c>
      <c r="F73" s="2">
        <v>249</v>
      </c>
      <c r="G73" s="2">
        <v>385</v>
      </c>
      <c r="H73" s="2">
        <v>624</v>
      </c>
      <c r="I73" s="2">
        <v>788</v>
      </c>
      <c r="J73" s="2">
        <v>887</v>
      </c>
      <c r="K73" s="9">
        <f>F73/10</f>
        <v>24.9</v>
      </c>
      <c r="L73" s="9">
        <f>G73/20</f>
        <v>19.25</v>
      </c>
      <c r="M73" s="9">
        <f>H73/30</f>
        <v>20.8</v>
      </c>
      <c r="N73" s="9">
        <f>I73/40</f>
        <v>19.7</v>
      </c>
      <c r="O73" s="9">
        <f>J73/50</f>
        <v>17.739999999999998</v>
      </c>
      <c r="P73" s="3">
        <v>2.36</v>
      </c>
    </row>
    <row r="74" spans="2:19" x14ac:dyDescent="0.45">
      <c r="B74" s="1">
        <v>100</v>
      </c>
      <c r="C74" s="1">
        <v>5</v>
      </c>
      <c r="D74" s="46">
        <v>1</v>
      </c>
      <c r="E74" s="1">
        <v>25</v>
      </c>
      <c r="F74" s="2">
        <v>322</v>
      </c>
      <c r="G74" s="2">
        <v>443</v>
      </c>
      <c r="H74" s="2">
        <v>575</v>
      </c>
      <c r="I74" s="2">
        <v>638</v>
      </c>
      <c r="J74" s="2">
        <v>742</v>
      </c>
      <c r="K74" s="9">
        <f>F74/10</f>
        <v>32.200000000000003</v>
      </c>
      <c r="L74" s="9">
        <f>G74/20</f>
        <v>22.15</v>
      </c>
      <c r="M74" s="9">
        <f>H74/30</f>
        <v>19.166666666666668</v>
      </c>
      <c r="N74" s="9">
        <f>I74/40</f>
        <v>15.95</v>
      </c>
      <c r="O74" s="9">
        <f>J74/50</f>
        <v>14.84</v>
      </c>
      <c r="P74" s="3">
        <v>2.8</v>
      </c>
    </row>
    <row r="75" spans="2:19" x14ac:dyDescent="0.45">
      <c r="B75" s="1">
        <v>100</v>
      </c>
      <c r="C75" s="1">
        <v>5</v>
      </c>
      <c r="D75" s="46">
        <v>1.2</v>
      </c>
      <c r="E75" s="1">
        <v>0</v>
      </c>
      <c r="F75" s="2">
        <v>146</v>
      </c>
      <c r="G75" s="2">
        <v>235</v>
      </c>
      <c r="H75" s="2">
        <v>295</v>
      </c>
      <c r="I75" s="2">
        <v>342</v>
      </c>
      <c r="J75" s="2">
        <v>376</v>
      </c>
      <c r="K75" s="9">
        <f>F75/10</f>
        <v>14.6</v>
      </c>
      <c r="L75" s="9">
        <f>G75/20</f>
        <v>11.75</v>
      </c>
      <c r="M75" s="9">
        <f>H75/30</f>
        <v>9.8333333333333339</v>
      </c>
      <c r="N75" s="9">
        <f>I75/40</f>
        <v>8.5500000000000007</v>
      </c>
      <c r="O75" s="9">
        <f>J75/50</f>
        <v>7.52</v>
      </c>
      <c r="P75" s="3">
        <v>6.83</v>
      </c>
    </row>
    <row r="76" spans="2:19" x14ac:dyDescent="0.45">
      <c r="B76" s="1">
        <v>100</v>
      </c>
      <c r="C76" s="1">
        <v>5</v>
      </c>
      <c r="D76" s="46">
        <v>30</v>
      </c>
      <c r="E76" s="1">
        <v>4</v>
      </c>
      <c r="F76" s="2">
        <v>33</v>
      </c>
      <c r="G76" s="2">
        <v>86</v>
      </c>
      <c r="H76" s="2">
        <v>107</v>
      </c>
      <c r="I76" s="2">
        <v>118</v>
      </c>
      <c r="J76" s="2">
        <v>126</v>
      </c>
      <c r="K76" s="9">
        <f>F76/10</f>
        <v>3.3</v>
      </c>
      <c r="L76" s="9">
        <f>G76/20</f>
        <v>4.3</v>
      </c>
      <c r="M76" s="9">
        <f>H76/30</f>
        <v>3.5666666666666669</v>
      </c>
      <c r="N76" s="9">
        <f>I76/40</f>
        <v>2.95</v>
      </c>
      <c r="O76" s="9">
        <f>J76/50</f>
        <v>2.52</v>
      </c>
      <c r="P76" s="3">
        <v>33</v>
      </c>
      <c r="Q76" s="1" t="s">
        <v>41</v>
      </c>
      <c r="R76" s="1" t="s">
        <v>42</v>
      </c>
    </row>
    <row r="77" spans="2:19" x14ac:dyDescent="0.45">
      <c r="B77" s="1">
        <v>100</v>
      </c>
      <c r="C77" s="1">
        <v>5</v>
      </c>
      <c r="D77" s="46">
        <v>30</v>
      </c>
      <c r="E77" s="1">
        <v>3</v>
      </c>
      <c r="F77" s="2">
        <v>22</v>
      </c>
      <c r="G77" s="2">
        <v>46</v>
      </c>
      <c r="H77" s="2">
        <v>85</v>
      </c>
      <c r="I77" s="2">
        <v>105</v>
      </c>
      <c r="J77" s="2">
        <v>120</v>
      </c>
      <c r="K77" s="9">
        <f>F77/10</f>
        <v>2.2000000000000002</v>
      </c>
      <c r="L77" s="9">
        <f>G77/20</f>
        <v>2.2999999999999998</v>
      </c>
      <c r="M77" s="9">
        <f>H77/30</f>
        <v>2.8333333333333335</v>
      </c>
      <c r="N77" s="9">
        <f>I77/40</f>
        <v>2.625</v>
      </c>
      <c r="O77" s="9">
        <f>J77/50</f>
        <v>2.4</v>
      </c>
      <c r="P77" s="3">
        <v>39</v>
      </c>
      <c r="Q77" s="1" t="s">
        <v>43</v>
      </c>
      <c r="R77" s="1" t="s">
        <v>42</v>
      </c>
    </row>
    <row r="78" spans="2:19" x14ac:dyDescent="0.45">
      <c r="B78" s="1">
        <v>100</v>
      </c>
      <c r="C78" s="1">
        <v>5</v>
      </c>
      <c r="D78" s="46">
        <v>30</v>
      </c>
      <c r="E78" s="1">
        <v>0</v>
      </c>
      <c r="F78" s="2">
        <v>27</v>
      </c>
      <c r="G78" s="2">
        <v>57</v>
      </c>
      <c r="H78" s="2">
        <v>89</v>
      </c>
      <c r="I78" s="2">
        <v>100</v>
      </c>
      <c r="J78" s="2">
        <v>112</v>
      </c>
      <c r="K78" s="9">
        <f>F78/10</f>
        <v>2.7</v>
      </c>
      <c r="L78" s="9">
        <f>G78/20</f>
        <v>2.85</v>
      </c>
      <c r="M78" s="9">
        <f>H78/30</f>
        <v>2.9666666666666668</v>
      </c>
      <c r="N78" s="9">
        <f>I78/40</f>
        <v>2.5</v>
      </c>
      <c r="O78" s="9">
        <f>J78/50</f>
        <v>2.2400000000000002</v>
      </c>
      <c r="P78" s="3">
        <v>40</v>
      </c>
      <c r="Q78" s="1" t="s">
        <v>40</v>
      </c>
      <c r="R78" s="1" t="s">
        <v>42</v>
      </c>
    </row>
    <row r="79" spans="2:19" x14ac:dyDescent="0.45">
      <c r="B79" s="1">
        <v>11</v>
      </c>
      <c r="C79" s="1">
        <v>5</v>
      </c>
      <c r="D79" s="46">
        <v>1.5</v>
      </c>
      <c r="E79" s="1">
        <v>19</v>
      </c>
      <c r="F79" s="2">
        <v>19</v>
      </c>
      <c r="G79" s="2" t="s">
        <v>18</v>
      </c>
      <c r="H79" s="2"/>
      <c r="I79" s="2"/>
      <c r="J79" s="2"/>
      <c r="K79" s="9">
        <f>F79/1</f>
        <v>19</v>
      </c>
      <c r="L79" s="9"/>
      <c r="M79" s="9"/>
      <c r="N79" s="9"/>
      <c r="O79" s="9"/>
      <c r="P79" s="3">
        <v>1</v>
      </c>
    </row>
    <row r="80" spans="2:19" x14ac:dyDescent="0.45">
      <c r="B80" s="1">
        <v>11</v>
      </c>
      <c r="C80" s="1">
        <v>5</v>
      </c>
      <c r="D80" s="46">
        <v>1.7000000000000002</v>
      </c>
      <c r="E80" s="1" t="s">
        <v>18</v>
      </c>
      <c r="F80" s="2"/>
      <c r="G80" s="2"/>
      <c r="H80" s="2"/>
      <c r="I80" s="2"/>
      <c r="J80" s="2"/>
      <c r="K80" s="9"/>
      <c r="L80" s="9"/>
      <c r="M80" s="9"/>
      <c r="N80" s="9"/>
      <c r="O80" s="9"/>
      <c r="P80" s="3"/>
    </row>
    <row r="81" spans="2:17" x14ac:dyDescent="0.45">
      <c r="B81" s="1">
        <v>11</v>
      </c>
      <c r="C81" s="1">
        <v>5</v>
      </c>
      <c r="D81" s="46">
        <v>1.7999999999999998</v>
      </c>
      <c r="E81" s="1">
        <v>129</v>
      </c>
      <c r="F81" s="2">
        <v>129</v>
      </c>
      <c r="G81" s="2">
        <v>238</v>
      </c>
      <c r="H81" s="2" t="s">
        <v>18</v>
      </c>
      <c r="I81" s="2"/>
      <c r="J81" s="2"/>
      <c r="K81" s="9">
        <f>F81/1</f>
        <v>129</v>
      </c>
      <c r="L81" s="9">
        <f>G81/2</f>
        <v>119</v>
      </c>
      <c r="M81" s="9" t="s">
        <v>18</v>
      </c>
      <c r="N81" s="9"/>
      <c r="O81" s="9"/>
      <c r="P81" s="3">
        <v>1</v>
      </c>
    </row>
    <row r="82" spans="2:17" x14ac:dyDescent="0.45">
      <c r="B82" s="1">
        <v>11</v>
      </c>
      <c r="C82" s="1">
        <v>5</v>
      </c>
      <c r="D82" s="46">
        <v>1.9</v>
      </c>
      <c r="E82" s="1">
        <v>75</v>
      </c>
      <c r="F82" s="2">
        <v>74</v>
      </c>
      <c r="G82" s="2" t="s">
        <v>18</v>
      </c>
      <c r="H82" s="2"/>
      <c r="I82" s="2"/>
      <c r="J82" s="2"/>
      <c r="K82" s="9">
        <v>74</v>
      </c>
      <c r="L82" s="9" t="s">
        <v>18</v>
      </c>
      <c r="M82" s="9"/>
      <c r="N82" s="9"/>
      <c r="O82" s="9"/>
      <c r="P82" s="3">
        <v>0.5</v>
      </c>
    </row>
    <row r="83" spans="2:17" x14ac:dyDescent="0.45">
      <c r="B83" s="1">
        <v>11</v>
      </c>
      <c r="C83" s="1">
        <v>5</v>
      </c>
      <c r="D83" s="46">
        <v>1.9</v>
      </c>
      <c r="E83" s="1">
        <v>0</v>
      </c>
      <c r="F83" s="2">
        <v>0</v>
      </c>
      <c r="G83" s="2">
        <v>49</v>
      </c>
      <c r="H83" s="2"/>
      <c r="I83" s="2"/>
      <c r="J83" s="2"/>
      <c r="K83" s="9">
        <v>0</v>
      </c>
      <c r="L83" s="9">
        <v>24.5</v>
      </c>
      <c r="M83" s="9" t="s">
        <v>18</v>
      </c>
      <c r="N83" s="9"/>
      <c r="O83" s="9"/>
      <c r="P83" s="3">
        <v>1</v>
      </c>
    </row>
    <row r="84" spans="2:17" x14ac:dyDescent="0.45">
      <c r="B84" s="1">
        <v>11</v>
      </c>
      <c r="C84" s="1">
        <v>5</v>
      </c>
      <c r="D84" s="46">
        <v>1.93</v>
      </c>
      <c r="E84" s="1">
        <v>175</v>
      </c>
      <c r="F84" s="2">
        <v>175</v>
      </c>
      <c r="G84" s="2">
        <v>402</v>
      </c>
      <c r="H84" s="2" t="s">
        <v>18</v>
      </c>
      <c r="I84" s="2"/>
      <c r="J84" s="2"/>
      <c r="K84" s="9">
        <f>F84/1</f>
        <v>175</v>
      </c>
      <c r="L84" s="9">
        <f>G84/2</f>
        <v>201</v>
      </c>
      <c r="M84" s="9"/>
      <c r="N84" s="9"/>
      <c r="O84" s="9"/>
      <c r="P84" s="3">
        <v>0.67</v>
      </c>
      <c r="Q84" s="1" t="s">
        <v>64</v>
      </c>
    </row>
    <row r="85" spans="2:17" x14ac:dyDescent="0.45">
      <c r="B85" s="1">
        <v>11</v>
      </c>
      <c r="C85" s="1">
        <v>5</v>
      </c>
      <c r="D85" s="46">
        <v>1.94</v>
      </c>
      <c r="E85" s="1">
        <v>10</v>
      </c>
      <c r="F85" s="2">
        <v>10</v>
      </c>
      <c r="G85" s="2">
        <v>105</v>
      </c>
      <c r="H85" s="2" t="s">
        <v>18</v>
      </c>
      <c r="I85" s="2"/>
      <c r="J85" s="2"/>
      <c r="K85" s="9">
        <f>F85/1</f>
        <v>10</v>
      </c>
      <c r="L85" s="9">
        <f>G85/2</f>
        <v>52.5</v>
      </c>
      <c r="M85" s="9"/>
      <c r="N85" s="9"/>
      <c r="O85" s="9"/>
      <c r="P85" s="3">
        <v>1</v>
      </c>
      <c r="Q85" s="1" t="s">
        <v>65</v>
      </c>
    </row>
    <row r="86" spans="2:17" x14ac:dyDescent="0.45">
      <c r="B86" s="1">
        <v>11</v>
      </c>
      <c r="C86" s="1">
        <v>5</v>
      </c>
      <c r="D86" s="46">
        <v>1.95</v>
      </c>
      <c r="E86" s="1">
        <v>2</v>
      </c>
      <c r="F86" s="2">
        <v>2</v>
      </c>
      <c r="G86" s="2">
        <v>23</v>
      </c>
      <c r="H86" s="2">
        <v>61</v>
      </c>
      <c r="I86" s="2">
        <v>108</v>
      </c>
      <c r="J86" s="2">
        <v>156</v>
      </c>
      <c r="K86" s="9">
        <f>F86/1</f>
        <v>2</v>
      </c>
      <c r="L86" s="9">
        <f>G86/2</f>
        <v>11.5</v>
      </c>
      <c r="M86" s="9">
        <f>H86/3</f>
        <v>20.333333333333332</v>
      </c>
      <c r="N86" s="9">
        <f>I86/4</f>
        <v>27</v>
      </c>
      <c r="O86" s="9">
        <f>J86/5</f>
        <v>31.2</v>
      </c>
      <c r="P86" s="3">
        <v>1.67</v>
      </c>
      <c r="Q86" s="1" t="s">
        <v>62</v>
      </c>
    </row>
    <row r="87" spans="2:17" x14ac:dyDescent="0.45">
      <c r="B87" s="1">
        <v>11</v>
      </c>
      <c r="C87" s="1">
        <v>5</v>
      </c>
      <c r="D87" s="46">
        <v>2</v>
      </c>
      <c r="E87" s="1">
        <v>4</v>
      </c>
      <c r="F87" s="2">
        <v>4</v>
      </c>
      <c r="G87" s="2">
        <v>220</v>
      </c>
      <c r="H87" s="2" t="s">
        <v>18</v>
      </c>
      <c r="I87" s="2"/>
      <c r="J87" s="2"/>
      <c r="K87" s="9"/>
      <c r="L87" s="9"/>
      <c r="M87" s="9"/>
      <c r="N87" s="9"/>
      <c r="O87" s="9"/>
      <c r="P87" s="3">
        <v>0.67</v>
      </c>
      <c r="Q87" s="1" t="s">
        <v>65</v>
      </c>
    </row>
    <row r="88" spans="2:17" x14ac:dyDescent="0.45">
      <c r="B88" s="1">
        <v>11</v>
      </c>
      <c r="C88" s="1">
        <v>5</v>
      </c>
      <c r="D88" s="46">
        <v>2</v>
      </c>
      <c r="E88" s="1">
        <v>38</v>
      </c>
      <c r="F88" s="2">
        <v>38</v>
      </c>
      <c r="G88" s="2">
        <v>126</v>
      </c>
      <c r="H88" s="2">
        <v>163</v>
      </c>
      <c r="I88" s="2">
        <v>205</v>
      </c>
      <c r="J88" s="2">
        <v>258</v>
      </c>
      <c r="K88" s="9">
        <f>F88/1</f>
        <v>38</v>
      </c>
      <c r="L88" s="9">
        <f>G88/2</f>
        <v>63</v>
      </c>
      <c r="M88" s="9">
        <f>H88/3</f>
        <v>54.333333333333336</v>
      </c>
      <c r="N88" s="9">
        <f>I88/4</f>
        <v>51.25</v>
      </c>
      <c r="O88" s="9">
        <f>J88/5</f>
        <v>51.6</v>
      </c>
      <c r="P88" s="3">
        <v>2.16</v>
      </c>
      <c r="Q88" s="1" t="s">
        <v>62</v>
      </c>
    </row>
    <row r="89" spans="2:17" x14ac:dyDescent="0.45">
      <c r="B89" s="1">
        <v>11</v>
      </c>
      <c r="C89" s="1">
        <v>5</v>
      </c>
      <c r="D89" s="46">
        <v>2</v>
      </c>
      <c r="E89" s="1" t="s">
        <v>18</v>
      </c>
      <c r="F89" s="2"/>
      <c r="G89" s="2"/>
      <c r="H89" s="2"/>
      <c r="I89" s="2"/>
      <c r="J89" s="2"/>
      <c r="K89" s="9"/>
      <c r="L89" s="9"/>
      <c r="M89" s="9"/>
      <c r="N89" s="9"/>
      <c r="O89" s="9"/>
      <c r="P89" s="3"/>
    </row>
    <row r="90" spans="2:17" x14ac:dyDescent="0.45">
      <c r="B90" s="1">
        <v>11</v>
      </c>
      <c r="C90" s="1">
        <v>5</v>
      </c>
      <c r="D90" s="46">
        <v>2.5</v>
      </c>
      <c r="E90" s="1">
        <v>25</v>
      </c>
      <c r="F90" s="2">
        <v>25</v>
      </c>
      <c r="G90" s="2">
        <v>127</v>
      </c>
      <c r="H90" s="2">
        <v>220</v>
      </c>
      <c r="I90" s="2">
        <v>343</v>
      </c>
      <c r="J90" s="2">
        <v>402</v>
      </c>
      <c r="K90" s="9">
        <f>F90/1</f>
        <v>25</v>
      </c>
      <c r="L90" s="9">
        <f>G90/2</f>
        <v>63.5</v>
      </c>
      <c r="M90" s="9">
        <f>H90/3</f>
        <v>73.333333333333329</v>
      </c>
      <c r="N90" s="9">
        <f>I90/4</f>
        <v>85.75</v>
      </c>
      <c r="O90" s="9">
        <f>J90/5</f>
        <v>80.400000000000006</v>
      </c>
      <c r="P90" s="3">
        <v>0.83</v>
      </c>
      <c r="Q90" s="1" t="s">
        <v>62</v>
      </c>
    </row>
    <row r="91" spans="2:17" x14ac:dyDescent="0.45">
      <c r="B91" s="1">
        <v>11</v>
      </c>
      <c r="C91" s="1">
        <v>5</v>
      </c>
      <c r="D91" s="46">
        <v>3</v>
      </c>
      <c r="E91" s="1">
        <v>72</v>
      </c>
      <c r="F91" s="2">
        <v>72</v>
      </c>
      <c r="G91" s="2">
        <v>154</v>
      </c>
      <c r="H91" s="2">
        <v>173</v>
      </c>
      <c r="I91" s="2">
        <v>272</v>
      </c>
      <c r="J91" s="2">
        <v>314</v>
      </c>
      <c r="K91" s="9">
        <f>F91/1</f>
        <v>72</v>
      </c>
      <c r="L91" s="9">
        <f>G91/2</f>
        <v>77</v>
      </c>
      <c r="M91" s="9">
        <f>H91/3</f>
        <v>57.666666666666664</v>
      </c>
      <c r="N91" s="9">
        <f>I91/4</f>
        <v>68</v>
      </c>
      <c r="O91" s="9">
        <f>J91/5</f>
        <v>62.8</v>
      </c>
      <c r="P91" s="3">
        <v>1.1599999999999999</v>
      </c>
      <c r="Q91" s="1" t="s">
        <v>62</v>
      </c>
    </row>
    <row r="92" spans="2:17" x14ac:dyDescent="0.45">
      <c r="B92" s="1">
        <v>11</v>
      </c>
      <c r="C92" s="1">
        <v>5</v>
      </c>
      <c r="D92" s="46">
        <v>3.5</v>
      </c>
      <c r="E92" s="1">
        <v>40</v>
      </c>
      <c r="F92" s="2">
        <v>40</v>
      </c>
      <c r="G92" s="2">
        <v>68</v>
      </c>
      <c r="H92" s="2">
        <v>136</v>
      </c>
      <c r="I92" s="2">
        <v>164</v>
      </c>
      <c r="J92" s="2">
        <v>260</v>
      </c>
      <c r="K92" s="9">
        <f>F92/1</f>
        <v>40</v>
      </c>
      <c r="L92" s="9">
        <f>G92/2</f>
        <v>34</v>
      </c>
      <c r="M92" s="9">
        <f>H92/3</f>
        <v>45.333333333333336</v>
      </c>
      <c r="N92" s="9">
        <f>I92/4</f>
        <v>41</v>
      </c>
      <c r="O92" s="9">
        <f>J92/5</f>
        <v>52</v>
      </c>
      <c r="P92" s="3">
        <v>1.67</v>
      </c>
      <c r="Q92" s="1" t="s">
        <v>62</v>
      </c>
    </row>
    <row r="93" spans="2:17" x14ac:dyDescent="0.45">
      <c r="B93" s="1">
        <v>11</v>
      </c>
      <c r="C93" s="1">
        <v>5</v>
      </c>
      <c r="D93" s="46">
        <v>5</v>
      </c>
      <c r="E93" s="1">
        <v>13</v>
      </c>
      <c r="F93" s="2">
        <v>13</v>
      </c>
      <c r="G93" s="2">
        <v>51</v>
      </c>
      <c r="H93" s="2">
        <v>136</v>
      </c>
      <c r="I93" s="2">
        <v>157</v>
      </c>
      <c r="J93" s="2">
        <v>162</v>
      </c>
      <c r="K93" s="9">
        <f>F93/1</f>
        <v>13</v>
      </c>
      <c r="L93" s="9">
        <f>G93/2</f>
        <v>25.5</v>
      </c>
      <c r="M93" s="9">
        <f>H93/3</f>
        <v>45.333333333333336</v>
      </c>
      <c r="N93" s="9">
        <f>I93/4</f>
        <v>39.25</v>
      </c>
      <c r="O93" s="9">
        <f>J93/5</f>
        <v>32.4</v>
      </c>
      <c r="P93" s="3">
        <v>1.74</v>
      </c>
      <c r="Q93" s="1" t="s">
        <v>62</v>
      </c>
    </row>
    <row r="94" spans="2:17" x14ac:dyDescent="0.45">
      <c r="B94" s="1">
        <v>11</v>
      </c>
      <c r="C94" s="1">
        <v>5</v>
      </c>
      <c r="D94" s="46">
        <v>10</v>
      </c>
      <c r="E94" s="1">
        <v>3</v>
      </c>
      <c r="F94" s="2">
        <v>3</v>
      </c>
      <c r="G94" s="2">
        <v>13</v>
      </c>
      <c r="H94" s="2">
        <v>113</v>
      </c>
      <c r="I94" s="2">
        <v>147</v>
      </c>
      <c r="J94" s="2">
        <v>164</v>
      </c>
      <c r="K94" s="9">
        <f>F94/1</f>
        <v>3</v>
      </c>
      <c r="L94" s="9">
        <f>G94/2</f>
        <v>6.5</v>
      </c>
      <c r="M94" s="9">
        <f>H94/3</f>
        <v>37.666666666666664</v>
      </c>
      <c r="N94" s="9">
        <f>I94/4</f>
        <v>36.75</v>
      </c>
      <c r="O94" s="9">
        <f>J94/5</f>
        <v>32.799999999999997</v>
      </c>
      <c r="P94" s="3">
        <v>1.38</v>
      </c>
      <c r="Q94" s="1" t="s">
        <v>62</v>
      </c>
    </row>
    <row r="95" spans="2:17" x14ac:dyDescent="0.45">
      <c r="B95" s="1">
        <v>11</v>
      </c>
      <c r="C95" s="1">
        <v>5</v>
      </c>
      <c r="D95" s="46">
        <v>30</v>
      </c>
      <c r="E95" s="1">
        <v>2</v>
      </c>
      <c r="F95" s="2">
        <v>2</v>
      </c>
      <c r="G95" s="2">
        <v>16</v>
      </c>
      <c r="H95" s="2">
        <v>164</v>
      </c>
      <c r="I95" s="2">
        <v>184</v>
      </c>
      <c r="J95" s="2">
        <v>232</v>
      </c>
      <c r="K95" s="9">
        <f>F95/1</f>
        <v>2</v>
      </c>
      <c r="L95" s="9">
        <f>G95/2</f>
        <v>8</v>
      </c>
      <c r="M95" s="9">
        <f>H95/3</f>
        <v>54.666666666666664</v>
      </c>
      <c r="N95" s="9">
        <f>I95/4</f>
        <v>46</v>
      </c>
      <c r="O95" s="9">
        <f>J95/5</f>
        <v>46.4</v>
      </c>
      <c r="P95" s="3">
        <v>1.5</v>
      </c>
      <c r="Q95" s="1" t="s">
        <v>62</v>
      </c>
    </row>
    <row r="96" spans="2:17" x14ac:dyDescent="0.45">
      <c r="B96" s="1">
        <v>11</v>
      </c>
      <c r="C96" s="1">
        <v>5</v>
      </c>
      <c r="D96" s="46">
        <v>30</v>
      </c>
      <c r="E96" s="1">
        <v>88</v>
      </c>
      <c r="F96" s="2">
        <v>8</v>
      </c>
      <c r="G96" s="2">
        <v>18</v>
      </c>
      <c r="H96" s="2">
        <v>83</v>
      </c>
      <c r="I96" s="2">
        <v>93</v>
      </c>
      <c r="J96" s="2">
        <v>114</v>
      </c>
      <c r="K96" s="9">
        <f>F96/1</f>
        <v>8</v>
      </c>
      <c r="L96" s="9">
        <f>G96/2</f>
        <v>9</v>
      </c>
      <c r="M96" s="9">
        <f>H96/3</f>
        <v>27.666666666666668</v>
      </c>
      <c r="N96" s="9">
        <f>I96/4</f>
        <v>23.25</v>
      </c>
      <c r="O96" s="9">
        <f>J96/5</f>
        <v>22.8</v>
      </c>
      <c r="P96" s="3">
        <v>5</v>
      </c>
      <c r="Q96" s="1" t="s">
        <v>63</v>
      </c>
    </row>
    <row r="97" spans="2:17" x14ac:dyDescent="0.45">
      <c r="B97" s="1">
        <v>11</v>
      </c>
      <c r="C97" s="1">
        <v>5</v>
      </c>
      <c r="D97" s="46">
        <v>100</v>
      </c>
      <c r="E97" s="1">
        <v>10</v>
      </c>
      <c r="F97" s="2">
        <v>10</v>
      </c>
      <c r="G97" s="2">
        <v>17</v>
      </c>
      <c r="H97" s="2">
        <v>18</v>
      </c>
      <c r="I97" s="2">
        <v>28</v>
      </c>
      <c r="J97" s="2">
        <v>33</v>
      </c>
      <c r="K97" s="9">
        <f>F97/1</f>
        <v>10</v>
      </c>
      <c r="L97" s="9">
        <f>G97/2</f>
        <v>8.5</v>
      </c>
      <c r="M97" s="9">
        <f>H97/3</f>
        <v>6</v>
      </c>
      <c r="N97" s="9">
        <f>I97/4</f>
        <v>7</v>
      </c>
      <c r="O97" s="9">
        <f>J97/5</f>
        <v>6.6</v>
      </c>
      <c r="P97" s="3">
        <v>1.67</v>
      </c>
      <c r="Q97" s="1" t="s">
        <v>62</v>
      </c>
    </row>
    <row r="98" spans="2:17" x14ac:dyDescent="0.45">
      <c r="B98" s="1">
        <v>11</v>
      </c>
      <c r="C98" s="1">
        <v>5</v>
      </c>
      <c r="D98" s="46">
        <v>100</v>
      </c>
      <c r="E98" s="1">
        <v>9</v>
      </c>
      <c r="F98" s="2">
        <v>2</v>
      </c>
      <c r="G98" s="2">
        <v>36</v>
      </c>
      <c r="H98" s="2">
        <v>71</v>
      </c>
      <c r="I98" s="2">
        <v>106</v>
      </c>
      <c r="J98" s="2">
        <v>130</v>
      </c>
      <c r="K98" s="9">
        <f>F98/1</f>
        <v>2</v>
      </c>
      <c r="L98" s="9">
        <f>G98/2</f>
        <v>18</v>
      </c>
      <c r="M98" s="9">
        <f>H98/3</f>
        <v>23.666666666666668</v>
      </c>
      <c r="N98" s="9">
        <f>I98/4</f>
        <v>26.5</v>
      </c>
      <c r="O98" s="9">
        <f>J98/5</f>
        <v>26</v>
      </c>
      <c r="P98" s="3">
        <v>2</v>
      </c>
      <c r="Q98" s="1" t="s">
        <v>62</v>
      </c>
    </row>
    <row r="99" spans="2:17" x14ac:dyDescent="0.45">
      <c r="B99" s="1">
        <v>11</v>
      </c>
      <c r="C99" s="1">
        <v>7.5</v>
      </c>
      <c r="D99" s="46">
        <v>3</v>
      </c>
      <c r="E99" s="1">
        <v>98</v>
      </c>
      <c r="F99" s="2">
        <v>98</v>
      </c>
      <c r="G99" s="2">
        <v>232</v>
      </c>
      <c r="H99" s="2">
        <v>358</v>
      </c>
      <c r="I99" s="2">
        <v>441</v>
      </c>
      <c r="J99" s="2">
        <v>443</v>
      </c>
      <c r="K99" s="9">
        <f>F99/1</f>
        <v>98</v>
      </c>
      <c r="L99" s="9">
        <f>G99/2</f>
        <v>116</v>
      </c>
      <c r="M99" s="9">
        <f>H99/3</f>
        <v>119.33333333333333</v>
      </c>
      <c r="N99" s="9">
        <f>I99/4</f>
        <v>110.25</v>
      </c>
      <c r="O99" s="9">
        <f>J99/5</f>
        <v>88.6</v>
      </c>
      <c r="P99" s="3">
        <v>1.67</v>
      </c>
      <c r="Q99" s="1" t="s">
        <v>62</v>
      </c>
    </row>
    <row r="100" spans="2:17" x14ac:dyDescent="0.45">
      <c r="B100" s="1">
        <v>11</v>
      </c>
      <c r="C100" s="1">
        <v>8</v>
      </c>
      <c r="D100" s="46">
        <v>2</v>
      </c>
      <c r="E100" s="1">
        <v>0</v>
      </c>
      <c r="F100" s="2">
        <v>0</v>
      </c>
      <c r="G100" s="2">
        <v>10</v>
      </c>
      <c r="H100" s="2">
        <v>51</v>
      </c>
      <c r="I100" s="2">
        <v>160</v>
      </c>
      <c r="J100" s="2">
        <v>175</v>
      </c>
      <c r="K100" s="9">
        <f>G100/1</f>
        <v>10</v>
      </c>
      <c r="L100" s="9">
        <f>H100/2</f>
        <v>25.5</v>
      </c>
      <c r="M100" s="9">
        <f>I100/3</f>
        <v>53.333333333333336</v>
      </c>
      <c r="N100" s="9">
        <f>J100/4</f>
        <v>43.75</v>
      </c>
      <c r="O100" s="9">
        <f>J100/5</f>
        <v>35</v>
      </c>
      <c r="P100" s="3">
        <v>2.2000000000000002</v>
      </c>
      <c r="Q100" s="1" t="s">
        <v>62</v>
      </c>
    </row>
    <row r="101" spans="2:17" x14ac:dyDescent="0.45">
      <c r="B101" s="1">
        <v>11</v>
      </c>
      <c r="C101" s="1">
        <v>9</v>
      </c>
      <c r="D101" s="46">
        <v>2</v>
      </c>
      <c r="E101" s="1">
        <v>9</v>
      </c>
      <c r="F101" s="2">
        <v>9</v>
      </c>
      <c r="G101" s="2">
        <v>42</v>
      </c>
      <c r="H101" s="2">
        <v>259</v>
      </c>
      <c r="I101" s="2">
        <v>270</v>
      </c>
      <c r="J101" s="2">
        <v>287</v>
      </c>
      <c r="K101" s="9">
        <f>F101/1</f>
        <v>9</v>
      </c>
      <c r="L101" s="9">
        <f>G101/2</f>
        <v>21</v>
      </c>
      <c r="M101" s="9">
        <f>H101/3</f>
        <v>86.333333333333329</v>
      </c>
      <c r="N101" s="9">
        <f>I101/4</f>
        <v>67.5</v>
      </c>
      <c r="O101" s="9">
        <f>J101/5</f>
        <v>57.4</v>
      </c>
      <c r="P101" s="3">
        <v>1.67</v>
      </c>
      <c r="Q101" s="1" t="s">
        <v>66</v>
      </c>
    </row>
    <row r="102" spans="2:17" x14ac:dyDescent="0.45">
      <c r="B102" s="1">
        <v>11</v>
      </c>
      <c r="C102" s="1">
        <v>10</v>
      </c>
      <c r="D102" s="46">
        <v>2</v>
      </c>
      <c r="E102" s="1">
        <v>0</v>
      </c>
      <c r="F102" s="2">
        <v>0</v>
      </c>
      <c r="G102" s="2">
        <v>2</v>
      </c>
      <c r="H102" s="2">
        <v>28</v>
      </c>
      <c r="I102" s="2">
        <v>51</v>
      </c>
      <c r="J102" s="2">
        <v>105</v>
      </c>
      <c r="K102" s="9">
        <f>F102/1</f>
        <v>0</v>
      </c>
      <c r="L102" s="9">
        <f>G102/2</f>
        <v>1</v>
      </c>
      <c r="M102" s="9">
        <f>H102/3</f>
        <v>9.3333333333333339</v>
      </c>
      <c r="N102" s="9">
        <f>I102/4</f>
        <v>12.75</v>
      </c>
      <c r="O102" s="9">
        <f>J102/5</f>
        <v>21</v>
      </c>
      <c r="P102" s="3">
        <v>2.33</v>
      </c>
      <c r="Q102" s="1" t="s">
        <v>62</v>
      </c>
    </row>
    <row r="103" spans="2:17" x14ac:dyDescent="0.45">
      <c r="F103" s="2"/>
      <c r="G103" s="2"/>
      <c r="H103" s="2"/>
      <c r="I103" s="2"/>
      <c r="J103" s="2"/>
      <c r="K103" s="9"/>
      <c r="L103" s="9"/>
      <c r="M103" s="9"/>
      <c r="N103" s="9"/>
      <c r="O103" s="9"/>
      <c r="P103" s="3"/>
    </row>
    <row r="104" spans="2:17" x14ac:dyDescent="0.45">
      <c r="F104" s="2"/>
      <c r="G104" s="2"/>
      <c r="H104" s="2"/>
      <c r="I104" s="2"/>
      <c r="J104" s="2"/>
      <c r="K104" s="9"/>
      <c r="L104" s="9"/>
      <c r="M104" s="9"/>
      <c r="N104" s="9"/>
      <c r="O104" s="9"/>
      <c r="P104" s="3"/>
    </row>
    <row r="105" spans="2:17" x14ac:dyDescent="0.45">
      <c r="F105" s="2"/>
      <c r="G105" s="2"/>
      <c r="H105" s="2"/>
      <c r="I105" s="2"/>
      <c r="J105" s="2"/>
      <c r="K105" s="9"/>
      <c r="L105" s="9"/>
      <c r="M105" s="9"/>
      <c r="N105" s="9"/>
      <c r="O105" s="9"/>
      <c r="P105" s="3"/>
    </row>
    <row r="106" spans="2:17" x14ac:dyDescent="0.45">
      <c r="F106" s="2"/>
      <c r="G106" s="2"/>
      <c r="H106" s="2"/>
      <c r="I106" s="2"/>
      <c r="J106" s="2"/>
      <c r="K106" s="9"/>
      <c r="L106" s="9"/>
      <c r="M106" s="9"/>
      <c r="N106" s="9"/>
      <c r="O106" s="9"/>
      <c r="P106" s="3"/>
    </row>
    <row r="107" spans="2:17" x14ac:dyDescent="0.45">
      <c r="F107" s="2"/>
      <c r="G107" s="2"/>
      <c r="H107" s="2"/>
      <c r="I107" s="2"/>
      <c r="J107" s="2"/>
      <c r="K107" s="9"/>
      <c r="L107" s="9"/>
      <c r="M107" s="9"/>
      <c r="N107" s="9"/>
      <c r="O107" s="9"/>
      <c r="P107" s="3"/>
    </row>
  </sheetData>
  <sortState ref="B2:S90">
    <sortCondition descending="1" ref="B2:B90"/>
    <sortCondition ref="C2:C90"/>
    <sortCondition ref="D2:D90"/>
    <sortCondition ref="P2:P90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2020-09-17T16:19:16Z</dcterms:created>
  <dcterms:modified xsi:type="dcterms:W3CDTF">2020-09-19T21:56:54Z</dcterms:modified>
</cp:coreProperties>
</file>