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7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7" l="1"/>
  <c r="X17" i="7"/>
  <c r="X18" i="7"/>
  <c r="X19" i="7"/>
  <c r="X20" i="7"/>
  <c r="X21" i="7"/>
  <c r="X15" i="7"/>
  <c r="U11" i="7" l="1"/>
  <c r="U12" i="7"/>
  <c r="U13" i="7"/>
  <c r="U14" i="7"/>
  <c r="U15" i="7"/>
  <c r="U16" i="7"/>
  <c r="U17" i="7"/>
  <c r="U18" i="7"/>
  <c r="U19" i="7"/>
  <c r="U20" i="7"/>
  <c r="U21" i="7"/>
  <c r="P19" i="4" l="1"/>
  <c r="P20" i="4"/>
  <c r="P21" i="4"/>
  <c r="P22" i="4"/>
  <c r="P23" i="4"/>
  <c r="P24" i="4"/>
  <c r="P25" i="4"/>
  <c r="P26" i="4"/>
  <c r="P27" i="4"/>
  <c r="P28" i="4"/>
  <c r="P18" i="4"/>
  <c r="O19" i="4"/>
  <c r="O20" i="4"/>
  <c r="O21" i="4"/>
  <c r="O22" i="4"/>
  <c r="O23" i="4"/>
  <c r="O24" i="4"/>
  <c r="O25" i="4"/>
  <c r="O26" i="4"/>
  <c r="O27" i="4"/>
  <c r="O28" i="4"/>
  <c r="O18" i="4"/>
  <c r="N19" i="4"/>
  <c r="N20" i="4"/>
  <c r="N21" i="4"/>
  <c r="N22" i="4"/>
  <c r="N23" i="4"/>
  <c r="N24" i="4"/>
  <c r="N25" i="4"/>
  <c r="N26" i="4"/>
  <c r="N27" i="4"/>
  <c r="N28" i="4"/>
  <c r="N18" i="4"/>
  <c r="J28" i="4"/>
  <c r="J27" i="4"/>
  <c r="J26" i="4"/>
  <c r="J25" i="4"/>
  <c r="J24" i="4"/>
  <c r="J23" i="4"/>
  <c r="J22" i="4"/>
  <c r="J21" i="4"/>
  <c r="J20" i="4"/>
  <c r="J19" i="4"/>
  <c r="J18" i="4"/>
  <c r="I28" i="4"/>
  <c r="I27" i="4"/>
  <c r="I26" i="4"/>
  <c r="I25" i="4"/>
  <c r="I24" i="4"/>
  <c r="I23" i="4"/>
  <c r="I22" i="4"/>
  <c r="I21" i="4"/>
  <c r="I20" i="4"/>
  <c r="I19" i="4"/>
  <c r="I18" i="4"/>
  <c r="M19" i="4"/>
  <c r="M20" i="4"/>
  <c r="M21" i="4"/>
  <c r="M22" i="4"/>
  <c r="M23" i="4"/>
  <c r="M24" i="4"/>
  <c r="M25" i="4"/>
  <c r="M26" i="4"/>
  <c r="M27" i="4"/>
  <c r="M28" i="4"/>
  <c r="M18" i="4"/>
  <c r="L19" i="4"/>
  <c r="L20" i="4"/>
  <c r="L21" i="4"/>
  <c r="L22" i="4"/>
  <c r="L23" i="4"/>
  <c r="L24" i="4"/>
  <c r="L25" i="4"/>
  <c r="L26" i="4"/>
  <c r="L27" i="4"/>
  <c r="L28" i="4"/>
  <c r="L18" i="4"/>
  <c r="N19" i="7" l="1"/>
  <c r="O19" i="7" s="1"/>
  <c r="T19" i="7" s="1"/>
  <c r="L19" i="7"/>
  <c r="K19" i="7"/>
  <c r="G19" i="7"/>
  <c r="M19" i="7" s="1"/>
  <c r="F19" i="7"/>
  <c r="Q19" i="7" s="1"/>
  <c r="N21" i="7"/>
  <c r="O21" i="7" s="1"/>
  <c r="T21" i="7" s="1"/>
  <c r="L21" i="7"/>
  <c r="K21" i="7"/>
  <c r="G21" i="7"/>
  <c r="M21" i="7" s="1"/>
  <c r="F21" i="7"/>
  <c r="N20" i="7"/>
  <c r="O20" i="7" s="1"/>
  <c r="T20" i="7" s="1"/>
  <c r="M20" i="7"/>
  <c r="L20" i="7"/>
  <c r="K20" i="7"/>
  <c r="G20" i="7"/>
  <c r="F20" i="7"/>
  <c r="Q20" i="7" s="1"/>
  <c r="P18" i="7"/>
  <c r="N18" i="7"/>
  <c r="O18" i="7" s="1"/>
  <c r="T18" i="7" s="1"/>
  <c r="M18" i="7"/>
  <c r="L18" i="7"/>
  <c r="K18" i="7"/>
  <c r="G18" i="7"/>
  <c r="F18" i="7"/>
  <c r="P17" i="7"/>
  <c r="N17" i="7"/>
  <c r="O17" i="7" s="1"/>
  <c r="T17" i="7" s="1"/>
  <c r="M17" i="7"/>
  <c r="L17" i="7"/>
  <c r="K17" i="7"/>
  <c r="G17" i="7"/>
  <c r="F17" i="7"/>
  <c r="Q17" i="7" s="1"/>
  <c r="N16" i="7"/>
  <c r="O16" i="7" s="1"/>
  <c r="T16" i="7" s="1"/>
  <c r="L16" i="7"/>
  <c r="K16" i="7"/>
  <c r="G16" i="7"/>
  <c r="M16" i="7" s="1"/>
  <c r="F16" i="7"/>
  <c r="Q16" i="7" s="1"/>
  <c r="N15" i="7"/>
  <c r="O15" i="7" s="1"/>
  <c r="T15" i="7" s="1"/>
  <c r="L15" i="7"/>
  <c r="K15" i="7"/>
  <c r="G15" i="7"/>
  <c r="M15" i="7" s="1"/>
  <c r="F15" i="7"/>
  <c r="Q15" i="7" s="1"/>
  <c r="U31" i="7"/>
  <c r="N31" i="7"/>
  <c r="O31" i="7" s="1"/>
  <c r="T31" i="7" s="1"/>
  <c r="L31" i="7"/>
  <c r="K31" i="7"/>
  <c r="G31" i="7"/>
  <c r="M31" i="7" s="1"/>
  <c r="F31" i="7"/>
  <c r="Q31" i="7" s="1"/>
  <c r="U30" i="7"/>
  <c r="N30" i="7"/>
  <c r="O30" i="7" s="1"/>
  <c r="T30" i="7" s="1"/>
  <c r="L30" i="7"/>
  <c r="K30" i="7"/>
  <c r="G30" i="7"/>
  <c r="M30" i="7" s="1"/>
  <c r="F30" i="7"/>
  <c r="Q30" i="7" s="1"/>
  <c r="U29" i="7"/>
  <c r="N29" i="7"/>
  <c r="O29" i="7" s="1"/>
  <c r="T29" i="7" s="1"/>
  <c r="L29" i="7"/>
  <c r="K29" i="7"/>
  <c r="G29" i="7"/>
  <c r="M29" i="7" s="1"/>
  <c r="F29" i="7"/>
  <c r="Q29" i="7" s="1"/>
  <c r="U28" i="7"/>
  <c r="N28" i="7"/>
  <c r="O28" i="7" s="1"/>
  <c r="T28" i="7" s="1"/>
  <c r="L28" i="7"/>
  <c r="K28" i="7"/>
  <c r="G28" i="7"/>
  <c r="M28" i="7" s="1"/>
  <c r="F28" i="7"/>
  <c r="Q28" i="7" s="1"/>
  <c r="U27" i="7"/>
  <c r="N27" i="7"/>
  <c r="O27" i="7" s="1"/>
  <c r="T27" i="7" s="1"/>
  <c r="L27" i="7"/>
  <c r="K27" i="7"/>
  <c r="G27" i="7"/>
  <c r="M27" i="7" s="1"/>
  <c r="F27" i="7"/>
  <c r="Q27" i="7" s="1"/>
  <c r="U26" i="7"/>
  <c r="N26" i="7"/>
  <c r="O26" i="7" s="1"/>
  <c r="T26" i="7" s="1"/>
  <c r="L26" i="7"/>
  <c r="K26" i="7"/>
  <c r="G26" i="7"/>
  <c r="M26" i="7" s="1"/>
  <c r="F26" i="7"/>
  <c r="P26" i="7" s="1"/>
  <c r="U25" i="7"/>
  <c r="N25" i="7"/>
  <c r="O25" i="7" s="1"/>
  <c r="T25" i="7" s="1"/>
  <c r="L25" i="7"/>
  <c r="K25" i="7"/>
  <c r="G25" i="7"/>
  <c r="M25" i="7" s="1"/>
  <c r="F25" i="7"/>
  <c r="Q25" i="7" s="1"/>
  <c r="N14" i="7"/>
  <c r="O14" i="7" s="1"/>
  <c r="T14" i="7" s="1"/>
  <c r="L14" i="7"/>
  <c r="K14" i="7"/>
  <c r="G14" i="7"/>
  <c r="M14" i="7" s="1"/>
  <c r="F14" i="7"/>
  <c r="Q14" i="7" s="1"/>
  <c r="N13" i="7"/>
  <c r="O13" i="7" s="1"/>
  <c r="T13" i="7" s="1"/>
  <c r="L13" i="7"/>
  <c r="K13" i="7"/>
  <c r="G13" i="7"/>
  <c r="M13" i="7" s="1"/>
  <c r="F13" i="7"/>
  <c r="Q13" i="7" s="1"/>
  <c r="N12" i="7"/>
  <c r="O12" i="7" s="1"/>
  <c r="T12" i="7" s="1"/>
  <c r="L12" i="7"/>
  <c r="K12" i="7"/>
  <c r="G12" i="7"/>
  <c r="M12" i="7" s="1"/>
  <c r="F12" i="7"/>
  <c r="Q12" i="7" s="1"/>
  <c r="N11" i="7"/>
  <c r="O11" i="7" s="1"/>
  <c r="T11" i="7" s="1"/>
  <c r="L11" i="7"/>
  <c r="K11" i="7"/>
  <c r="G11" i="7"/>
  <c r="M11" i="7" s="1"/>
  <c r="F11" i="7"/>
  <c r="Q11" i="7" s="1"/>
  <c r="U10" i="7"/>
  <c r="N10" i="7"/>
  <c r="O10" i="7" s="1"/>
  <c r="T10" i="7" s="1"/>
  <c r="L10" i="7"/>
  <c r="K10" i="7"/>
  <c r="G10" i="7"/>
  <c r="M10" i="7" s="1"/>
  <c r="F10" i="7"/>
  <c r="Q10" i="7" s="1"/>
  <c r="U9" i="7"/>
  <c r="N9" i="7"/>
  <c r="O9" i="7" s="1"/>
  <c r="T9" i="7" s="1"/>
  <c r="L9" i="7"/>
  <c r="K9" i="7"/>
  <c r="G9" i="7"/>
  <c r="M9" i="7" s="1"/>
  <c r="F9" i="7"/>
  <c r="Q9" i="7" s="1"/>
  <c r="U8" i="7"/>
  <c r="N8" i="7"/>
  <c r="O8" i="7" s="1"/>
  <c r="T8" i="7" s="1"/>
  <c r="L8" i="7"/>
  <c r="K8" i="7"/>
  <c r="G8" i="7"/>
  <c r="M8" i="7" s="1"/>
  <c r="F8" i="7"/>
  <c r="Q8" i="7" s="1"/>
  <c r="U7" i="7"/>
  <c r="N7" i="7"/>
  <c r="O7" i="7" s="1"/>
  <c r="T7" i="7" s="1"/>
  <c r="L7" i="7"/>
  <c r="K7" i="7"/>
  <c r="G7" i="7"/>
  <c r="M7" i="7" s="1"/>
  <c r="F7" i="7"/>
  <c r="P7" i="7" s="1"/>
  <c r="U6" i="7"/>
  <c r="N6" i="7"/>
  <c r="O6" i="7" s="1"/>
  <c r="T6" i="7" s="1"/>
  <c r="L6" i="7"/>
  <c r="K6" i="7"/>
  <c r="G6" i="7"/>
  <c r="M6" i="7" s="1"/>
  <c r="F6" i="7"/>
  <c r="Q6" i="7" s="1"/>
  <c r="U5" i="7"/>
  <c r="N5" i="7"/>
  <c r="O5" i="7" s="1"/>
  <c r="T5" i="7" s="1"/>
  <c r="L5" i="7"/>
  <c r="K5" i="7"/>
  <c r="G5" i="7"/>
  <c r="M5" i="7" s="1"/>
  <c r="F5" i="7"/>
  <c r="Q5" i="7" s="1"/>
  <c r="U4" i="7"/>
  <c r="N4" i="7"/>
  <c r="O4" i="7" s="1"/>
  <c r="T4" i="7" s="1"/>
  <c r="L4" i="7"/>
  <c r="K4" i="7"/>
  <c r="G4" i="7"/>
  <c r="M4" i="7" s="1"/>
  <c r="F4" i="7"/>
  <c r="Q4" i="7" s="1"/>
  <c r="U3" i="7"/>
  <c r="N3" i="7"/>
  <c r="O3" i="7" s="1"/>
  <c r="T3" i="7" s="1"/>
  <c r="L3" i="7"/>
  <c r="K3" i="7"/>
  <c r="G3" i="7"/>
  <c r="M3" i="7" s="1"/>
  <c r="F3" i="7"/>
  <c r="P3" i="7" s="1"/>
  <c r="U2" i="7"/>
  <c r="N2" i="7"/>
  <c r="O2" i="7" s="1"/>
  <c r="T2" i="7" s="1"/>
  <c r="L2" i="7"/>
  <c r="K2" i="7"/>
  <c r="G2" i="7"/>
  <c r="M2" i="7" s="1"/>
  <c r="F2" i="7"/>
  <c r="Q2" i="7" s="1"/>
  <c r="K3" i="4"/>
  <c r="K4" i="4"/>
  <c r="K5" i="4"/>
  <c r="K6" i="4"/>
  <c r="K7" i="4"/>
  <c r="K8" i="4"/>
  <c r="K9" i="4"/>
  <c r="K10" i="4"/>
  <c r="K11" i="4"/>
  <c r="K12" i="4"/>
  <c r="K2" i="4"/>
  <c r="H3" i="4"/>
  <c r="H4" i="4"/>
  <c r="H5" i="4"/>
  <c r="H6" i="4"/>
  <c r="H7" i="4"/>
  <c r="H8" i="4"/>
  <c r="H9" i="4"/>
  <c r="H10" i="4"/>
  <c r="H11" i="4"/>
  <c r="H12" i="4"/>
  <c r="H2" i="4"/>
  <c r="U3" i="4"/>
  <c r="U4" i="4"/>
  <c r="U5" i="4"/>
  <c r="U6" i="4"/>
  <c r="U7" i="4"/>
  <c r="U8" i="4"/>
  <c r="U9" i="4"/>
  <c r="U10" i="4"/>
  <c r="U11" i="4"/>
  <c r="U12" i="4"/>
  <c r="U2" i="4"/>
  <c r="D3" i="4"/>
  <c r="D4" i="4"/>
  <c r="D5" i="4"/>
  <c r="D6" i="4"/>
  <c r="D7" i="4"/>
  <c r="D8" i="4"/>
  <c r="D9" i="4"/>
  <c r="D10" i="4"/>
  <c r="D11" i="4"/>
  <c r="D12" i="4"/>
  <c r="D2" i="4"/>
  <c r="M12" i="4"/>
  <c r="M11" i="4"/>
  <c r="M10" i="4"/>
  <c r="M9" i="4"/>
  <c r="M8" i="4"/>
  <c r="M7" i="4"/>
  <c r="M6" i="4"/>
  <c r="M5" i="4"/>
  <c r="M4" i="4"/>
  <c r="M3" i="4"/>
  <c r="M2" i="4"/>
  <c r="P21" i="7" l="1"/>
  <c r="P19" i="7"/>
  <c r="P16" i="7"/>
  <c r="P15" i="7"/>
  <c r="P20" i="7"/>
  <c r="P29" i="7"/>
  <c r="P28" i="7"/>
  <c r="P31" i="7"/>
  <c r="P27" i="7"/>
  <c r="P25" i="7"/>
  <c r="Q26" i="7"/>
  <c r="P30" i="7"/>
  <c r="P6" i="7"/>
  <c r="P2" i="7"/>
  <c r="P11" i="7"/>
  <c r="P4" i="7"/>
  <c r="P13" i="7"/>
  <c r="Q3" i="7"/>
  <c r="Q7" i="7"/>
  <c r="P5" i="7"/>
  <c r="P8" i="7"/>
  <c r="P9" i="7"/>
  <c r="P14" i="7"/>
  <c r="P10" i="7"/>
  <c r="P12" i="7"/>
  <c r="U2" i="2"/>
  <c r="U3" i="2"/>
  <c r="U4" i="2"/>
  <c r="U5" i="2"/>
  <c r="U6" i="2"/>
  <c r="U7" i="2"/>
  <c r="U8" i="2"/>
  <c r="U9" i="2"/>
  <c r="U11" i="2"/>
  <c r="U12" i="2"/>
  <c r="U13" i="2"/>
  <c r="U14" i="2"/>
  <c r="U15" i="2"/>
  <c r="U16" i="2"/>
  <c r="U17" i="2"/>
  <c r="U18" i="2"/>
  <c r="U19" i="2"/>
  <c r="U20" i="2"/>
  <c r="U21" i="2"/>
  <c r="U10" i="2"/>
  <c r="P21" i="3" l="1"/>
  <c r="N21" i="3"/>
  <c r="O21" i="3" s="1"/>
  <c r="L21" i="3"/>
  <c r="K21" i="3"/>
  <c r="G21" i="3"/>
  <c r="M21" i="3" s="1"/>
  <c r="F21" i="3"/>
  <c r="Q21" i="3" s="1"/>
  <c r="O20" i="3"/>
  <c r="N20" i="3"/>
  <c r="M20" i="3"/>
  <c r="L20" i="3"/>
  <c r="K20" i="3"/>
  <c r="G20" i="3"/>
  <c r="F20" i="3"/>
  <c r="Q20" i="3" s="1"/>
  <c r="P19" i="3"/>
  <c r="N19" i="3"/>
  <c r="O19" i="3" s="1"/>
  <c r="L19" i="3"/>
  <c r="K19" i="3"/>
  <c r="G19" i="3"/>
  <c r="M19" i="3" s="1"/>
  <c r="F19" i="3"/>
  <c r="Q19" i="3" s="1"/>
  <c r="O18" i="3"/>
  <c r="N18" i="3"/>
  <c r="M18" i="3"/>
  <c r="L18" i="3"/>
  <c r="K18" i="3"/>
  <c r="G18" i="3"/>
  <c r="F18" i="3"/>
  <c r="P18" i="3" s="1"/>
  <c r="P17" i="3"/>
  <c r="N17" i="3"/>
  <c r="O17" i="3" s="1"/>
  <c r="L17" i="3"/>
  <c r="K17" i="3"/>
  <c r="G17" i="3"/>
  <c r="M17" i="3" s="1"/>
  <c r="F17" i="3"/>
  <c r="Q17" i="3" s="1"/>
  <c r="O16" i="3"/>
  <c r="N16" i="3"/>
  <c r="M16" i="3"/>
  <c r="L16" i="3"/>
  <c r="K16" i="3"/>
  <c r="G16" i="3"/>
  <c r="F16" i="3"/>
  <c r="Q16" i="3" s="1"/>
  <c r="P15" i="3"/>
  <c r="N15" i="3"/>
  <c r="O15" i="3" s="1"/>
  <c r="L15" i="3"/>
  <c r="K15" i="3"/>
  <c r="G15" i="3"/>
  <c r="M15" i="3" s="1"/>
  <c r="F15" i="3"/>
  <c r="Q15" i="3" s="1"/>
  <c r="O14" i="3"/>
  <c r="N14" i="3"/>
  <c r="M14" i="3"/>
  <c r="L14" i="3"/>
  <c r="K14" i="3"/>
  <c r="G14" i="3"/>
  <c r="F14" i="3"/>
  <c r="P14" i="3" s="1"/>
  <c r="P13" i="3"/>
  <c r="N13" i="3"/>
  <c r="O13" i="3" s="1"/>
  <c r="L13" i="3"/>
  <c r="K13" i="3"/>
  <c r="G13" i="3"/>
  <c r="M13" i="3" s="1"/>
  <c r="F13" i="3"/>
  <c r="Q13" i="3" s="1"/>
  <c r="O12" i="3"/>
  <c r="N12" i="3"/>
  <c r="M12" i="3"/>
  <c r="L12" i="3"/>
  <c r="K12" i="3"/>
  <c r="G12" i="3"/>
  <c r="F12" i="3"/>
  <c r="Q12" i="3" s="1"/>
  <c r="P11" i="3"/>
  <c r="N11" i="3"/>
  <c r="O11" i="3" s="1"/>
  <c r="L11" i="3"/>
  <c r="K11" i="3"/>
  <c r="G11" i="3"/>
  <c r="M11" i="3" s="1"/>
  <c r="F11" i="3"/>
  <c r="Q11" i="3" s="1"/>
  <c r="O10" i="3"/>
  <c r="N10" i="3"/>
  <c r="M10" i="3"/>
  <c r="L10" i="3"/>
  <c r="K10" i="3"/>
  <c r="G10" i="3"/>
  <c r="F10" i="3"/>
  <c r="P10" i="3" s="1"/>
  <c r="P9" i="3"/>
  <c r="N9" i="3"/>
  <c r="O9" i="3" s="1"/>
  <c r="L9" i="3"/>
  <c r="K9" i="3"/>
  <c r="G9" i="3"/>
  <c r="M9" i="3" s="1"/>
  <c r="F9" i="3"/>
  <c r="Q9" i="3" s="1"/>
  <c r="O8" i="3"/>
  <c r="N8" i="3"/>
  <c r="M8" i="3"/>
  <c r="L8" i="3"/>
  <c r="K8" i="3"/>
  <c r="G8" i="3"/>
  <c r="F8" i="3"/>
  <c r="Q8" i="3" s="1"/>
  <c r="P7" i="3"/>
  <c r="N7" i="3"/>
  <c r="O7" i="3" s="1"/>
  <c r="L7" i="3"/>
  <c r="K7" i="3"/>
  <c r="G7" i="3"/>
  <c r="M7" i="3" s="1"/>
  <c r="F7" i="3"/>
  <c r="Q7" i="3" s="1"/>
  <c r="O6" i="3"/>
  <c r="N6" i="3"/>
  <c r="M6" i="3"/>
  <c r="L6" i="3"/>
  <c r="K6" i="3"/>
  <c r="G6" i="3"/>
  <c r="F6" i="3"/>
  <c r="P6" i="3" s="1"/>
  <c r="P5" i="3"/>
  <c r="N5" i="3"/>
  <c r="O5" i="3" s="1"/>
  <c r="L5" i="3"/>
  <c r="K5" i="3"/>
  <c r="G5" i="3"/>
  <c r="M5" i="3" s="1"/>
  <c r="F5" i="3"/>
  <c r="Q5" i="3" s="1"/>
  <c r="O4" i="3"/>
  <c r="N4" i="3"/>
  <c r="M4" i="3"/>
  <c r="L4" i="3"/>
  <c r="K4" i="3"/>
  <c r="G4" i="3"/>
  <c r="F4" i="3"/>
  <c r="Q4" i="3" s="1"/>
  <c r="P3" i="3"/>
  <c r="N3" i="3"/>
  <c r="O3" i="3" s="1"/>
  <c r="L3" i="3"/>
  <c r="K3" i="3"/>
  <c r="G3" i="3"/>
  <c r="M3" i="3" s="1"/>
  <c r="F3" i="3"/>
  <c r="Q3" i="3" s="1"/>
  <c r="O2" i="3"/>
  <c r="N2" i="3"/>
  <c r="M2" i="3"/>
  <c r="L2" i="3"/>
  <c r="K2" i="3"/>
  <c r="G2" i="3"/>
  <c r="F2" i="3"/>
  <c r="P2" i="3" s="1"/>
  <c r="N3" i="2"/>
  <c r="O3" i="2" s="1"/>
  <c r="T3" i="2" s="1"/>
  <c r="N8" i="2"/>
  <c r="O8" i="2" s="1"/>
  <c r="T8" i="2" s="1"/>
  <c r="N19" i="2"/>
  <c r="O19" i="2" s="1"/>
  <c r="T19" i="2" s="1"/>
  <c r="N2" i="2"/>
  <c r="O2" i="2" s="1"/>
  <c r="T2" i="2" s="1"/>
  <c r="N4" i="2"/>
  <c r="O4" i="2" s="1"/>
  <c r="T4" i="2" s="1"/>
  <c r="N5" i="2"/>
  <c r="O5" i="2" s="1"/>
  <c r="T5" i="2" s="1"/>
  <c r="N7" i="2"/>
  <c r="O7" i="2" s="1"/>
  <c r="T7" i="2" s="1"/>
  <c r="N6" i="2"/>
  <c r="O6" i="2" s="1"/>
  <c r="T6" i="2" s="1"/>
  <c r="N11" i="2"/>
  <c r="O11" i="2" s="1"/>
  <c r="T11" i="2" s="1"/>
  <c r="N12" i="2"/>
  <c r="O12" i="2" s="1"/>
  <c r="T12" i="2" s="1"/>
  <c r="N20" i="2"/>
  <c r="O20" i="2" s="1"/>
  <c r="T20" i="2" s="1"/>
  <c r="N18" i="2"/>
  <c r="O18" i="2" s="1"/>
  <c r="T18" i="2" s="1"/>
  <c r="N9" i="2"/>
  <c r="O9" i="2" s="1"/>
  <c r="T9" i="2" s="1"/>
  <c r="N16" i="2"/>
  <c r="O16" i="2" s="1"/>
  <c r="T16" i="2" s="1"/>
  <c r="N17" i="2"/>
  <c r="O17" i="2" s="1"/>
  <c r="T17" i="2" s="1"/>
  <c r="N14" i="2"/>
  <c r="O14" i="2" s="1"/>
  <c r="T14" i="2" s="1"/>
  <c r="N13" i="2"/>
  <c r="O13" i="2" s="1"/>
  <c r="T13" i="2" s="1"/>
  <c r="N21" i="2"/>
  <c r="O21" i="2" s="1"/>
  <c r="T21" i="2" s="1"/>
  <c r="N15" i="2"/>
  <c r="O15" i="2" s="1"/>
  <c r="T15" i="2" s="1"/>
  <c r="N10" i="2"/>
  <c r="O10" i="2" s="1"/>
  <c r="T10" i="2" s="1"/>
  <c r="Q2" i="3" l="1"/>
  <c r="Q6" i="3"/>
  <c r="Q10" i="3"/>
  <c r="Q14" i="3"/>
  <c r="Q18" i="3"/>
  <c r="P4" i="3"/>
  <c r="P8" i="3"/>
  <c r="P12" i="3"/>
  <c r="P16" i="3"/>
  <c r="P20" i="3"/>
  <c r="L3" i="2"/>
  <c r="L8" i="2"/>
  <c r="L19" i="2"/>
  <c r="L2" i="2"/>
  <c r="L4" i="2"/>
  <c r="L5" i="2"/>
  <c r="L7" i="2"/>
  <c r="L6" i="2"/>
  <c r="L11" i="2"/>
  <c r="L12" i="2"/>
  <c r="L20" i="2"/>
  <c r="L18" i="2"/>
  <c r="L9" i="2"/>
  <c r="L16" i="2"/>
  <c r="L17" i="2"/>
  <c r="L14" i="2"/>
  <c r="L13" i="2"/>
  <c r="L21" i="2"/>
  <c r="L15" i="2"/>
  <c r="L10" i="2"/>
  <c r="K3" i="2"/>
  <c r="K8" i="2"/>
  <c r="K19" i="2"/>
  <c r="K2" i="2"/>
  <c r="K4" i="2"/>
  <c r="K5" i="2"/>
  <c r="K7" i="2"/>
  <c r="K6" i="2"/>
  <c r="K11" i="2"/>
  <c r="K12" i="2"/>
  <c r="K20" i="2"/>
  <c r="K18" i="2"/>
  <c r="K9" i="2"/>
  <c r="K16" i="2"/>
  <c r="K17" i="2"/>
  <c r="K14" i="2"/>
  <c r="K13" i="2"/>
  <c r="K21" i="2"/>
  <c r="K15" i="2"/>
  <c r="K10" i="2"/>
  <c r="G19" i="2"/>
  <c r="M19" i="2" s="1"/>
  <c r="G2" i="2"/>
  <c r="M2" i="2" s="1"/>
  <c r="G4" i="2"/>
  <c r="M4" i="2" s="1"/>
  <c r="G5" i="2"/>
  <c r="M5" i="2" s="1"/>
  <c r="G7" i="2"/>
  <c r="M7" i="2" s="1"/>
  <c r="G6" i="2"/>
  <c r="M6" i="2" s="1"/>
  <c r="G11" i="2"/>
  <c r="M11" i="2" s="1"/>
  <c r="G12" i="2"/>
  <c r="M12" i="2" s="1"/>
  <c r="G20" i="2"/>
  <c r="M20" i="2" s="1"/>
  <c r="G18" i="2"/>
  <c r="M18" i="2" s="1"/>
  <c r="G9" i="2"/>
  <c r="M9" i="2" s="1"/>
  <c r="G16" i="2"/>
  <c r="M16" i="2" s="1"/>
  <c r="G17" i="2"/>
  <c r="M17" i="2" s="1"/>
  <c r="G14" i="2"/>
  <c r="M14" i="2" s="1"/>
  <c r="G13" i="2"/>
  <c r="M13" i="2" s="1"/>
  <c r="G21" i="2"/>
  <c r="M21" i="2" s="1"/>
  <c r="G15" i="2"/>
  <c r="M15" i="2" s="1"/>
  <c r="G3" i="2"/>
  <c r="M3" i="2" s="1"/>
  <c r="G8" i="2"/>
  <c r="M8" i="2" s="1"/>
  <c r="G10" i="2"/>
  <c r="M10" i="2" s="1"/>
  <c r="F15" i="2" l="1"/>
  <c r="F21" i="2"/>
  <c r="F13" i="2"/>
  <c r="F14" i="2"/>
  <c r="F17" i="2"/>
  <c r="F16" i="2"/>
  <c r="F9" i="2"/>
  <c r="F18" i="2"/>
  <c r="F20" i="2"/>
  <c r="F12" i="2"/>
  <c r="F11" i="2"/>
  <c r="F6" i="2"/>
  <c r="F7" i="2"/>
  <c r="F5" i="2"/>
  <c r="F4" i="2"/>
  <c r="F2" i="2"/>
  <c r="F19" i="2"/>
  <c r="F8" i="2"/>
  <c r="F3" i="2"/>
  <c r="F10" i="2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Q6" i="2" l="1"/>
  <c r="P6" i="2"/>
  <c r="Q14" i="2"/>
  <c r="P14" i="2"/>
  <c r="Q4" i="2"/>
  <c r="P4" i="2"/>
  <c r="Q11" i="2"/>
  <c r="P11" i="2"/>
  <c r="Q9" i="2"/>
  <c r="P9" i="2"/>
  <c r="Q13" i="2"/>
  <c r="P13" i="2"/>
  <c r="Q21" i="2"/>
  <c r="P21" i="2"/>
  <c r="Q2" i="2"/>
  <c r="P2" i="2"/>
  <c r="Q18" i="2"/>
  <c r="P18" i="2"/>
  <c r="Q5" i="2"/>
  <c r="P5" i="2"/>
  <c r="Q12" i="2"/>
  <c r="P12" i="2"/>
  <c r="Q16" i="2"/>
  <c r="P16" i="2"/>
  <c r="Q7" i="2"/>
  <c r="P7" i="2"/>
  <c r="Q20" i="2"/>
  <c r="P20" i="2"/>
  <c r="Q17" i="2"/>
  <c r="P17" i="2"/>
  <c r="Q15" i="2"/>
  <c r="P15" i="2"/>
  <c r="Q3" i="2"/>
  <c r="P3" i="2"/>
  <c r="Q10" i="2"/>
  <c r="P10" i="2"/>
  <c r="Q8" i="2"/>
  <c r="P8" i="2"/>
  <c r="Q19" i="2"/>
  <c r="P19" i="2"/>
</calcChain>
</file>

<file path=xl/sharedStrings.xml><?xml version="1.0" encoding="utf-8"?>
<sst xmlns="http://schemas.openxmlformats.org/spreadsheetml/2006/main" count="203" uniqueCount="75">
  <si>
    <t>城市</t>
    <phoneticPr fontId="1" type="noConversion"/>
  </si>
  <si>
    <t>交流</t>
    <phoneticPr fontId="1" type="noConversion"/>
  </si>
  <si>
    <t>直流</t>
    <phoneticPr fontId="1" type="noConversion"/>
  </si>
  <si>
    <t>GDP</t>
    <phoneticPr fontId="1" type="noConversion"/>
  </si>
  <si>
    <t>北京</t>
    <phoneticPr fontId="1" type="noConversion"/>
  </si>
  <si>
    <t>上海</t>
    <phoneticPr fontId="1" type="noConversion"/>
  </si>
  <si>
    <t>天津</t>
    <phoneticPr fontId="1" type="noConversion"/>
  </si>
  <si>
    <t>重庆</t>
    <phoneticPr fontId="1" type="noConversion"/>
  </si>
  <si>
    <t>广东</t>
    <phoneticPr fontId="1" type="noConversion"/>
  </si>
  <si>
    <t>江苏</t>
    <phoneticPr fontId="1" type="noConversion"/>
  </si>
  <si>
    <t>山东</t>
    <phoneticPr fontId="1" type="noConversion"/>
  </si>
  <si>
    <t>浙江</t>
    <phoneticPr fontId="1" type="noConversion"/>
  </si>
  <si>
    <t>安徽</t>
    <phoneticPr fontId="1" type="noConversion"/>
  </si>
  <si>
    <t>河北</t>
    <phoneticPr fontId="1" type="noConversion"/>
  </si>
  <si>
    <t>湖北</t>
    <phoneticPr fontId="1" type="noConversion"/>
  </si>
  <si>
    <t>四川</t>
    <phoneticPr fontId="1" type="noConversion"/>
  </si>
  <si>
    <t>山西</t>
    <phoneticPr fontId="1" type="noConversion"/>
  </si>
  <si>
    <t>陕西</t>
    <phoneticPr fontId="1" type="noConversion"/>
  </si>
  <si>
    <t>湖南</t>
    <phoneticPr fontId="1" type="noConversion"/>
  </si>
  <si>
    <t>河南</t>
    <phoneticPr fontId="1" type="noConversion"/>
  </si>
  <si>
    <t>辽宁</t>
    <phoneticPr fontId="1" type="noConversion"/>
  </si>
  <si>
    <t>云南</t>
    <phoneticPr fontId="1" type="noConversion"/>
  </si>
  <si>
    <t>江西</t>
    <phoneticPr fontId="1" type="noConversion"/>
  </si>
  <si>
    <t>福建</t>
    <phoneticPr fontId="1" type="noConversion"/>
  </si>
  <si>
    <t>交直流桩</t>
    <phoneticPr fontId="1" type="noConversion"/>
  </si>
  <si>
    <t>总数</t>
    <phoneticPr fontId="1" type="noConversion"/>
  </si>
  <si>
    <t>私人汽车</t>
    <phoneticPr fontId="1" type="noConversion"/>
  </si>
  <si>
    <t>汽车保有量</t>
    <phoneticPr fontId="1" type="noConversion"/>
  </si>
  <si>
    <t>电动汽车保有量</t>
    <phoneticPr fontId="1" type="noConversion"/>
  </si>
  <si>
    <t>18695万</t>
    <phoneticPr fontId="1" type="noConversion"/>
  </si>
  <si>
    <t>2.17亿</t>
    <phoneticPr fontId="1" type="noConversion"/>
  </si>
  <si>
    <t>153万</t>
    <phoneticPr fontId="1" type="noConversion"/>
  </si>
  <si>
    <t>GDP（亿）</t>
    <phoneticPr fontId="1" type="noConversion"/>
  </si>
  <si>
    <t>人口\万（2016）</t>
    <phoneticPr fontId="1" type="noConversion"/>
  </si>
  <si>
    <t>单位面积GDP</t>
    <phoneticPr fontId="1" type="noConversion"/>
  </si>
  <si>
    <t>单位面积高速公路里程</t>
    <phoneticPr fontId="1" type="noConversion"/>
  </si>
  <si>
    <t>人口密度</t>
    <phoneticPr fontId="1" type="noConversion"/>
  </si>
  <si>
    <t>高速道路里程\</t>
    <phoneticPr fontId="1" type="noConversion"/>
  </si>
  <si>
    <t>交流\个</t>
    <phoneticPr fontId="1" type="noConversion"/>
  </si>
  <si>
    <t>直流\个</t>
    <phoneticPr fontId="1" type="noConversion"/>
  </si>
  <si>
    <t>交直流桩\个</t>
    <phoneticPr fontId="1" type="noConversion"/>
  </si>
  <si>
    <t>总数\个</t>
    <phoneticPr fontId="1" type="noConversion"/>
  </si>
  <si>
    <t>人均GDP\元</t>
    <phoneticPr fontId="1" type="noConversion"/>
  </si>
  <si>
    <t>面积\万平方千米</t>
    <phoneticPr fontId="1" type="noConversion"/>
  </si>
  <si>
    <t>2017GDP</t>
    <phoneticPr fontId="1" type="noConversion"/>
  </si>
  <si>
    <t>GDP占比</t>
    <phoneticPr fontId="1" type="noConversion"/>
  </si>
  <si>
    <t>初步预测</t>
    <phoneticPr fontId="1" type="noConversion"/>
  </si>
  <si>
    <t>交流(修正)\个</t>
    <phoneticPr fontId="1" type="noConversion"/>
  </si>
  <si>
    <t>直流修正\个</t>
    <phoneticPr fontId="1" type="noConversion"/>
  </si>
  <si>
    <t>汽车数</t>
    <phoneticPr fontId="1" type="noConversion"/>
  </si>
  <si>
    <t>预测2</t>
    <phoneticPr fontId="1" type="noConversion"/>
  </si>
  <si>
    <t>预测3</t>
    <phoneticPr fontId="1" type="noConversion"/>
  </si>
  <si>
    <t>2017GDP/亿</t>
  </si>
  <si>
    <t>常住人口/万人</t>
  </si>
  <si>
    <t>人均GDP/元</t>
  </si>
  <si>
    <t>人口密度</t>
  </si>
  <si>
    <t>单位面积GDP</t>
  </si>
  <si>
    <t>面积/平方公里</t>
  </si>
  <si>
    <t>电动车数量（估）</t>
    <phoneticPr fontId="1" type="noConversion"/>
  </si>
  <si>
    <t>西安</t>
  </si>
  <si>
    <t>榆林</t>
  </si>
  <si>
    <t>咸阳</t>
  </si>
  <si>
    <t>宝鸡</t>
  </si>
  <si>
    <t>渭南</t>
  </si>
  <si>
    <t>汉中</t>
  </si>
  <si>
    <t>延安</t>
  </si>
  <si>
    <t>安康</t>
  </si>
  <si>
    <t>商洛</t>
  </si>
  <si>
    <t>铜川</t>
  </si>
  <si>
    <t>杨凌</t>
  </si>
  <si>
    <t>2050GDP</t>
    <phoneticPr fontId="1" type="noConversion"/>
  </si>
  <si>
    <t>交流</t>
    <phoneticPr fontId="1" type="noConversion"/>
  </si>
  <si>
    <t>直流</t>
    <phoneticPr fontId="1" type="noConversion"/>
  </si>
  <si>
    <t>交流价格</t>
    <phoneticPr fontId="1" type="noConversion"/>
  </si>
  <si>
    <t>直流价格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</si>
</sst>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2" sqref="F22"/>
    </sheetView>
  </sheetViews>
  <sheetFormatPr defaultRowHeight="13.8" x14ac:dyDescent="0.25"/>
  <cols>
    <col min="1" max="1" width="8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</row>
    <row r="2" spans="1:6" x14ac:dyDescent="0.25">
      <c r="A2" t="s">
        <v>4</v>
      </c>
      <c r="B2">
        <v>10172</v>
      </c>
      <c r="C2">
        <v>11060</v>
      </c>
      <c r="E2">
        <v>9131</v>
      </c>
      <c r="F2">
        <f>SUM(B2,C2,E2)</f>
        <v>30363</v>
      </c>
    </row>
    <row r="3" spans="1:6" x14ac:dyDescent="0.25">
      <c r="A3" t="s">
        <v>5</v>
      </c>
      <c r="B3">
        <v>17908</v>
      </c>
      <c r="C3">
        <v>5301</v>
      </c>
      <c r="E3">
        <v>3105</v>
      </c>
      <c r="F3">
        <f t="shared" ref="F3:F22" si="0">SUM(B3,C3,E3)</f>
        <v>26314</v>
      </c>
    </row>
    <row r="4" spans="1:6" x14ac:dyDescent="0.25">
      <c r="A4" t="s">
        <v>6</v>
      </c>
      <c r="B4">
        <v>2325</v>
      </c>
      <c r="C4">
        <v>2733</v>
      </c>
      <c r="E4">
        <v>4730</v>
      </c>
      <c r="F4">
        <f t="shared" si="0"/>
        <v>9788</v>
      </c>
    </row>
    <row r="5" spans="1:6" x14ac:dyDescent="0.25">
      <c r="A5" t="s">
        <v>7</v>
      </c>
      <c r="B5">
        <v>1238</v>
      </c>
      <c r="C5">
        <v>877</v>
      </c>
      <c r="E5">
        <v>2834</v>
      </c>
      <c r="F5">
        <f t="shared" si="0"/>
        <v>4949</v>
      </c>
    </row>
    <row r="7" spans="1:6" x14ac:dyDescent="0.25">
      <c r="A7" t="s">
        <v>8</v>
      </c>
      <c r="B7">
        <v>19160</v>
      </c>
      <c r="C7">
        <v>5020</v>
      </c>
      <c r="D7">
        <v>89879</v>
      </c>
      <c r="E7">
        <v>5082</v>
      </c>
      <c r="F7">
        <f t="shared" si="0"/>
        <v>29262</v>
      </c>
    </row>
    <row r="8" spans="1:6" x14ac:dyDescent="0.25">
      <c r="A8" t="s">
        <v>9</v>
      </c>
      <c r="B8">
        <v>12378</v>
      </c>
      <c r="C8">
        <v>6471</v>
      </c>
      <c r="D8">
        <v>85900</v>
      </c>
      <c r="E8">
        <v>3226</v>
      </c>
      <c r="F8">
        <f t="shared" si="0"/>
        <v>22075</v>
      </c>
    </row>
    <row r="9" spans="1:6" x14ac:dyDescent="0.25">
      <c r="A9" t="s">
        <v>10</v>
      </c>
      <c r="B9">
        <v>2694</v>
      </c>
      <c r="C9">
        <v>5960</v>
      </c>
      <c r="D9">
        <v>72678</v>
      </c>
      <c r="E9">
        <v>8903</v>
      </c>
      <c r="F9">
        <f t="shared" si="0"/>
        <v>17557</v>
      </c>
    </row>
    <row r="10" spans="1:6" x14ac:dyDescent="0.25">
      <c r="A10" t="s">
        <v>11</v>
      </c>
      <c r="B10">
        <v>2039</v>
      </c>
      <c r="C10">
        <v>4339</v>
      </c>
      <c r="D10">
        <v>51768</v>
      </c>
      <c r="E10">
        <v>3488</v>
      </c>
      <c r="F10">
        <f t="shared" si="0"/>
        <v>9866</v>
      </c>
    </row>
    <row r="11" spans="1:6" x14ac:dyDescent="0.25">
      <c r="A11" t="s">
        <v>12</v>
      </c>
      <c r="B11">
        <v>3582</v>
      </c>
      <c r="C11">
        <v>2223</v>
      </c>
      <c r="D11">
        <v>27518</v>
      </c>
      <c r="E11">
        <v>4104</v>
      </c>
      <c r="F11">
        <f t="shared" si="0"/>
        <v>9909</v>
      </c>
    </row>
    <row r="12" spans="1:6" x14ac:dyDescent="0.25">
      <c r="A12" t="s">
        <v>13</v>
      </c>
      <c r="B12">
        <v>960</v>
      </c>
      <c r="C12">
        <v>4396</v>
      </c>
      <c r="D12">
        <v>35964</v>
      </c>
      <c r="E12">
        <v>4519</v>
      </c>
      <c r="F12">
        <f t="shared" si="0"/>
        <v>9875</v>
      </c>
    </row>
    <row r="13" spans="1:6" x14ac:dyDescent="0.25">
      <c r="A13" t="s">
        <v>14</v>
      </c>
      <c r="B13">
        <v>1292</v>
      </c>
      <c r="C13">
        <v>1921</v>
      </c>
      <c r="D13">
        <v>36522</v>
      </c>
      <c r="E13">
        <v>3001</v>
      </c>
      <c r="F13">
        <f t="shared" si="0"/>
        <v>6214</v>
      </c>
    </row>
    <row r="14" spans="1:6" x14ac:dyDescent="0.25">
      <c r="A14" t="s">
        <v>15</v>
      </c>
      <c r="B14">
        <v>1136</v>
      </c>
      <c r="C14">
        <v>1156</v>
      </c>
      <c r="D14">
        <v>36980</v>
      </c>
      <c r="E14">
        <v>2439</v>
      </c>
      <c r="F14">
        <f t="shared" si="0"/>
        <v>4731</v>
      </c>
    </row>
    <row r="15" spans="1:6" x14ac:dyDescent="0.25">
      <c r="A15" t="s">
        <v>16</v>
      </c>
      <c r="B15">
        <v>3149</v>
      </c>
      <c r="C15">
        <v>1205</v>
      </c>
      <c r="D15">
        <v>14973</v>
      </c>
      <c r="E15">
        <v>890</v>
      </c>
      <c r="F15">
        <f t="shared" si="0"/>
        <v>5244</v>
      </c>
    </row>
    <row r="16" spans="1:6" x14ac:dyDescent="0.25">
      <c r="A16" t="s">
        <v>23</v>
      </c>
      <c r="B16">
        <v>606</v>
      </c>
      <c r="C16">
        <v>2056</v>
      </c>
      <c r="D16">
        <v>32298</v>
      </c>
      <c r="E16">
        <v>2384</v>
      </c>
      <c r="F16">
        <f t="shared" si="0"/>
        <v>5046</v>
      </c>
    </row>
    <row r="17" spans="1:6" x14ac:dyDescent="0.25">
      <c r="A17" t="s">
        <v>17</v>
      </c>
      <c r="B17">
        <v>1985</v>
      </c>
      <c r="C17">
        <v>978</v>
      </c>
      <c r="D17">
        <v>21898</v>
      </c>
      <c r="E17">
        <v>811</v>
      </c>
      <c r="F17">
        <f t="shared" si="0"/>
        <v>3774</v>
      </c>
    </row>
    <row r="18" spans="1:6" x14ac:dyDescent="0.25">
      <c r="A18" t="s">
        <v>18</v>
      </c>
      <c r="B18">
        <v>1080</v>
      </c>
      <c r="C18">
        <v>734</v>
      </c>
      <c r="D18">
        <v>34590</v>
      </c>
      <c r="E18">
        <v>1841</v>
      </c>
      <c r="F18">
        <f t="shared" si="0"/>
        <v>3655</v>
      </c>
    </row>
    <row r="19" spans="1:6" x14ac:dyDescent="0.25">
      <c r="A19" t="s">
        <v>19</v>
      </c>
      <c r="B19">
        <v>796</v>
      </c>
      <c r="C19">
        <v>1042</v>
      </c>
      <c r="D19">
        <v>44988</v>
      </c>
      <c r="E19">
        <v>1864</v>
      </c>
      <c r="F19">
        <f t="shared" si="0"/>
        <v>3702</v>
      </c>
    </row>
    <row r="20" spans="1:6" x14ac:dyDescent="0.25">
      <c r="A20" t="s">
        <v>20</v>
      </c>
      <c r="B20">
        <v>1536</v>
      </c>
      <c r="C20">
        <v>747</v>
      </c>
      <c r="D20">
        <v>23942</v>
      </c>
      <c r="E20">
        <v>901</v>
      </c>
      <c r="F20">
        <f t="shared" si="0"/>
        <v>3184</v>
      </c>
    </row>
    <row r="21" spans="1:6" x14ac:dyDescent="0.25">
      <c r="A21" t="s">
        <v>21</v>
      </c>
      <c r="B21">
        <v>325</v>
      </c>
      <c r="C21">
        <v>155</v>
      </c>
      <c r="D21">
        <v>16531</v>
      </c>
      <c r="E21">
        <v>949</v>
      </c>
      <c r="F21">
        <f t="shared" si="0"/>
        <v>1429</v>
      </c>
    </row>
    <row r="22" spans="1:6" x14ac:dyDescent="0.25">
      <c r="A22" t="s">
        <v>22</v>
      </c>
      <c r="B22">
        <v>683</v>
      </c>
      <c r="C22">
        <v>516</v>
      </c>
      <c r="D22">
        <v>20818</v>
      </c>
      <c r="E22">
        <v>158</v>
      </c>
      <c r="F22">
        <f t="shared" si="0"/>
        <v>1357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G22" sqref="G22"/>
    </sheetView>
  </sheetViews>
  <sheetFormatPr defaultRowHeight="13.8" x14ac:dyDescent="0.25"/>
  <cols>
    <col min="2" max="2" width="7" customWidth="1"/>
    <col min="3" max="3" width="6.77734375" customWidth="1"/>
    <col min="4" max="4" width="7.109375" customWidth="1"/>
    <col min="5" max="6" width="6.6640625" customWidth="1"/>
    <col min="7" max="7" width="7.44140625" customWidth="1"/>
    <col min="10" max="10" width="8.88671875" customWidth="1"/>
    <col min="11" max="11" width="8.33203125" customWidth="1"/>
    <col min="12" max="12" width="8.5546875" customWidth="1"/>
    <col min="14" max="14" width="14.77734375" customWidth="1"/>
    <col min="15" max="15" width="16.33203125" customWidth="1"/>
    <col min="18" max="18" width="5.109375" customWidth="1"/>
    <col min="21" max="21" width="9.5546875" bestFit="1" customWidth="1"/>
  </cols>
  <sheetData>
    <row r="1" spans="1:21" s="1" customFormat="1" ht="41.4" customHeight="1" x14ac:dyDescent="0.25">
      <c r="A1" s="1" t="s">
        <v>0</v>
      </c>
      <c r="B1" s="1" t="s">
        <v>38</v>
      </c>
      <c r="C1" s="1" t="s">
        <v>39</v>
      </c>
      <c r="D1" s="1" t="s">
        <v>32</v>
      </c>
      <c r="E1" s="1" t="s">
        <v>40</v>
      </c>
      <c r="F1" s="1" t="s">
        <v>41</v>
      </c>
      <c r="G1" s="1" t="s">
        <v>33</v>
      </c>
      <c r="H1" s="1" t="s">
        <v>42</v>
      </c>
      <c r="I1" s="1" t="s">
        <v>43</v>
      </c>
      <c r="J1" s="1" t="s">
        <v>37</v>
      </c>
      <c r="K1" s="1" t="s">
        <v>34</v>
      </c>
      <c r="L1" s="1" t="s">
        <v>35</v>
      </c>
      <c r="M1" s="1" t="s">
        <v>36</v>
      </c>
      <c r="N1" s="1" t="s">
        <v>45</v>
      </c>
      <c r="O1" s="1" t="s">
        <v>46</v>
      </c>
      <c r="P1" s="1" t="s">
        <v>47</v>
      </c>
      <c r="Q1" s="1" t="s">
        <v>48</v>
      </c>
      <c r="S1" s="1" t="s">
        <v>49</v>
      </c>
      <c r="T1" s="1" t="s">
        <v>50</v>
      </c>
      <c r="U1" s="1" t="s">
        <v>51</v>
      </c>
    </row>
    <row r="2" spans="1:21" x14ac:dyDescent="0.25">
      <c r="A2" t="s">
        <v>8</v>
      </c>
      <c r="B2">
        <v>19160</v>
      </c>
      <c r="C2">
        <v>5020</v>
      </c>
      <c r="D2">
        <v>89879</v>
      </c>
      <c r="E2">
        <v>5082</v>
      </c>
      <c r="F2">
        <f t="shared" ref="F2:F21" si="0">SUM(B2,C2,E2)</f>
        <v>29262</v>
      </c>
      <c r="G2">
        <f t="shared" ref="G2:G21" si="1">QUOTIENT(D2*10000,H2)</f>
        <v>10999</v>
      </c>
      <c r="H2">
        <v>81715</v>
      </c>
      <c r="I2">
        <v>18</v>
      </c>
      <c r="J2">
        <v>7673</v>
      </c>
      <c r="K2">
        <f t="shared" ref="K2:K21" si="2">QUOTIENT(D2,I2)</f>
        <v>4993</v>
      </c>
      <c r="L2">
        <f t="shared" ref="L2:L21" si="3">QUOTIENT(J2,I2)</f>
        <v>426</v>
      </c>
      <c r="M2">
        <f t="shared" ref="M2:M21" si="4">QUOTIENT(G2,I2)</f>
        <v>611</v>
      </c>
      <c r="N2">
        <f t="shared" ref="N2:N21" si="5">D2/827122</f>
        <v>0.10866474353239304</v>
      </c>
      <c r="O2">
        <f t="shared" ref="O2:O21" si="6">N2*1530000</f>
        <v>166257.05760456136</v>
      </c>
      <c r="P2">
        <f t="shared" ref="P2:P21" si="7">ROUND((B2/(B2+C2))*F2,0)</f>
        <v>23187</v>
      </c>
      <c r="Q2">
        <f t="shared" ref="Q2:Q21" si="8">ROUND((C2/(B2+C2))*F2,0)</f>
        <v>6075</v>
      </c>
      <c r="R2">
        <v>5</v>
      </c>
      <c r="S2">
        <v>2723</v>
      </c>
      <c r="T2">
        <f t="shared" ref="T2:T21" si="9">S2/24474*1375270*0.5+O2*0.5</f>
        <v>159635.43837979151</v>
      </c>
      <c r="U2">
        <f t="shared" ref="U2:U21" si="10">(S2*H2)/1647835169*1375270</f>
        <v>185705.01335145981</v>
      </c>
    </row>
    <row r="3" spans="1:21" x14ac:dyDescent="0.25">
      <c r="A3" t="s">
        <v>5</v>
      </c>
      <c r="B3">
        <v>17908</v>
      </c>
      <c r="C3">
        <v>5301</v>
      </c>
      <c r="D3">
        <v>30133</v>
      </c>
      <c r="E3">
        <v>3105</v>
      </c>
      <c r="F3">
        <f t="shared" si="0"/>
        <v>26314</v>
      </c>
      <c r="G3">
        <f t="shared" si="1"/>
        <v>2419</v>
      </c>
      <c r="H3">
        <v>124535</v>
      </c>
      <c r="I3">
        <v>0.63</v>
      </c>
      <c r="J3">
        <v>825</v>
      </c>
      <c r="K3">
        <f t="shared" si="2"/>
        <v>47830</v>
      </c>
      <c r="L3">
        <f t="shared" si="3"/>
        <v>1309</v>
      </c>
      <c r="M3">
        <f t="shared" si="4"/>
        <v>3839</v>
      </c>
      <c r="N3">
        <f t="shared" si="5"/>
        <v>3.6431143168722389E-2</v>
      </c>
      <c r="O3">
        <f t="shared" si="6"/>
        <v>55739.649048145257</v>
      </c>
      <c r="P3">
        <f t="shared" si="7"/>
        <v>20304</v>
      </c>
      <c r="Q3">
        <f t="shared" si="8"/>
        <v>6010</v>
      </c>
      <c r="R3">
        <v>2</v>
      </c>
      <c r="S3">
        <v>372</v>
      </c>
      <c r="T3">
        <f t="shared" si="9"/>
        <v>38321.741660625703</v>
      </c>
      <c r="U3">
        <f t="shared" si="10"/>
        <v>38664.158887969454</v>
      </c>
    </row>
    <row r="4" spans="1:21" x14ac:dyDescent="0.25">
      <c r="A4" t="s">
        <v>9</v>
      </c>
      <c r="B4">
        <v>12378</v>
      </c>
      <c r="C4">
        <v>6471</v>
      </c>
      <c r="D4">
        <v>85900</v>
      </c>
      <c r="E4">
        <v>3226</v>
      </c>
      <c r="F4">
        <f t="shared" si="0"/>
        <v>22075</v>
      </c>
      <c r="G4">
        <f t="shared" si="1"/>
        <v>7998</v>
      </c>
      <c r="H4">
        <v>107394</v>
      </c>
      <c r="I4">
        <v>10.26</v>
      </c>
      <c r="J4">
        <v>4546</v>
      </c>
      <c r="K4">
        <f t="shared" si="2"/>
        <v>8372</v>
      </c>
      <c r="L4">
        <f t="shared" si="3"/>
        <v>443</v>
      </c>
      <c r="M4">
        <f t="shared" si="4"/>
        <v>779</v>
      </c>
      <c r="N4">
        <f t="shared" si="5"/>
        <v>0.10385408682153298</v>
      </c>
      <c r="O4">
        <f t="shared" si="6"/>
        <v>158896.75283694547</v>
      </c>
      <c r="P4">
        <f t="shared" si="7"/>
        <v>14496</v>
      </c>
      <c r="Q4">
        <f t="shared" si="8"/>
        <v>7579</v>
      </c>
      <c r="R4">
        <v>6</v>
      </c>
      <c r="S4">
        <v>1866</v>
      </c>
      <c r="T4">
        <f t="shared" si="9"/>
        <v>131876.5414098922</v>
      </c>
      <c r="U4">
        <f t="shared" si="10"/>
        <v>167249.89727724399</v>
      </c>
    </row>
    <row r="5" spans="1:21" x14ac:dyDescent="0.25">
      <c r="A5" t="s">
        <v>10</v>
      </c>
      <c r="B5">
        <v>2694</v>
      </c>
      <c r="C5">
        <v>5960</v>
      </c>
      <c r="D5">
        <v>72678</v>
      </c>
      <c r="E5">
        <v>8903</v>
      </c>
      <c r="F5">
        <f t="shared" si="0"/>
        <v>17557</v>
      </c>
      <c r="G5">
        <f t="shared" si="1"/>
        <v>9946</v>
      </c>
      <c r="H5">
        <v>73068</v>
      </c>
      <c r="I5">
        <v>15.38</v>
      </c>
      <c r="J5">
        <v>5710</v>
      </c>
      <c r="K5">
        <f t="shared" si="2"/>
        <v>4725</v>
      </c>
      <c r="L5">
        <f t="shared" si="3"/>
        <v>371</v>
      </c>
      <c r="M5">
        <f t="shared" si="4"/>
        <v>646</v>
      </c>
      <c r="N5">
        <f t="shared" si="5"/>
        <v>8.7868536926837881E-2</v>
      </c>
      <c r="O5">
        <f t="shared" si="6"/>
        <v>134438.86149806195</v>
      </c>
      <c r="P5">
        <f t="shared" si="7"/>
        <v>5466</v>
      </c>
      <c r="Q5">
        <f t="shared" si="8"/>
        <v>12091</v>
      </c>
      <c r="R5">
        <v>7</v>
      </c>
      <c r="S5">
        <v>2510</v>
      </c>
      <c r="T5">
        <f t="shared" si="9"/>
        <v>137741.7748693219</v>
      </c>
      <c r="U5">
        <f t="shared" si="10"/>
        <v>153064.73482821995</v>
      </c>
    </row>
    <row r="6" spans="1:21" x14ac:dyDescent="0.25">
      <c r="A6" t="s">
        <v>12</v>
      </c>
      <c r="B6">
        <v>3582</v>
      </c>
      <c r="C6">
        <v>2223</v>
      </c>
      <c r="D6">
        <v>27518</v>
      </c>
      <c r="E6">
        <v>4104</v>
      </c>
      <c r="F6">
        <f t="shared" si="0"/>
        <v>9909</v>
      </c>
      <c r="G6">
        <f t="shared" si="1"/>
        <v>6195</v>
      </c>
      <c r="H6">
        <v>44417</v>
      </c>
      <c r="I6">
        <v>13.97</v>
      </c>
      <c r="J6">
        <v>4248</v>
      </c>
      <c r="K6">
        <f t="shared" si="2"/>
        <v>1969</v>
      </c>
      <c r="L6">
        <f t="shared" si="3"/>
        <v>304</v>
      </c>
      <c r="M6">
        <f t="shared" si="4"/>
        <v>443</v>
      </c>
      <c r="N6">
        <f t="shared" si="5"/>
        <v>3.3269578127531368E-2</v>
      </c>
      <c r="O6">
        <f t="shared" si="6"/>
        <v>50902.454535122997</v>
      </c>
      <c r="P6">
        <f t="shared" si="7"/>
        <v>6114</v>
      </c>
      <c r="Q6">
        <f t="shared" si="8"/>
        <v>3795</v>
      </c>
      <c r="R6">
        <v>9</v>
      </c>
      <c r="S6">
        <v>1206</v>
      </c>
      <c r="T6">
        <f t="shared" si="9"/>
        <v>59335.668307031956</v>
      </c>
      <c r="U6">
        <f t="shared" si="10"/>
        <v>44706.506269220175</v>
      </c>
    </row>
    <row r="7" spans="1:21" x14ac:dyDescent="0.25">
      <c r="A7" t="s">
        <v>11</v>
      </c>
      <c r="B7">
        <v>2039</v>
      </c>
      <c r="C7">
        <v>4339</v>
      </c>
      <c r="D7">
        <v>51768</v>
      </c>
      <c r="E7">
        <v>3488</v>
      </c>
      <c r="F7">
        <f t="shared" si="0"/>
        <v>9866</v>
      </c>
      <c r="G7">
        <f t="shared" si="1"/>
        <v>5590</v>
      </c>
      <c r="H7">
        <v>92608</v>
      </c>
      <c r="I7">
        <v>10.199999999999999</v>
      </c>
      <c r="J7">
        <v>4062</v>
      </c>
      <c r="K7">
        <f t="shared" si="2"/>
        <v>5075</v>
      </c>
      <c r="L7">
        <f t="shared" si="3"/>
        <v>398</v>
      </c>
      <c r="M7">
        <f t="shared" si="4"/>
        <v>548</v>
      </c>
      <c r="N7">
        <f t="shared" si="5"/>
        <v>6.2588106712189978E-2</v>
      </c>
      <c r="O7">
        <f t="shared" si="6"/>
        <v>95759.803269650671</v>
      </c>
      <c r="P7">
        <f t="shared" si="7"/>
        <v>3154</v>
      </c>
      <c r="Q7">
        <f t="shared" si="8"/>
        <v>6712</v>
      </c>
      <c r="R7">
        <v>8</v>
      </c>
      <c r="S7">
        <v>1677</v>
      </c>
      <c r="T7">
        <f t="shared" si="9"/>
        <v>94997.818403641228</v>
      </c>
      <c r="U7">
        <f t="shared" si="10"/>
        <v>129615.15083206723</v>
      </c>
    </row>
    <row r="8" spans="1:21" x14ac:dyDescent="0.25">
      <c r="A8" t="s">
        <v>6</v>
      </c>
      <c r="B8">
        <v>2325</v>
      </c>
      <c r="C8">
        <v>2733</v>
      </c>
      <c r="D8">
        <v>18595</v>
      </c>
      <c r="E8">
        <v>4730</v>
      </c>
      <c r="F8">
        <f t="shared" si="0"/>
        <v>9788</v>
      </c>
      <c r="G8">
        <f t="shared" si="1"/>
        <v>1562</v>
      </c>
      <c r="H8">
        <v>119039</v>
      </c>
      <c r="I8">
        <v>1.1299999999999999</v>
      </c>
      <c r="J8">
        <v>1350</v>
      </c>
      <c r="K8">
        <f t="shared" si="2"/>
        <v>16455</v>
      </c>
      <c r="L8">
        <f t="shared" si="3"/>
        <v>1194</v>
      </c>
      <c r="M8">
        <f t="shared" si="4"/>
        <v>1382</v>
      </c>
      <c r="N8">
        <f t="shared" si="5"/>
        <v>2.2481568619865024E-2</v>
      </c>
      <c r="O8">
        <f t="shared" si="6"/>
        <v>34396.79998839349</v>
      </c>
      <c r="P8">
        <f t="shared" si="7"/>
        <v>4499</v>
      </c>
      <c r="Q8">
        <f t="shared" si="8"/>
        <v>5289</v>
      </c>
      <c r="R8">
        <v>3</v>
      </c>
      <c r="S8">
        <v>284</v>
      </c>
      <c r="T8">
        <f t="shared" si="9"/>
        <v>25177.820603823289</v>
      </c>
      <c r="U8">
        <f t="shared" si="10"/>
        <v>28215.114160195473</v>
      </c>
    </row>
    <row r="9" spans="1:21" x14ac:dyDescent="0.25">
      <c r="A9" t="s">
        <v>23</v>
      </c>
      <c r="B9">
        <v>606</v>
      </c>
      <c r="C9">
        <v>2056</v>
      </c>
      <c r="D9">
        <v>32298</v>
      </c>
      <c r="E9">
        <v>2384</v>
      </c>
      <c r="F9">
        <f t="shared" si="0"/>
        <v>5046</v>
      </c>
      <c r="G9">
        <f t="shared" si="1"/>
        <v>3874</v>
      </c>
      <c r="H9">
        <v>83371</v>
      </c>
      <c r="I9">
        <v>12.13</v>
      </c>
      <c r="J9">
        <v>5020</v>
      </c>
      <c r="K9">
        <f t="shared" si="2"/>
        <v>2662</v>
      </c>
      <c r="L9">
        <f t="shared" si="3"/>
        <v>413</v>
      </c>
      <c r="M9">
        <f t="shared" si="4"/>
        <v>319</v>
      </c>
      <c r="N9">
        <f t="shared" si="5"/>
        <v>3.9048653040301189E-2</v>
      </c>
      <c r="O9">
        <f t="shared" si="6"/>
        <v>59744.439151660816</v>
      </c>
      <c r="P9">
        <f t="shared" si="7"/>
        <v>1149</v>
      </c>
      <c r="Q9">
        <f t="shared" si="8"/>
        <v>3897</v>
      </c>
      <c r="R9">
        <v>14</v>
      </c>
      <c r="S9">
        <v>949</v>
      </c>
      <c r="T9">
        <f t="shared" si="9"/>
        <v>56535.846894617694</v>
      </c>
      <c r="U9">
        <f t="shared" si="10"/>
        <v>66032.148010508929</v>
      </c>
    </row>
    <row r="10" spans="1:21" x14ac:dyDescent="0.25">
      <c r="A10" t="s">
        <v>4</v>
      </c>
      <c r="B10">
        <v>10172</v>
      </c>
      <c r="C10">
        <v>11060</v>
      </c>
      <c r="D10">
        <v>28000</v>
      </c>
      <c r="E10">
        <v>9131</v>
      </c>
      <c r="F10">
        <f>SUM(B10,C10,E10)</f>
        <v>30363</v>
      </c>
      <c r="G10">
        <f>QUOTIENT(D10*10000,H10)</f>
        <v>2172</v>
      </c>
      <c r="H10">
        <v>128861</v>
      </c>
      <c r="I10">
        <v>1.68</v>
      </c>
      <c r="J10">
        <v>1008</v>
      </c>
      <c r="K10">
        <f>QUOTIENT(D10,I10)</f>
        <v>16666</v>
      </c>
      <c r="L10">
        <f>QUOTIENT(J10,I10)</f>
        <v>600</v>
      </c>
      <c r="M10">
        <f>QUOTIENT(G10,I10)</f>
        <v>1292</v>
      </c>
      <c r="N10">
        <f>D10/827122</f>
        <v>3.385232166476046E-2</v>
      </c>
      <c r="O10">
        <f>N10*1530000</f>
        <v>51794.052147083501</v>
      </c>
      <c r="P10">
        <f>ROUND((B10/(B10+C10))*F10,0)</f>
        <v>14547</v>
      </c>
      <c r="Q10">
        <f>ROUND((C10/(B10+C10))*F10,0)</f>
        <v>15816</v>
      </c>
      <c r="R10">
        <v>1</v>
      </c>
      <c r="S10">
        <v>567</v>
      </c>
      <c r="T10">
        <f t="shared" si="9"/>
        <v>41827.770741352491</v>
      </c>
      <c r="U10">
        <f t="shared" si="10"/>
        <v>60978.783767838133</v>
      </c>
    </row>
    <row r="11" spans="1:21" x14ac:dyDescent="0.25">
      <c r="A11" t="s">
        <v>13</v>
      </c>
      <c r="B11">
        <v>960</v>
      </c>
      <c r="C11">
        <v>4396</v>
      </c>
      <c r="D11">
        <v>35964</v>
      </c>
      <c r="E11">
        <v>4519</v>
      </c>
      <c r="F11">
        <f>SUM(B11,C11,E11)</f>
        <v>9875</v>
      </c>
      <c r="G11">
        <f>QUOTIENT(D11*10000,H11)</f>
        <v>7470</v>
      </c>
      <c r="H11">
        <v>48144</v>
      </c>
      <c r="I11">
        <v>18.77</v>
      </c>
      <c r="J11">
        <v>6500</v>
      </c>
      <c r="K11">
        <f>QUOTIENT(D11,I11)</f>
        <v>1916</v>
      </c>
      <c r="L11">
        <f>QUOTIENT(J11,I11)</f>
        <v>346</v>
      </c>
      <c r="M11">
        <f>QUOTIENT(G11,I11)</f>
        <v>397</v>
      </c>
      <c r="N11">
        <f>D11/827122</f>
        <v>4.3480889155408757E-2</v>
      </c>
      <c r="O11">
        <f>N11*1530000</f>
        <v>66525.760407775393</v>
      </c>
      <c r="P11">
        <f>ROUND((B11/(B11+C11))*F11,0)</f>
        <v>1770</v>
      </c>
      <c r="Q11">
        <f>ROUND((C11/(B11+C11))*F11,0)</f>
        <v>8105</v>
      </c>
      <c r="R11">
        <v>10</v>
      </c>
      <c r="S11">
        <v>1817</v>
      </c>
      <c r="T11">
        <f t="shared" si="9"/>
        <v>84314.314174632163</v>
      </c>
      <c r="U11">
        <f t="shared" si="10"/>
        <v>73008.14257894989</v>
      </c>
    </row>
    <row r="12" spans="1:21" x14ac:dyDescent="0.25">
      <c r="A12" t="s">
        <v>14</v>
      </c>
      <c r="B12">
        <v>1292</v>
      </c>
      <c r="C12">
        <v>1921</v>
      </c>
      <c r="D12">
        <v>36522</v>
      </c>
      <c r="E12">
        <v>3001</v>
      </c>
      <c r="F12">
        <f t="shared" si="0"/>
        <v>6214</v>
      </c>
      <c r="G12">
        <f t="shared" si="1"/>
        <v>5884</v>
      </c>
      <c r="H12">
        <v>62061</v>
      </c>
      <c r="I12">
        <v>18.59</v>
      </c>
      <c r="J12">
        <v>7105</v>
      </c>
      <c r="K12">
        <f t="shared" si="2"/>
        <v>1964</v>
      </c>
      <c r="L12">
        <f t="shared" si="3"/>
        <v>382</v>
      </c>
      <c r="M12">
        <f t="shared" si="4"/>
        <v>316</v>
      </c>
      <c r="N12">
        <f t="shared" si="5"/>
        <v>4.4155517565727907E-2</v>
      </c>
      <c r="O12">
        <f t="shared" si="6"/>
        <v>67557.941875563702</v>
      </c>
      <c r="P12">
        <f t="shared" si="7"/>
        <v>2499</v>
      </c>
      <c r="Q12">
        <f t="shared" si="8"/>
        <v>3715</v>
      </c>
      <c r="R12">
        <v>11</v>
      </c>
      <c r="S12">
        <v>1103</v>
      </c>
      <c r="T12">
        <f t="shared" si="9"/>
        <v>64769.467178690567</v>
      </c>
      <c r="U12">
        <f t="shared" si="10"/>
        <v>57130.560314804155</v>
      </c>
    </row>
    <row r="13" spans="1:21" ht="16.2" customHeight="1" x14ac:dyDescent="0.25">
      <c r="A13" t="s">
        <v>20</v>
      </c>
      <c r="B13">
        <v>1536</v>
      </c>
      <c r="C13">
        <v>747</v>
      </c>
      <c r="D13">
        <v>23942</v>
      </c>
      <c r="E13">
        <v>901</v>
      </c>
      <c r="F13">
        <f t="shared" si="0"/>
        <v>3184</v>
      </c>
      <c r="G13">
        <f t="shared" si="1"/>
        <v>4377</v>
      </c>
      <c r="H13">
        <v>54689</v>
      </c>
      <c r="I13">
        <v>14.59</v>
      </c>
      <c r="J13">
        <v>4195</v>
      </c>
      <c r="K13">
        <f t="shared" si="2"/>
        <v>1640</v>
      </c>
      <c r="L13">
        <f t="shared" si="3"/>
        <v>287</v>
      </c>
      <c r="M13">
        <f t="shared" si="4"/>
        <v>300</v>
      </c>
      <c r="N13">
        <f t="shared" si="5"/>
        <v>2.8946153046346245E-2</v>
      </c>
      <c r="O13">
        <f t="shared" si="6"/>
        <v>44287.614160909754</v>
      </c>
      <c r="P13">
        <f t="shared" si="7"/>
        <v>2142</v>
      </c>
      <c r="Q13">
        <f t="shared" si="8"/>
        <v>1042</v>
      </c>
      <c r="R13">
        <v>18</v>
      </c>
      <c r="S13">
        <v>831</v>
      </c>
      <c r="T13">
        <f t="shared" si="9"/>
        <v>45492.04132904522</v>
      </c>
      <c r="U13">
        <f t="shared" si="10"/>
        <v>37929.333207434414</v>
      </c>
    </row>
    <row r="14" spans="1:21" x14ac:dyDescent="0.25">
      <c r="A14" t="s">
        <v>19</v>
      </c>
      <c r="B14">
        <v>796</v>
      </c>
      <c r="C14">
        <v>1042</v>
      </c>
      <c r="D14">
        <v>44988</v>
      </c>
      <c r="E14">
        <v>1864</v>
      </c>
      <c r="F14">
        <f t="shared" si="0"/>
        <v>3702</v>
      </c>
      <c r="G14">
        <f t="shared" si="1"/>
        <v>9532</v>
      </c>
      <c r="H14">
        <v>47194</v>
      </c>
      <c r="I14">
        <v>16.7</v>
      </c>
      <c r="J14">
        <v>6448</v>
      </c>
      <c r="K14">
        <f t="shared" si="2"/>
        <v>2693</v>
      </c>
      <c r="L14">
        <f t="shared" si="3"/>
        <v>386</v>
      </c>
      <c r="M14">
        <f t="shared" si="4"/>
        <v>570</v>
      </c>
      <c r="N14">
        <f t="shared" si="5"/>
        <v>5.4391008823365838E-2</v>
      </c>
      <c r="O14">
        <f t="shared" si="6"/>
        <v>83218.243499749733</v>
      </c>
      <c r="P14">
        <f t="shared" si="7"/>
        <v>1603</v>
      </c>
      <c r="Q14">
        <f t="shared" si="8"/>
        <v>2099</v>
      </c>
      <c r="R14">
        <v>17</v>
      </c>
      <c r="S14">
        <v>2150</v>
      </c>
      <c r="T14">
        <f t="shared" si="9"/>
        <v>102016.70735092087</v>
      </c>
      <c r="U14">
        <f t="shared" si="10"/>
        <v>84683.626883436184</v>
      </c>
    </row>
    <row r="15" spans="1:21" x14ac:dyDescent="0.25">
      <c r="A15" t="s">
        <v>22</v>
      </c>
      <c r="B15">
        <v>683</v>
      </c>
      <c r="C15">
        <v>516</v>
      </c>
      <c r="D15">
        <v>20818</v>
      </c>
      <c r="E15">
        <v>158</v>
      </c>
      <c r="F15">
        <f t="shared" si="0"/>
        <v>1357</v>
      </c>
      <c r="G15">
        <f t="shared" si="1"/>
        <v>4592</v>
      </c>
      <c r="H15">
        <v>45333</v>
      </c>
      <c r="I15">
        <v>16.7</v>
      </c>
      <c r="J15">
        <v>6000</v>
      </c>
      <c r="K15">
        <f t="shared" si="2"/>
        <v>1246</v>
      </c>
      <c r="L15">
        <f t="shared" si="3"/>
        <v>359</v>
      </c>
      <c r="M15">
        <f t="shared" si="4"/>
        <v>274</v>
      </c>
      <c r="N15">
        <f t="shared" si="5"/>
        <v>2.5169201157749403E-2</v>
      </c>
      <c r="O15">
        <f t="shared" si="6"/>
        <v>38508.877771356587</v>
      </c>
      <c r="P15">
        <f t="shared" si="7"/>
        <v>773</v>
      </c>
      <c r="Q15">
        <f t="shared" si="8"/>
        <v>584</v>
      </c>
      <c r="R15">
        <v>20</v>
      </c>
      <c r="S15">
        <v>680</v>
      </c>
      <c r="T15">
        <f t="shared" si="9"/>
        <v>38360.093866474243</v>
      </c>
      <c r="U15">
        <f t="shared" si="10"/>
        <v>25727.499288977735</v>
      </c>
    </row>
    <row r="16" spans="1:21" x14ac:dyDescent="0.25">
      <c r="A16" t="s">
        <v>17</v>
      </c>
      <c r="B16">
        <v>1985</v>
      </c>
      <c r="C16">
        <v>978</v>
      </c>
      <c r="D16">
        <v>21898</v>
      </c>
      <c r="E16">
        <v>811</v>
      </c>
      <c r="F16">
        <f t="shared" si="0"/>
        <v>3774</v>
      </c>
      <c r="G16">
        <f t="shared" si="1"/>
        <v>3812</v>
      </c>
      <c r="H16">
        <v>57437</v>
      </c>
      <c r="I16">
        <v>20.56</v>
      </c>
      <c r="J16">
        <v>5181</v>
      </c>
      <c r="K16">
        <f t="shared" si="2"/>
        <v>1065</v>
      </c>
      <c r="L16">
        <f t="shared" si="3"/>
        <v>251</v>
      </c>
      <c r="M16">
        <f t="shared" si="4"/>
        <v>185</v>
      </c>
      <c r="N16">
        <f t="shared" si="5"/>
        <v>2.6474933564818733E-2</v>
      </c>
      <c r="O16">
        <f t="shared" si="6"/>
        <v>40506.648354172663</v>
      </c>
      <c r="P16">
        <f t="shared" si="7"/>
        <v>2528</v>
      </c>
      <c r="Q16">
        <f t="shared" si="8"/>
        <v>1246</v>
      </c>
      <c r="R16">
        <v>15</v>
      </c>
      <c r="S16">
        <v>653</v>
      </c>
      <c r="T16">
        <f t="shared" si="9"/>
        <v>38600.372268938911</v>
      </c>
      <c r="U16">
        <f t="shared" si="10"/>
        <v>31302.507716091841</v>
      </c>
    </row>
    <row r="17" spans="1:21" x14ac:dyDescent="0.25">
      <c r="A17" t="s">
        <v>18</v>
      </c>
      <c r="B17">
        <v>1080</v>
      </c>
      <c r="C17">
        <v>734</v>
      </c>
      <c r="D17">
        <v>34590</v>
      </c>
      <c r="E17">
        <v>1841</v>
      </c>
      <c r="F17">
        <f t="shared" si="0"/>
        <v>3655</v>
      </c>
      <c r="G17">
        <f t="shared" si="1"/>
        <v>6821</v>
      </c>
      <c r="H17">
        <v>50704</v>
      </c>
      <c r="I17">
        <v>21.18</v>
      </c>
      <c r="J17">
        <v>6080</v>
      </c>
      <c r="K17">
        <f t="shared" si="2"/>
        <v>1633</v>
      </c>
      <c r="L17">
        <f t="shared" si="3"/>
        <v>287</v>
      </c>
      <c r="M17">
        <f t="shared" si="4"/>
        <v>322</v>
      </c>
      <c r="N17">
        <f t="shared" si="5"/>
        <v>4.1819707370859438E-2</v>
      </c>
      <c r="O17">
        <f t="shared" si="6"/>
        <v>63984.152277414942</v>
      </c>
      <c r="P17">
        <f t="shared" si="7"/>
        <v>2176</v>
      </c>
      <c r="Q17">
        <f t="shared" si="8"/>
        <v>1479</v>
      </c>
      <c r="R17">
        <v>16</v>
      </c>
      <c r="S17">
        <v>1179</v>
      </c>
      <c r="T17">
        <f t="shared" si="9"/>
        <v>65117.910289234569</v>
      </c>
      <c r="U17">
        <f t="shared" si="10"/>
        <v>49891.921322574955</v>
      </c>
    </row>
    <row r="18" spans="1:21" x14ac:dyDescent="0.25">
      <c r="A18" t="s">
        <v>16</v>
      </c>
      <c r="B18">
        <v>3149</v>
      </c>
      <c r="C18">
        <v>1205</v>
      </c>
      <c r="D18">
        <v>14973</v>
      </c>
      <c r="E18">
        <v>890</v>
      </c>
      <c r="F18">
        <f t="shared" si="0"/>
        <v>5244</v>
      </c>
      <c r="G18">
        <f t="shared" si="1"/>
        <v>3681</v>
      </c>
      <c r="H18">
        <v>40670</v>
      </c>
      <c r="I18">
        <v>15.63</v>
      </c>
      <c r="J18">
        <v>5230</v>
      </c>
      <c r="K18">
        <f t="shared" si="2"/>
        <v>957</v>
      </c>
      <c r="L18">
        <f t="shared" si="3"/>
        <v>334</v>
      </c>
      <c r="M18">
        <f t="shared" si="4"/>
        <v>235</v>
      </c>
      <c r="N18">
        <f t="shared" si="5"/>
        <v>1.8102529010230656E-2</v>
      </c>
      <c r="O18">
        <f t="shared" si="6"/>
        <v>27696.869385652903</v>
      </c>
      <c r="P18">
        <f t="shared" si="7"/>
        <v>3793</v>
      </c>
      <c r="Q18">
        <f t="shared" si="8"/>
        <v>1451</v>
      </c>
      <c r="R18">
        <v>13</v>
      </c>
      <c r="S18">
        <v>621</v>
      </c>
      <c r="T18">
        <f t="shared" si="9"/>
        <v>31296.393138523927</v>
      </c>
      <c r="U18">
        <f t="shared" si="10"/>
        <v>21078.513216815558</v>
      </c>
    </row>
    <row r="19" spans="1:21" x14ac:dyDescent="0.25">
      <c r="A19" t="s">
        <v>7</v>
      </c>
      <c r="B19">
        <v>1238</v>
      </c>
      <c r="C19">
        <v>877</v>
      </c>
      <c r="D19">
        <v>19500</v>
      </c>
      <c r="E19">
        <v>2834</v>
      </c>
      <c r="F19">
        <f t="shared" si="0"/>
        <v>4949</v>
      </c>
      <c r="G19">
        <f t="shared" si="1"/>
        <v>3048</v>
      </c>
      <c r="H19">
        <v>63968</v>
      </c>
      <c r="I19">
        <v>8.23</v>
      </c>
      <c r="J19">
        <v>2818</v>
      </c>
      <c r="K19">
        <f t="shared" si="2"/>
        <v>2369</v>
      </c>
      <c r="L19">
        <f t="shared" si="3"/>
        <v>342</v>
      </c>
      <c r="M19">
        <f t="shared" si="4"/>
        <v>370</v>
      </c>
      <c r="N19">
        <f t="shared" si="5"/>
        <v>2.3575724016529603E-2</v>
      </c>
      <c r="O19">
        <f t="shared" si="6"/>
        <v>36070.85774529029</v>
      </c>
      <c r="P19">
        <f t="shared" si="7"/>
        <v>2897</v>
      </c>
      <c r="Q19">
        <f t="shared" si="8"/>
        <v>2052</v>
      </c>
      <c r="R19">
        <v>4</v>
      </c>
      <c r="S19">
        <v>515</v>
      </c>
      <c r="T19">
        <f t="shared" si="9"/>
        <v>32505.152865453842</v>
      </c>
      <c r="U19">
        <f t="shared" si="10"/>
        <v>27494.397256913988</v>
      </c>
    </row>
    <row r="20" spans="1:21" x14ac:dyDescent="0.25">
      <c r="A20" t="s">
        <v>15</v>
      </c>
      <c r="B20">
        <v>1136</v>
      </c>
      <c r="C20">
        <v>1156</v>
      </c>
      <c r="D20">
        <v>36980</v>
      </c>
      <c r="E20">
        <v>2439</v>
      </c>
      <c r="F20">
        <f t="shared" si="0"/>
        <v>4731</v>
      </c>
      <c r="G20">
        <f t="shared" si="1"/>
        <v>8262</v>
      </c>
      <c r="H20">
        <v>44759</v>
      </c>
      <c r="I20">
        <v>48.14</v>
      </c>
      <c r="J20">
        <v>6519</v>
      </c>
      <c r="K20">
        <f t="shared" si="2"/>
        <v>768</v>
      </c>
      <c r="L20">
        <f t="shared" si="3"/>
        <v>135</v>
      </c>
      <c r="M20">
        <f t="shared" si="4"/>
        <v>171</v>
      </c>
      <c r="N20">
        <f t="shared" si="5"/>
        <v>4.4709244827244352E-2</v>
      </c>
      <c r="O20">
        <f t="shared" si="6"/>
        <v>68405.144585683855</v>
      </c>
      <c r="P20">
        <f t="shared" si="7"/>
        <v>2345</v>
      </c>
      <c r="Q20">
        <f t="shared" si="8"/>
        <v>2386</v>
      </c>
      <c r="R20">
        <v>12</v>
      </c>
      <c r="S20">
        <v>1500</v>
      </c>
      <c r="T20">
        <f t="shared" si="9"/>
        <v>76347.3994563624</v>
      </c>
      <c r="U20">
        <f t="shared" si="10"/>
        <v>56033.25298065658</v>
      </c>
    </row>
    <row r="21" spans="1:21" x14ac:dyDescent="0.25">
      <c r="A21" t="s">
        <v>21</v>
      </c>
      <c r="B21">
        <v>325</v>
      </c>
      <c r="C21">
        <v>155</v>
      </c>
      <c r="D21">
        <v>16531</v>
      </c>
      <c r="E21">
        <v>949</v>
      </c>
      <c r="F21">
        <f t="shared" si="0"/>
        <v>1429</v>
      </c>
      <c r="G21">
        <f t="shared" si="1"/>
        <v>4770</v>
      </c>
      <c r="H21">
        <v>34653</v>
      </c>
      <c r="I21">
        <v>38.33</v>
      </c>
      <c r="J21">
        <v>4132</v>
      </c>
      <c r="K21">
        <f t="shared" si="2"/>
        <v>431</v>
      </c>
      <c r="L21">
        <f t="shared" si="3"/>
        <v>107</v>
      </c>
      <c r="M21">
        <f t="shared" si="4"/>
        <v>124</v>
      </c>
      <c r="N21">
        <f t="shared" si="5"/>
        <v>1.9986168908576969E-2</v>
      </c>
      <c r="O21">
        <f t="shared" si="6"/>
        <v>30578.838430122763</v>
      </c>
      <c r="P21">
        <f t="shared" si="7"/>
        <v>968</v>
      </c>
      <c r="Q21">
        <f t="shared" si="8"/>
        <v>461</v>
      </c>
      <c r="R21">
        <v>19</v>
      </c>
      <c r="S21">
        <v>1271</v>
      </c>
      <c r="T21">
        <f t="shared" si="9"/>
        <v>51000.136098284398</v>
      </c>
      <c r="U21">
        <f t="shared" si="10"/>
        <v>36758.73784862156</v>
      </c>
    </row>
    <row r="27" spans="1:21" ht="55.2" x14ac:dyDescent="0.25">
      <c r="D27" s="1" t="s">
        <v>26</v>
      </c>
      <c r="E27" s="1" t="s">
        <v>27</v>
      </c>
      <c r="F27" s="1" t="s">
        <v>28</v>
      </c>
      <c r="G27" s="1" t="s">
        <v>44</v>
      </c>
      <c r="H27" s="1"/>
    </row>
    <row r="28" spans="1:21" x14ac:dyDescent="0.25">
      <c r="D28" t="s">
        <v>29</v>
      </c>
      <c r="E28" t="s">
        <v>30</v>
      </c>
      <c r="F28" t="s">
        <v>31</v>
      </c>
      <c r="G28">
        <v>827122</v>
      </c>
    </row>
  </sheetData>
  <sortState ref="A2:R21">
    <sortCondition descending="1" ref="F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G23" sqref="G23"/>
    </sheetView>
  </sheetViews>
  <sheetFormatPr defaultRowHeight="13.8" x14ac:dyDescent="0.25"/>
  <sheetData>
    <row r="1" spans="1:18" ht="41.4" x14ac:dyDescent="0.25">
      <c r="A1" s="1" t="s">
        <v>0</v>
      </c>
      <c r="B1" s="1" t="s">
        <v>38</v>
      </c>
      <c r="C1" s="1" t="s">
        <v>39</v>
      </c>
      <c r="D1" s="1" t="s">
        <v>32</v>
      </c>
      <c r="E1" s="1" t="s">
        <v>40</v>
      </c>
      <c r="F1" s="1" t="s">
        <v>41</v>
      </c>
      <c r="G1" s="1" t="s">
        <v>33</v>
      </c>
      <c r="H1" s="1" t="s">
        <v>42</v>
      </c>
      <c r="I1" s="1" t="s">
        <v>43</v>
      </c>
      <c r="J1" s="1" t="s">
        <v>37</v>
      </c>
      <c r="K1" s="1" t="s">
        <v>34</v>
      </c>
      <c r="L1" s="1" t="s">
        <v>35</v>
      </c>
      <c r="M1" s="1" t="s">
        <v>36</v>
      </c>
      <c r="N1" s="1" t="s">
        <v>45</v>
      </c>
      <c r="O1" s="1" t="s">
        <v>46</v>
      </c>
      <c r="P1" s="1" t="s">
        <v>47</v>
      </c>
      <c r="Q1" s="1" t="s">
        <v>48</v>
      </c>
      <c r="R1" s="1"/>
    </row>
    <row r="2" spans="1:18" x14ac:dyDescent="0.25">
      <c r="A2" t="s">
        <v>4</v>
      </c>
      <c r="B2">
        <v>10172</v>
      </c>
      <c r="C2">
        <v>11060</v>
      </c>
      <c r="D2">
        <v>28000</v>
      </c>
      <c r="E2">
        <v>9131</v>
      </c>
      <c r="F2">
        <f t="shared" ref="F2:F21" si="0">SUM(B2,C2,E2)</f>
        <v>30363</v>
      </c>
      <c r="G2">
        <f t="shared" ref="G2:G21" si="1">QUOTIENT(D2*10000,H2)</f>
        <v>2172</v>
      </c>
      <c r="H2">
        <v>128861</v>
      </c>
      <c r="I2">
        <v>1.68</v>
      </c>
      <c r="J2">
        <v>1008</v>
      </c>
      <c r="K2">
        <f>QUOTIENT(D2,I2)</f>
        <v>16666</v>
      </c>
      <c r="L2">
        <f>QUOTIENT(J2,I2)</f>
        <v>600</v>
      </c>
      <c r="M2">
        <f t="shared" ref="M2:M21" si="2">QUOTIENT(G2,I2)</f>
        <v>1292</v>
      </c>
      <c r="N2">
        <f>D2/827122</f>
        <v>3.385232166476046E-2</v>
      </c>
      <c r="O2">
        <f>N2*1530000</f>
        <v>51794.052147083501</v>
      </c>
      <c r="P2">
        <f>ROUND((B2/(B2+C2))*F2,0)</f>
        <v>14547</v>
      </c>
      <c r="Q2">
        <f>ROUND((C2/(B2+C2))*F2,0)</f>
        <v>15816</v>
      </c>
      <c r="R2">
        <v>1</v>
      </c>
    </row>
    <row r="3" spans="1:18" x14ac:dyDescent="0.25">
      <c r="A3" t="s">
        <v>5</v>
      </c>
      <c r="B3">
        <v>17908</v>
      </c>
      <c r="C3">
        <v>5301</v>
      </c>
      <c r="D3">
        <v>30133</v>
      </c>
      <c r="E3">
        <v>3105</v>
      </c>
      <c r="F3">
        <f t="shared" si="0"/>
        <v>26314</v>
      </c>
      <c r="G3">
        <f t="shared" si="1"/>
        <v>2419</v>
      </c>
      <c r="H3">
        <v>124535</v>
      </c>
      <c r="I3">
        <v>0.63</v>
      </c>
      <c r="J3">
        <v>825</v>
      </c>
      <c r="K3">
        <f t="shared" ref="K3:K21" si="3">QUOTIENT(D3,I3)</f>
        <v>47830</v>
      </c>
      <c r="L3">
        <f t="shared" ref="L3:L21" si="4">QUOTIENT(J3,I3)</f>
        <v>1309</v>
      </c>
      <c r="M3">
        <f t="shared" si="2"/>
        <v>3839</v>
      </c>
      <c r="N3">
        <f t="shared" ref="N3:N21" si="5">D3/827122</f>
        <v>3.6431143168722389E-2</v>
      </c>
      <c r="O3">
        <f t="shared" ref="O3:O21" si="6">N3*1530000</f>
        <v>55739.649048145257</v>
      </c>
      <c r="P3">
        <f t="shared" ref="P3:P21" si="7">ROUND((B3/(B3+C3))*F3,0)</f>
        <v>20304</v>
      </c>
      <c r="Q3">
        <f t="shared" ref="Q3:Q21" si="8">ROUND((C3/(B3+C3))*F3,0)</f>
        <v>6010</v>
      </c>
      <c r="R3">
        <v>2</v>
      </c>
    </row>
    <row r="4" spans="1:18" x14ac:dyDescent="0.25">
      <c r="A4" t="s">
        <v>6</v>
      </c>
      <c r="B4">
        <v>2325</v>
      </c>
      <c r="C4">
        <v>2733</v>
      </c>
      <c r="D4">
        <v>18595</v>
      </c>
      <c r="E4">
        <v>4730</v>
      </c>
      <c r="F4">
        <f t="shared" si="0"/>
        <v>9788</v>
      </c>
      <c r="G4">
        <f t="shared" si="1"/>
        <v>1562</v>
      </c>
      <c r="H4">
        <v>119039</v>
      </c>
      <c r="I4">
        <v>1.1299999999999999</v>
      </c>
      <c r="J4">
        <v>1350</v>
      </c>
      <c r="K4">
        <f t="shared" si="3"/>
        <v>16455</v>
      </c>
      <c r="L4">
        <f t="shared" si="4"/>
        <v>1194</v>
      </c>
      <c r="M4">
        <f t="shared" si="2"/>
        <v>1382</v>
      </c>
      <c r="N4">
        <f t="shared" si="5"/>
        <v>2.2481568619865024E-2</v>
      </c>
      <c r="O4">
        <f t="shared" si="6"/>
        <v>34396.79998839349</v>
      </c>
      <c r="P4">
        <f t="shared" si="7"/>
        <v>4499</v>
      </c>
      <c r="Q4">
        <f t="shared" si="8"/>
        <v>5289</v>
      </c>
      <c r="R4">
        <v>3</v>
      </c>
    </row>
    <row r="5" spans="1:18" x14ac:dyDescent="0.25">
      <c r="A5" t="s">
        <v>7</v>
      </c>
      <c r="B5">
        <v>1238</v>
      </c>
      <c r="C5">
        <v>877</v>
      </c>
      <c r="D5">
        <v>19500</v>
      </c>
      <c r="E5">
        <v>2834</v>
      </c>
      <c r="F5">
        <f t="shared" si="0"/>
        <v>4949</v>
      </c>
      <c r="G5">
        <f t="shared" si="1"/>
        <v>3048</v>
      </c>
      <c r="H5">
        <v>63968</v>
      </c>
      <c r="I5">
        <v>8.23</v>
      </c>
      <c r="J5">
        <v>2818</v>
      </c>
      <c r="K5">
        <f t="shared" si="3"/>
        <v>2369</v>
      </c>
      <c r="L5">
        <f t="shared" si="4"/>
        <v>342</v>
      </c>
      <c r="M5">
        <f t="shared" si="2"/>
        <v>370</v>
      </c>
      <c r="N5">
        <f t="shared" si="5"/>
        <v>2.3575724016529603E-2</v>
      </c>
      <c r="O5">
        <f t="shared" si="6"/>
        <v>36070.85774529029</v>
      </c>
      <c r="P5">
        <f t="shared" si="7"/>
        <v>2897</v>
      </c>
      <c r="Q5">
        <f t="shared" si="8"/>
        <v>2052</v>
      </c>
      <c r="R5">
        <v>4</v>
      </c>
    </row>
    <row r="6" spans="1:18" x14ac:dyDescent="0.25">
      <c r="A6" t="s">
        <v>8</v>
      </c>
      <c r="B6">
        <v>19160</v>
      </c>
      <c r="C6">
        <v>5020</v>
      </c>
      <c r="D6">
        <v>89879</v>
      </c>
      <c r="E6">
        <v>5082</v>
      </c>
      <c r="F6">
        <f t="shared" si="0"/>
        <v>29262</v>
      </c>
      <c r="G6">
        <f t="shared" si="1"/>
        <v>10999</v>
      </c>
      <c r="H6">
        <v>81715</v>
      </c>
      <c r="I6">
        <v>18</v>
      </c>
      <c r="J6">
        <v>7673</v>
      </c>
      <c r="K6">
        <f t="shared" si="3"/>
        <v>4993</v>
      </c>
      <c r="L6">
        <f t="shared" si="4"/>
        <v>426</v>
      </c>
      <c r="M6">
        <f t="shared" si="2"/>
        <v>611</v>
      </c>
      <c r="N6">
        <f t="shared" si="5"/>
        <v>0.10866474353239304</v>
      </c>
      <c r="O6">
        <f t="shared" si="6"/>
        <v>166257.05760456136</v>
      </c>
      <c r="P6">
        <f t="shared" si="7"/>
        <v>23187</v>
      </c>
      <c r="Q6">
        <f t="shared" si="8"/>
        <v>6075</v>
      </c>
      <c r="R6">
        <v>5</v>
      </c>
    </row>
    <row r="7" spans="1:18" x14ac:dyDescent="0.25">
      <c r="A7" t="s">
        <v>9</v>
      </c>
      <c r="B7">
        <v>12378</v>
      </c>
      <c r="C7">
        <v>6471</v>
      </c>
      <c r="D7">
        <v>85900</v>
      </c>
      <c r="E7">
        <v>3226</v>
      </c>
      <c r="F7">
        <f t="shared" si="0"/>
        <v>22075</v>
      </c>
      <c r="G7">
        <f t="shared" si="1"/>
        <v>7998</v>
      </c>
      <c r="H7">
        <v>107394</v>
      </c>
      <c r="I7">
        <v>10.26</v>
      </c>
      <c r="J7">
        <v>4546</v>
      </c>
      <c r="K7">
        <f t="shared" si="3"/>
        <v>8372</v>
      </c>
      <c r="L7">
        <f t="shared" si="4"/>
        <v>443</v>
      </c>
      <c r="M7">
        <f t="shared" si="2"/>
        <v>779</v>
      </c>
      <c r="N7">
        <f t="shared" si="5"/>
        <v>0.10385408682153298</v>
      </c>
      <c r="O7">
        <f t="shared" si="6"/>
        <v>158896.75283694547</v>
      </c>
      <c r="P7">
        <f t="shared" si="7"/>
        <v>14496</v>
      </c>
      <c r="Q7">
        <f t="shared" si="8"/>
        <v>7579</v>
      </c>
      <c r="R7">
        <v>6</v>
      </c>
    </row>
    <row r="8" spans="1:18" x14ac:dyDescent="0.25">
      <c r="A8" t="s">
        <v>10</v>
      </c>
      <c r="B8">
        <v>2694</v>
      </c>
      <c r="C8">
        <v>5960</v>
      </c>
      <c r="D8">
        <v>72678</v>
      </c>
      <c r="E8">
        <v>8903</v>
      </c>
      <c r="F8">
        <f t="shared" si="0"/>
        <v>17557</v>
      </c>
      <c r="G8">
        <f t="shared" si="1"/>
        <v>9946</v>
      </c>
      <c r="H8">
        <v>73068</v>
      </c>
      <c r="I8">
        <v>15.38</v>
      </c>
      <c r="J8">
        <v>5710</v>
      </c>
      <c r="K8">
        <f t="shared" si="3"/>
        <v>4725</v>
      </c>
      <c r="L8">
        <f t="shared" si="4"/>
        <v>371</v>
      </c>
      <c r="M8">
        <f t="shared" si="2"/>
        <v>646</v>
      </c>
      <c r="N8">
        <f t="shared" si="5"/>
        <v>8.7868536926837881E-2</v>
      </c>
      <c r="O8">
        <f t="shared" si="6"/>
        <v>134438.86149806195</v>
      </c>
      <c r="P8">
        <f t="shared" si="7"/>
        <v>5466</v>
      </c>
      <c r="Q8">
        <f t="shared" si="8"/>
        <v>12091</v>
      </c>
      <c r="R8">
        <v>7</v>
      </c>
    </row>
    <row r="9" spans="1:18" x14ac:dyDescent="0.25">
      <c r="A9" t="s">
        <v>11</v>
      </c>
      <c r="B9">
        <v>2039</v>
      </c>
      <c r="C9">
        <v>4339</v>
      </c>
      <c r="D9">
        <v>51768</v>
      </c>
      <c r="E9">
        <v>3488</v>
      </c>
      <c r="F9">
        <f t="shared" si="0"/>
        <v>9866</v>
      </c>
      <c r="G9">
        <f t="shared" si="1"/>
        <v>5590</v>
      </c>
      <c r="H9">
        <v>92608</v>
      </c>
      <c r="I9">
        <v>10.199999999999999</v>
      </c>
      <c r="J9">
        <v>4062</v>
      </c>
      <c r="K9">
        <f t="shared" si="3"/>
        <v>5075</v>
      </c>
      <c r="L9">
        <f t="shared" si="4"/>
        <v>398</v>
      </c>
      <c r="M9">
        <f t="shared" si="2"/>
        <v>548</v>
      </c>
      <c r="N9">
        <f t="shared" si="5"/>
        <v>6.2588106712189978E-2</v>
      </c>
      <c r="O9">
        <f t="shared" si="6"/>
        <v>95759.803269650671</v>
      </c>
      <c r="P9">
        <f t="shared" si="7"/>
        <v>3154</v>
      </c>
      <c r="Q9">
        <f t="shared" si="8"/>
        <v>6712</v>
      </c>
      <c r="R9">
        <v>8</v>
      </c>
    </row>
    <row r="10" spans="1:18" x14ac:dyDescent="0.25">
      <c r="A10" t="s">
        <v>12</v>
      </c>
      <c r="B10">
        <v>3582</v>
      </c>
      <c r="C10">
        <v>2223</v>
      </c>
      <c r="D10">
        <v>27518</v>
      </c>
      <c r="E10">
        <v>4104</v>
      </c>
      <c r="F10">
        <f t="shared" si="0"/>
        <v>9909</v>
      </c>
      <c r="G10">
        <f t="shared" si="1"/>
        <v>6195</v>
      </c>
      <c r="H10">
        <v>44417</v>
      </c>
      <c r="I10">
        <v>13.97</v>
      </c>
      <c r="J10">
        <v>4248</v>
      </c>
      <c r="K10">
        <f t="shared" si="3"/>
        <v>1969</v>
      </c>
      <c r="L10">
        <f t="shared" si="4"/>
        <v>304</v>
      </c>
      <c r="M10">
        <f t="shared" si="2"/>
        <v>443</v>
      </c>
      <c r="N10">
        <f t="shared" si="5"/>
        <v>3.3269578127531368E-2</v>
      </c>
      <c r="O10">
        <f t="shared" si="6"/>
        <v>50902.454535122997</v>
      </c>
      <c r="P10">
        <f t="shared" si="7"/>
        <v>6114</v>
      </c>
      <c r="Q10">
        <f t="shared" si="8"/>
        <v>3795</v>
      </c>
      <c r="R10">
        <v>9</v>
      </c>
    </row>
    <row r="11" spans="1:18" x14ac:dyDescent="0.25">
      <c r="A11" t="s">
        <v>13</v>
      </c>
      <c r="B11">
        <v>960</v>
      </c>
      <c r="C11">
        <v>4396</v>
      </c>
      <c r="D11">
        <v>35964</v>
      </c>
      <c r="E11">
        <v>4519</v>
      </c>
      <c r="F11">
        <f t="shared" si="0"/>
        <v>9875</v>
      </c>
      <c r="G11">
        <f t="shared" si="1"/>
        <v>7470</v>
      </c>
      <c r="H11">
        <v>48144</v>
      </c>
      <c r="I11">
        <v>18.77</v>
      </c>
      <c r="J11">
        <v>6500</v>
      </c>
      <c r="K11">
        <f t="shared" si="3"/>
        <v>1916</v>
      </c>
      <c r="L11">
        <f t="shared" si="4"/>
        <v>346</v>
      </c>
      <c r="M11">
        <f t="shared" si="2"/>
        <v>397</v>
      </c>
      <c r="N11">
        <f t="shared" si="5"/>
        <v>4.3480889155408757E-2</v>
      </c>
      <c r="O11">
        <f t="shared" si="6"/>
        <v>66525.760407775393</v>
      </c>
      <c r="P11">
        <f t="shared" si="7"/>
        <v>1770</v>
      </c>
      <c r="Q11">
        <f t="shared" si="8"/>
        <v>8105</v>
      </c>
      <c r="R11">
        <v>10</v>
      </c>
    </row>
    <row r="12" spans="1:18" x14ac:dyDescent="0.25">
      <c r="A12" t="s">
        <v>14</v>
      </c>
      <c r="B12">
        <v>1292</v>
      </c>
      <c r="C12">
        <v>1921</v>
      </c>
      <c r="D12">
        <v>36522</v>
      </c>
      <c r="E12">
        <v>3001</v>
      </c>
      <c r="F12">
        <f t="shared" si="0"/>
        <v>6214</v>
      </c>
      <c r="G12">
        <f t="shared" si="1"/>
        <v>5884</v>
      </c>
      <c r="H12">
        <v>62061</v>
      </c>
      <c r="I12">
        <v>18.59</v>
      </c>
      <c r="J12">
        <v>7105</v>
      </c>
      <c r="K12">
        <f t="shared" si="3"/>
        <v>1964</v>
      </c>
      <c r="L12">
        <f t="shared" si="4"/>
        <v>382</v>
      </c>
      <c r="M12">
        <f t="shared" si="2"/>
        <v>316</v>
      </c>
      <c r="N12">
        <f t="shared" si="5"/>
        <v>4.4155517565727907E-2</v>
      </c>
      <c r="O12">
        <f t="shared" si="6"/>
        <v>67557.941875563702</v>
      </c>
      <c r="P12">
        <f t="shared" si="7"/>
        <v>2499</v>
      </c>
      <c r="Q12">
        <f t="shared" si="8"/>
        <v>3715</v>
      </c>
      <c r="R12">
        <v>11</v>
      </c>
    </row>
    <row r="13" spans="1:18" x14ac:dyDescent="0.25">
      <c r="A13" t="s">
        <v>15</v>
      </c>
      <c r="B13">
        <v>1136</v>
      </c>
      <c r="C13">
        <v>1156</v>
      </c>
      <c r="D13">
        <v>36980</v>
      </c>
      <c r="E13">
        <v>2439</v>
      </c>
      <c r="F13">
        <f t="shared" si="0"/>
        <v>4731</v>
      </c>
      <c r="G13">
        <f t="shared" si="1"/>
        <v>8262</v>
      </c>
      <c r="H13">
        <v>44759</v>
      </c>
      <c r="I13">
        <v>48.14</v>
      </c>
      <c r="J13">
        <v>6519</v>
      </c>
      <c r="K13">
        <f t="shared" si="3"/>
        <v>768</v>
      </c>
      <c r="L13">
        <f t="shared" si="4"/>
        <v>135</v>
      </c>
      <c r="M13">
        <f t="shared" si="2"/>
        <v>171</v>
      </c>
      <c r="N13">
        <f t="shared" si="5"/>
        <v>4.4709244827244352E-2</v>
      </c>
      <c r="O13">
        <f t="shared" si="6"/>
        <v>68405.144585683855</v>
      </c>
      <c r="P13">
        <f t="shared" si="7"/>
        <v>2345</v>
      </c>
      <c r="Q13">
        <f t="shared" si="8"/>
        <v>2386</v>
      </c>
      <c r="R13">
        <v>12</v>
      </c>
    </row>
    <row r="14" spans="1:18" x14ac:dyDescent="0.25">
      <c r="A14" t="s">
        <v>16</v>
      </c>
      <c r="B14">
        <v>3149</v>
      </c>
      <c r="C14">
        <v>1205</v>
      </c>
      <c r="D14">
        <v>14973</v>
      </c>
      <c r="E14">
        <v>890</v>
      </c>
      <c r="F14">
        <f t="shared" si="0"/>
        <v>5244</v>
      </c>
      <c r="G14">
        <f t="shared" si="1"/>
        <v>3681</v>
      </c>
      <c r="H14">
        <v>40670</v>
      </c>
      <c r="I14">
        <v>15.63</v>
      </c>
      <c r="J14">
        <v>5230</v>
      </c>
      <c r="K14">
        <f t="shared" si="3"/>
        <v>957</v>
      </c>
      <c r="L14">
        <f t="shared" si="4"/>
        <v>334</v>
      </c>
      <c r="M14">
        <f t="shared" si="2"/>
        <v>235</v>
      </c>
      <c r="N14">
        <f t="shared" si="5"/>
        <v>1.8102529010230656E-2</v>
      </c>
      <c r="O14">
        <f t="shared" si="6"/>
        <v>27696.869385652903</v>
      </c>
      <c r="P14">
        <f t="shared" si="7"/>
        <v>3793</v>
      </c>
      <c r="Q14">
        <f t="shared" si="8"/>
        <v>1451</v>
      </c>
      <c r="R14">
        <v>13</v>
      </c>
    </row>
    <row r="15" spans="1:18" x14ac:dyDescent="0.25">
      <c r="A15" t="s">
        <v>23</v>
      </c>
      <c r="B15">
        <v>606</v>
      </c>
      <c r="C15">
        <v>2056</v>
      </c>
      <c r="D15">
        <v>32298</v>
      </c>
      <c r="E15">
        <v>2384</v>
      </c>
      <c r="F15">
        <f t="shared" si="0"/>
        <v>5046</v>
      </c>
      <c r="G15">
        <f t="shared" si="1"/>
        <v>3874</v>
      </c>
      <c r="H15">
        <v>83371</v>
      </c>
      <c r="I15">
        <v>12.13</v>
      </c>
      <c r="J15">
        <v>5020</v>
      </c>
      <c r="K15">
        <f t="shared" si="3"/>
        <v>2662</v>
      </c>
      <c r="L15">
        <f t="shared" si="4"/>
        <v>413</v>
      </c>
      <c r="M15">
        <f t="shared" si="2"/>
        <v>319</v>
      </c>
      <c r="N15">
        <f t="shared" si="5"/>
        <v>3.9048653040301189E-2</v>
      </c>
      <c r="O15">
        <f t="shared" si="6"/>
        <v>59744.439151660816</v>
      </c>
      <c r="P15">
        <f t="shared" si="7"/>
        <v>1149</v>
      </c>
      <c r="Q15">
        <f t="shared" si="8"/>
        <v>3897</v>
      </c>
      <c r="R15">
        <v>14</v>
      </c>
    </row>
    <row r="16" spans="1:18" x14ac:dyDescent="0.25">
      <c r="A16" t="s">
        <v>17</v>
      </c>
      <c r="B16">
        <v>1985</v>
      </c>
      <c r="C16">
        <v>978</v>
      </c>
      <c r="D16">
        <v>21898</v>
      </c>
      <c r="E16">
        <v>811</v>
      </c>
      <c r="F16">
        <f t="shared" si="0"/>
        <v>3774</v>
      </c>
      <c r="G16">
        <f t="shared" si="1"/>
        <v>3812</v>
      </c>
      <c r="H16">
        <v>57437</v>
      </c>
      <c r="I16">
        <v>20.56</v>
      </c>
      <c r="J16">
        <v>5181</v>
      </c>
      <c r="K16">
        <f t="shared" si="3"/>
        <v>1065</v>
      </c>
      <c r="L16">
        <f t="shared" si="4"/>
        <v>251</v>
      </c>
      <c r="M16">
        <f t="shared" si="2"/>
        <v>185</v>
      </c>
      <c r="N16">
        <f t="shared" si="5"/>
        <v>2.6474933564818733E-2</v>
      </c>
      <c r="O16">
        <f t="shared" si="6"/>
        <v>40506.648354172663</v>
      </c>
      <c r="P16">
        <f t="shared" si="7"/>
        <v>2528</v>
      </c>
      <c r="Q16">
        <f t="shared" si="8"/>
        <v>1246</v>
      </c>
      <c r="R16">
        <v>15</v>
      </c>
    </row>
    <row r="17" spans="1:18" x14ac:dyDescent="0.25">
      <c r="A17" t="s">
        <v>18</v>
      </c>
      <c r="B17">
        <v>1080</v>
      </c>
      <c r="C17">
        <v>734</v>
      </c>
      <c r="D17">
        <v>34590</v>
      </c>
      <c r="E17">
        <v>1841</v>
      </c>
      <c r="F17">
        <f t="shared" si="0"/>
        <v>3655</v>
      </c>
      <c r="G17">
        <f t="shared" si="1"/>
        <v>6821</v>
      </c>
      <c r="H17">
        <v>50704</v>
      </c>
      <c r="I17">
        <v>21.18</v>
      </c>
      <c r="J17">
        <v>6080</v>
      </c>
      <c r="K17">
        <f t="shared" si="3"/>
        <v>1633</v>
      </c>
      <c r="L17">
        <f t="shared" si="4"/>
        <v>287</v>
      </c>
      <c r="M17">
        <f t="shared" si="2"/>
        <v>322</v>
      </c>
      <c r="N17">
        <f t="shared" si="5"/>
        <v>4.1819707370859438E-2</v>
      </c>
      <c r="O17">
        <f t="shared" si="6"/>
        <v>63984.152277414942</v>
      </c>
      <c r="P17">
        <f t="shared" si="7"/>
        <v>2176</v>
      </c>
      <c r="Q17">
        <f t="shared" si="8"/>
        <v>1479</v>
      </c>
      <c r="R17">
        <v>16</v>
      </c>
    </row>
    <row r="18" spans="1:18" x14ac:dyDescent="0.25">
      <c r="A18" t="s">
        <v>19</v>
      </c>
      <c r="B18">
        <v>796</v>
      </c>
      <c r="C18">
        <v>1042</v>
      </c>
      <c r="D18">
        <v>44988</v>
      </c>
      <c r="E18">
        <v>1864</v>
      </c>
      <c r="F18">
        <f t="shared" si="0"/>
        <v>3702</v>
      </c>
      <c r="G18">
        <f t="shared" si="1"/>
        <v>9532</v>
      </c>
      <c r="H18">
        <v>47194</v>
      </c>
      <c r="I18">
        <v>16.7</v>
      </c>
      <c r="J18">
        <v>6448</v>
      </c>
      <c r="K18">
        <f t="shared" si="3"/>
        <v>2693</v>
      </c>
      <c r="L18">
        <f t="shared" si="4"/>
        <v>386</v>
      </c>
      <c r="M18">
        <f t="shared" si="2"/>
        <v>570</v>
      </c>
      <c r="N18">
        <f t="shared" si="5"/>
        <v>5.4391008823365838E-2</v>
      </c>
      <c r="O18">
        <f t="shared" si="6"/>
        <v>83218.243499749733</v>
      </c>
      <c r="P18">
        <f t="shared" si="7"/>
        <v>1603</v>
      </c>
      <c r="Q18">
        <f t="shared" si="8"/>
        <v>2099</v>
      </c>
      <c r="R18">
        <v>17</v>
      </c>
    </row>
    <row r="19" spans="1:18" x14ac:dyDescent="0.25">
      <c r="A19" t="s">
        <v>20</v>
      </c>
      <c r="B19">
        <v>1536</v>
      </c>
      <c r="C19">
        <v>747</v>
      </c>
      <c r="D19">
        <v>23942</v>
      </c>
      <c r="E19">
        <v>901</v>
      </c>
      <c r="F19">
        <f t="shared" si="0"/>
        <v>3184</v>
      </c>
      <c r="G19">
        <f t="shared" si="1"/>
        <v>4377</v>
      </c>
      <c r="H19">
        <v>54689</v>
      </c>
      <c r="I19">
        <v>14.59</v>
      </c>
      <c r="J19">
        <v>4195</v>
      </c>
      <c r="K19">
        <f t="shared" si="3"/>
        <v>1640</v>
      </c>
      <c r="L19">
        <f t="shared" si="4"/>
        <v>287</v>
      </c>
      <c r="M19">
        <f t="shared" si="2"/>
        <v>300</v>
      </c>
      <c r="N19">
        <f t="shared" si="5"/>
        <v>2.8946153046346245E-2</v>
      </c>
      <c r="O19">
        <f t="shared" si="6"/>
        <v>44287.614160909754</v>
      </c>
      <c r="P19">
        <f t="shared" si="7"/>
        <v>2142</v>
      </c>
      <c r="Q19">
        <f t="shared" si="8"/>
        <v>1042</v>
      </c>
      <c r="R19">
        <v>18</v>
      </c>
    </row>
    <row r="20" spans="1:18" x14ac:dyDescent="0.25">
      <c r="A20" t="s">
        <v>21</v>
      </c>
      <c r="B20">
        <v>325</v>
      </c>
      <c r="C20">
        <v>155</v>
      </c>
      <c r="D20">
        <v>16531</v>
      </c>
      <c r="E20">
        <v>949</v>
      </c>
      <c r="F20">
        <f t="shared" si="0"/>
        <v>1429</v>
      </c>
      <c r="G20">
        <f t="shared" si="1"/>
        <v>4770</v>
      </c>
      <c r="H20">
        <v>34653</v>
      </c>
      <c r="I20">
        <v>38.33</v>
      </c>
      <c r="J20">
        <v>4132</v>
      </c>
      <c r="K20">
        <f t="shared" si="3"/>
        <v>431</v>
      </c>
      <c r="L20">
        <f t="shared" si="4"/>
        <v>107</v>
      </c>
      <c r="M20">
        <f t="shared" si="2"/>
        <v>124</v>
      </c>
      <c r="N20">
        <f t="shared" si="5"/>
        <v>1.9986168908576969E-2</v>
      </c>
      <c r="O20">
        <f t="shared" si="6"/>
        <v>30578.838430122763</v>
      </c>
      <c r="P20">
        <f t="shared" si="7"/>
        <v>968</v>
      </c>
      <c r="Q20">
        <f t="shared" si="8"/>
        <v>461</v>
      </c>
      <c r="R20">
        <v>19</v>
      </c>
    </row>
    <row r="21" spans="1:18" x14ac:dyDescent="0.25">
      <c r="A21" t="s">
        <v>22</v>
      </c>
      <c r="B21">
        <v>683</v>
      </c>
      <c r="C21">
        <v>516</v>
      </c>
      <c r="D21">
        <v>20818</v>
      </c>
      <c r="E21">
        <v>158</v>
      </c>
      <c r="F21">
        <f t="shared" si="0"/>
        <v>1357</v>
      </c>
      <c r="G21">
        <f t="shared" si="1"/>
        <v>4592</v>
      </c>
      <c r="H21">
        <v>45333</v>
      </c>
      <c r="I21">
        <v>16.7</v>
      </c>
      <c r="J21">
        <v>6000</v>
      </c>
      <c r="K21">
        <f t="shared" si="3"/>
        <v>1246</v>
      </c>
      <c r="L21">
        <f t="shared" si="4"/>
        <v>359</v>
      </c>
      <c r="M21">
        <f t="shared" si="2"/>
        <v>274</v>
      </c>
      <c r="N21">
        <f t="shared" si="5"/>
        <v>2.5169201157749403E-2</v>
      </c>
      <c r="O21">
        <f t="shared" si="6"/>
        <v>38508.877771356587</v>
      </c>
      <c r="P21">
        <f t="shared" si="7"/>
        <v>773</v>
      </c>
      <c r="Q21">
        <f t="shared" si="8"/>
        <v>584</v>
      </c>
      <c r="R21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8"/>
  <sheetViews>
    <sheetView workbookViewId="0">
      <selection activeCell="I16" sqref="I16"/>
    </sheetView>
  </sheetViews>
  <sheetFormatPr defaultRowHeight="13.8" x14ac:dyDescent="0.25"/>
  <cols>
    <col min="14" max="15" width="11.6640625" bestFit="1" customWidth="1"/>
    <col min="21" max="21" width="11.6640625" bestFit="1" customWidth="1"/>
  </cols>
  <sheetData>
    <row r="1" spans="1:21" ht="27.6" x14ac:dyDescent="0.25">
      <c r="A1" s="2" t="s">
        <v>0</v>
      </c>
      <c r="B1" s="3"/>
      <c r="C1" s="2" t="s">
        <v>52</v>
      </c>
      <c r="D1" t="s">
        <v>70</v>
      </c>
      <c r="E1" s="3"/>
      <c r="F1" s="3"/>
      <c r="G1" s="2" t="s">
        <v>53</v>
      </c>
      <c r="H1" s="2" t="s">
        <v>54</v>
      </c>
      <c r="J1" s="3"/>
      <c r="K1" s="2" t="s">
        <v>56</v>
      </c>
      <c r="L1" s="3"/>
      <c r="M1" s="2" t="s">
        <v>55</v>
      </c>
      <c r="N1" s="3"/>
      <c r="O1" s="3"/>
      <c r="P1" s="2" t="s">
        <v>57</v>
      </c>
      <c r="Q1" s="3"/>
      <c r="R1" s="3"/>
      <c r="S1" s="3"/>
      <c r="T1" s="3"/>
      <c r="U1" s="4" t="s">
        <v>58</v>
      </c>
    </row>
    <row r="2" spans="1:21" x14ac:dyDescent="0.25">
      <c r="A2" s="5" t="s">
        <v>59</v>
      </c>
      <c r="B2" s="5">
        <v>1</v>
      </c>
      <c r="C2" s="6">
        <v>7469.85</v>
      </c>
      <c r="D2">
        <f>C2*(1.068)^32</f>
        <v>61318.56278852313</v>
      </c>
      <c r="E2" s="5"/>
      <c r="F2" s="5"/>
      <c r="G2" s="6">
        <v>883.21</v>
      </c>
      <c r="H2" s="6">
        <f>D2/(G2/10000)</f>
        <v>694269.34464649553</v>
      </c>
      <c r="J2" s="5"/>
      <c r="K2" s="6">
        <f>D2/(P2/10000)</f>
        <v>60663.398089160204</v>
      </c>
      <c r="L2" s="5"/>
      <c r="M2" s="6">
        <f t="shared" ref="M2:M12" si="0">(10000*G2)/P2</f>
        <v>873.77324891175306</v>
      </c>
      <c r="N2" s="5"/>
      <c r="O2" s="5"/>
      <c r="P2" s="6">
        <v>10108</v>
      </c>
      <c r="Q2" s="5"/>
      <c r="R2" s="5"/>
      <c r="S2" s="5"/>
      <c r="T2" s="5" t="s">
        <v>59</v>
      </c>
      <c r="U2" s="5">
        <f>D2/179200*5000000</f>
        <v>1710897.3992333461</v>
      </c>
    </row>
    <row r="3" spans="1:21" x14ac:dyDescent="0.25">
      <c r="A3" s="5" t="s">
        <v>60</v>
      </c>
      <c r="B3" s="5"/>
      <c r="C3" s="6">
        <v>3318.39</v>
      </c>
      <c r="D3">
        <f t="shared" ref="D3:D12" si="1">C3*(1.068)^32</f>
        <v>27240.025646004571</v>
      </c>
      <c r="E3" s="5"/>
      <c r="F3" s="5"/>
      <c r="G3" s="6">
        <v>338.2</v>
      </c>
      <c r="H3" s="6">
        <f t="shared" ref="H3:H12" si="2">D3/(G3/10000)</f>
        <v>805441.32602024172</v>
      </c>
      <c r="J3" s="5"/>
      <c r="K3" s="6">
        <f t="shared" ref="K3:K12" si="3">D3/(P3/10000)</f>
        <v>6250.8664110341388</v>
      </c>
      <c r="L3" s="5"/>
      <c r="M3" s="6">
        <f t="shared" si="0"/>
        <v>77.60796732296113</v>
      </c>
      <c r="N3" s="5"/>
      <c r="O3" s="5"/>
      <c r="P3" s="6">
        <v>43578</v>
      </c>
      <c r="Q3" s="5"/>
      <c r="R3" s="5"/>
      <c r="S3" s="5"/>
      <c r="T3" s="5" t="s">
        <v>60</v>
      </c>
      <c r="U3" s="5">
        <f t="shared" ref="U3:U12" si="4">D3/179200*5000000</f>
        <v>760045.35842646682</v>
      </c>
    </row>
    <row r="4" spans="1:21" x14ac:dyDescent="0.25">
      <c r="A4" s="5" t="s">
        <v>61</v>
      </c>
      <c r="B4" s="5"/>
      <c r="C4" s="6">
        <v>2340.66</v>
      </c>
      <c r="D4">
        <f t="shared" si="1"/>
        <v>19214.028016169606</v>
      </c>
      <c r="E4" s="5"/>
      <c r="F4" s="5"/>
      <c r="G4" s="6">
        <v>464.68</v>
      </c>
      <c r="H4" s="6">
        <f t="shared" si="2"/>
        <v>413489.45545686508</v>
      </c>
      <c r="J4" s="5"/>
      <c r="K4" s="6">
        <f t="shared" si="3"/>
        <v>18856.878732967209</v>
      </c>
      <c r="L4" s="5"/>
      <c r="M4" s="6">
        <f t="shared" si="0"/>
        <v>456.04255402673368</v>
      </c>
      <c r="N4" s="5"/>
      <c r="O4" s="5"/>
      <c r="P4" s="6">
        <v>10189.4</v>
      </c>
      <c r="Q4" s="5"/>
      <c r="R4" s="5"/>
      <c r="S4" s="5"/>
      <c r="T4" s="5" t="s">
        <v>61</v>
      </c>
      <c r="U4" s="5">
        <f t="shared" si="4"/>
        <v>536105.69241544663</v>
      </c>
    </row>
    <row r="5" spans="1:21" x14ac:dyDescent="0.25">
      <c r="A5" s="5" t="s">
        <v>62</v>
      </c>
      <c r="B5" s="5"/>
      <c r="C5" s="6">
        <v>2179.81</v>
      </c>
      <c r="D5">
        <f t="shared" si="1"/>
        <v>17893.6412849054</v>
      </c>
      <c r="E5" s="5"/>
      <c r="F5" s="5"/>
      <c r="G5" s="6">
        <v>377.5</v>
      </c>
      <c r="H5" s="6">
        <f t="shared" si="2"/>
        <v>474003.74264650064</v>
      </c>
      <c r="J5" s="5"/>
      <c r="K5" s="6">
        <f t="shared" si="3"/>
        <v>9876.7131892175294</v>
      </c>
      <c r="L5" s="5"/>
      <c r="M5" s="6">
        <f t="shared" si="0"/>
        <v>208.36783131865099</v>
      </c>
      <c r="N5" s="5"/>
      <c r="O5" s="5"/>
      <c r="P5" s="6">
        <v>18117</v>
      </c>
      <c r="Q5" s="5"/>
      <c r="R5" s="5"/>
      <c r="S5" s="5"/>
      <c r="T5" s="5" t="s">
        <v>62</v>
      </c>
      <c r="U5" s="5">
        <f t="shared" si="4"/>
        <v>499264.54477972654</v>
      </c>
    </row>
    <row r="6" spans="1:21" x14ac:dyDescent="0.25">
      <c r="A6" s="5" t="s">
        <v>63</v>
      </c>
      <c r="B6" s="5"/>
      <c r="C6" s="6">
        <v>1656.62</v>
      </c>
      <c r="D6">
        <f t="shared" si="1"/>
        <v>13598.875142971166</v>
      </c>
      <c r="E6" s="5"/>
      <c r="F6" s="5"/>
      <c r="G6" s="6">
        <v>537.16</v>
      </c>
      <c r="H6" s="6">
        <f t="shared" si="2"/>
        <v>253162.46822122211</v>
      </c>
      <c r="J6" s="5"/>
      <c r="K6" s="6">
        <f t="shared" si="3"/>
        <v>10353.947878004543</v>
      </c>
      <c r="L6" s="5"/>
      <c r="M6" s="6">
        <f t="shared" si="0"/>
        <v>408.98431551697882</v>
      </c>
      <c r="N6" s="5"/>
      <c r="O6" s="5"/>
      <c r="P6" s="6">
        <v>13134</v>
      </c>
      <c r="Q6" s="5"/>
      <c r="R6" s="5"/>
      <c r="S6" s="5"/>
      <c r="T6" s="5" t="s">
        <v>63</v>
      </c>
      <c r="U6" s="5">
        <f t="shared" si="4"/>
        <v>379432.90019450802</v>
      </c>
    </row>
    <row r="7" spans="1:21" x14ac:dyDescent="0.25">
      <c r="A7" s="5" t="s">
        <v>64</v>
      </c>
      <c r="B7" s="5"/>
      <c r="C7" s="6">
        <v>1333.3</v>
      </c>
      <c r="D7">
        <f t="shared" si="1"/>
        <v>10944.80341184065</v>
      </c>
      <c r="E7" s="5"/>
      <c r="F7" s="5"/>
      <c r="G7" s="6">
        <v>343.81</v>
      </c>
      <c r="H7" s="6">
        <f t="shared" si="2"/>
        <v>318338.71649575781</v>
      </c>
      <c r="J7" s="5"/>
      <c r="K7" s="6">
        <f t="shared" si="3"/>
        <v>4017.0312749910627</v>
      </c>
      <c r="L7" s="5"/>
      <c r="M7" s="6">
        <f t="shared" si="0"/>
        <v>126.18733025031197</v>
      </c>
      <c r="N7" s="5"/>
      <c r="O7" s="5"/>
      <c r="P7" s="6">
        <v>27246</v>
      </c>
      <c r="Q7" s="5"/>
      <c r="R7" s="5"/>
      <c r="S7" s="5"/>
      <c r="T7" s="5" t="s">
        <v>64</v>
      </c>
      <c r="U7" s="5">
        <f t="shared" si="4"/>
        <v>305379.55948216101</v>
      </c>
    </row>
    <row r="8" spans="1:21" x14ac:dyDescent="0.25">
      <c r="A8" s="5" t="s">
        <v>65</v>
      </c>
      <c r="B8" s="5"/>
      <c r="C8" s="6">
        <v>1266.3900000000001</v>
      </c>
      <c r="D8">
        <f t="shared" si="1"/>
        <v>10395.552083342745</v>
      </c>
      <c r="E8" s="5"/>
      <c r="F8" s="5"/>
      <c r="G8" s="6">
        <v>225.28</v>
      </c>
      <c r="H8" s="6">
        <f t="shared" si="2"/>
        <v>461450.28779042728</v>
      </c>
      <c r="J8" s="5"/>
      <c r="K8" s="6">
        <f t="shared" si="3"/>
        <v>2806.8018693044105</v>
      </c>
      <c r="L8" s="5"/>
      <c r="M8" s="6">
        <f t="shared" si="0"/>
        <v>60.825660825660826</v>
      </c>
      <c r="N8" s="5"/>
      <c r="O8" s="5"/>
      <c r="P8" s="6">
        <v>37037</v>
      </c>
      <c r="Q8" s="5"/>
      <c r="R8" s="5"/>
      <c r="S8" s="5"/>
      <c r="T8" s="5" t="s">
        <v>65</v>
      </c>
      <c r="U8" s="5">
        <f t="shared" si="4"/>
        <v>290054.46661112574</v>
      </c>
    </row>
    <row r="9" spans="1:21" x14ac:dyDescent="0.25">
      <c r="A9" s="5" t="s">
        <v>66</v>
      </c>
      <c r="B9" s="5"/>
      <c r="C9" s="6">
        <v>974.66</v>
      </c>
      <c r="D9">
        <f t="shared" si="1"/>
        <v>8000.7965899532046</v>
      </c>
      <c r="E9" s="5"/>
      <c r="F9" s="5"/>
      <c r="G9" s="6">
        <v>310</v>
      </c>
      <c r="H9" s="6">
        <f t="shared" si="2"/>
        <v>258090.21257913564</v>
      </c>
      <c r="J9" s="5"/>
      <c r="K9" s="6">
        <f t="shared" si="3"/>
        <v>3420.459403169255</v>
      </c>
      <c r="L9" s="5"/>
      <c r="M9" s="6">
        <f t="shared" si="0"/>
        <v>132.52960540378777</v>
      </c>
      <c r="N9" s="5"/>
      <c r="O9" s="5"/>
      <c r="P9" s="6">
        <v>23391</v>
      </c>
      <c r="Q9" s="5"/>
      <c r="R9" s="5"/>
      <c r="S9" s="5"/>
      <c r="T9" s="5" t="s">
        <v>66</v>
      </c>
      <c r="U9" s="5">
        <f t="shared" si="4"/>
        <v>223236.51199646218</v>
      </c>
    </row>
    <row r="10" spans="1:21" x14ac:dyDescent="0.25">
      <c r="A10" s="5" t="s">
        <v>67</v>
      </c>
      <c r="B10" s="5"/>
      <c r="C10" s="6">
        <v>800.77</v>
      </c>
      <c r="D10">
        <f t="shared" si="1"/>
        <v>6573.3670052498592</v>
      </c>
      <c r="E10" s="5"/>
      <c r="F10" s="5"/>
      <c r="G10" s="6">
        <v>237.17</v>
      </c>
      <c r="H10" s="6">
        <f t="shared" si="2"/>
        <v>277158.45196482941</v>
      </c>
      <c r="J10" s="5"/>
      <c r="K10" s="6">
        <f t="shared" si="3"/>
        <v>3311.3530830939794</v>
      </c>
      <c r="L10" s="5"/>
      <c r="M10" s="6">
        <f t="shared" si="0"/>
        <v>119.47508941615033</v>
      </c>
      <c r="N10" s="5"/>
      <c r="O10" s="5"/>
      <c r="P10" s="6">
        <v>19851</v>
      </c>
      <c r="Q10" s="5"/>
      <c r="R10" s="5"/>
      <c r="S10" s="5"/>
      <c r="T10" s="5" t="s">
        <v>67</v>
      </c>
      <c r="U10" s="5">
        <f t="shared" si="4"/>
        <v>183408.67760183761</v>
      </c>
    </row>
    <row r="11" spans="1:21" x14ac:dyDescent="0.25">
      <c r="A11" s="5" t="s">
        <v>68</v>
      </c>
      <c r="B11" s="5"/>
      <c r="C11" s="6">
        <v>348.59</v>
      </c>
      <c r="D11">
        <f t="shared" si="1"/>
        <v>2861.5083037077416</v>
      </c>
      <c r="E11" s="5"/>
      <c r="F11" s="5"/>
      <c r="G11" s="6">
        <v>85</v>
      </c>
      <c r="H11" s="6">
        <f t="shared" si="2"/>
        <v>336648.03573032253</v>
      </c>
      <c r="J11" s="5"/>
      <c r="K11" s="6">
        <f t="shared" si="3"/>
        <v>7371.2218024413751</v>
      </c>
      <c r="L11" s="5"/>
      <c r="M11" s="6">
        <f t="shared" si="0"/>
        <v>218.95929933024215</v>
      </c>
      <c r="N11" s="5"/>
      <c r="O11" s="5"/>
      <c r="P11" s="6">
        <v>3882</v>
      </c>
      <c r="Q11" s="5"/>
      <c r="R11" s="5"/>
      <c r="S11" s="5"/>
      <c r="T11" s="5" t="s">
        <v>68</v>
      </c>
      <c r="U11" s="5">
        <f t="shared" si="4"/>
        <v>79841.191509702607</v>
      </c>
    </row>
    <row r="12" spans="1:21" x14ac:dyDescent="0.25">
      <c r="A12" s="5" t="s">
        <v>69</v>
      </c>
      <c r="B12" s="5"/>
      <c r="C12" s="6">
        <v>141.27000000000001</v>
      </c>
      <c r="D12">
        <f t="shared" si="1"/>
        <v>1159.6582749499203</v>
      </c>
      <c r="E12" s="5"/>
      <c r="F12" s="5"/>
      <c r="G12" s="6">
        <v>24</v>
      </c>
      <c r="H12" s="6">
        <f t="shared" si="2"/>
        <v>483190.94789580017</v>
      </c>
      <c r="J12" s="5"/>
      <c r="K12" s="6">
        <f t="shared" si="3"/>
        <v>85900.612959253354</v>
      </c>
      <c r="L12" s="5"/>
      <c r="M12" s="6">
        <f t="shared" si="0"/>
        <v>1777.7777777777778</v>
      </c>
      <c r="N12" s="5"/>
      <c r="O12" s="5"/>
      <c r="P12" s="6">
        <v>135</v>
      </c>
      <c r="Q12" s="5"/>
      <c r="R12" s="5"/>
      <c r="S12" s="5"/>
      <c r="T12" s="5" t="s">
        <v>69</v>
      </c>
      <c r="U12" s="5">
        <f t="shared" si="4"/>
        <v>32356.536689450902</v>
      </c>
    </row>
    <row r="17" spans="7:16" x14ac:dyDescent="0.25">
      <c r="L17" t="s">
        <v>71</v>
      </c>
      <c r="M17" t="s">
        <v>72</v>
      </c>
      <c r="N17" t="s">
        <v>73</v>
      </c>
      <c r="O17" t="s">
        <v>74</v>
      </c>
    </row>
    <row r="18" spans="7:16" x14ac:dyDescent="0.25">
      <c r="G18">
        <v>926827.32227055414</v>
      </c>
      <c r="H18">
        <v>333327.02961451723</v>
      </c>
      <c r="I18">
        <f>G18*2000/10000</f>
        <v>185365.46445411083</v>
      </c>
      <c r="J18">
        <f>H18*15000/10000</f>
        <v>499990.54442177579</v>
      </c>
      <c r="K18" s="5" t="s">
        <v>59</v>
      </c>
      <c r="L18">
        <f>ROUND(G18,0)</f>
        <v>926827</v>
      </c>
      <c r="M18">
        <f>ROUND(H18,0)</f>
        <v>333327</v>
      </c>
      <c r="N18">
        <f>ROUND(I18,0)</f>
        <v>185365</v>
      </c>
      <c r="O18">
        <f>ROUND(J18,0)</f>
        <v>499991</v>
      </c>
      <c r="P18">
        <f>N18+O18</f>
        <v>685356</v>
      </c>
    </row>
    <row r="19" spans="7:16" x14ac:dyDescent="0.25">
      <c r="G19" s="5">
        <v>63398.63350162399</v>
      </c>
      <c r="H19">
        <v>99087.358709891967</v>
      </c>
      <c r="I19">
        <f t="shared" ref="I19:I28" si="5">G19*2000/10000</f>
        <v>12679.726700324798</v>
      </c>
      <c r="J19">
        <f t="shared" ref="J19:J28" si="6">H19*15000/10000</f>
        <v>148631.03806483795</v>
      </c>
      <c r="K19" s="5" t="s">
        <v>60</v>
      </c>
      <c r="L19">
        <f t="shared" ref="L19:L28" si="7">ROUND(G19,0)</f>
        <v>63399</v>
      </c>
      <c r="M19">
        <f t="shared" ref="M19:M28" si="8">ROUND(H19,0)</f>
        <v>99087</v>
      </c>
      <c r="N19">
        <f t="shared" ref="N19:N28" si="9">ROUND(I19,0)</f>
        <v>12680</v>
      </c>
      <c r="O19">
        <f t="shared" ref="O19:O28" si="10">ROUND(J19,0)</f>
        <v>148631</v>
      </c>
      <c r="P19">
        <f t="shared" ref="P19:P28" si="11">N19+O19</f>
        <v>161311</v>
      </c>
    </row>
    <row r="20" spans="7:16" x14ac:dyDescent="0.25">
      <c r="G20" s="5">
        <v>130209.52857725104</v>
      </c>
      <c r="H20">
        <v>82221.41199164532</v>
      </c>
      <c r="I20">
        <f t="shared" si="5"/>
        <v>26041.905715450208</v>
      </c>
      <c r="J20">
        <f t="shared" si="6"/>
        <v>123332.11798746798</v>
      </c>
      <c r="K20" s="5" t="s">
        <v>61</v>
      </c>
      <c r="L20">
        <f t="shared" si="7"/>
        <v>130210</v>
      </c>
      <c r="M20">
        <f t="shared" si="8"/>
        <v>82221</v>
      </c>
      <c r="N20">
        <f t="shared" si="9"/>
        <v>26042</v>
      </c>
      <c r="O20">
        <f t="shared" si="10"/>
        <v>123332</v>
      </c>
      <c r="P20">
        <f t="shared" si="11"/>
        <v>149374</v>
      </c>
    </row>
    <row r="21" spans="7:16" x14ac:dyDescent="0.25">
      <c r="G21" s="5">
        <v>69407.113787068898</v>
      </c>
      <c r="H21">
        <v>69114.57210015149</v>
      </c>
      <c r="I21">
        <f t="shared" si="5"/>
        <v>13881.42275741378</v>
      </c>
      <c r="J21">
        <f t="shared" si="6"/>
        <v>103671.85815022724</v>
      </c>
      <c r="K21" s="5" t="s">
        <v>62</v>
      </c>
      <c r="L21">
        <f t="shared" si="7"/>
        <v>69407</v>
      </c>
      <c r="M21">
        <f t="shared" si="8"/>
        <v>69115</v>
      </c>
      <c r="N21">
        <f t="shared" si="9"/>
        <v>13881</v>
      </c>
      <c r="O21">
        <f t="shared" si="10"/>
        <v>103672</v>
      </c>
      <c r="P21">
        <f t="shared" si="11"/>
        <v>117553</v>
      </c>
    </row>
    <row r="22" spans="7:16" x14ac:dyDescent="0.25">
      <c r="G22" s="5">
        <v>55385.790394333184</v>
      </c>
      <c r="H22">
        <v>52377.977668234387</v>
      </c>
      <c r="I22">
        <f t="shared" si="5"/>
        <v>11077.158078866636</v>
      </c>
      <c r="J22">
        <f t="shared" si="6"/>
        <v>78566.966502351584</v>
      </c>
      <c r="K22" s="5" t="s">
        <v>63</v>
      </c>
      <c r="L22">
        <f t="shared" si="7"/>
        <v>55386</v>
      </c>
      <c r="M22">
        <f t="shared" si="8"/>
        <v>52378</v>
      </c>
      <c r="N22">
        <f t="shared" si="9"/>
        <v>11077</v>
      </c>
      <c r="O22">
        <f t="shared" si="10"/>
        <v>78567</v>
      </c>
      <c r="P22">
        <f t="shared" si="11"/>
        <v>89644</v>
      </c>
    </row>
    <row r="23" spans="7:16" x14ac:dyDescent="0.25">
      <c r="G23" s="5">
        <v>12399.945092095295</v>
      </c>
      <c r="H23">
        <v>37817.942588004102</v>
      </c>
      <c r="I23">
        <f t="shared" si="5"/>
        <v>2479.989018419059</v>
      </c>
      <c r="J23">
        <f t="shared" si="6"/>
        <v>56726.913882006156</v>
      </c>
      <c r="K23" s="5" t="s">
        <v>64</v>
      </c>
      <c r="L23">
        <f t="shared" si="7"/>
        <v>12400</v>
      </c>
      <c r="M23">
        <f t="shared" si="8"/>
        <v>37818</v>
      </c>
      <c r="N23">
        <f t="shared" si="9"/>
        <v>2480</v>
      </c>
      <c r="O23">
        <f t="shared" si="10"/>
        <v>56727</v>
      </c>
      <c r="P23">
        <f t="shared" si="11"/>
        <v>59207</v>
      </c>
    </row>
    <row r="24" spans="7:16" x14ac:dyDescent="0.25">
      <c r="G24" s="5">
        <v>3437.7274556540046</v>
      </c>
      <c r="H24">
        <v>34968.15351253836</v>
      </c>
      <c r="I24">
        <f t="shared" si="5"/>
        <v>687.54549113080088</v>
      </c>
      <c r="J24">
        <f t="shared" si="6"/>
        <v>52452.230268807543</v>
      </c>
      <c r="K24" s="5" t="s">
        <v>65</v>
      </c>
      <c r="L24">
        <f t="shared" si="7"/>
        <v>3438</v>
      </c>
      <c r="M24">
        <f t="shared" si="8"/>
        <v>34968</v>
      </c>
      <c r="N24">
        <f t="shared" si="9"/>
        <v>688</v>
      </c>
      <c r="O24">
        <f t="shared" si="10"/>
        <v>52452</v>
      </c>
      <c r="P24">
        <f t="shared" si="11"/>
        <v>53140</v>
      </c>
    </row>
    <row r="25" spans="7:16" x14ac:dyDescent="0.25">
      <c r="G25" s="5">
        <v>6057.9108174477342</v>
      </c>
      <c r="H25">
        <v>27258.453890991412</v>
      </c>
      <c r="I25">
        <f t="shared" si="5"/>
        <v>1211.5821634895467</v>
      </c>
      <c r="J25">
        <f t="shared" si="6"/>
        <v>40887.680836487118</v>
      </c>
      <c r="K25" s="5" t="s">
        <v>66</v>
      </c>
      <c r="L25">
        <f t="shared" si="7"/>
        <v>6058</v>
      </c>
      <c r="M25">
        <f t="shared" si="8"/>
        <v>27258</v>
      </c>
      <c r="N25">
        <f t="shared" si="9"/>
        <v>1212</v>
      </c>
      <c r="O25">
        <f t="shared" si="10"/>
        <v>40888</v>
      </c>
      <c r="P25">
        <f t="shared" si="11"/>
        <v>42100</v>
      </c>
    </row>
    <row r="26" spans="7:16" x14ac:dyDescent="0.25">
      <c r="G26" s="5">
        <v>4466.6679087801967</v>
      </c>
      <c r="H26">
        <v>22438.639384559538</v>
      </c>
      <c r="I26">
        <f t="shared" si="5"/>
        <v>893.33358175603928</v>
      </c>
      <c r="J26">
        <f t="shared" si="6"/>
        <v>33657.959076839303</v>
      </c>
      <c r="K26" s="5" t="s">
        <v>67</v>
      </c>
      <c r="L26">
        <f t="shared" si="7"/>
        <v>4467</v>
      </c>
      <c r="M26">
        <f t="shared" si="8"/>
        <v>22439</v>
      </c>
      <c r="N26">
        <f t="shared" si="9"/>
        <v>893</v>
      </c>
      <c r="O26">
        <f t="shared" si="10"/>
        <v>33658</v>
      </c>
      <c r="P26">
        <f t="shared" si="11"/>
        <v>34551</v>
      </c>
    </row>
    <row r="27" spans="7:16" x14ac:dyDescent="0.25">
      <c r="G27" s="5">
        <v>8081.3402048843309</v>
      </c>
      <c r="H27">
        <v>10806.716404253202</v>
      </c>
      <c r="I27">
        <f t="shared" si="5"/>
        <v>1616.2680409768661</v>
      </c>
      <c r="J27">
        <f t="shared" si="6"/>
        <v>16210.074606379803</v>
      </c>
      <c r="K27" s="5" t="s">
        <v>68</v>
      </c>
      <c r="L27">
        <f t="shared" si="7"/>
        <v>8081</v>
      </c>
      <c r="M27">
        <f t="shared" si="8"/>
        <v>10807</v>
      </c>
      <c r="N27">
        <f t="shared" si="9"/>
        <v>1616</v>
      </c>
      <c r="O27">
        <f t="shared" si="10"/>
        <v>16210</v>
      </c>
      <c r="P27">
        <f t="shared" si="11"/>
        <v>17826</v>
      </c>
    </row>
    <row r="28" spans="7:16" x14ac:dyDescent="0.25">
      <c r="G28" s="5">
        <v>21580.282387229792</v>
      </c>
      <c r="H28">
        <v>7168.4348659710586</v>
      </c>
      <c r="I28">
        <f t="shared" si="5"/>
        <v>4316.056477445959</v>
      </c>
      <c r="J28">
        <f t="shared" si="6"/>
        <v>10752.652298956587</v>
      </c>
      <c r="K28" s="5" t="s">
        <v>69</v>
      </c>
      <c r="L28">
        <f t="shared" si="7"/>
        <v>21580</v>
      </c>
      <c r="M28">
        <f t="shared" si="8"/>
        <v>7168</v>
      </c>
      <c r="N28">
        <f t="shared" si="9"/>
        <v>4316</v>
      </c>
      <c r="O28">
        <f t="shared" si="10"/>
        <v>10753</v>
      </c>
      <c r="P28">
        <f t="shared" si="11"/>
        <v>15069</v>
      </c>
    </row>
    <row r="29" spans="7:16" x14ac:dyDescent="0.25">
      <c r="K29" s="5"/>
      <c r="L29" s="5"/>
    </row>
    <row r="1828" spans="12:12" x14ac:dyDescent="0.25">
      <c r="L1828">
        <v>926827.32227055414</v>
      </c>
    </row>
    <row r="1829" spans="12:12" x14ac:dyDescent="0.25">
      <c r="L1829">
        <v>63398.63350162399</v>
      </c>
    </row>
    <row r="1830" spans="12:12" x14ac:dyDescent="0.25">
      <c r="L1830">
        <v>130209.52857725104</v>
      </c>
    </row>
    <row r="1831" spans="12:12" x14ac:dyDescent="0.25">
      <c r="L1831">
        <v>69407.113787068898</v>
      </c>
    </row>
    <row r="1832" spans="12:12" x14ac:dyDescent="0.25">
      <c r="L1832">
        <v>55385.790394333184</v>
      </c>
    </row>
    <row r="1833" spans="12:12" x14ac:dyDescent="0.25">
      <c r="L1833">
        <v>12399.945092095295</v>
      </c>
    </row>
    <row r="1834" spans="12:12" x14ac:dyDescent="0.25">
      <c r="L1834">
        <v>3437.7274556540046</v>
      </c>
    </row>
    <row r="1835" spans="12:12" x14ac:dyDescent="0.25">
      <c r="L1835">
        <v>6057.9108174477342</v>
      </c>
    </row>
    <row r="1836" spans="12:12" x14ac:dyDescent="0.25">
      <c r="L1836">
        <v>4466.6679087801967</v>
      </c>
    </row>
    <row r="1837" spans="12:12" x14ac:dyDescent="0.25">
      <c r="L1837">
        <v>8081.3402048843309</v>
      </c>
    </row>
    <row r="1838" spans="12:12" x14ac:dyDescent="0.25">
      <c r="L1838">
        <v>21580.282387229792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B1" workbookViewId="0">
      <selection activeCell="Q24" sqref="Q24"/>
    </sheetView>
  </sheetViews>
  <sheetFormatPr defaultRowHeight="13.8" x14ac:dyDescent="0.25"/>
  <sheetData>
    <row r="1" spans="1:24" ht="41.4" x14ac:dyDescent="0.25">
      <c r="A1" s="1" t="s">
        <v>0</v>
      </c>
      <c r="B1" s="1" t="s">
        <v>38</v>
      </c>
      <c r="C1" s="1" t="s">
        <v>39</v>
      </c>
      <c r="D1" s="1" t="s">
        <v>32</v>
      </c>
      <c r="E1" s="1" t="s">
        <v>40</v>
      </c>
      <c r="F1" s="1" t="s">
        <v>41</v>
      </c>
      <c r="G1" s="1" t="s">
        <v>33</v>
      </c>
      <c r="H1" s="1" t="s">
        <v>42</v>
      </c>
      <c r="I1" s="1" t="s">
        <v>43</v>
      </c>
      <c r="J1" s="1" t="s">
        <v>37</v>
      </c>
      <c r="K1" s="1" t="s">
        <v>34</v>
      </c>
      <c r="L1" s="1" t="s">
        <v>35</v>
      </c>
      <c r="M1" s="1" t="s">
        <v>36</v>
      </c>
      <c r="N1" s="1" t="s">
        <v>45</v>
      </c>
      <c r="O1" s="1" t="s">
        <v>46</v>
      </c>
      <c r="P1" s="1" t="s">
        <v>47</v>
      </c>
      <c r="Q1" s="1" t="s">
        <v>48</v>
      </c>
      <c r="R1" s="1"/>
      <c r="S1" s="1" t="s">
        <v>49</v>
      </c>
      <c r="T1" s="1" t="s">
        <v>50</v>
      </c>
      <c r="U1" s="1" t="s">
        <v>51</v>
      </c>
    </row>
    <row r="2" spans="1:24" x14ac:dyDescent="0.25">
      <c r="A2" t="s">
        <v>8</v>
      </c>
      <c r="B2">
        <v>19160</v>
      </c>
      <c r="C2">
        <v>5020</v>
      </c>
      <c r="D2">
        <v>89879</v>
      </c>
      <c r="E2">
        <v>5082</v>
      </c>
      <c r="F2">
        <f t="shared" ref="F2:F13" si="0">SUM(B2,C2,E2)</f>
        <v>29262</v>
      </c>
      <c r="G2">
        <f t="shared" ref="G2:G13" si="1">QUOTIENT(D2*10000,H2)</f>
        <v>10999</v>
      </c>
      <c r="H2">
        <v>81715</v>
      </c>
      <c r="I2">
        <v>18</v>
      </c>
      <c r="J2">
        <v>7673</v>
      </c>
      <c r="K2">
        <f t="shared" ref="K2:K13" si="2">QUOTIENT(D2,I2)</f>
        <v>4993</v>
      </c>
      <c r="L2">
        <f t="shared" ref="L2:L13" si="3">QUOTIENT(J2,I2)</f>
        <v>426</v>
      </c>
      <c r="M2">
        <f t="shared" ref="M2:M13" si="4">QUOTIENT(G2,I2)</f>
        <v>611</v>
      </c>
      <c r="N2">
        <f t="shared" ref="N2:N13" si="5">D2/827122</f>
        <v>0.10866474353239304</v>
      </c>
      <c r="O2">
        <f t="shared" ref="O2:O13" si="6">N2*1530000</f>
        <v>166257.05760456136</v>
      </c>
      <c r="P2">
        <f t="shared" ref="P2:P13" si="7">ROUND((B2/(B2+C2))*F2,0)</f>
        <v>23187</v>
      </c>
      <c r="Q2">
        <f t="shared" ref="Q2:Q13" si="8">ROUND((C2/(B2+C2))*F2,0)</f>
        <v>6075</v>
      </c>
      <c r="R2">
        <v>5</v>
      </c>
      <c r="S2">
        <v>2723</v>
      </c>
      <c r="T2">
        <f t="shared" ref="T2:T21" si="9">S2/24474*1375270*0.5+O2*0.5</f>
        <v>159635.43837979151</v>
      </c>
      <c r="U2">
        <f t="shared" ref="U2:U21" si="10">(S2*H2)/1647835169*1375270</f>
        <v>185705.01335145981</v>
      </c>
    </row>
    <row r="3" spans="1:24" x14ac:dyDescent="0.25">
      <c r="A3" t="s">
        <v>5</v>
      </c>
      <c r="B3">
        <v>17908</v>
      </c>
      <c r="C3">
        <v>5301</v>
      </c>
      <c r="D3">
        <v>30133</v>
      </c>
      <c r="E3">
        <v>3105</v>
      </c>
      <c r="F3">
        <f t="shared" si="0"/>
        <v>26314</v>
      </c>
      <c r="G3">
        <f t="shared" si="1"/>
        <v>2419</v>
      </c>
      <c r="H3">
        <v>124535</v>
      </c>
      <c r="I3">
        <v>0.63</v>
      </c>
      <c r="J3">
        <v>825</v>
      </c>
      <c r="K3">
        <f t="shared" si="2"/>
        <v>47830</v>
      </c>
      <c r="L3">
        <f t="shared" si="3"/>
        <v>1309</v>
      </c>
      <c r="M3">
        <f t="shared" si="4"/>
        <v>3839</v>
      </c>
      <c r="N3">
        <f t="shared" si="5"/>
        <v>3.6431143168722389E-2</v>
      </c>
      <c r="O3">
        <f t="shared" si="6"/>
        <v>55739.649048145257</v>
      </c>
      <c r="P3">
        <f t="shared" si="7"/>
        <v>20304</v>
      </c>
      <c r="Q3">
        <f t="shared" si="8"/>
        <v>6010</v>
      </c>
      <c r="R3">
        <v>2</v>
      </c>
      <c r="S3">
        <v>372</v>
      </c>
      <c r="T3">
        <f t="shared" si="9"/>
        <v>38321.741660625703</v>
      </c>
      <c r="U3">
        <f t="shared" si="10"/>
        <v>38664.158887969454</v>
      </c>
    </row>
    <row r="4" spans="1:24" x14ac:dyDescent="0.25">
      <c r="A4" t="s">
        <v>9</v>
      </c>
      <c r="B4">
        <v>12378</v>
      </c>
      <c r="C4">
        <v>6471</v>
      </c>
      <c r="D4">
        <v>85900</v>
      </c>
      <c r="E4">
        <v>3226</v>
      </c>
      <c r="F4">
        <f t="shared" si="0"/>
        <v>22075</v>
      </c>
      <c r="G4">
        <f t="shared" si="1"/>
        <v>7998</v>
      </c>
      <c r="H4">
        <v>107394</v>
      </c>
      <c r="I4">
        <v>10.26</v>
      </c>
      <c r="J4">
        <v>4546</v>
      </c>
      <c r="K4">
        <f t="shared" si="2"/>
        <v>8372</v>
      </c>
      <c r="L4">
        <f t="shared" si="3"/>
        <v>443</v>
      </c>
      <c r="M4">
        <f t="shared" si="4"/>
        <v>779</v>
      </c>
      <c r="N4">
        <f t="shared" si="5"/>
        <v>0.10385408682153298</v>
      </c>
      <c r="O4">
        <f t="shared" si="6"/>
        <v>158896.75283694547</v>
      </c>
      <c r="P4">
        <f t="shared" si="7"/>
        <v>14496</v>
      </c>
      <c r="Q4">
        <f t="shared" si="8"/>
        <v>7579</v>
      </c>
      <c r="R4">
        <v>6</v>
      </c>
      <c r="S4">
        <v>1866</v>
      </c>
      <c r="T4">
        <f t="shared" si="9"/>
        <v>131876.5414098922</v>
      </c>
      <c r="U4">
        <f t="shared" si="10"/>
        <v>167249.89727724399</v>
      </c>
    </row>
    <row r="5" spans="1:24" x14ac:dyDescent="0.25">
      <c r="A5" t="s">
        <v>10</v>
      </c>
      <c r="B5">
        <v>2694</v>
      </c>
      <c r="C5">
        <v>5960</v>
      </c>
      <c r="D5">
        <v>72678</v>
      </c>
      <c r="E5">
        <v>8903</v>
      </c>
      <c r="F5">
        <f t="shared" si="0"/>
        <v>17557</v>
      </c>
      <c r="G5">
        <f t="shared" si="1"/>
        <v>9946</v>
      </c>
      <c r="H5">
        <v>73068</v>
      </c>
      <c r="I5">
        <v>15.38</v>
      </c>
      <c r="J5">
        <v>5710</v>
      </c>
      <c r="K5">
        <f t="shared" si="2"/>
        <v>4725</v>
      </c>
      <c r="L5">
        <f t="shared" si="3"/>
        <v>371</v>
      </c>
      <c r="M5">
        <f t="shared" si="4"/>
        <v>646</v>
      </c>
      <c r="N5">
        <f t="shared" si="5"/>
        <v>8.7868536926837881E-2</v>
      </c>
      <c r="O5">
        <f t="shared" si="6"/>
        <v>134438.86149806195</v>
      </c>
      <c r="P5">
        <f t="shared" si="7"/>
        <v>5466</v>
      </c>
      <c r="Q5">
        <f t="shared" si="8"/>
        <v>12091</v>
      </c>
      <c r="R5">
        <v>7</v>
      </c>
      <c r="S5">
        <v>2510</v>
      </c>
      <c r="T5">
        <f t="shared" si="9"/>
        <v>137741.7748693219</v>
      </c>
      <c r="U5">
        <f t="shared" si="10"/>
        <v>153064.73482821995</v>
      </c>
    </row>
    <row r="6" spans="1:24" x14ac:dyDescent="0.25">
      <c r="A6" t="s">
        <v>12</v>
      </c>
      <c r="B6">
        <v>3582</v>
      </c>
      <c r="C6">
        <v>2223</v>
      </c>
      <c r="D6">
        <v>27518</v>
      </c>
      <c r="E6">
        <v>4104</v>
      </c>
      <c r="F6">
        <f>SUM(B6,C6,E6)</f>
        <v>9909</v>
      </c>
      <c r="G6">
        <f>QUOTIENT(D6*10000,H6)</f>
        <v>6195</v>
      </c>
      <c r="H6">
        <v>44417</v>
      </c>
      <c r="I6">
        <v>13.97</v>
      </c>
      <c r="J6">
        <v>4248</v>
      </c>
      <c r="K6">
        <f>QUOTIENT(D6,I6)</f>
        <v>1969</v>
      </c>
      <c r="L6">
        <f>QUOTIENT(J6,I6)</f>
        <v>304</v>
      </c>
      <c r="M6">
        <f>QUOTIENT(G6,I6)</f>
        <v>443</v>
      </c>
      <c r="N6">
        <f>D6/827122</f>
        <v>3.3269578127531368E-2</v>
      </c>
      <c r="O6">
        <f>N6*1530000</f>
        <v>50902.454535122997</v>
      </c>
      <c r="P6">
        <f>ROUND((B6/(B6+C6))*F6,0)</f>
        <v>6114</v>
      </c>
      <c r="Q6">
        <f>ROUND((C6/(B6+C6))*F6,0)</f>
        <v>3795</v>
      </c>
      <c r="R6">
        <v>9</v>
      </c>
      <c r="S6">
        <v>1206</v>
      </c>
      <c r="T6">
        <f t="shared" si="9"/>
        <v>59335.668307031956</v>
      </c>
      <c r="U6">
        <f t="shared" si="10"/>
        <v>44706.506269220175</v>
      </c>
    </row>
    <row r="7" spans="1:24" x14ac:dyDescent="0.25">
      <c r="A7" t="s">
        <v>11</v>
      </c>
      <c r="B7">
        <v>2039</v>
      </c>
      <c r="C7">
        <v>4339</v>
      </c>
      <c r="D7">
        <v>51768</v>
      </c>
      <c r="E7">
        <v>3488</v>
      </c>
      <c r="F7">
        <f t="shared" si="0"/>
        <v>9866</v>
      </c>
      <c r="G7">
        <f t="shared" si="1"/>
        <v>5590</v>
      </c>
      <c r="H7">
        <v>92608</v>
      </c>
      <c r="I7">
        <v>10.199999999999999</v>
      </c>
      <c r="J7">
        <v>4062</v>
      </c>
      <c r="K7">
        <f t="shared" si="2"/>
        <v>5075</v>
      </c>
      <c r="L7">
        <f t="shared" si="3"/>
        <v>398</v>
      </c>
      <c r="M7">
        <f t="shared" si="4"/>
        <v>548</v>
      </c>
      <c r="N7">
        <f t="shared" si="5"/>
        <v>6.2588106712189978E-2</v>
      </c>
      <c r="O7">
        <f t="shared" si="6"/>
        <v>95759.803269650671</v>
      </c>
      <c r="P7">
        <f t="shared" si="7"/>
        <v>3154</v>
      </c>
      <c r="Q7">
        <f t="shared" si="8"/>
        <v>6712</v>
      </c>
      <c r="R7">
        <v>8</v>
      </c>
      <c r="S7">
        <v>1677</v>
      </c>
      <c r="T7">
        <f t="shared" si="9"/>
        <v>94997.818403641228</v>
      </c>
      <c r="U7">
        <f t="shared" si="10"/>
        <v>129615.15083206723</v>
      </c>
    </row>
    <row r="8" spans="1:24" x14ac:dyDescent="0.25">
      <c r="A8" t="s">
        <v>23</v>
      </c>
      <c r="B8">
        <v>606</v>
      </c>
      <c r="C8">
        <v>2056</v>
      </c>
      <c r="D8">
        <v>32298</v>
      </c>
      <c r="E8">
        <v>2384</v>
      </c>
      <c r="F8">
        <f t="shared" si="0"/>
        <v>5046</v>
      </c>
      <c r="G8">
        <f t="shared" si="1"/>
        <v>3874</v>
      </c>
      <c r="H8">
        <v>83371</v>
      </c>
      <c r="I8">
        <v>12.13</v>
      </c>
      <c r="J8">
        <v>5020</v>
      </c>
      <c r="K8">
        <f t="shared" si="2"/>
        <v>2662</v>
      </c>
      <c r="L8">
        <f t="shared" si="3"/>
        <v>413</v>
      </c>
      <c r="M8">
        <f t="shared" si="4"/>
        <v>319</v>
      </c>
      <c r="N8">
        <f t="shared" si="5"/>
        <v>3.9048653040301189E-2</v>
      </c>
      <c r="O8">
        <f t="shared" si="6"/>
        <v>59744.439151660816</v>
      </c>
      <c r="P8">
        <f t="shared" si="7"/>
        <v>1149</v>
      </c>
      <c r="Q8">
        <f t="shared" si="8"/>
        <v>3897</v>
      </c>
      <c r="R8">
        <v>14</v>
      </c>
      <c r="S8">
        <v>949</v>
      </c>
      <c r="T8">
        <f t="shared" si="9"/>
        <v>56535.846894617694</v>
      </c>
      <c r="U8">
        <f t="shared" si="10"/>
        <v>66032.148010508929</v>
      </c>
    </row>
    <row r="9" spans="1:24" x14ac:dyDescent="0.25">
      <c r="A9" t="s">
        <v>20</v>
      </c>
      <c r="B9">
        <v>1536</v>
      </c>
      <c r="C9">
        <v>747</v>
      </c>
      <c r="D9">
        <v>23942</v>
      </c>
      <c r="E9">
        <v>901</v>
      </c>
      <c r="F9">
        <f t="shared" si="0"/>
        <v>3184</v>
      </c>
      <c r="G9">
        <f t="shared" si="1"/>
        <v>4377</v>
      </c>
      <c r="H9">
        <v>54689</v>
      </c>
      <c r="I9">
        <v>14.59</v>
      </c>
      <c r="J9">
        <v>4195</v>
      </c>
      <c r="K9">
        <f t="shared" si="2"/>
        <v>1640</v>
      </c>
      <c r="L9">
        <f t="shared" si="3"/>
        <v>287</v>
      </c>
      <c r="M9">
        <f t="shared" si="4"/>
        <v>300</v>
      </c>
      <c r="N9">
        <f t="shared" si="5"/>
        <v>2.8946153046346245E-2</v>
      </c>
      <c r="O9">
        <f t="shared" si="6"/>
        <v>44287.614160909754</v>
      </c>
      <c r="P9">
        <f t="shared" si="7"/>
        <v>2142</v>
      </c>
      <c r="Q9">
        <f t="shared" si="8"/>
        <v>1042</v>
      </c>
      <c r="R9">
        <v>18</v>
      </c>
      <c r="S9">
        <v>831</v>
      </c>
      <c r="T9">
        <f t="shared" si="9"/>
        <v>45492.04132904522</v>
      </c>
      <c r="U9">
        <f t="shared" si="10"/>
        <v>37929.333207434414</v>
      </c>
    </row>
    <row r="10" spans="1:24" x14ac:dyDescent="0.25">
      <c r="A10" t="s">
        <v>22</v>
      </c>
      <c r="B10">
        <v>683</v>
      </c>
      <c r="C10">
        <v>516</v>
      </c>
      <c r="D10">
        <v>20818</v>
      </c>
      <c r="E10">
        <v>158</v>
      </c>
      <c r="F10">
        <f>SUM(B10,C10,E10)</f>
        <v>1357</v>
      </c>
      <c r="G10">
        <f>QUOTIENT(D10*10000,H10)</f>
        <v>4592</v>
      </c>
      <c r="H10">
        <v>45333</v>
      </c>
      <c r="I10">
        <v>16.7</v>
      </c>
      <c r="J10">
        <v>6000</v>
      </c>
      <c r="K10">
        <f>QUOTIENT(D10,I10)</f>
        <v>1246</v>
      </c>
      <c r="L10">
        <f>QUOTIENT(J10,I10)</f>
        <v>359</v>
      </c>
      <c r="M10">
        <f>QUOTIENT(G10,I10)</f>
        <v>274</v>
      </c>
      <c r="N10">
        <f>D10/827122</f>
        <v>2.5169201157749403E-2</v>
      </c>
      <c r="O10">
        <f>N10*1530000</f>
        <v>38508.877771356587</v>
      </c>
      <c r="P10">
        <f>ROUND((B10/(B10+C10))*F10,0)</f>
        <v>773</v>
      </c>
      <c r="Q10">
        <f>ROUND((C10/(B10+C10))*F10,0)</f>
        <v>584</v>
      </c>
      <c r="R10">
        <v>20</v>
      </c>
      <c r="S10">
        <v>680</v>
      </c>
      <c r="T10">
        <f t="shared" si="9"/>
        <v>38360.093866474243</v>
      </c>
      <c r="U10">
        <f t="shared" si="10"/>
        <v>25727.499288977735</v>
      </c>
    </row>
    <row r="11" spans="1:24" x14ac:dyDescent="0.25">
      <c r="A11" t="s">
        <v>17</v>
      </c>
      <c r="B11">
        <v>1985</v>
      </c>
      <c r="C11">
        <v>978</v>
      </c>
      <c r="D11">
        <v>21898</v>
      </c>
      <c r="E11">
        <v>811</v>
      </c>
      <c r="F11">
        <f t="shared" si="0"/>
        <v>3774</v>
      </c>
      <c r="G11">
        <f t="shared" si="1"/>
        <v>3812</v>
      </c>
      <c r="H11">
        <v>57437</v>
      </c>
      <c r="I11">
        <v>20.56</v>
      </c>
      <c r="J11">
        <v>5181</v>
      </c>
      <c r="K11">
        <f t="shared" si="2"/>
        <v>1065</v>
      </c>
      <c r="L11">
        <f t="shared" si="3"/>
        <v>251</v>
      </c>
      <c r="M11">
        <f t="shared" si="4"/>
        <v>185</v>
      </c>
      <c r="N11">
        <f t="shared" si="5"/>
        <v>2.6474933564818733E-2</v>
      </c>
      <c r="O11">
        <f t="shared" si="6"/>
        <v>40506.648354172663</v>
      </c>
      <c r="P11">
        <f t="shared" si="7"/>
        <v>2528</v>
      </c>
      <c r="Q11">
        <f t="shared" si="8"/>
        <v>1246</v>
      </c>
      <c r="R11">
        <v>15</v>
      </c>
      <c r="S11">
        <v>653</v>
      </c>
      <c r="T11">
        <f t="shared" si="9"/>
        <v>38600.372268938911</v>
      </c>
      <c r="U11">
        <f t="shared" si="10"/>
        <v>31302.507716091841</v>
      </c>
    </row>
    <row r="12" spans="1:24" x14ac:dyDescent="0.25">
      <c r="A12" t="s">
        <v>7</v>
      </c>
      <c r="B12">
        <v>1238</v>
      </c>
      <c r="C12">
        <v>877</v>
      </c>
      <c r="D12">
        <v>19500</v>
      </c>
      <c r="E12">
        <v>2834</v>
      </c>
      <c r="F12">
        <f t="shared" si="0"/>
        <v>4949</v>
      </c>
      <c r="G12">
        <f t="shared" si="1"/>
        <v>3048</v>
      </c>
      <c r="H12">
        <v>63968</v>
      </c>
      <c r="I12">
        <v>8.23</v>
      </c>
      <c r="J12">
        <v>2818</v>
      </c>
      <c r="K12">
        <f t="shared" si="2"/>
        <v>2369</v>
      </c>
      <c r="L12">
        <f t="shared" si="3"/>
        <v>342</v>
      </c>
      <c r="M12">
        <f t="shared" si="4"/>
        <v>370</v>
      </c>
      <c r="N12">
        <f t="shared" si="5"/>
        <v>2.3575724016529603E-2</v>
      </c>
      <c r="O12">
        <f t="shared" si="6"/>
        <v>36070.85774529029</v>
      </c>
      <c r="P12">
        <f t="shared" si="7"/>
        <v>2897</v>
      </c>
      <c r="Q12">
        <f t="shared" si="8"/>
        <v>2052</v>
      </c>
      <c r="R12">
        <v>4</v>
      </c>
      <c r="S12">
        <v>515</v>
      </c>
      <c r="T12">
        <f t="shared" si="9"/>
        <v>32505.152865453842</v>
      </c>
      <c r="U12">
        <f t="shared" si="10"/>
        <v>27494.397256913988</v>
      </c>
    </row>
    <row r="13" spans="1:24" x14ac:dyDescent="0.25">
      <c r="A13" t="s">
        <v>15</v>
      </c>
      <c r="B13">
        <v>1136</v>
      </c>
      <c r="C13">
        <v>1156</v>
      </c>
      <c r="D13">
        <v>36980</v>
      </c>
      <c r="E13">
        <v>2439</v>
      </c>
      <c r="F13">
        <f t="shared" si="0"/>
        <v>4731</v>
      </c>
      <c r="G13">
        <f t="shared" si="1"/>
        <v>8262</v>
      </c>
      <c r="H13">
        <v>44759</v>
      </c>
      <c r="I13">
        <v>48.14</v>
      </c>
      <c r="J13">
        <v>6519</v>
      </c>
      <c r="K13">
        <f t="shared" si="2"/>
        <v>768</v>
      </c>
      <c r="L13">
        <f t="shared" si="3"/>
        <v>135</v>
      </c>
      <c r="M13">
        <f t="shared" si="4"/>
        <v>171</v>
      </c>
      <c r="N13">
        <f t="shared" si="5"/>
        <v>4.4709244827244352E-2</v>
      </c>
      <c r="O13">
        <f t="shared" si="6"/>
        <v>68405.144585683855</v>
      </c>
      <c r="P13">
        <f t="shared" si="7"/>
        <v>2345</v>
      </c>
      <c r="Q13">
        <f t="shared" si="8"/>
        <v>2386</v>
      </c>
      <c r="R13">
        <v>12</v>
      </c>
      <c r="S13">
        <v>1500</v>
      </c>
      <c r="T13">
        <f t="shared" si="9"/>
        <v>76347.3994563624</v>
      </c>
      <c r="U13">
        <f t="shared" si="10"/>
        <v>56033.25298065658</v>
      </c>
    </row>
    <row r="14" spans="1:24" x14ac:dyDescent="0.25">
      <c r="A14" t="s">
        <v>21</v>
      </c>
      <c r="B14">
        <v>325</v>
      </c>
      <c r="C14">
        <v>155</v>
      </c>
      <c r="D14">
        <v>16531</v>
      </c>
      <c r="E14">
        <v>949</v>
      </c>
      <c r="F14">
        <f t="shared" ref="F14:F21" si="11">SUM(B14,C14,E14)</f>
        <v>1429</v>
      </c>
      <c r="G14">
        <f t="shared" ref="G14:G21" si="12">QUOTIENT(D14*10000,H14)</f>
        <v>4770</v>
      </c>
      <c r="H14">
        <v>34653</v>
      </c>
      <c r="I14">
        <v>38.33</v>
      </c>
      <c r="J14">
        <v>4132</v>
      </c>
      <c r="K14">
        <f t="shared" ref="K14:K21" si="13">QUOTIENT(D14,I14)</f>
        <v>431</v>
      </c>
      <c r="L14">
        <f t="shared" ref="L14:L21" si="14">QUOTIENT(J14,I14)</f>
        <v>107</v>
      </c>
      <c r="M14">
        <f t="shared" ref="M14:M21" si="15">QUOTIENT(G14,I14)</f>
        <v>124</v>
      </c>
      <c r="N14">
        <f t="shared" ref="N14:N21" si="16">D14/827122</f>
        <v>1.9986168908576969E-2</v>
      </c>
      <c r="O14">
        <f t="shared" ref="O14:O21" si="17">N14*1530000</f>
        <v>30578.838430122763</v>
      </c>
      <c r="P14">
        <f t="shared" ref="P14:P21" si="18">ROUND((B14/(B14+C14))*F14,0)</f>
        <v>968</v>
      </c>
      <c r="Q14">
        <f t="shared" ref="Q14:Q20" si="19">ROUND((C14/(B14+C14))*F14,0)</f>
        <v>461</v>
      </c>
      <c r="R14">
        <v>1</v>
      </c>
      <c r="S14">
        <v>1271</v>
      </c>
      <c r="T14">
        <f t="shared" si="9"/>
        <v>51000.136098284398</v>
      </c>
      <c r="U14">
        <f t="shared" si="10"/>
        <v>36758.73784862156</v>
      </c>
    </row>
    <row r="15" spans="1:24" x14ac:dyDescent="0.25">
      <c r="A15" t="s">
        <v>19</v>
      </c>
      <c r="B15">
        <v>796</v>
      </c>
      <c r="C15">
        <v>1042</v>
      </c>
      <c r="D15">
        <v>44988</v>
      </c>
      <c r="E15">
        <v>1864</v>
      </c>
      <c r="F15">
        <f t="shared" si="11"/>
        <v>3702</v>
      </c>
      <c r="G15">
        <f t="shared" si="12"/>
        <v>9532</v>
      </c>
      <c r="H15">
        <v>47194</v>
      </c>
      <c r="I15">
        <v>16.7</v>
      </c>
      <c r="J15">
        <v>6448</v>
      </c>
      <c r="K15">
        <f t="shared" si="13"/>
        <v>2693</v>
      </c>
      <c r="L15">
        <f t="shared" si="14"/>
        <v>386</v>
      </c>
      <c r="M15">
        <f t="shared" si="15"/>
        <v>570</v>
      </c>
      <c r="N15">
        <f t="shared" si="16"/>
        <v>5.4391008823365838E-2</v>
      </c>
      <c r="O15">
        <f t="shared" si="17"/>
        <v>83218.243499749733</v>
      </c>
      <c r="P15">
        <f t="shared" si="18"/>
        <v>1603</v>
      </c>
      <c r="Q15">
        <f t="shared" si="19"/>
        <v>2099</v>
      </c>
      <c r="R15">
        <v>1</v>
      </c>
      <c r="S15">
        <v>2150</v>
      </c>
      <c r="T15">
        <f t="shared" si="9"/>
        <v>102016.70735092087</v>
      </c>
      <c r="U15">
        <f t="shared" si="10"/>
        <v>84683.626883436184</v>
      </c>
      <c r="V15">
        <v>4753.0372049454563</v>
      </c>
      <c r="W15">
        <v>3404.4113553925922</v>
      </c>
      <c r="X15">
        <f>(V15-P15)/P15/2</f>
        <v>0.98254435587818356</v>
      </c>
    </row>
    <row r="16" spans="1:24" x14ac:dyDescent="0.25">
      <c r="A16" t="s">
        <v>14</v>
      </c>
      <c r="B16">
        <v>1292</v>
      </c>
      <c r="C16">
        <v>1921</v>
      </c>
      <c r="D16">
        <v>36522</v>
      </c>
      <c r="E16">
        <v>3001</v>
      </c>
      <c r="F16">
        <f t="shared" si="11"/>
        <v>6214</v>
      </c>
      <c r="G16">
        <f t="shared" si="12"/>
        <v>5884</v>
      </c>
      <c r="H16">
        <v>62061</v>
      </c>
      <c r="I16">
        <v>18.59</v>
      </c>
      <c r="J16">
        <v>7105</v>
      </c>
      <c r="K16">
        <f t="shared" si="13"/>
        <v>1964</v>
      </c>
      <c r="L16">
        <f t="shared" si="14"/>
        <v>382</v>
      </c>
      <c r="M16">
        <f t="shared" si="15"/>
        <v>316</v>
      </c>
      <c r="N16">
        <f t="shared" si="16"/>
        <v>4.4155517565727907E-2</v>
      </c>
      <c r="O16">
        <f t="shared" si="17"/>
        <v>67557.941875563702</v>
      </c>
      <c r="P16">
        <f t="shared" si="18"/>
        <v>2499</v>
      </c>
      <c r="Q16">
        <f t="shared" si="19"/>
        <v>3715</v>
      </c>
      <c r="R16">
        <v>2</v>
      </c>
      <c r="S16">
        <v>1103</v>
      </c>
      <c r="T16">
        <f t="shared" si="9"/>
        <v>64769.467178690567</v>
      </c>
      <c r="U16">
        <f t="shared" si="10"/>
        <v>57130.560314804155</v>
      </c>
      <c r="V16">
        <v>2932.6358746760179</v>
      </c>
      <c r="W16">
        <v>3907.2026577743582</v>
      </c>
      <c r="X16">
        <f t="shared" ref="X16:X21" si="20">(V16-P16)/P16/2</f>
        <v>8.6761879687078422E-2</v>
      </c>
    </row>
    <row r="17" spans="1:24" x14ac:dyDescent="0.25">
      <c r="A17" t="s">
        <v>18</v>
      </c>
      <c r="B17">
        <v>1080</v>
      </c>
      <c r="C17">
        <v>734</v>
      </c>
      <c r="D17">
        <v>34590</v>
      </c>
      <c r="E17">
        <v>1841</v>
      </c>
      <c r="F17">
        <f t="shared" si="11"/>
        <v>3655</v>
      </c>
      <c r="G17">
        <f t="shared" si="12"/>
        <v>6821</v>
      </c>
      <c r="H17">
        <v>50704</v>
      </c>
      <c r="I17">
        <v>21.18</v>
      </c>
      <c r="J17">
        <v>6080</v>
      </c>
      <c r="K17">
        <f t="shared" si="13"/>
        <v>1633</v>
      </c>
      <c r="L17">
        <f t="shared" si="14"/>
        <v>287</v>
      </c>
      <c r="M17">
        <f t="shared" si="15"/>
        <v>322</v>
      </c>
      <c r="N17">
        <f t="shared" si="16"/>
        <v>4.1819707370859438E-2</v>
      </c>
      <c r="O17">
        <f t="shared" si="17"/>
        <v>63984.152277414942</v>
      </c>
      <c r="P17">
        <f t="shared" si="18"/>
        <v>2176</v>
      </c>
      <c r="Q17">
        <f t="shared" si="19"/>
        <v>1479</v>
      </c>
      <c r="R17">
        <v>3</v>
      </c>
      <c r="S17">
        <v>1179</v>
      </c>
      <c r="T17">
        <f t="shared" si="9"/>
        <v>65117.910289234569</v>
      </c>
      <c r="U17">
        <f t="shared" si="10"/>
        <v>49891.921322574955</v>
      </c>
      <c r="V17">
        <v>2653.3135763405421</v>
      </c>
      <c r="W17">
        <v>2930.1892728496309</v>
      </c>
      <c r="X17">
        <f t="shared" si="20"/>
        <v>0.1096768327988378</v>
      </c>
    </row>
    <row r="18" spans="1:24" x14ac:dyDescent="0.25">
      <c r="A18" t="s">
        <v>4</v>
      </c>
      <c r="B18">
        <v>10172</v>
      </c>
      <c r="C18">
        <v>11060</v>
      </c>
      <c r="D18">
        <v>28000</v>
      </c>
      <c r="E18">
        <v>9131</v>
      </c>
      <c r="F18">
        <f t="shared" si="11"/>
        <v>30363</v>
      </c>
      <c r="G18">
        <f t="shared" si="12"/>
        <v>2172</v>
      </c>
      <c r="H18">
        <v>128861</v>
      </c>
      <c r="I18">
        <v>1.68</v>
      </c>
      <c r="J18">
        <v>1008</v>
      </c>
      <c r="K18">
        <f t="shared" si="13"/>
        <v>16666</v>
      </c>
      <c r="L18">
        <f t="shared" si="14"/>
        <v>600</v>
      </c>
      <c r="M18">
        <f t="shared" si="15"/>
        <v>1292</v>
      </c>
      <c r="N18">
        <f t="shared" si="16"/>
        <v>3.385232166476046E-2</v>
      </c>
      <c r="O18">
        <f t="shared" si="17"/>
        <v>51794.052147083501</v>
      </c>
      <c r="P18">
        <f t="shared" si="18"/>
        <v>14547</v>
      </c>
      <c r="Q18">
        <v>12132</v>
      </c>
      <c r="R18">
        <v>4</v>
      </c>
      <c r="S18">
        <v>567</v>
      </c>
      <c r="T18">
        <f t="shared" si="9"/>
        <v>41827.770741352491</v>
      </c>
      <c r="U18">
        <f t="shared" si="10"/>
        <v>60978.783767838133</v>
      </c>
      <c r="V18">
        <v>11686.714444566502</v>
      </c>
      <c r="W18">
        <v>8251.0021827396304</v>
      </c>
      <c r="X18">
        <f t="shared" si="20"/>
        <v>-9.8311870331803747E-2</v>
      </c>
    </row>
    <row r="19" spans="1:24" x14ac:dyDescent="0.25">
      <c r="A19" t="s">
        <v>16</v>
      </c>
      <c r="B19">
        <v>3149</v>
      </c>
      <c r="C19">
        <v>1205</v>
      </c>
      <c r="D19">
        <v>14973</v>
      </c>
      <c r="E19">
        <v>890</v>
      </c>
      <c r="F19">
        <f t="shared" si="11"/>
        <v>5244</v>
      </c>
      <c r="G19">
        <f t="shared" si="12"/>
        <v>3681</v>
      </c>
      <c r="H19">
        <v>40670</v>
      </c>
      <c r="I19">
        <v>15.63</v>
      </c>
      <c r="J19">
        <v>5230</v>
      </c>
      <c r="K19">
        <f t="shared" si="13"/>
        <v>957</v>
      </c>
      <c r="L19">
        <f t="shared" si="14"/>
        <v>334</v>
      </c>
      <c r="M19">
        <f t="shared" si="15"/>
        <v>235</v>
      </c>
      <c r="N19">
        <f t="shared" si="16"/>
        <v>1.8102529010230656E-2</v>
      </c>
      <c r="O19">
        <f t="shared" si="17"/>
        <v>27696.869385652903</v>
      </c>
      <c r="P19">
        <f t="shared" si="18"/>
        <v>3793</v>
      </c>
      <c r="Q19">
        <f t="shared" si="19"/>
        <v>1451</v>
      </c>
      <c r="R19">
        <v>5</v>
      </c>
      <c r="S19">
        <v>621</v>
      </c>
      <c r="T19">
        <f t="shared" si="9"/>
        <v>31296.393138523927</v>
      </c>
      <c r="U19">
        <f t="shared" si="10"/>
        <v>21078.513216815558</v>
      </c>
      <c r="V19">
        <v>2227.518557572278</v>
      </c>
      <c r="W19">
        <v>1723.6685384215948</v>
      </c>
      <c r="X19">
        <f t="shared" si="20"/>
        <v>-0.20636454553489611</v>
      </c>
    </row>
    <row r="20" spans="1:24" x14ac:dyDescent="0.25">
      <c r="A20" t="s">
        <v>6</v>
      </c>
      <c r="B20">
        <v>2325</v>
      </c>
      <c r="C20">
        <v>2733</v>
      </c>
      <c r="D20">
        <v>18595</v>
      </c>
      <c r="E20">
        <v>4730</v>
      </c>
      <c r="F20">
        <f t="shared" si="11"/>
        <v>9788</v>
      </c>
      <c r="G20">
        <f t="shared" si="12"/>
        <v>1562</v>
      </c>
      <c r="H20">
        <v>119039</v>
      </c>
      <c r="I20">
        <v>1.1299999999999999</v>
      </c>
      <c r="J20">
        <v>1350</v>
      </c>
      <c r="K20">
        <f t="shared" si="13"/>
        <v>16455</v>
      </c>
      <c r="L20">
        <f t="shared" si="14"/>
        <v>1194</v>
      </c>
      <c r="M20">
        <f t="shared" si="15"/>
        <v>1382</v>
      </c>
      <c r="N20">
        <f t="shared" si="16"/>
        <v>2.2481568619865024E-2</v>
      </c>
      <c r="O20">
        <f t="shared" si="17"/>
        <v>34396.79998839349</v>
      </c>
      <c r="P20">
        <f t="shared" si="18"/>
        <v>4499</v>
      </c>
      <c r="Q20">
        <f t="shared" si="19"/>
        <v>5289</v>
      </c>
      <c r="R20">
        <v>6</v>
      </c>
      <c r="S20">
        <v>284</v>
      </c>
      <c r="T20">
        <f t="shared" si="9"/>
        <v>25177.820603823289</v>
      </c>
      <c r="U20">
        <f t="shared" si="10"/>
        <v>28215.114160195473</v>
      </c>
      <c r="V20">
        <v>6810.9349132357966</v>
      </c>
      <c r="W20">
        <v>3955.9823485632382</v>
      </c>
      <c r="X20">
        <f t="shared" si="20"/>
        <v>0.25693875452720566</v>
      </c>
    </row>
    <row r="21" spans="1:24" x14ac:dyDescent="0.25">
      <c r="A21" t="s">
        <v>13</v>
      </c>
      <c r="B21">
        <v>960</v>
      </c>
      <c r="C21">
        <v>4396</v>
      </c>
      <c r="D21">
        <v>35964</v>
      </c>
      <c r="E21">
        <v>4519</v>
      </c>
      <c r="F21">
        <f t="shared" si="11"/>
        <v>9875</v>
      </c>
      <c r="G21">
        <f t="shared" si="12"/>
        <v>7470</v>
      </c>
      <c r="H21">
        <v>48144</v>
      </c>
      <c r="I21">
        <v>18.77</v>
      </c>
      <c r="J21">
        <v>6500</v>
      </c>
      <c r="K21">
        <f t="shared" si="13"/>
        <v>1916</v>
      </c>
      <c r="L21">
        <f t="shared" si="14"/>
        <v>346</v>
      </c>
      <c r="M21">
        <f t="shared" si="15"/>
        <v>397</v>
      </c>
      <c r="N21">
        <f t="shared" si="16"/>
        <v>4.3480889155408757E-2</v>
      </c>
      <c r="O21">
        <f t="shared" si="17"/>
        <v>66525.760407775393</v>
      </c>
      <c r="P21">
        <f t="shared" si="18"/>
        <v>1770</v>
      </c>
      <c r="Q21">
        <v>4527</v>
      </c>
      <c r="R21">
        <v>7</v>
      </c>
      <c r="S21">
        <v>1817</v>
      </c>
      <c r="T21">
        <f t="shared" si="9"/>
        <v>84314.314174632163</v>
      </c>
      <c r="U21">
        <f t="shared" si="10"/>
        <v>73008.14257894989</v>
      </c>
      <c r="V21">
        <v>3135.1795573534323</v>
      </c>
      <c r="W21">
        <v>3982.461267740226</v>
      </c>
      <c r="X21">
        <f t="shared" si="20"/>
        <v>0.38564394275520686</v>
      </c>
    </row>
    <row r="25" spans="1:24" x14ac:dyDescent="0.25">
      <c r="A25" t="s">
        <v>19</v>
      </c>
      <c r="B25">
        <v>796</v>
      </c>
      <c r="C25">
        <v>1042</v>
      </c>
      <c r="D25">
        <v>44988</v>
      </c>
      <c r="E25">
        <v>1864</v>
      </c>
      <c r="F25">
        <f t="shared" ref="F25:F31" si="21">SUM(B25,C25,E25)</f>
        <v>3702</v>
      </c>
      <c r="G25">
        <f t="shared" ref="G25:G31" si="22">QUOTIENT(D25*10000,H25)</f>
        <v>9532</v>
      </c>
      <c r="H25">
        <v>47194</v>
      </c>
      <c r="I25">
        <v>16.7</v>
      </c>
      <c r="J25">
        <v>6448</v>
      </c>
      <c r="K25">
        <f t="shared" ref="K25:K31" si="23">QUOTIENT(D25,I25)</f>
        <v>2693</v>
      </c>
      <c r="L25">
        <f t="shared" ref="L25:L31" si="24">QUOTIENT(J25,I25)</f>
        <v>386</v>
      </c>
      <c r="M25">
        <f t="shared" ref="M25:M31" si="25">QUOTIENT(G25,I25)</f>
        <v>570</v>
      </c>
      <c r="N25">
        <f t="shared" ref="N25:N31" si="26">D25/827122</f>
        <v>5.4391008823365838E-2</v>
      </c>
      <c r="O25">
        <f t="shared" ref="O25:O31" si="27">N25*1530000</f>
        <v>83218.243499749733</v>
      </c>
      <c r="P25">
        <f t="shared" ref="P25:P31" si="28">ROUND((B25/(B25+C25))*F25,0)</f>
        <v>1603</v>
      </c>
      <c r="Q25">
        <f t="shared" ref="Q25:Q31" si="29">ROUND((C25/(B25+C25))*F25,0)</f>
        <v>2099</v>
      </c>
      <c r="R25">
        <v>1</v>
      </c>
      <c r="S25">
        <v>2150</v>
      </c>
      <c r="T25">
        <f t="shared" ref="T25:T31" si="30">S25/24474*1375270*0.5+O25*0.5</f>
        <v>102016.70735092087</v>
      </c>
      <c r="U25">
        <f t="shared" ref="U25:U31" si="31">(S25*H25)/1647835169*1375270</f>
        <v>84683.626883436184</v>
      </c>
    </row>
    <row r="26" spans="1:24" x14ac:dyDescent="0.25">
      <c r="A26" t="s">
        <v>14</v>
      </c>
      <c r="B26">
        <v>1292</v>
      </c>
      <c r="C26">
        <v>1921</v>
      </c>
      <c r="D26">
        <v>36522</v>
      </c>
      <c r="E26">
        <v>3001</v>
      </c>
      <c r="F26">
        <f t="shared" si="21"/>
        <v>6214</v>
      </c>
      <c r="G26">
        <f t="shared" si="22"/>
        <v>5884</v>
      </c>
      <c r="H26">
        <v>62061</v>
      </c>
      <c r="I26">
        <v>18.59</v>
      </c>
      <c r="J26">
        <v>7105</v>
      </c>
      <c r="K26">
        <f t="shared" si="23"/>
        <v>1964</v>
      </c>
      <c r="L26">
        <f t="shared" si="24"/>
        <v>382</v>
      </c>
      <c r="M26">
        <f t="shared" si="25"/>
        <v>316</v>
      </c>
      <c r="N26">
        <f t="shared" si="26"/>
        <v>4.4155517565727907E-2</v>
      </c>
      <c r="O26">
        <f t="shared" si="27"/>
        <v>67557.941875563702</v>
      </c>
      <c r="P26">
        <f t="shared" si="28"/>
        <v>2499</v>
      </c>
      <c r="Q26">
        <f t="shared" si="29"/>
        <v>3715</v>
      </c>
      <c r="R26">
        <v>2</v>
      </c>
      <c r="S26">
        <v>1103</v>
      </c>
      <c r="T26">
        <f t="shared" si="30"/>
        <v>64769.467178690567</v>
      </c>
      <c r="U26">
        <f t="shared" si="31"/>
        <v>57130.560314804155</v>
      </c>
    </row>
    <row r="27" spans="1:24" x14ac:dyDescent="0.25">
      <c r="A27" t="s">
        <v>18</v>
      </c>
      <c r="B27">
        <v>1080</v>
      </c>
      <c r="C27">
        <v>734</v>
      </c>
      <c r="D27">
        <v>34590</v>
      </c>
      <c r="E27">
        <v>1841</v>
      </c>
      <c r="F27">
        <f t="shared" si="21"/>
        <v>3655</v>
      </c>
      <c r="G27">
        <f t="shared" si="22"/>
        <v>6821</v>
      </c>
      <c r="H27">
        <v>50704</v>
      </c>
      <c r="I27">
        <v>21.18</v>
      </c>
      <c r="J27">
        <v>6080</v>
      </c>
      <c r="K27">
        <f t="shared" si="23"/>
        <v>1633</v>
      </c>
      <c r="L27">
        <f t="shared" si="24"/>
        <v>287</v>
      </c>
      <c r="M27">
        <f t="shared" si="25"/>
        <v>322</v>
      </c>
      <c r="N27">
        <f t="shared" si="26"/>
        <v>4.1819707370859438E-2</v>
      </c>
      <c r="O27">
        <f t="shared" si="27"/>
        <v>63984.152277414942</v>
      </c>
      <c r="P27">
        <f t="shared" si="28"/>
        <v>2176</v>
      </c>
      <c r="Q27">
        <f t="shared" si="29"/>
        <v>1479</v>
      </c>
      <c r="R27">
        <v>3</v>
      </c>
      <c r="S27">
        <v>1179</v>
      </c>
      <c r="T27">
        <f t="shared" si="30"/>
        <v>65117.910289234569</v>
      </c>
      <c r="U27">
        <f t="shared" si="31"/>
        <v>49891.921322574955</v>
      </c>
    </row>
    <row r="28" spans="1:24" x14ac:dyDescent="0.25">
      <c r="A28" t="s">
        <v>4</v>
      </c>
      <c r="B28">
        <v>10172</v>
      </c>
      <c r="C28">
        <v>11060</v>
      </c>
      <c r="D28">
        <v>28000</v>
      </c>
      <c r="E28">
        <v>9131</v>
      </c>
      <c r="F28">
        <f t="shared" si="21"/>
        <v>30363</v>
      </c>
      <c r="G28">
        <f t="shared" si="22"/>
        <v>2172</v>
      </c>
      <c r="H28">
        <v>128861</v>
      </c>
      <c r="I28">
        <v>1.68</v>
      </c>
      <c r="J28">
        <v>1008</v>
      </c>
      <c r="K28">
        <f t="shared" si="23"/>
        <v>16666</v>
      </c>
      <c r="L28">
        <f t="shared" si="24"/>
        <v>600</v>
      </c>
      <c r="M28">
        <f t="shared" si="25"/>
        <v>1292</v>
      </c>
      <c r="N28">
        <f t="shared" si="26"/>
        <v>3.385232166476046E-2</v>
      </c>
      <c r="O28">
        <f t="shared" si="27"/>
        <v>51794.052147083501</v>
      </c>
      <c r="P28">
        <f t="shared" si="28"/>
        <v>14547</v>
      </c>
      <c r="Q28">
        <f t="shared" si="29"/>
        <v>15816</v>
      </c>
      <c r="R28">
        <v>4</v>
      </c>
      <c r="S28">
        <v>567</v>
      </c>
      <c r="T28">
        <f t="shared" si="30"/>
        <v>41827.770741352491</v>
      </c>
      <c r="U28">
        <f t="shared" si="31"/>
        <v>60978.783767838133</v>
      </c>
    </row>
    <row r="29" spans="1:24" x14ac:dyDescent="0.25">
      <c r="A29" t="s">
        <v>6</v>
      </c>
      <c r="B29">
        <v>2325</v>
      </c>
      <c r="C29">
        <v>2733</v>
      </c>
      <c r="D29">
        <v>18595</v>
      </c>
      <c r="E29">
        <v>4730</v>
      </c>
      <c r="F29">
        <f t="shared" si="21"/>
        <v>9788</v>
      </c>
      <c r="G29">
        <f t="shared" si="22"/>
        <v>1562</v>
      </c>
      <c r="H29">
        <v>119039</v>
      </c>
      <c r="I29">
        <v>1.1299999999999999</v>
      </c>
      <c r="J29">
        <v>1350</v>
      </c>
      <c r="K29">
        <f t="shared" si="23"/>
        <v>16455</v>
      </c>
      <c r="L29">
        <f t="shared" si="24"/>
        <v>1194</v>
      </c>
      <c r="M29">
        <f t="shared" si="25"/>
        <v>1382</v>
      </c>
      <c r="N29">
        <f t="shared" si="26"/>
        <v>2.2481568619865024E-2</v>
      </c>
      <c r="O29">
        <f t="shared" si="27"/>
        <v>34396.79998839349</v>
      </c>
      <c r="P29">
        <f t="shared" si="28"/>
        <v>4499</v>
      </c>
      <c r="Q29">
        <f t="shared" si="29"/>
        <v>5289</v>
      </c>
      <c r="R29">
        <v>5</v>
      </c>
      <c r="S29">
        <v>284</v>
      </c>
      <c r="T29">
        <f t="shared" si="30"/>
        <v>25177.820603823289</v>
      </c>
      <c r="U29">
        <f t="shared" si="31"/>
        <v>28215.114160195473</v>
      </c>
    </row>
    <row r="30" spans="1:24" x14ac:dyDescent="0.25">
      <c r="A30" t="s">
        <v>13</v>
      </c>
      <c r="B30">
        <v>960</v>
      </c>
      <c r="C30">
        <v>4396</v>
      </c>
      <c r="D30">
        <v>35964</v>
      </c>
      <c r="E30">
        <v>4519</v>
      </c>
      <c r="F30">
        <f t="shared" si="21"/>
        <v>9875</v>
      </c>
      <c r="G30">
        <f t="shared" si="22"/>
        <v>7470</v>
      </c>
      <c r="H30">
        <v>48144</v>
      </c>
      <c r="I30">
        <v>18.77</v>
      </c>
      <c r="J30">
        <v>6500</v>
      </c>
      <c r="K30">
        <f t="shared" si="23"/>
        <v>1916</v>
      </c>
      <c r="L30">
        <f t="shared" si="24"/>
        <v>346</v>
      </c>
      <c r="M30">
        <f t="shared" si="25"/>
        <v>397</v>
      </c>
      <c r="N30">
        <f t="shared" si="26"/>
        <v>4.3480889155408757E-2</v>
      </c>
      <c r="O30">
        <f t="shared" si="27"/>
        <v>66525.760407775393</v>
      </c>
      <c r="P30">
        <f t="shared" si="28"/>
        <v>1770</v>
      </c>
      <c r="Q30">
        <f t="shared" si="29"/>
        <v>8105</v>
      </c>
      <c r="R30">
        <v>6</v>
      </c>
      <c r="S30">
        <v>1817</v>
      </c>
      <c r="T30">
        <f t="shared" si="30"/>
        <v>84314.314174632163</v>
      </c>
      <c r="U30">
        <f t="shared" si="31"/>
        <v>73008.14257894989</v>
      </c>
    </row>
    <row r="31" spans="1:24" x14ac:dyDescent="0.25">
      <c r="A31" t="s">
        <v>16</v>
      </c>
      <c r="B31">
        <v>3149</v>
      </c>
      <c r="C31">
        <v>1205</v>
      </c>
      <c r="D31">
        <v>14973</v>
      </c>
      <c r="E31">
        <v>890</v>
      </c>
      <c r="F31">
        <f t="shared" si="21"/>
        <v>5244</v>
      </c>
      <c r="G31">
        <f t="shared" si="22"/>
        <v>3681</v>
      </c>
      <c r="H31">
        <v>40670</v>
      </c>
      <c r="I31">
        <v>15.63</v>
      </c>
      <c r="J31">
        <v>5230</v>
      </c>
      <c r="K31">
        <f t="shared" si="23"/>
        <v>957</v>
      </c>
      <c r="L31">
        <f t="shared" si="24"/>
        <v>334</v>
      </c>
      <c r="M31">
        <f t="shared" si="25"/>
        <v>235</v>
      </c>
      <c r="N31">
        <f t="shared" si="26"/>
        <v>1.8102529010230656E-2</v>
      </c>
      <c r="O31">
        <f t="shared" si="27"/>
        <v>27696.869385652903</v>
      </c>
      <c r="P31">
        <f t="shared" si="28"/>
        <v>3793</v>
      </c>
      <c r="Q31">
        <f t="shared" si="29"/>
        <v>1451</v>
      </c>
      <c r="R31">
        <v>7</v>
      </c>
      <c r="S31">
        <v>621</v>
      </c>
      <c r="T31">
        <f t="shared" si="30"/>
        <v>31296.393138523927</v>
      </c>
      <c r="U31">
        <f t="shared" si="31"/>
        <v>21078.513216815558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2018-04-25T07:37:34Z</dcterms:modified>
</cp:coreProperties>
</file>