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ecret\fork\Labwork\3 Курс\МДК 02.03\Лабораторная работа 7\"/>
    </mc:Choice>
  </mc:AlternateContent>
  <xr:revisionPtr revIDLastSave="0" documentId="8_{08E6CA97-4D30-4C61-BB50-E81804D29C95}" xr6:coauthVersionLast="47" xr6:coauthVersionMax="47" xr10:uidLastSave="{00000000-0000-0000-0000-000000000000}"/>
  <bookViews>
    <workbookView xWindow="14955" yWindow="0" windowWidth="13950" windowHeight="15705" firstSheet="4" activeTab="9" xr2:uid="{00000000-000D-0000-FFFF-FFFF00000000}"/>
  </bookViews>
  <sheets>
    <sheet name="Лр1" sheetId="1" r:id="rId1"/>
    <sheet name="Лр2" sheetId="2" r:id="rId2"/>
    <sheet name="Лр3" sheetId="3" r:id="rId3"/>
    <sheet name="Лр4.1" sheetId="4" r:id="rId4"/>
    <sheet name="Лр4.2" sheetId="5" r:id="rId5"/>
    <sheet name="Лр5.1" sheetId="6" r:id="rId6"/>
    <sheet name="Лр5.2" sheetId="7" r:id="rId7"/>
    <sheet name="Лр6.1" sheetId="8" r:id="rId8"/>
    <sheet name="Лр6.2" sheetId="9" r:id="rId9"/>
    <sheet name="Лр7.1" sheetId="10" r:id="rId10"/>
  </sheets>
  <definedNames>
    <definedName name="solver_adj" localSheetId="0" hidden="1">Лр1!$D$18:$E$18</definedName>
    <definedName name="solver_adj" localSheetId="3" hidden="1">'Лр4.1'!$AC$4:$AD$4</definedName>
    <definedName name="solver_adj" localSheetId="4" hidden="1">'Лр4.2'!$N$5:$O$5</definedName>
    <definedName name="solver_cvg" localSheetId="0" hidden="1">0.0001</definedName>
    <definedName name="solver_cvg" localSheetId="3" hidden="1">0.0001</definedName>
    <definedName name="solver_cvg" localSheetId="4" hidden="1">0.0001</definedName>
    <definedName name="solver_drv" localSheetId="0" hidden="1">2</definedName>
    <definedName name="solver_drv" localSheetId="3" hidden="1">2</definedName>
    <definedName name="solver_drv" localSheetId="4" hidden="1">1</definedName>
    <definedName name="solver_eng" localSheetId="0" hidden="1">2</definedName>
    <definedName name="solver_eng" localSheetId="3" hidden="1">1</definedName>
    <definedName name="solver_eng" localSheetId="4" hidden="1">1</definedName>
    <definedName name="solver_est" localSheetId="0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3" hidden="1">2147483647</definedName>
    <definedName name="solver_itr" localSheetId="4" hidden="1">2147483647</definedName>
    <definedName name="solver_lhs1" localSheetId="0" hidden="1">Лр1!$D$18</definedName>
    <definedName name="solver_lhs1" localSheetId="3" hidden="1">'Лр4.1'!$AC$4</definedName>
    <definedName name="solver_lhs1" localSheetId="4" hidden="1">'Лр4.2'!$Q$5</definedName>
    <definedName name="solver_lhs2" localSheetId="0" hidden="1">Лр1!$E$18</definedName>
    <definedName name="solver_lhs2" localSheetId="3" hidden="1">'Лр4.1'!$AD$4</definedName>
    <definedName name="solver_lhs3" localSheetId="0" hidden="1">Лр1!$F$21</definedName>
    <definedName name="solver_lhs3" localSheetId="3" hidden="1">'Лр4.1'!$AF$4</definedName>
    <definedName name="solver_lhs4" localSheetId="0" hidden="1">Лр1!$F$22</definedName>
    <definedName name="solver_lhs5" localSheetId="0" hidden="1">Лр1!$F$23</definedName>
    <definedName name="solver_mip" localSheetId="0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3" hidden="1">2147483647</definedName>
    <definedName name="solver_nod" localSheetId="4" hidden="1">2147483647</definedName>
    <definedName name="solver_num" localSheetId="0" hidden="1">5</definedName>
    <definedName name="solver_num" localSheetId="3" hidden="1">3</definedName>
    <definedName name="solver_num" localSheetId="4" hidden="1">1</definedName>
    <definedName name="solver_nwt" localSheetId="0" hidden="1">1</definedName>
    <definedName name="solver_nwt" localSheetId="3" hidden="1">1</definedName>
    <definedName name="solver_nwt" localSheetId="4" hidden="1">1</definedName>
    <definedName name="solver_opt" localSheetId="0" hidden="1">Лр1!$G$18</definedName>
    <definedName name="solver_opt" localSheetId="3" hidden="1">'Лр4.1'!$AE$4</definedName>
    <definedName name="solver_opt" localSheetId="4" hidden="1">'Лр4.2'!$P$5</definedName>
    <definedName name="solver_pre" localSheetId="0" hidden="1">0.000001</definedName>
    <definedName name="solver_pre" localSheetId="3" hidden="1">0.000001</definedName>
    <definedName name="solver_pre" localSheetId="4" hidden="1">0.000001</definedName>
    <definedName name="solver_rbv" localSheetId="0" hidden="1">2</definedName>
    <definedName name="solver_rbv" localSheetId="3" hidden="1">2</definedName>
    <definedName name="solver_rbv" localSheetId="4" hidden="1">1</definedName>
    <definedName name="solver_rel1" localSheetId="0" hidden="1">3</definedName>
    <definedName name="solver_rel1" localSheetId="3" hidden="1">3</definedName>
    <definedName name="solver_rel1" localSheetId="4" hidden="1">2</definedName>
    <definedName name="solver_rel2" localSheetId="0" hidden="1">3</definedName>
    <definedName name="solver_rel2" localSheetId="3" hidden="1">3</definedName>
    <definedName name="solver_rel3" localSheetId="0" hidden="1">1</definedName>
    <definedName name="solver_rel3" localSheetId="3" hidden="1">1</definedName>
    <definedName name="solver_rel4" localSheetId="0" hidden="1">1</definedName>
    <definedName name="solver_rel5" localSheetId="0" hidden="1">1</definedName>
    <definedName name="solver_rhs1" localSheetId="0" hidden="1">0</definedName>
    <definedName name="solver_rhs1" localSheetId="3" hidden="1">0</definedName>
    <definedName name="solver_rhs1" localSheetId="4" hidden="1">3</definedName>
    <definedName name="solver_rhs2" localSheetId="0" hidden="1">0</definedName>
    <definedName name="solver_rhs2" localSheetId="3" hidden="1">0</definedName>
    <definedName name="solver_rhs3" localSheetId="0" hidden="1">Лр1!$G$21</definedName>
    <definedName name="solver_rhs3" localSheetId="3" hidden="1">3</definedName>
    <definedName name="solver_rhs4" localSheetId="0" hidden="1">Лр1!$G$22</definedName>
    <definedName name="solver_rhs5" localSheetId="0" hidden="1">Лр1!$G$23</definedName>
    <definedName name="solver_rlx" localSheetId="0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3" hidden="1">0</definedName>
    <definedName name="solver_rsd" localSheetId="4" hidden="1">0</definedName>
    <definedName name="solver_scl" localSheetId="0" hidden="1">2</definedName>
    <definedName name="solver_scl" localSheetId="3" hidden="1">2</definedName>
    <definedName name="solver_scl" localSheetId="4" hidden="1">1</definedName>
    <definedName name="solver_sho" localSheetId="0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3" hidden="1">0.01</definedName>
    <definedName name="solver_tol" localSheetId="4" hidden="1">0.01</definedName>
    <definedName name="solver_typ" localSheetId="0" hidden="1">1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3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3" i="10" l="1"/>
  <c r="Q135" i="10"/>
  <c r="Q136" i="10"/>
  <c r="Q140" i="10"/>
  <c r="Q139" i="10"/>
  <c r="Q137" i="10"/>
  <c r="Q138" i="10"/>
  <c r="O139" i="10"/>
  <c r="N139" i="10"/>
  <c r="P139" i="10"/>
  <c r="R139" i="10"/>
  <c r="S139" i="10"/>
  <c r="T139" i="10"/>
  <c r="U139" i="10"/>
  <c r="M121" i="10"/>
  <c r="M122" i="10"/>
  <c r="M123" i="10"/>
  <c r="M124" i="10"/>
  <c r="M125" i="10"/>
  <c r="M126" i="10"/>
  <c r="M127" i="10"/>
  <c r="M128" i="10"/>
  <c r="M129" i="10"/>
  <c r="M130" i="10"/>
  <c r="M120" i="10"/>
  <c r="L120" i="10"/>
  <c r="Q132" i="10" s="1"/>
  <c r="Q131" i="10" s="1"/>
  <c r="D127" i="10"/>
  <c r="B120" i="10"/>
  <c r="C120" i="10"/>
  <c r="D120" i="10"/>
  <c r="E120" i="10"/>
  <c r="F120" i="10"/>
  <c r="G120" i="10"/>
  <c r="H120" i="10"/>
  <c r="I120" i="10"/>
  <c r="C121" i="10"/>
  <c r="D121" i="10"/>
  <c r="E121" i="10"/>
  <c r="F121" i="10"/>
  <c r="G121" i="10"/>
  <c r="H121" i="10"/>
  <c r="I121" i="10"/>
  <c r="C122" i="10"/>
  <c r="D122" i="10"/>
  <c r="E122" i="10"/>
  <c r="F122" i="10"/>
  <c r="G122" i="10"/>
  <c r="H122" i="10"/>
  <c r="I122" i="10"/>
  <c r="C123" i="10"/>
  <c r="D123" i="10"/>
  <c r="E123" i="10"/>
  <c r="F123" i="10"/>
  <c r="G123" i="10"/>
  <c r="H123" i="10"/>
  <c r="I123" i="10"/>
  <c r="C124" i="10"/>
  <c r="D124" i="10"/>
  <c r="E124" i="10"/>
  <c r="F124" i="10"/>
  <c r="G124" i="10"/>
  <c r="H124" i="10"/>
  <c r="I124" i="10"/>
  <c r="C125" i="10"/>
  <c r="D125" i="10"/>
  <c r="E125" i="10"/>
  <c r="F125" i="10"/>
  <c r="G125" i="10"/>
  <c r="H125" i="10"/>
  <c r="I125" i="10"/>
  <c r="C126" i="10"/>
  <c r="D126" i="10"/>
  <c r="E126" i="10"/>
  <c r="F126" i="10"/>
  <c r="G126" i="10"/>
  <c r="H126" i="10"/>
  <c r="I126" i="10"/>
  <c r="C127" i="10"/>
  <c r="E127" i="10"/>
  <c r="F127" i="10"/>
  <c r="G127" i="10"/>
  <c r="H127" i="10"/>
  <c r="I127" i="10"/>
  <c r="C128" i="10"/>
  <c r="D128" i="10"/>
  <c r="E128" i="10"/>
  <c r="F128" i="10"/>
  <c r="G128" i="10"/>
  <c r="H128" i="10"/>
  <c r="I128" i="10"/>
  <c r="C129" i="10"/>
  <c r="D129" i="10"/>
  <c r="E129" i="10"/>
  <c r="F129" i="10"/>
  <c r="G129" i="10"/>
  <c r="H129" i="10"/>
  <c r="I129" i="10"/>
  <c r="C130" i="10"/>
  <c r="D130" i="10"/>
  <c r="E130" i="10"/>
  <c r="F130" i="10"/>
  <c r="G130" i="10"/>
  <c r="H130" i="10"/>
  <c r="I130" i="10"/>
  <c r="B121" i="10"/>
  <c r="B122" i="10"/>
  <c r="B123" i="10"/>
  <c r="B124" i="10"/>
  <c r="B125" i="10"/>
  <c r="B126" i="10"/>
  <c r="B127" i="10"/>
  <c r="B128" i="10"/>
  <c r="B129" i="10"/>
  <c r="B130" i="10"/>
  <c r="C108" i="10"/>
  <c r="D108" i="10"/>
  <c r="E108" i="10"/>
  <c r="F108" i="10"/>
  <c r="G108" i="10"/>
  <c r="H108" i="10"/>
  <c r="I108" i="10"/>
  <c r="C109" i="10"/>
  <c r="D109" i="10"/>
  <c r="E109" i="10"/>
  <c r="F109" i="10"/>
  <c r="G109" i="10"/>
  <c r="H109" i="10"/>
  <c r="I109" i="10"/>
  <c r="C110" i="10"/>
  <c r="D110" i="10"/>
  <c r="E110" i="10"/>
  <c r="F110" i="10"/>
  <c r="G110" i="10"/>
  <c r="H110" i="10"/>
  <c r="I110" i="10"/>
  <c r="C111" i="10"/>
  <c r="D111" i="10"/>
  <c r="E111" i="10"/>
  <c r="F111" i="10"/>
  <c r="G111" i="10"/>
  <c r="H111" i="10"/>
  <c r="I111" i="10"/>
  <c r="C112" i="10"/>
  <c r="D112" i="10"/>
  <c r="E112" i="10"/>
  <c r="F112" i="10"/>
  <c r="G112" i="10"/>
  <c r="H112" i="10"/>
  <c r="I112" i="10"/>
  <c r="C113" i="10"/>
  <c r="D113" i="10"/>
  <c r="E113" i="10"/>
  <c r="F113" i="10"/>
  <c r="G113" i="10"/>
  <c r="H113" i="10"/>
  <c r="I113" i="10"/>
  <c r="C114" i="10"/>
  <c r="D114" i="10"/>
  <c r="E114" i="10"/>
  <c r="F114" i="10"/>
  <c r="G114" i="10"/>
  <c r="H114" i="10"/>
  <c r="I114" i="10"/>
  <c r="C115" i="10"/>
  <c r="D115" i="10"/>
  <c r="E115" i="10"/>
  <c r="F115" i="10"/>
  <c r="G115" i="10"/>
  <c r="H115" i="10"/>
  <c r="I115" i="10"/>
  <c r="C116" i="10"/>
  <c r="D116" i="10"/>
  <c r="E116" i="10"/>
  <c r="F116" i="10"/>
  <c r="G116" i="10"/>
  <c r="H116" i="10"/>
  <c r="I116" i="10"/>
  <c r="C117" i="10"/>
  <c r="D117" i="10"/>
  <c r="E117" i="10"/>
  <c r="F117" i="10"/>
  <c r="G117" i="10"/>
  <c r="H117" i="10"/>
  <c r="I117" i="10"/>
  <c r="C118" i="10"/>
  <c r="D118" i="10"/>
  <c r="E118" i="10"/>
  <c r="F118" i="10"/>
  <c r="G118" i="10"/>
  <c r="H118" i="10"/>
  <c r="I118" i="10"/>
  <c r="B109" i="10"/>
  <c r="B110" i="10"/>
  <c r="B111" i="10"/>
  <c r="B112" i="10"/>
  <c r="B113" i="10"/>
  <c r="B114" i="10"/>
  <c r="B115" i="10"/>
  <c r="B116" i="10"/>
  <c r="B117" i="10"/>
  <c r="B118" i="10"/>
  <c r="B108" i="10"/>
  <c r="L121" i="10"/>
  <c r="R132" i="10" s="1"/>
  <c r="R131" i="10" s="1"/>
  <c r="L122" i="10"/>
  <c r="L123" i="10"/>
  <c r="L124" i="10"/>
  <c r="L125" i="10"/>
  <c r="Q141" i="10" s="1"/>
  <c r="L126" i="10"/>
  <c r="L127" i="10"/>
  <c r="L128" i="10"/>
  <c r="L129" i="10"/>
  <c r="L130" i="10"/>
  <c r="C97" i="10"/>
  <c r="D97" i="10"/>
  <c r="E97" i="10"/>
  <c r="F97" i="10"/>
  <c r="G97" i="10"/>
  <c r="H97" i="10"/>
  <c r="I97" i="10"/>
  <c r="C98" i="10"/>
  <c r="D98" i="10"/>
  <c r="E98" i="10"/>
  <c r="F98" i="10"/>
  <c r="G98" i="10"/>
  <c r="H98" i="10"/>
  <c r="I98" i="10"/>
  <c r="C99" i="10"/>
  <c r="D99" i="10"/>
  <c r="E99" i="10"/>
  <c r="F99" i="10"/>
  <c r="G99" i="10"/>
  <c r="H99" i="10"/>
  <c r="I99" i="10"/>
  <c r="C100" i="10"/>
  <c r="D100" i="10"/>
  <c r="E100" i="10"/>
  <c r="F100" i="10"/>
  <c r="G100" i="10"/>
  <c r="H100" i="10"/>
  <c r="I100" i="10"/>
  <c r="C101" i="10"/>
  <c r="D101" i="10"/>
  <c r="E101" i="10"/>
  <c r="F101" i="10"/>
  <c r="G101" i="10"/>
  <c r="H101" i="10"/>
  <c r="I101" i="10"/>
  <c r="C102" i="10"/>
  <c r="D102" i="10"/>
  <c r="E102" i="10"/>
  <c r="F102" i="10"/>
  <c r="G102" i="10"/>
  <c r="H102" i="10"/>
  <c r="I102" i="10"/>
  <c r="C103" i="10"/>
  <c r="D103" i="10"/>
  <c r="E103" i="10"/>
  <c r="F103" i="10"/>
  <c r="G103" i="10"/>
  <c r="H103" i="10"/>
  <c r="I103" i="10"/>
  <c r="C104" i="10"/>
  <c r="D104" i="10"/>
  <c r="E104" i="10"/>
  <c r="F104" i="10"/>
  <c r="G104" i="10"/>
  <c r="H104" i="10"/>
  <c r="I104" i="10"/>
  <c r="C105" i="10"/>
  <c r="D105" i="10"/>
  <c r="E105" i="10"/>
  <c r="F105" i="10"/>
  <c r="G105" i="10"/>
  <c r="H105" i="10"/>
  <c r="I105" i="10"/>
  <c r="C106" i="10"/>
  <c r="D106" i="10"/>
  <c r="E106" i="10"/>
  <c r="F106" i="10"/>
  <c r="G106" i="10"/>
  <c r="H106" i="10"/>
  <c r="I106" i="10"/>
  <c r="B98" i="10"/>
  <c r="B99" i="10"/>
  <c r="B100" i="10"/>
  <c r="B101" i="10"/>
  <c r="B102" i="10"/>
  <c r="B103" i="10"/>
  <c r="B104" i="10"/>
  <c r="B105" i="10"/>
  <c r="B106" i="10"/>
  <c r="B97" i="10"/>
  <c r="D34" i="10"/>
  <c r="B91" i="10"/>
  <c r="C84" i="10"/>
  <c r="D84" i="10"/>
  <c r="E84" i="10"/>
  <c r="F84" i="10"/>
  <c r="G84" i="10"/>
  <c r="H84" i="10"/>
  <c r="I84" i="10"/>
  <c r="C85" i="10"/>
  <c r="D85" i="10"/>
  <c r="E85" i="10"/>
  <c r="F85" i="10"/>
  <c r="G85" i="10"/>
  <c r="H85" i="10"/>
  <c r="I85" i="10"/>
  <c r="C86" i="10"/>
  <c r="D86" i="10"/>
  <c r="E86" i="10"/>
  <c r="F86" i="10"/>
  <c r="G86" i="10"/>
  <c r="H86" i="10"/>
  <c r="I86" i="10"/>
  <c r="C87" i="10"/>
  <c r="D87" i="10"/>
  <c r="E87" i="10"/>
  <c r="F87" i="10"/>
  <c r="G87" i="10"/>
  <c r="H87" i="10"/>
  <c r="I87" i="10"/>
  <c r="C88" i="10"/>
  <c r="D88" i="10"/>
  <c r="E88" i="10"/>
  <c r="F88" i="10"/>
  <c r="G88" i="10"/>
  <c r="H88" i="10"/>
  <c r="I88" i="10"/>
  <c r="C89" i="10"/>
  <c r="D89" i="10"/>
  <c r="E89" i="10"/>
  <c r="F89" i="10"/>
  <c r="G89" i="10"/>
  <c r="H89" i="10"/>
  <c r="I89" i="10"/>
  <c r="C90" i="10"/>
  <c r="D90" i="10"/>
  <c r="E90" i="10"/>
  <c r="F90" i="10"/>
  <c r="G90" i="10"/>
  <c r="H90" i="10"/>
  <c r="I90" i="10"/>
  <c r="C91" i="10"/>
  <c r="D91" i="10"/>
  <c r="E91" i="10"/>
  <c r="F91" i="10"/>
  <c r="G91" i="10"/>
  <c r="H91" i="10"/>
  <c r="I91" i="10"/>
  <c r="C92" i="10"/>
  <c r="D92" i="10"/>
  <c r="E92" i="10"/>
  <c r="F92" i="10"/>
  <c r="G92" i="10"/>
  <c r="H92" i="10"/>
  <c r="I92" i="10"/>
  <c r="C93" i="10"/>
  <c r="D93" i="10"/>
  <c r="E93" i="10"/>
  <c r="F93" i="10"/>
  <c r="G93" i="10"/>
  <c r="H93" i="10"/>
  <c r="I93" i="10"/>
  <c r="C94" i="10"/>
  <c r="D94" i="10"/>
  <c r="E94" i="10"/>
  <c r="F94" i="10"/>
  <c r="G94" i="10"/>
  <c r="H94" i="10"/>
  <c r="I94" i="10"/>
  <c r="B85" i="10"/>
  <c r="B86" i="10"/>
  <c r="B87" i="10"/>
  <c r="B88" i="10"/>
  <c r="B89" i="10"/>
  <c r="B90" i="10"/>
  <c r="B92" i="10"/>
  <c r="B93" i="10"/>
  <c r="B94" i="10"/>
  <c r="B84" i="10"/>
  <c r="C74" i="10"/>
  <c r="D74" i="10"/>
  <c r="E74" i="10"/>
  <c r="G74" i="10"/>
  <c r="I76" i="10"/>
  <c r="C77" i="10"/>
  <c r="D78" i="10"/>
  <c r="F78" i="10"/>
  <c r="G78" i="10"/>
  <c r="H78" i="10"/>
  <c r="I78" i="10"/>
  <c r="D79" i="10"/>
  <c r="E79" i="10"/>
  <c r="F80" i="10"/>
  <c r="I80" i="10"/>
  <c r="B75" i="10"/>
  <c r="B76" i="10"/>
  <c r="B77" i="10"/>
  <c r="B79" i="10"/>
  <c r="H62" i="10"/>
  <c r="E63" i="10"/>
  <c r="H63" i="10"/>
  <c r="G65" i="10"/>
  <c r="D66" i="10"/>
  <c r="E66" i="10"/>
  <c r="I67" i="10"/>
  <c r="D68" i="10"/>
  <c r="G68" i="10"/>
  <c r="C49" i="10"/>
  <c r="C73" i="10" s="1"/>
  <c r="D49" i="10"/>
  <c r="D73" i="10" s="1"/>
  <c r="E49" i="10"/>
  <c r="E73" i="10" s="1"/>
  <c r="F49" i="10"/>
  <c r="F73" i="10" s="1"/>
  <c r="G49" i="10"/>
  <c r="G73" i="10" s="1"/>
  <c r="H49" i="10"/>
  <c r="H73" i="10" s="1"/>
  <c r="I49" i="10"/>
  <c r="I73" i="10" s="1"/>
  <c r="C50" i="10"/>
  <c r="D50" i="10"/>
  <c r="E50" i="10"/>
  <c r="F50" i="10"/>
  <c r="F74" i="10" s="1"/>
  <c r="G50" i="10"/>
  <c r="H50" i="10"/>
  <c r="H74" i="10" s="1"/>
  <c r="I50" i="10"/>
  <c r="I74" i="10" s="1"/>
  <c r="C51" i="10"/>
  <c r="C75" i="10" s="1"/>
  <c r="D51" i="10"/>
  <c r="D75" i="10" s="1"/>
  <c r="E51" i="10"/>
  <c r="E75" i="10" s="1"/>
  <c r="F51" i="10"/>
  <c r="F75" i="10" s="1"/>
  <c r="G51" i="10"/>
  <c r="G75" i="10" s="1"/>
  <c r="H51" i="10"/>
  <c r="H75" i="10" s="1"/>
  <c r="I51" i="10"/>
  <c r="I75" i="10" s="1"/>
  <c r="C52" i="10"/>
  <c r="C76" i="10" s="1"/>
  <c r="D52" i="10"/>
  <c r="D76" i="10" s="1"/>
  <c r="E52" i="10"/>
  <c r="E76" i="10" s="1"/>
  <c r="F52" i="10"/>
  <c r="F76" i="10" s="1"/>
  <c r="G52" i="10"/>
  <c r="G76" i="10" s="1"/>
  <c r="H52" i="10"/>
  <c r="H76" i="10" s="1"/>
  <c r="I52" i="10"/>
  <c r="C53" i="10"/>
  <c r="D53" i="10"/>
  <c r="D77" i="10" s="1"/>
  <c r="E53" i="10"/>
  <c r="E77" i="10" s="1"/>
  <c r="F53" i="10"/>
  <c r="F77" i="10" s="1"/>
  <c r="G53" i="10"/>
  <c r="G77" i="10" s="1"/>
  <c r="H53" i="10"/>
  <c r="H77" i="10" s="1"/>
  <c r="I53" i="10"/>
  <c r="I77" i="10" s="1"/>
  <c r="C54" i="10"/>
  <c r="C78" i="10" s="1"/>
  <c r="D54" i="10"/>
  <c r="E54" i="10"/>
  <c r="E78" i="10" s="1"/>
  <c r="F54" i="10"/>
  <c r="G54" i="10"/>
  <c r="H54" i="10"/>
  <c r="I54" i="10"/>
  <c r="C55" i="10"/>
  <c r="C79" i="10" s="1"/>
  <c r="D55" i="10"/>
  <c r="E55" i="10"/>
  <c r="F55" i="10"/>
  <c r="F79" i="10" s="1"/>
  <c r="G55" i="10"/>
  <c r="G79" i="10" s="1"/>
  <c r="H55" i="10"/>
  <c r="H79" i="10" s="1"/>
  <c r="I55" i="10"/>
  <c r="I79" i="10" s="1"/>
  <c r="C56" i="10"/>
  <c r="C80" i="10" s="1"/>
  <c r="D56" i="10"/>
  <c r="D80" i="10" s="1"/>
  <c r="E56" i="10"/>
  <c r="E80" i="10" s="1"/>
  <c r="F56" i="10"/>
  <c r="G56" i="10"/>
  <c r="G80" i="10" s="1"/>
  <c r="H56" i="10"/>
  <c r="H80" i="10" s="1"/>
  <c r="I56" i="10"/>
  <c r="C57" i="10"/>
  <c r="C81" i="10" s="1"/>
  <c r="D57" i="10"/>
  <c r="D81" i="10" s="1"/>
  <c r="E57" i="10"/>
  <c r="E81" i="10" s="1"/>
  <c r="F57" i="10"/>
  <c r="F81" i="10" s="1"/>
  <c r="G57" i="10"/>
  <c r="G81" i="10" s="1"/>
  <c r="H57" i="10"/>
  <c r="H81" i="10" s="1"/>
  <c r="I57" i="10"/>
  <c r="I81" i="10" s="1"/>
  <c r="C58" i="10"/>
  <c r="C82" i="10" s="1"/>
  <c r="D58" i="10"/>
  <c r="D82" i="10" s="1"/>
  <c r="E58" i="10"/>
  <c r="E82" i="10" s="1"/>
  <c r="F58" i="10"/>
  <c r="F82" i="10" s="1"/>
  <c r="G58" i="10"/>
  <c r="G82" i="10" s="1"/>
  <c r="H58" i="10"/>
  <c r="H82" i="10" s="1"/>
  <c r="I58" i="10"/>
  <c r="I82" i="10" s="1"/>
  <c r="B50" i="10"/>
  <c r="B74" i="10" s="1"/>
  <c r="B51" i="10"/>
  <c r="B52" i="10"/>
  <c r="B53" i="10"/>
  <c r="B54" i="10"/>
  <c r="B78" i="10" s="1"/>
  <c r="B55" i="10"/>
  <c r="B56" i="10"/>
  <c r="B80" i="10" s="1"/>
  <c r="B57" i="10"/>
  <c r="B81" i="10" s="1"/>
  <c r="B58" i="10"/>
  <c r="B82" i="10" s="1"/>
  <c r="B49" i="10"/>
  <c r="B73" i="10" s="1"/>
  <c r="I37" i="10"/>
  <c r="I61" i="10" s="1"/>
  <c r="I38" i="10"/>
  <c r="I62" i="10" s="1"/>
  <c r="I39" i="10"/>
  <c r="I63" i="10" s="1"/>
  <c r="I40" i="10"/>
  <c r="I64" i="10" s="1"/>
  <c r="I41" i="10"/>
  <c r="I65" i="10" s="1"/>
  <c r="I42" i="10"/>
  <c r="I66" i="10" s="1"/>
  <c r="I43" i="10"/>
  <c r="I44" i="10"/>
  <c r="I68" i="10" s="1"/>
  <c r="I45" i="10"/>
  <c r="I69" i="10" s="1"/>
  <c r="I46" i="10"/>
  <c r="I70" i="10" s="1"/>
  <c r="H37" i="10"/>
  <c r="H61" i="10" s="1"/>
  <c r="H38" i="10"/>
  <c r="H39" i="10"/>
  <c r="H40" i="10"/>
  <c r="H64" i="10" s="1"/>
  <c r="H41" i="10"/>
  <c r="H65" i="10" s="1"/>
  <c r="H42" i="10"/>
  <c r="H66" i="10" s="1"/>
  <c r="H43" i="10"/>
  <c r="H67" i="10" s="1"/>
  <c r="H44" i="10"/>
  <c r="H68" i="10" s="1"/>
  <c r="H45" i="10"/>
  <c r="H69" i="10" s="1"/>
  <c r="H46" i="10"/>
  <c r="H70" i="10" s="1"/>
  <c r="G37" i="10"/>
  <c r="G61" i="10" s="1"/>
  <c r="G38" i="10"/>
  <c r="G62" i="10" s="1"/>
  <c r="G39" i="10"/>
  <c r="G63" i="10" s="1"/>
  <c r="G40" i="10"/>
  <c r="G64" i="10" s="1"/>
  <c r="G41" i="10"/>
  <c r="G42" i="10"/>
  <c r="G66" i="10" s="1"/>
  <c r="G43" i="10"/>
  <c r="G67" i="10" s="1"/>
  <c r="G44" i="10"/>
  <c r="G45" i="10"/>
  <c r="G69" i="10" s="1"/>
  <c r="G46" i="10"/>
  <c r="G70" i="10" s="1"/>
  <c r="E38" i="10"/>
  <c r="E62" i="10" s="1"/>
  <c r="F37" i="10"/>
  <c r="F61" i="10" s="1"/>
  <c r="F38" i="10"/>
  <c r="F62" i="10" s="1"/>
  <c r="F39" i="10"/>
  <c r="F63" i="10" s="1"/>
  <c r="F40" i="10"/>
  <c r="F64" i="10" s="1"/>
  <c r="F41" i="10"/>
  <c r="F65" i="10" s="1"/>
  <c r="F42" i="10"/>
  <c r="F66" i="10" s="1"/>
  <c r="F43" i="10"/>
  <c r="F67" i="10" s="1"/>
  <c r="F44" i="10"/>
  <c r="F68" i="10" s="1"/>
  <c r="F45" i="10"/>
  <c r="F69" i="10" s="1"/>
  <c r="F46" i="10"/>
  <c r="F70" i="10" s="1"/>
  <c r="E37" i="10"/>
  <c r="E61" i="10" s="1"/>
  <c r="E39" i="10"/>
  <c r="E40" i="10"/>
  <c r="E64" i="10" s="1"/>
  <c r="E41" i="10"/>
  <c r="E65" i="10" s="1"/>
  <c r="E42" i="10"/>
  <c r="E43" i="10"/>
  <c r="E67" i="10" s="1"/>
  <c r="E44" i="10"/>
  <c r="E68" i="10" s="1"/>
  <c r="E45" i="10"/>
  <c r="E69" i="10" s="1"/>
  <c r="E46" i="10"/>
  <c r="E70" i="10" s="1"/>
  <c r="D37" i="10"/>
  <c r="D61" i="10" s="1"/>
  <c r="D38" i="10"/>
  <c r="D62" i="10" s="1"/>
  <c r="D39" i="10"/>
  <c r="D63" i="10" s="1"/>
  <c r="D40" i="10"/>
  <c r="D64" i="10" s="1"/>
  <c r="D41" i="10"/>
  <c r="D65" i="10" s="1"/>
  <c r="D42" i="10"/>
  <c r="D43" i="10"/>
  <c r="D67" i="10" s="1"/>
  <c r="D44" i="10"/>
  <c r="D45" i="10"/>
  <c r="D69" i="10" s="1"/>
  <c r="D46" i="10"/>
  <c r="D70" i="10" s="1"/>
  <c r="C37" i="10"/>
  <c r="C61" i="10" s="1"/>
  <c r="C38" i="10"/>
  <c r="C62" i="10" s="1"/>
  <c r="C39" i="10"/>
  <c r="C63" i="10" s="1"/>
  <c r="C40" i="10"/>
  <c r="C64" i="10" s="1"/>
  <c r="C41" i="10"/>
  <c r="C65" i="10" s="1"/>
  <c r="C42" i="10"/>
  <c r="C66" i="10" s="1"/>
  <c r="C43" i="10"/>
  <c r="C67" i="10" s="1"/>
  <c r="C44" i="10"/>
  <c r="C68" i="10" s="1"/>
  <c r="C45" i="10"/>
  <c r="C69" i="10" s="1"/>
  <c r="C46" i="10"/>
  <c r="C70" i="10" s="1"/>
  <c r="B42" i="10"/>
  <c r="B66" i="10" s="1"/>
  <c r="B37" i="10"/>
  <c r="B61" i="10" s="1"/>
  <c r="B38" i="10"/>
  <c r="B62" i="10" s="1"/>
  <c r="B39" i="10"/>
  <c r="B63" i="10" s="1"/>
  <c r="B40" i="10"/>
  <c r="B64" i="10" s="1"/>
  <c r="B41" i="10"/>
  <c r="B65" i="10" s="1"/>
  <c r="B43" i="10"/>
  <c r="B67" i="10" s="1"/>
  <c r="B44" i="10"/>
  <c r="B68" i="10" s="1"/>
  <c r="B45" i="10"/>
  <c r="B69" i="10" s="1"/>
  <c r="B46" i="10"/>
  <c r="B70" i="10" s="1"/>
  <c r="C36" i="10"/>
  <c r="C60" i="10" s="1"/>
  <c r="D36" i="10"/>
  <c r="D60" i="10" s="1"/>
  <c r="E36" i="10"/>
  <c r="E60" i="10" s="1"/>
  <c r="F36" i="10"/>
  <c r="F60" i="10" s="1"/>
  <c r="G36" i="10"/>
  <c r="G60" i="10" s="1"/>
  <c r="H36" i="10"/>
  <c r="H60" i="10" s="1"/>
  <c r="I36" i="10"/>
  <c r="I60" i="10" s="1"/>
  <c r="B36" i="10"/>
  <c r="B60" i="10" s="1"/>
  <c r="C34" i="10"/>
  <c r="E34" i="10"/>
  <c r="F34" i="10"/>
  <c r="G34" i="10"/>
  <c r="H34" i="10"/>
  <c r="I34" i="10"/>
  <c r="B34" i="10"/>
  <c r="K149" i="9"/>
  <c r="J149" i="9"/>
  <c r="I149" i="9"/>
  <c r="L148" i="9"/>
  <c r="L147" i="9"/>
  <c r="E64" i="9"/>
  <c r="D64" i="9"/>
  <c r="C64" i="9"/>
  <c r="F63" i="9"/>
  <c r="F62" i="9"/>
  <c r="E54" i="9"/>
  <c r="D54" i="9"/>
  <c r="C54" i="9"/>
  <c r="F53" i="9"/>
  <c r="F52" i="9"/>
  <c r="L5" i="9"/>
  <c r="C28" i="9" s="1"/>
  <c r="K5" i="9"/>
  <c r="C27" i="9" s="1"/>
  <c r="J5" i="9"/>
  <c r="C26" i="9" s="1"/>
  <c r="M4" i="9"/>
  <c r="C20" i="9" s="1"/>
  <c r="M3" i="9"/>
  <c r="C19" i="9" s="1"/>
  <c r="F19" i="9" s="1"/>
  <c r="F83" i="8"/>
  <c r="E83" i="8"/>
  <c r="D83" i="8"/>
  <c r="C83" i="8"/>
  <c r="G82" i="8"/>
  <c r="G81" i="8"/>
  <c r="G80" i="8"/>
  <c r="F72" i="8"/>
  <c r="E72" i="8"/>
  <c r="D72" i="8"/>
  <c r="C72" i="8"/>
  <c r="G71" i="8"/>
  <c r="G70" i="8"/>
  <c r="G69" i="8"/>
  <c r="C27" i="8"/>
  <c r="C39" i="8" s="1"/>
  <c r="D27" i="8"/>
  <c r="C40" i="8" s="1"/>
  <c r="E27" i="8"/>
  <c r="C41" i="8" s="1"/>
  <c r="B27" i="8"/>
  <c r="C38" i="8" s="1"/>
  <c r="F25" i="8"/>
  <c r="C32" i="8" s="1"/>
  <c r="F26" i="8"/>
  <c r="C33" i="8" s="1"/>
  <c r="F24" i="8"/>
  <c r="C31" i="8" s="1"/>
  <c r="H112" i="6"/>
  <c r="B29" i="6"/>
  <c r="H28" i="6" s="1"/>
  <c r="C29" i="6"/>
  <c r="D29" i="6"/>
  <c r="E29" i="6"/>
  <c r="F29" i="6"/>
  <c r="G29" i="6"/>
  <c r="B30" i="6"/>
  <c r="H29" i="6" s="1"/>
  <c r="C30" i="6"/>
  <c r="I29" i="6" s="1"/>
  <c r="D30" i="6"/>
  <c r="J29" i="6" s="1"/>
  <c r="E30" i="6"/>
  <c r="K29" i="6" s="1"/>
  <c r="F30" i="6"/>
  <c r="G30" i="6"/>
  <c r="B31" i="6"/>
  <c r="H30" i="6" s="1"/>
  <c r="C31" i="6"/>
  <c r="I30" i="6" s="1"/>
  <c r="D31" i="6"/>
  <c r="J30" i="6" s="1"/>
  <c r="E31" i="6"/>
  <c r="K30" i="6" s="1"/>
  <c r="F31" i="6"/>
  <c r="G31" i="6"/>
  <c r="B32" i="6"/>
  <c r="H31" i="6" s="1"/>
  <c r="C32" i="6"/>
  <c r="I31" i="6" s="1"/>
  <c r="D32" i="6"/>
  <c r="J31" i="6" s="1"/>
  <c r="E32" i="6"/>
  <c r="K31" i="6" s="1"/>
  <c r="F32" i="6"/>
  <c r="G32" i="6"/>
  <c r="B33" i="6"/>
  <c r="H32" i="6" s="1"/>
  <c r="C33" i="6"/>
  <c r="I32" i="6" s="1"/>
  <c r="D33" i="6"/>
  <c r="J32" i="6" s="1"/>
  <c r="E33" i="6"/>
  <c r="K32" i="6" s="1"/>
  <c r="F33" i="6"/>
  <c r="G33" i="6"/>
  <c r="B34" i="6"/>
  <c r="H33" i="6" s="1"/>
  <c r="C34" i="6"/>
  <c r="I33" i="6" s="1"/>
  <c r="D34" i="6"/>
  <c r="J33" i="6" s="1"/>
  <c r="E34" i="6"/>
  <c r="K33" i="6" s="1"/>
  <c r="F34" i="6"/>
  <c r="G34" i="6"/>
  <c r="B35" i="6"/>
  <c r="H34" i="6" s="1"/>
  <c r="C35" i="6"/>
  <c r="I34" i="6" s="1"/>
  <c r="D35" i="6"/>
  <c r="J34" i="6" s="1"/>
  <c r="E35" i="6"/>
  <c r="K34" i="6" s="1"/>
  <c r="F35" i="6"/>
  <c r="G35" i="6"/>
  <c r="B36" i="6"/>
  <c r="H35" i="6" s="1"/>
  <c r="C36" i="6"/>
  <c r="I35" i="6" s="1"/>
  <c r="D36" i="6"/>
  <c r="J35" i="6" s="1"/>
  <c r="E36" i="6"/>
  <c r="K35" i="6" s="1"/>
  <c r="F36" i="6"/>
  <c r="G36" i="6"/>
  <c r="B37" i="6"/>
  <c r="H36" i="6" s="1"/>
  <c r="C37" i="6"/>
  <c r="I36" i="6" s="1"/>
  <c r="D37" i="6"/>
  <c r="J36" i="6" s="1"/>
  <c r="E37" i="6"/>
  <c r="K36" i="6" s="1"/>
  <c r="F37" i="6"/>
  <c r="G37" i="6"/>
  <c r="B38" i="6"/>
  <c r="H37" i="6" s="1"/>
  <c r="C38" i="6"/>
  <c r="I37" i="6" s="1"/>
  <c r="D38" i="6"/>
  <c r="J37" i="6" s="1"/>
  <c r="E38" i="6"/>
  <c r="K37" i="6" s="1"/>
  <c r="F38" i="6"/>
  <c r="G38" i="6"/>
  <c r="B39" i="6"/>
  <c r="H38" i="6" s="1"/>
  <c r="C39" i="6"/>
  <c r="I38" i="6" s="1"/>
  <c r="D39" i="6"/>
  <c r="J38" i="6" s="1"/>
  <c r="E39" i="6"/>
  <c r="K38" i="6" s="1"/>
  <c r="F39" i="6"/>
  <c r="G39" i="6"/>
  <c r="B40" i="6"/>
  <c r="H39" i="6" s="1"/>
  <c r="C40" i="6"/>
  <c r="I39" i="6" s="1"/>
  <c r="D40" i="6"/>
  <c r="J39" i="6" s="1"/>
  <c r="E40" i="6"/>
  <c r="K39" i="6" s="1"/>
  <c r="F40" i="6"/>
  <c r="G40" i="6"/>
  <c r="B41" i="6"/>
  <c r="H40" i="6" s="1"/>
  <c r="C41" i="6"/>
  <c r="I40" i="6" s="1"/>
  <c r="D41" i="6"/>
  <c r="J40" i="6" s="1"/>
  <c r="E41" i="6"/>
  <c r="K40" i="6" s="1"/>
  <c r="F41" i="6"/>
  <c r="G41" i="6"/>
  <c r="B42" i="6"/>
  <c r="H41" i="6" s="1"/>
  <c r="C42" i="6"/>
  <c r="I41" i="6" s="1"/>
  <c r="D42" i="6"/>
  <c r="J41" i="6" s="1"/>
  <c r="E42" i="6"/>
  <c r="K41" i="6" s="1"/>
  <c r="F42" i="6"/>
  <c r="G42" i="6"/>
  <c r="B43" i="6"/>
  <c r="H42" i="6" s="1"/>
  <c r="C43" i="6"/>
  <c r="I42" i="6" s="1"/>
  <c r="D43" i="6"/>
  <c r="J42" i="6" s="1"/>
  <c r="E43" i="6"/>
  <c r="K42" i="6" s="1"/>
  <c r="F43" i="6"/>
  <c r="G43" i="6"/>
  <c r="B44" i="6"/>
  <c r="H43" i="6" s="1"/>
  <c r="C44" i="6"/>
  <c r="I43" i="6" s="1"/>
  <c r="D44" i="6"/>
  <c r="J43" i="6" s="1"/>
  <c r="E44" i="6"/>
  <c r="K43" i="6" s="1"/>
  <c r="F44" i="6"/>
  <c r="G44" i="6"/>
  <c r="B45" i="6"/>
  <c r="H44" i="6" s="1"/>
  <c r="C45" i="6"/>
  <c r="I44" i="6" s="1"/>
  <c r="D45" i="6"/>
  <c r="J44" i="6" s="1"/>
  <c r="E45" i="6"/>
  <c r="K44" i="6" s="1"/>
  <c r="F45" i="6"/>
  <c r="G45" i="6"/>
  <c r="B46" i="6"/>
  <c r="H45" i="6" s="1"/>
  <c r="C46" i="6"/>
  <c r="I45" i="6" s="1"/>
  <c r="D46" i="6"/>
  <c r="J45" i="6" s="1"/>
  <c r="E46" i="6"/>
  <c r="K45" i="6" s="1"/>
  <c r="F46" i="6"/>
  <c r="G46" i="6"/>
  <c r="B47" i="6"/>
  <c r="H46" i="6" s="1"/>
  <c r="C47" i="6"/>
  <c r="I46" i="6" s="1"/>
  <c r="D47" i="6"/>
  <c r="J46" i="6" s="1"/>
  <c r="E47" i="6"/>
  <c r="K46" i="6" s="1"/>
  <c r="F47" i="6"/>
  <c r="G47" i="6"/>
  <c r="B48" i="6"/>
  <c r="H47" i="6" s="1"/>
  <c r="C48" i="6"/>
  <c r="I47" i="6" s="1"/>
  <c r="D48" i="6"/>
  <c r="J47" i="6" s="1"/>
  <c r="E48" i="6"/>
  <c r="K47" i="6" s="1"/>
  <c r="F48" i="6"/>
  <c r="G48" i="6"/>
  <c r="B49" i="6"/>
  <c r="H48" i="6" s="1"/>
  <c r="C49" i="6"/>
  <c r="I48" i="6" s="1"/>
  <c r="D49" i="6"/>
  <c r="J48" i="6" s="1"/>
  <c r="E49" i="6"/>
  <c r="K48" i="6" s="1"/>
  <c r="F49" i="6"/>
  <c r="G49" i="6"/>
  <c r="B50" i="6"/>
  <c r="H49" i="6" s="1"/>
  <c r="C50" i="6"/>
  <c r="I49" i="6" s="1"/>
  <c r="D50" i="6"/>
  <c r="J49" i="6" s="1"/>
  <c r="E50" i="6"/>
  <c r="K49" i="6" s="1"/>
  <c r="F50" i="6"/>
  <c r="G50" i="6"/>
  <c r="B51" i="6"/>
  <c r="H50" i="6" s="1"/>
  <c r="C51" i="6"/>
  <c r="I50" i="6" s="1"/>
  <c r="D51" i="6"/>
  <c r="J50" i="6" s="1"/>
  <c r="E51" i="6"/>
  <c r="K50" i="6" s="1"/>
  <c r="F51" i="6"/>
  <c r="G51" i="6"/>
  <c r="B52" i="6"/>
  <c r="H51" i="6" s="1"/>
  <c r="C52" i="6"/>
  <c r="I51" i="6" s="1"/>
  <c r="D52" i="6"/>
  <c r="J51" i="6" s="1"/>
  <c r="E52" i="6"/>
  <c r="K51" i="6" s="1"/>
  <c r="F52" i="6"/>
  <c r="G52" i="6"/>
  <c r="B53" i="6"/>
  <c r="H52" i="6" s="1"/>
  <c r="C53" i="6"/>
  <c r="I52" i="6" s="1"/>
  <c r="D53" i="6"/>
  <c r="J52" i="6" s="1"/>
  <c r="E53" i="6"/>
  <c r="K52" i="6" s="1"/>
  <c r="F53" i="6"/>
  <c r="G53" i="6"/>
  <c r="B54" i="6"/>
  <c r="H53" i="6" s="1"/>
  <c r="C54" i="6"/>
  <c r="I53" i="6" s="1"/>
  <c r="D54" i="6"/>
  <c r="J53" i="6" s="1"/>
  <c r="E54" i="6"/>
  <c r="K53" i="6" s="1"/>
  <c r="F54" i="6"/>
  <c r="G54" i="6"/>
  <c r="B55" i="6"/>
  <c r="H54" i="6" s="1"/>
  <c r="C55" i="6"/>
  <c r="I54" i="6" s="1"/>
  <c r="D55" i="6"/>
  <c r="J54" i="6" s="1"/>
  <c r="E55" i="6"/>
  <c r="K54" i="6" s="1"/>
  <c r="F55" i="6"/>
  <c r="G55" i="6"/>
  <c r="B56" i="6"/>
  <c r="H55" i="6" s="1"/>
  <c r="C56" i="6"/>
  <c r="I55" i="6" s="1"/>
  <c r="D56" i="6"/>
  <c r="J55" i="6" s="1"/>
  <c r="E56" i="6"/>
  <c r="K55" i="6" s="1"/>
  <c r="F56" i="6"/>
  <c r="G56" i="6"/>
  <c r="B57" i="6"/>
  <c r="H56" i="6" s="1"/>
  <c r="C57" i="6"/>
  <c r="I56" i="6" s="1"/>
  <c r="D57" i="6"/>
  <c r="J56" i="6" s="1"/>
  <c r="E57" i="6"/>
  <c r="K56" i="6" s="1"/>
  <c r="F57" i="6"/>
  <c r="G57" i="6"/>
  <c r="B58" i="6"/>
  <c r="H57" i="6" s="1"/>
  <c r="C58" i="6"/>
  <c r="I57" i="6" s="1"/>
  <c r="D58" i="6"/>
  <c r="J57" i="6" s="1"/>
  <c r="E58" i="6"/>
  <c r="K57" i="6" s="1"/>
  <c r="F58" i="6"/>
  <c r="G58" i="6"/>
  <c r="B59" i="6"/>
  <c r="H58" i="6" s="1"/>
  <c r="C59" i="6"/>
  <c r="I58" i="6" s="1"/>
  <c r="D59" i="6"/>
  <c r="J58" i="6" s="1"/>
  <c r="E59" i="6"/>
  <c r="K58" i="6" s="1"/>
  <c r="F59" i="6"/>
  <c r="G59" i="6"/>
  <c r="B60" i="6"/>
  <c r="H59" i="6" s="1"/>
  <c r="C60" i="6"/>
  <c r="I59" i="6" s="1"/>
  <c r="D60" i="6"/>
  <c r="J59" i="6" s="1"/>
  <c r="E60" i="6"/>
  <c r="K59" i="6" s="1"/>
  <c r="F60" i="6"/>
  <c r="G60" i="6"/>
  <c r="B61" i="6"/>
  <c r="H60" i="6" s="1"/>
  <c r="C61" i="6"/>
  <c r="I60" i="6" s="1"/>
  <c r="D61" i="6"/>
  <c r="J60" i="6" s="1"/>
  <c r="E61" i="6"/>
  <c r="K60" i="6" s="1"/>
  <c r="F61" i="6"/>
  <c r="G61" i="6"/>
  <c r="B62" i="6"/>
  <c r="H61" i="6" s="1"/>
  <c r="C62" i="6"/>
  <c r="I61" i="6" s="1"/>
  <c r="D62" i="6"/>
  <c r="J61" i="6" s="1"/>
  <c r="E62" i="6"/>
  <c r="K61" i="6" s="1"/>
  <c r="F62" i="6"/>
  <c r="G62" i="6"/>
  <c r="B63" i="6"/>
  <c r="H62" i="6" s="1"/>
  <c r="C63" i="6"/>
  <c r="I62" i="6" s="1"/>
  <c r="D63" i="6"/>
  <c r="J62" i="6" s="1"/>
  <c r="E63" i="6"/>
  <c r="K62" i="6" s="1"/>
  <c r="F63" i="6"/>
  <c r="G63" i="6"/>
  <c r="B64" i="6"/>
  <c r="H63" i="6" s="1"/>
  <c r="C64" i="6"/>
  <c r="I63" i="6" s="1"/>
  <c r="D64" i="6"/>
  <c r="J63" i="6" s="1"/>
  <c r="E64" i="6"/>
  <c r="K63" i="6" s="1"/>
  <c r="F64" i="6"/>
  <c r="G64" i="6"/>
  <c r="B65" i="6"/>
  <c r="H64" i="6" s="1"/>
  <c r="C65" i="6"/>
  <c r="I64" i="6" s="1"/>
  <c r="D65" i="6"/>
  <c r="J64" i="6" s="1"/>
  <c r="E65" i="6"/>
  <c r="K64" i="6" s="1"/>
  <c r="F65" i="6"/>
  <c r="G65" i="6"/>
  <c r="B66" i="6"/>
  <c r="H65" i="6" s="1"/>
  <c r="C66" i="6"/>
  <c r="I65" i="6" s="1"/>
  <c r="D66" i="6"/>
  <c r="J65" i="6" s="1"/>
  <c r="E66" i="6"/>
  <c r="K65" i="6" s="1"/>
  <c r="F66" i="6"/>
  <c r="G66" i="6"/>
  <c r="B67" i="6"/>
  <c r="H66" i="6" s="1"/>
  <c r="C67" i="6"/>
  <c r="I66" i="6" s="1"/>
  <c r="D67" i="6"/>
  <c r="J66" i="6" s="1"/>
  <c r="E67" i="6"/>
  <c r="K66" i="6" s="1"/>
  <c r="F67" i="6"/>
  <c r="G67" i="6"/>
  <c r="B68" i="6"/>
  <c r="H67" i="6" s="1"/>
  <c r="C68" i="6"/>
  <c r="I67" i="6" s="1"/>
  <c r="D68" i="6"/>
  <c r="J67" i="6" s="1"/>
  <c r="E68" i="6"/>
  <c r="K67" i="6" s="1"/>
  <c r="F68" i="6"/>
  <c r="G68" i="6"/>
  <c r="B69" i="6"/>
  <c r="H68" i="6" s="1"/>
  <c r="C69" i="6"/>
  <c r="I68" i="6" s="1"/>
  <c r="D69" i="6"/>
  <c r="J68" i="6" s="1"/>
  <c r="E69" i="6"/>
  <c r="K68" i="6" s="1"/>
  <c r="F69" i="6"/>
  <c r="G69" i="6"/>
  <c r="B70" i="6"/>
  <c r="H69" i="6" s="1"/>
  <c r="C70" i="6"/>
  <c r="I69" i="6" s="1"/>
  <c r="D70" i="6"/>
  <c r="J69" i="6" s="1"/>
  <c r="E70" i="6"/>
  <c r="K69" i="6" s="1"/>
  <c r="F70" i="6"/>
  <c r="G70" i="6"/>
  <c r="B71" i="6"/>
  <c r="H70" i="6" s="1"/>
  <c r="C71" i="6"/>
  <c r="I70" i="6" s="1"/>
  <c r="D71" i="6"/>
  <c r="J70" i="6" s="1"/>
  <c r="E71" i="6"/>
  <c r="K70" i="6" s="1"/>
  <c r="F71" i="6"/>
  <c r="G71" i="6"/>
  <c r="B72" i="6"/>
  <c r="H71" i="6" s="1"/>
  <c r="C72" i="6"/>
  <c r="I71" i="6" s="1"/>
  <c r="D72" i="6"/>
  <c r="J71" i="6" s="1"/>
  <c r="E72" i="6"/>
  <c r="K71" i="6" s="1"/>
  <c r="F72" i="6"/>
  <c r="G72" i="6"/>
  <c r="B73" i="6"/>
  <c r="H72" i="6" s="1"/>
  <c r="C73" i="6"/>
  <c r="I72" i="6" s="1"/>
  <c r="D73" i="6"/>
  <c r="J72" i="6" s="1"/>
  <c r="E73" i="6"/>
  <c r="K72" i="6" s="1"/>
  <c r="F73" i="6"/>
  <c r="G73" i="6"/>
  <c r="B74" i="6"/>
  <c r="H73" i="6" s="1"/>
  <c r="C74" i="6"/>
  <c r="I73" i="6" s="1"/>
  <c r="D74" i="6"/>
  <c r="J73" i="6" s="1"/>
  <c r="E74" i="6"/>
  <c r="K73" i="6" s="1"/>
  <c r="F74" i="6"/>
  <c r="G74" i="6"/>
  <c r="B75" i="6"/>
  <c r="H74" i="6" s="1"/>
  <c r="C75" i="6"/>
  <c r="I74" i="6" s="1"/>
  <c r="D75" i="6"/>
  <c r="J74" i="6" s="1"/>
  <c r="E75" i="6"/>
  <c r="K74" i="6" s="1"/>
  <c r="F75" i="6"/>
  <c r="G75" i="6"/>
  <c r="B76" i="6"/>
  <c r="H75" i="6" s="1"/>
  <c r="C76" i="6"/>
  <c r="I75" i="6" s="1"/>
  <c r="D76" i="6"/>
  <c r="J75" i="6" s="1"/>
  <c r="E76" i="6"/>
  <c r="K75" i="6" s="1"/>
  <c r="F76" i="6"/>
  <c r="G76" i="6"/>
  <c r="B77" i="6"/>
  <c r="H76" i="6" s="1"/>
  <c r="C77" i="6"/>
  <c r="I76" i="6" s="1"/>
  <c r="D77" i="6"/>
  <c r="J76" i="6" s="1"/>
  <c r="E77" i="6"/>
  <c r="K76" i="6" s="1"/>
  <c r="F77" i="6"/>
  <c r="G77" i="6"/>
  <c r="B78" i="6"/>
  <c r="H77" i="6" s="1"/>
  <c r="C78" i="6"/>
  <c r="I77" i="6" s="1"/>
  <c r="D78" i="6"/>
  <c r="J77" i="6" s="1"/>
  <c r="E78" i="6"/>
  <c r="K77" i="6" s="1"/>
  <c r="F78" i="6"/>
  <c r="G78" i="6"/>
  <c r="B79" i="6"/>
  <c r="H78" i="6" s="1"/>
  <c r="C79" i="6"/>
  <c r="I78" i="6" s="1"/>
  <c r="D79" i="6"/>
  <c r="J78" i="6" s="1"/>
  <c r="E79" i="6"/>
  <c r="K78" i="6" s="1"/>
  <c r="F79" i="6"/>
  <c r="G79" i="6"/>
  <c r="B80" i="6"/>
  <c r="H79" i="6" s="1"/>
  <c r="C80" i="6"/>
  <c r="I79" i="6" s="1"/>
  <c r="D80" i="6"/>
  <c r="J79" i="6" s="1"/>
  <c r="E80" i="6"/>
  <c r="K79" i="6" s="1"/>
  <c r="F80" i="6"/>
  <c r="G80" i="6"/>
  <c r="B81" i="6"/>
  <c r="H80" i="6" s="1"/>
  <c r="C81" i="6"/>
  <c r="I80" i="6" s="1"/>
  <c r="D81" i="6"/>
  <c r="J80" i="6" s="1"/>
  <c r="E81" i="6"/>
  <c r="K80" i="6" s="1"/>
  <c r="F81" i="6"/>
  <c r="G81" i="6"/>
  <c r="B82" i="6"/>
  <c r="H81" i="6" s="1"/>
  <c r="C82" i="6"/>
  <c r="I81" i="6" s="1"/>
  <c r="D82" i="6"/>
  <c r="J81" i="6" s="1"/>
  <c r="E82" i="6"/>
  <c r="K81" i="6" s="1"/>
  <c r="F82" i="6"/>
  <c r="G82" i="6"/>
  <c r="B83" i="6"/>
  <c r="H82" i="6" s="1"/>
  <c r="C83" i="6"/>
  <c r="I82" i="6" s="1"/>
  <c r="D83" i="6"/>
  <c r="J82" i="6" s="1"/>
  <c r="E83" i="6"/>
  <c r="K82" i="6" s="1"/>
  <c r="F83" i="6"/>
  <c r="G83" i="6"/>
  <c r="B84" i="6"/>
  <c r="H83" i="6" s="1"/>
  <c r="C84" i="6"/>
  <c r="I83" i="6" s="1"/>
  <c r="D84" i="6"/>
  <c r="J83" i="6" s="1"/>
  <c r="E84" i="6"/>
  <c r="K83" i="6" s="1"/>
  <c r="F84" i="6"/>
  <c r="G84" i="6"/>
  <c r="B85" i="6"/>
  <c r="H84" i="6" s="1"/>
  <c r="C85" i="6"/>
  <c r="I84" i="6" s="1"/>
  <c r="D85" i="6"/>
  <c r="J84" i="6" s="1"/>
  <c r="E85" i="6"/>
  <c r="K84" i="6" s="1"/>
  <c r="F85" i="6"/>
  <c r="G85" i="6"/>
  <c r="B86" i="6"/>
  <c r="H85" i="6" s="1"/>
  <c r="C86" i="6"/>
  <c r="I85" i="6" s="1"/>
  <c r="D86" i="6"/>
  <c r="J85" i="6" s="1"/>
  <c r="E86" i="6"/>
  <c r="K85" i="6" s="1"/>
  <c r="F86" i="6"/>
  <c r="G86" i="6"/>
  <c r="B87" i="6"/>
  <c r="H86" i="6" s="1"/>
  <c r="C87" i="6"/>
  <c r="I86" i="6" s="1"/>
  <c r="D87" i="6"/>
  <c r="J86" i="6" s="1"/>
  <c r="E87" i="6"/>
  <c r="K86" i="6" s="1"/>
  <c r="F87" i="6"/>
  <c r="G87" i="6"/>
  <c r="B88" i="6"/>
  <c r="H87" i="6" s="1"/>
  <c r="C88" i="6"/>
  <c r="I87" i="6" s="1"/>
  <c r="D88" i="6"/>
  <c r="J87" i="6" s="1"/>
  <c r="E88" i="6"/>
  <c r="K87" i="6" s="1"/>
  <c r="F88" i="6"/>
  <c r="G88" i="6"/>
  <c r="B89" i="6"/>
  <c r="H88" i="6" s="1"/>
  <c r="C89" i="6"/>
  <c r="I88" i="6" s="1"/>
  <c r="D89" i="6"/>
  <c r="J88" i="6" s="1"/>
  <c r="E89" i="6"/>
  <c r="K88" i="6" s="1"/>
  <c r="F89" i="6"/>
  <c r="G89" i="6"/>
  <c r="B90" i="6"/>
  <c r="H89" i="6" s="1"/>
  <c r="C90" i="6"/>
  <c r="I89" i="6" s="1"/>
  <c r="D90" i="6"/>
  <c r="J89" i="6" s="1"/>
  <c r="E90" i="6"/>
  <c r="K89" i="6" s="1"/>
  <c r="F90" i="6"/>
  <c r="G90" i="6"/>
  <c r="B91" i="6"/>
  <c r="H90" i="6" s="1"/>
  <c r="C91" i="6"/>
  <c r="I90" i="6" s="1"/>
  <c r="D91" i="6"/>
  <c r="J90" i="6" s="1"/>
  <c r="E91" i="6"/>
  <c r="K90" i="6" s="1"/>
  <c r="F91" i="6"/>
  <c r="G91" i="6"/>
  <c r="B92" i="6"/>
  <c r="H91" i="6" s="1"/>
  <c r="C92" i="6"/>
  <c r="I91" i="6" s="1"/>
  <c r="D92" i="6"/>
  <c r="J91" i="6" s="1"/>
  <c r="E92" i="6"/>
  <c r="K91" i="6" s="1"/>
  <c r="F92" i="6"/>
  <c r="G92" i="6"/>
  <c r="B93" i="6"/>
  <c r="H92" i="6" s="1"/>
  <c r="C93" i="6"/>
  <c r="I92" i="6" s="1"/>
  <c r="D93" i="6"/>
  <c r="J92" i="6" s="1"/>
  <c r="E93" i="6"/>
  <c r="K92" i="6" s="1"/>
  <c r="F93" i="6"/>
  <c r="G93" i="6"/>
  <c r="B94" i="6"/>
  <c r="H93" i="6" s="1"/>
  <c r="C94" i="6"/>
  <c r="I93" i="6" s="1"/>
  <c r="D94" i="6"/>
  <c r="J93" i="6" s="1"/>
  <c r="E94" i="6"/>
  <c r="K93" i="6" s="1"/>
  <c r="F94" i="6"/>
  <c r="G94" i="6"/>
  <c r="B95" i="6"/>
  <c r="H94" i="6" s="1"/>
  <c r="C95" i="6"/>
  <c r="I94" i="6" s="1"/>
  <c r="D95" i="6"/>
  <c r="J94" i="6" s="1"/>
  <c r="E95" i="6"/>
  <c r="K94" i="6" s="1"/>
  <c r="F95" i="6"/>
  <c r="G95" i="6"/>
  <c r="B96" i="6"/>
  <c r="H95" i="6" s="1"/>
  <c r="C96" i="6"/>
  <c r="I95" i="6" s="1"/>
  <c r="D96" i="6"/>
  <c r="J95" i="6" s="1"/>
  <c r="E96" i="6"/>
  <c r="K95" i="6" s="1"/>
  <c r="F96" i="6"/>
  <c r="G96" i="6"/>
  <c r="B97" i="6"/>
  <c r="H96" i="6" s="1"/>
  <c r="C97" i="6"/>
  <c r="I96" i="6" s="1"/>
  <c r="D97" i="6"/>
  <c r="J96" i="6" s="1"/>
  <c r="E97" i="6"/>
  <c r="K96" i="6" s="1"/>
  <c r="F97" i="6"/>
  <c r="G97" i="6"/>
  <c r="B98" i="6"/>
  <c r="H97" i="6" s="1"/>
  <c r="C98" i="6"/>
  <c r="I97" i="6" s="1"/>
  <c r="D98" i="6"/>
  <c r="J97" i="6" s="1"/>
  <c r="E98" i="6"/>
  <c r="K97" i="6" s="1"/>
  <c r="F98" i="6"/>
  <c r="G98" i="6"/>
  <c r="B99" i="6"/>
  <c r="H98" i="6" s="1"/>
  <c r="C99" i="6"/>
  <c r="I98" i="6" s="1"/>
  <c r="D99" i="6"/>
  <c r="J98" i="6" s="1"/>
  <c r="E99" i="6"/>
  <c r="K98" i="6" s="1"/>
  <c r="F99" i="6"/>
  <c r="G99" i="6"/>
  <c r="B100" i="6"/>
  <c r="H99" i="6" s="1"/>
  <c r="C100" i="6"/>
  <c r="I99" i="6" s="1"/>
  <c r="D100" i="6"/>
  <c r="J99" i="6" s="1"/>
  <c r="E100" i="6"/>
  <c r="K99" i="6" s="1"/>
  <c r="F100" i="6"/>
  <c r="G100" i="6"/>
  <c r="B101" i="6"/>
  <c r="H100" i="6" s="1"/>
  <c r="C101" i="6"/>
  <c r="I100" i="6" s="1"/>
  <c r="D101" i="6"/>
  <c r="J100" i="6" s="1"/>
  <c r="E101" i="6"/>
  <c r="K100" i="6" s="1"/>
  <c r="F101" i="6"/>
  <c r="G101" i="6"/>
  <c r="B102" i="6"/>
  <c r="H101" i="6" s="1"/>
  <c r="C102" i="6"/>
  <c r="I101" i="6" s="1"/>
  <c r="D102" i="6"/>
  <c r="J101" i="6" s="1"/>
  <c r="E102" i="6"/>
  <c r="K101" i="6" s="1"/>
  <c r="F102" i="6"/>
  <c r="G102" i="6"/>
  <c r="B103" i="6"/>
  <c r="H102" i="6" s="1"/>
  <c r="C103" i="6"/>
  <c r="I102" i="6" s="1"/>
  <c r="D103" i="6"/>
  <c r="J102" i="6" s="1"/>
  <c r="E103" i="6"/>
  <c r="K102" i="6" s="1"/>
  <c r="F103" i="6"/>
  <c r="G103" i="6"/>
  <c r="B104" i="6"/>
  <c r="H103" i="6" s="1"/>
  <c r="C104" i="6"/>
  <c r="I103" i="6" s="1"/>
  <c r="D104" i="6"/>
  <c r="J103" i="6" s="1"/>
  <c r="E104" i="6"/>
  <c r="K103" i="6" s="1"/>
  <c r="F104" i="6"/>
  <c r="G104" i="6"/>
  <c r="B105" i="6"/>
  <c r="H104" i="6" s="1"/>
  <c r="C105" i="6"/>
  <c r="I104" i="6" s="1"/>
  <c r="D105" i="6"/>
  <c r="J104" i="6" s="1"/>
  <c r="E105" i="6"/>
  <c r="K104" i="6" s="1"/>
  <c r="F105" i="6"/>
  <c r="G105" i="6"/>
  <c r="B106" i="6"/>
  <c r="H105" i="6" s="1"/>
  <c r="C106" i="6"/>
  <c r="I105" i="6" s="1"/>
  <c r="D106" i="6"/>
  <c r="J105" i="6" s="1"/>
  <c r="E106" i="6"/>
  <c r="K105" i="6" s="1"/>
  <c r="F106" i="6"/>
  <c r="G106" i="6"/>
  <c r="B107" i="6"/>
  <c r="H106" i="6" s="1"/>
  <c r="C107" i="6"/>
  <c r="I106" i="6" s="1"/>
  <c r="D107" i="6"/>
  <c r="J106" i="6" s="1"/>
  <c r="E107" i="6"/>
  <c r="K106" i="6" s="1"/>
  <c r="F107" i="6"/>
  <c r="G107" i="6"/>
  <c r="B108" i="6"/>
  <c r="H107" i="6" s="1"/>
  <c r="C108" i="6"/>
  <c r="I107" i="6" s="1"/>
  <c r="D108" i="6"/>
  <c r="J107" i="6" s="1"/>
  <c r="E108" i="6"/>
  <c r="K107" i="6" s="1"/>
  <c r="F108" i="6"/>
  <c r="G108" i="6"/>
  <c r="B109" i="6"/>
  <c r="H108" i="6" s="1"/>
  <c r="C109" i="6"/>
  <c r="I108" i="6" s="1"/>
  <c r="D109" i="6"/>
  <c r="J108" i="6" s="1"/>
  <c r="E109" i="6"/>
  <c r="K108" i="6" s="1"/>
  <c r="F109" i="6"/>
  <c r="G109" i="6"/>
  <c r="B110" i="6"/>
  <c r="H109" i="6" s="1"/>
  <c r="C110" i="6"/>
  <c r="I109" i="6" s="1"/>
  <c r="D110" i="6"/>
  <c r="J109" i="6" s="1"/>
  <c r="E110" i="6"/>
  <c r="K109" i="6" s="1"/>
  <c r="F110" i="6"/>
  <c r="G110" i="6"/>
  <c r="B111" i="6"/>
  <c r="H110" i="6" s="1"/>
  <c r="C111" i="6"/>
  <c r="I110" i="6" s="1"/>
  <c r="D111" i="6"/>
  <c r="J110" i="6" s="1"/>
  <c r="E111" i="6"/>
  <c r="K110" i="6" s="1"/>
  <c r="F111" i="6"/>
  <c r="G111" i="6"/>
  <c r="B112" i="6"/>
  <c r="H111" i="6" s="1"/>
  <c r="C112" i="6"/>
  <c r="I111" i="6" s="1"/>
  <c r="D112" i="6"/>
  <c r="J111" i="6" s="1"/>
  <c r="E112" i="6"/>
  <c r="K111" i="6" s="1"/>
  <c r="F112" i="6"/>
  <c r="G112" i="6"/>
  <c r="I112" i="6"/>
  <c r="J112" i="6"/>
  <c r="K112" i="6"/>
  <c r="L112" i="6"/>
  <c r="M112" i="6"/>
  <c r="G28" i="6"/>
  <c r="F28" i="6"/>
  <c r="C28" i="6"/>
  <c r="E28" i="6"/>
  <c r="D28" i="6"/>
  <c r="B28" i="6"/>
  <c r="K43" i="5"/>
  <c r="Q5" i="5"/>
  <c r="P5" i="5"/>
  <c r="AF4" i="4"/>
  <c r="AE4" i="4"/>
  <c r="R5" i="4"/>
  <c r="Q5" i="4"/>
  <c r="K72" i="3"/>
  <c r="K58" i="3"/>
  <c r="H58" i="3"/>
  <c r="K57" i="3"/>
  <c r="H57" i="3"/>
  <c r="K56" i="3"/>
  <c r="H56" i="3"/>
  <c r="K17" i="3"/>
  <c r="K26" i="3" s="1"/>
  <c r="J17" i="3"/>
  <c r="J26" i="3" s="1"/>
  <c r="I17" i="3"/>
  <c r="I26" i="3" s="1"/>
  <c r="H17" i="3"/>
  <c r="H26" i="3" s="1"/>
  <c r="K16" i="3"/>
  <c r="K25" i="3" s="1"/>
  <c r="J16" i="3"/>
  <c r="J25" i="3" s="1"/>
  <c r="I16" i="3"/>
  <c r="I25" i="3" s="1"/>
  <c r="H16" i="3"/>
  <c r="H25" i="3" s="1"/>
  <c r="K15" i="3"/>
  <c r="K24" i="3" s="1"/>
  <c r="J15" i="3"/>
  <c r="J24" i="3" s="1"/>
  <c r="I15" i="3"/>
  <c r="I24" i="3" s="1"/>
  <c r="H15" i="3"/>
  <c r="H24" i="3" s="1"/>
  <c r="K14" i="3"/>
  <c r="K23" i="3" s="1"/>
  <c r="J14" i="3"/>
  <c r="J23" i="3" s="1"/>
  <c r="I14" i="3"/>
  <c r="I23" i="3" s="1"/>
  <c r="H14" i="3"/>
  <c r="H23" i="3" s="1"/>
  <c r="AI79" i="2"/>
  <c r="AJ79" i="2"/>
  <c r="AK79" i="2"/>
  <c r="AL79" i="2"/>
  <c r="AI80" i="2"/>
  <c r="AJ80" i="2"/>
  <c r="AK80" i="2"/>
  <c r="AL80" i="2"/>
  <c r="AJ78" i="2"/>
  <c r="AK78" i="2"/>
  <c r="AL78" i="2"/>
  <c r="AI78" i="2"/>
  <c r="M89" i="2"/>
  <c r="AA67" i="2"/>
  <c r="AB67" i="2"/>
  <c r="AC67" i="2"/>
  <c r="AD67" i="2"/>
  <c r="AA68" i="2"/>
  <c r="AB68" i="2"/>
  <c r="AC68" i="2"/>
  <c r="AD68" i="2"/>
  <c r="AB66" i="2"/>
  <c r="AC66" i="2"/>
  <c r="AD66" i="2"/>
  <c r="AA66" i="2"/>
  <c r="O23" i="2"/>
  <c r="T19" i="1"/>
  <c r="T18" i="1"/>
  <c r="T20" i="1"/>
  <c r="T31" i="1" s="1"/>
  <c r="U9" i="1"/>
  <c r="U10" i="1"/>
  <c r="R20" i="1"/>
  <c r="P31" i="1"/>
  <c r="G18" i="1"/>
  <c r="F23" i="1"/>
  <c r="F22" i="1"/>
  <c r="F21" i="1"/>
  <c r="T12" i="1"/>
  <c r="U12" i="1" s="1"/>
  <c r="U11" i="1"/>
  <c r="Q19" i="1"/>
  <c r="R19" i="1"/>
  <c r="S19" i="1"/>
  <c r="P19" i="1"/>
  <c r="P18" i="1"/>
  <c r="Q18" i="1"/>
  <c r="R18" i="1"/>
  <c r="S18" i="1"/>
  <c r="S20" i="1"/>
  <c r="Q20" i="1"/>
  <c r="Q31" i="1" s="1"/>
  <c r="P20" i="1"/>
  <c r="O31" i="1" s="1"/>
  <c r="P12" i="1"/>
  <c r="P21" i="1" s="1"/>
  <c r="Q12" i="1"/>
  <c r="R12" i="1"/>
  <c r="S12" i="1"/>
  <c r="O12" i="1"/>
  <c r="F144" i="10" l="1"/>
  <c r="F139" i="10"/>
  <c r="F135" i="10"/>
  <c r="F145" i="10"/>
  <c r="F137" i="10"/>
  <c r="F140" i="10"/>
  <c r="F136" i="10"/>
  <c r="F132" i="10"/>
  <c r="F141" i="10"/>
  <c r="F133" i="10"/>
  <c r="F142" i="10"/>
  <c r="F143" i="10"/>
  <c r="F138" i="10"/>
  <c r="F134" i="10"/>
  <c r="E144" i="10"/>
  <c r="E139" i="10"/>
  <c r="E135" i="10"/>
  <c r="E145" i="10"/>
  <c r="E140" i="10"/>
  <c r="E136" i="10"/>
  <c r="E132" i="10"/>
  <c r="E141" i="10"/>
  <c r="E133" i="10"/>
  <c r="E137" i="10"/>
  <c r="E142" i="10"/>
  <c r="E143" i="10"/>
  <c r="E138" i="10"/>
  <c r="E134" i="10"/>
  <c r="S21" i="1"/>
  <c r="Q142" i="10"/>
  <c r="T21" i="1"/>
  <c r="N112" i="6"/>
  <c r="S30" i="1"/>
  <c r="R29" i="1"/>
  <c r="Q29" i="1"/>
  <c r="S29" i="1"/>
  <c r="R30" i="1"/>
  <c r="N132" i="10"/>
  <c r="N131" i="10" s="1"/>
  <c r="U132" i="10"/>
  <c r="U131" i="10" s="1"/>
  <c r="T132" i="10"/>
  <c r="T131" i="10" s="1"/>
  <c r="S132" i="10"/>
  <c r="S131" i="10" s="1"/>
  <c r="R31" i="1"/>
  <c r="P132" i="10"/>
  <c r="P131" i="10" s="1"/>
  <c r="O132" i="10"/>
  <c r="O131" i="10" s="1"/>
  <c r="F26" i="9"/>
  <c r="O29" i="1"/>
  <c r="O30" i="1"/>
  <c r="Q30" i="1"/>
  <c r="F32" i="8"/>
  <c r="F39" i="8"/>
  <c r="L72" i="6"/>
  <c r="M64" i="6"/>
  <c r="M68" i="6"/>
  <c r="L61" i="6"/>
  <c r="L68" i="6"/>
  <c r="M53" i="6"/>
  <c r="M56" i="6"/>
  <c r="M88" i="6"/>
  <c r="L40" i="6"/>
  <c r="M65" i="6"/>
  <c r="L89" i="6"/>
  <c r="L57" i="6"/>
  <c r="L41" i="6"/>
  <c r="M84" i="6"/>
  <c r="M96" i="6"/>
  <c r="M81" i="6"/>
  <c r="L65" i="6"/>
  <c r="M52" i="6"/>
  <c r="M60" i="6"/>
  <c r="L44" i="6"/>
  <c r="L92" i="6"/>
  <c r="M106" i="6"/>
  <c r="L52" i="6"/>
  <c r="M40" i="6"/>
  <c r="M49" i="6"/>
  <c r="M33" i="6"/>
  <c r="L37" i="6"/>
  <c r="L53" i="6"/>
  <c r="L88" i="6"/>
  <c r="L93" i="6"/>
  <c r="L56" i="6"/>
  <c r="M36" i="6"/>
  <c r="L85" i="6"/>
  <c r="M44" i="6"/>
  <c r="M97" i="6"/>
  <c r="L29" i="6"/>
  <c r="L60" i="6"/>
  <c r="M32" i="6"/>
  <c r="L45" i="6"/>
  <c r="L36" i="6"/>
  <c r="M104" i="6"/>
  <c r="L97" i="6"/>
  <c r="L84" i="6"/>
  <c r="M72" i="6"/>
  <c r="M48" i="6"/>
  <c r="M108" i="6"/>
  <c r="M100" i="6"/>
  <c r="M69" i="6"/>
  <c r="L100" i="6"/>
  <c r="M76" i="6"/>
  <c r="L76" i="6"/>
  <c r="M80" i="6"/>
  <c r="L104" i="6"/>
  <c r="M92" i="6"/>
  <c r="L48" i="6"/>
  <c r="M109" i="6"/>
  <c r="L49" i="6"/>
  <c r="L101" i="6"/>
  <c r="L96" i="6"/>
  <c r="L32" i="6"/>
  <c r="M37" i="6"/>
  <c r="L33" i="6"/>
  <c r="L108" i="6"/>
  <c r="M101" i="6"/>
  <c r="L80" i="6"/>
  <c r="L81" i="6"/>
  <c r="M110" i="6"/>
  <c r="L77" i="6"/>
  <c r="L73" i="6"/>
  <c r="L69" i="6"/>
  <c r="M85" i="6"/>
  <c r="L64" i="6"/>
  <c r="M45" i="6"/>
  <c r="M89" i="6"/>
  <c r="M77" i="6"/>
  <c r="L105" i="6"/>
  <c r="M29" i="6"/>
  <c r="M105" i="6"/>
  <c r="M41" i="6"/>
  <c r="L109" i="6"/>
  <c r="M93" i="6"/>
  <c r="M73" i="6"/>
  <c r="M61" i="6"/>
  <c r="M57" i="6"/>
  <c r="L106" i="6"/>
  <c r="M99" i="6"/>
  <c r="M74" i="6"/>
  <c r="M67" i="6"/>
  <c r="M42" i="6"/>
  <c r="M35" i="6"/>
  <c r="L87" i="6"/>
  <c r="L71" i="6"/>
  <c r="L55" i="6"/>
  <c r="L74" i="6"/>
  <c r="L42" i="6"/>
  <c r="M54" i="6"/>
  <c r="L111" i="6"/>
  <c r="L99" i="6"/>
  <c r="L51" i="6"/>
  <c r="L86" i="6"/>
  <c r="L70" i="6"/>
  <c r="L38" i="6"/>
  <c r="M98" i="6"/>
  <c r="M82" i="6"/>
  <c r="M66" i="6"/>
  <c r="M50" i="6"/>
  <c r="M34" i="6"/>
  <c r="L95" i="6"/>
  <c r="L79" i="6"/>
  <c r="L47" i="6"/>
  <c r="L98" i="6"/>
  <c r="L50" i="6"/>
  <c r="L107" i="6"/>
  <c r="M94" i="6"/>
  <c r="M78" i="6"/>
  <c r="M62" i="6"/>
  <c r="M55" i="6"/>
  <c r="M46" i="6"/>
  <c r="M39" i="6"/>
  <c r="M30" i="6"/>
  <c r="L103" i="6"/>
  <c r="L58" i="6"/>
  <c r="M86" i="6"/>
  <c r="M79" i="6"/>
  <c r="M31" i="6"/>
  <c r="L67" i="6"/>
  <c r="L35" i="6"/>
  <c r="L102" i="6"/>
  <c r="L54" i="6"/>
  <c r="L31" i="6"/>
  <c r="L82" i="6"/>
  <c r="L66" i="6"/>
  <c r="M87" i="6"/>
  <c r="M71" i="6"/>
  <c r="L91" i="6"/>
  <c r="L75" i="6"/>
  <c r="L59" i="6"/>
  <c r="L43" i="6"/>
  <c r="M111" i="6"/>
  <c r="M90" i="6"/>
  <c r="M83" i="6"/>
  <c r="M58" i="6"/>
  <c r="M51" i="6"/>
  <c r="L39" i="6"/>
  <c r="L90" i="6"/>
  <c r="M102" i="6"/>
  <c r="M95" i="6"/>
  <c r="M70" i="6"/>
  <c r="M63" i="6"/>
  <c r="M47" i="6"/>
  <c r="M38" i="6"/>
  <c r="L83" i="6"/>
  <c r="M107" i="6"/>
  <c r="M91" i="6"/>
  <c r="M75" i="6"/>
  <c r="M59" i="6"/>
  <c r="M43" i="6"/>
  <c r="L63" i="6"/>
  <c r="L110" i="6"/>
  <c r="L34" i="6"/>
  <c r="M103" i="6"/>
  <c r="L94" i="6"/>
  <c r="L78" i="6"/>
  <c r="L62" i="6"/>
  <c r="L46" i="6"/>
  <c r="L30" i="6"/>
  <c r="I28" i="6"/>
  <c r="L28" i="6" s="1"/>
  <c r="K28" i="6"/>
  <c r="J28" i="6"/>
  <c r="T30" i="1"/>
  <c r="S31" i="1"/>
  <c r="T29" i="1"/>
  <c r="R21" i="1"/>
  <c r="Q21" i="1"/>
  <c r="O32" i="1"/>
  <c r="E147" i="10" l="1"/>
  <c r="E151" i="10"/>
  <c r="E155" i="10"/>
  <c r="E148" i="10"/>
  <c r="E150" i="10"/>
  <c r="E152" i="10"/>
  <c r="E153" i="10"/>
  <c r="E157" i="10"/>
  <c r="D139" i="10"/>
  <c r="D135" i="10"/>
  <c r="D145" i="10"/>
  <c r="D140" i="10"/>
  <c r="D136" i="10"/>
  <c r="D132" i="10"/>
  <c r="D141" i="10"/>
  <c r="D133" i="10"/>
  <c r="D137" i="10"/>
  <c r="D142" i="10"/>
  <c r="D143" i="10"/>
  <c r="D138" i="10"/>
  <c r="D134" i="10"/>
  <c r="D144" i="10"/>
  <c r="F157" i="10"/>
  <c r="E154" i="10"/>
  <c r="F156" i="10"/>
  <c r="F149" i="10"/>
  <c r="F147" i="10"/>
  <c r="I144" i="10"/>
  <c r="I139" i="10"/>
  <c r="I135" i="10"/>
  <c r="I142" i="10"/>
  <c r="I140" i="10"/>
  <c r="I136" i="10"/>
  <c r="I132" i="10"/>
  <c r="I145" i="10"/>
  <c r="I137" i="10"/>
  <c r="I141" i="10"/>
  <c r="I133" i="10"/>
  <c r="I143" i="10"/>
  <c r="I138" i="10"/>
  <c r="I134" i="10"/>
  <c r="F151" i="10"/>
  <c r="C139" i="10"/>
  <c r="C135" i="10"/>
  <c r="C140" i="10"/>
  <c r="C136" i="10"/>
  <c r="C143" i="10"/>
  <c r="C132" i="10"/>
  <c r="C144" i="10"/>
  <c r="C145" i="10"/>
  <c r="C141" i="10"/>
  <c r="C133" i="10"/>
  <c r="C137" i="10"/>
  <c r="C138" i="10"/>
  <c r="C142" i="10"/>
  <c r="C134" i="10"/>
  <c r="B135" i="10"/>
  <c r="B140" i="10"/>
  <c r="B133" i="10"/>
  <c r="B136" i="10"/>
  <c r="B132" i="10"/>
  <c r="B144" i="10"/>
  <c r="B143" i="10"/>
  <c r="B145" i="10"/>
  <c r="B141" i="10"/>
  <c r="B137" i="10"/>
  <c r="B134" i="10"/>
  <c r="B142" i="10"/>
  <c r="B138" i="10"/>
  <c r="B139" i="10"/>
  <c r="F155" i="10"/>
  <c r="F153" i="10"/>
  <c r="F148" i="10"/>
  <c r="F152" i="10"/>
  <c r="H144" i="10"/>
  <c r="H139" i="10"/>
  <c r="H135" i="10"/>
  <c r="H145" i="10"/>
  <c r="H140" i="10"/>
  <c r="H136" i="10"/>
  <c r="H132" i="10"/>
  <c r="H137" i="10"/>
  <c r="H141" i="10"/>
  <c r="H133" i="10"/>
  <c r="H142" i="10"/>
  <c r="H143" i="10"/>
  <c r="H138" i="10"/>
  <c r="H134" i="10"/>
  <c r="E156" i="10"/>
  <c r="F150" i="10"/>
  <c r="F154" i="10"/>
  <c r="E149" i="10"/>
  <c r="G144" i="10"/>
  <c r="G139" i="10"/>
  <c r="G135" i="10"/>
  <c r="G145" i="10"/>
  <c r="G140" i="10"/>
  <c r="G136" i="10"/>
  <c r="G132" i="10"/>
  <c r="G137" i="10"/>
  <c r="G141" i="10"/>
  <c r="G133" i="10"/>
  <c r="G142" i="10"/>
  <c r="G143" i="10"/>
  <c r="G138" i="10"/>
  <c r="G134" i="10"/>
  <c r="N35" i="6"/>
  <c r="N42" i="6"/>
  <c r="N33" i="6"/>
  <c r="N74" i="6"/>
  <c r="N94" i="6"/>
  <c r="N34" i="6"/>
  <c r="N50" i="6"/>
  <c r="N109" i="6"/>
  <c r="N79" i="6"/>
  <c r="N62" i="6"/>
  <c r="N39" i="6"/>
  <c r="N98" i="6"/>
  <c r="N102" i="6"/>
  <c r="N110" i="6"/>
  <c r="N95" i="6"/>
  <c r="N60" i="6"/>
  <c r="N108" i="6"/>
  <c r="N47" i="6"/>
  <c r="N78" i="6"/>
  <c r="N56" i="6"/>
  <c r="N63" i="6"/>
  <c r="N55" i="6"/>
  <c r="N57" i="6"/>
  <c r="N89" i="6"/>
  <c r="N97" i="6"/>
  <c r="N64" i="6"/>
  <c r="N68" i="6"/>
  <c r="N52" i="6"/>
  <c r="N67" i="6"/>
  <c r="N93" i="6"/>
  <c r="N88" i="6"/>
  <c r="N71" i="6"/>
  <c r="N32" i="6"/>
  <c r="N53" i="6"/>
  <c r="N87" i="6"/>
  <c r="N103" i="6"/>
  <c r="N70" i="6"/>
  <c r="N44" i="6"/>
  <c r="N73" i="6"/>
  <c r="N49" i="6"/>
  <c r="N76" i="6"/>
  <c r="N61" i="6"/>
  <c r="N40" i="6"/>
  <c r="N105" i="6"/>
  <c r="N96" i="6"/>
  <c r="N37" i="6"/>
  <c r="N58" i="6"/>
  <c r="N75" i="6"/>
  <c r="N30" i="6"/>
  <c r="N69" i="6"/>
  <c r="N46" i="6"/>
  <c r="N66" i="6"/>
  <c r="N77" i="6"/>
  <c r="N29" i="6"/>
  <c r="N82" i="6"/>
  <c r="N31" i="6"/>
  <c r="N99" i="6"/>
  <c r="N81" i="6"/>
  <c r="N41" i="6"/>
  <c r="N84" i="6"/>
  <c r="N43" i="6"/>
  <c r="N101" i="6"/>
  <c r="N59" i="6"/>
  <c r="N83" i="6"/>
  <c r="N36" i="6"/>
  <c r="N91" i="6"/>
  <c r="N48" i="6"/>
  <c r="N45" i="6"/>
  <c r="N38" i="6"/>
  <c r="N106" i="6"/>
  <c r="N104" i="6"/>
  <c r="N92" i="6"/>
  <c r="N86" i="6"/>
  <c r="N51" i="6"/>
  <c r="N90" i="6"/>
  <c r="N54" i="6"/>
  <c r="N107" i="6"/>
  <c r="N111" i="6"/>
  <c r="N80" i="6"/>
  <c r="N100" i="6"/>
  <c r="N85" i="6"/>
  <c r="N65" i="6"/>
  <c r="N72" i="6"/>
  <c r="M28" i="6"/>
  <c r="N28" i="6" s="1"/>
  <c r="R32" i="1"/>
  <c r="S32" i="1"/>
  <c r="Q32" i="1"/>
  <c r="T32" i="1"/>
  <c r="G156" i="10" l="1"/>
  <c r="G152" i="10"/>
  <c r="C151" i="10"/>
  <c r="D149" i="10"/>
  <c r="D153" i="10"/>
  <c r="C154" i="10"/>
  <c r="C150" i="10"/>
  <c r="G155" i="10"/>
  <c r="D157" i="10"/>
  <c r="G151" i="10"/>
  <c r="D152" i="10"/>
  <c r="G150" i="10"/>
  <c r="D148" i="10"/>
  <c r="G147" i="10"/>
  <c r="C155" i="10"/>
  <c r="B154" i="10"/>
  <c r="D155" i="10"/>
  <c r="B149" i="10"/>
  <c r="D150" i="10"/>
  <c r="I156" i="10"/>
  <c r="I152" i="10"/>
  <c r="G154" i="10"/>
  <c r="D151" i="10"/>
  <c r="I149" i="10"/>
  <c r="D156" i="10"/>
  <c r="I153" i="10"/>
  <c r="B157" i="10"/>
  <c r="B150" i="10"/>
  <c r="H147" i="10"/>
  <c r="C152" i="10"/>
  <c r="H149" i="10"/>
  <c r="I154" i="10"/>
  <c r="C157" i="10"/>
  <c r="H151" i="10"/>
  <c r="C148" i="10"/>
  <c r="D147" i="10"/>
  <c r="I148" i="10"/>
  <c r="I147" i="10"/>
  <c r="I155" i="10"/>
  <c r="I150" i="10"/>
  <c r="H148" i="10"/>
  <c r="G153" i="10"/>
  <c r="H155" i="10"/>
  <c r="C156" i="10"/>
  <c r="B147" i="10"/>
  <c r="B155" i="10"/>
  <c r="H156" i="10"/>
  <c r="H152" i="10"/>
  <c r="B153" i="10"/>
  <c r="B152" i="10"/>
  <c r="B156" i="10"/>
  <c r="I151" i="10"/>
  <c r="I157" i="10"/>
  <c r="H153" i="10"/>
  <c r="F158" i="10"/>
  <c r="E158" i="10"/>
  <c r="D154" i="10"/>
  <c r="B151" i="10"/>
  <c r="B148" i="10"/>
  <c r="H157" i="10"/>
  <c r="C149" i="10"/>
  <c r="C153" i="10"/>
  <c r="G149" i="10"/>
  <c r="G157" i="10"/>
  <c r="H150" i="10"/>
  <c r="G148" i="10"/>
  <c r="H154" i="10"/>
  <c r="C147" i="10"/>
  <c r="C158" i="10" s="1"/>
  <c r="C159" i="10" s="1"/>
  <c r="H117" i="6"/>
  <c r="H118" i="6"/>
  <c r="D158" i="10" l="1"/>
  <c r="C164" i="10"/>
  <c r="F159" i="10"/>
  <c r="F171" i="10"/>
  <c r="F173" i="10"/>
  <c r="F163" i="10"/>
  <c r="F161" i="10"/>
  <c r="F172" i="10"/>
  <c r="F164" i="10"/>
  <c r="F170" i="10"/>
  <c r="F174" i="10"/>
  <c r="F168" i="10"/>
  <c r="F169" i="10"/>
  <c r="F167" i="10"/>
  <c r="F162" i="10"/>
  <c r="F165" i="10"/>
  <c r="F166" i="10"/>
  <c r="C161" i="10"/>
  <c r="C167" i="10"/>
  <c r="B158" i="10"/>
  <c r="C170" i="10"/>
  <c r="C173" i="10"/>
  <c r="C171" i="10"/>
  <c r="C166" i="10"/>
  <c r="C169" i="10"/>
  <c r="I158" i="10"/>
  <c r="C162" i="10"/>
  <c r="G158" i="10"/>
  <c r="H158" i="10"/>
  <c r="E159" i="10"/>
  <c r="E161" i="10"/>
  <c r="E172" i="10"/>
  <c r="E170" i="10"/>
  <c r="E162" i="10"/>
  <c r="E164" i="10"/>
  <c r="E165" i="10"/>
  <c r="E168" i="10"/>
  <c r="E174" i="10"/>
  <c r="E166" i="10"/>
  <c r="E173" i="10"/>
  <c r="E169" i="10"/>
  <c r="E167" i="10"/>
  <c r="E171" i="10"/>
  <c r="E163" i="10"/>
  <c r="C168" i="10"/>
  <c r="C174" i="10"/>
  <c r="C163" i="10"/>
  <c r="C165" i="10"/>
  <c r="C172" i="10"/>
  <c r="H116" i="6"/>
  <c r="C126" i="6" s="1"/>
  <c r="C128" i="6" s="1"/>
  <c r="I159" i="10" l="1"/>
  <c r="I174" i="10"/>
  <c r="I167" i="10"/>
  <c r="I173" i="10"/>
  <c r="I166" i="10"/>
  <c r="I163" i="10"/>
  <c r="I168" i="10"/>
  <c r="I164" i="10"/>
  <c r="I172" i="10"/>
  <c r="I170" i="10"/>
  <c r="I161" i="10"/>
  <c r="I171" i="10"/>
  <c r="I162" i="10"/>
  <c r="I165" i="10"/>
  <c r="I169" i="10"/>
  <c r="B159" i="10"/>
  <c r="B165" i="10"/>
  <c r="B168" i="10"/>
  <c r="B169" i="10"/>
  <c r="B163" i="10"/>
  <c r="B172" i="10"/>
  <c r="B162" i="10"/>
  <c r="B173" i="10"/>
  <c r="B161" i="10"/>
  <c r="B166" i="10"/>
  <c r="B167" i="10"/>
  <c r="B171" i="10"/>
  <c r="B164" i="10"/>
  <c r="B170" i="10"/>
  <c r="B174" i="10"/>
  <c r="H159" i="10"/>
  <c r="H161" i="10"/>
  <c r="H169" i="10"/>
  <c r="H171" i="10"/>
  <c r="H163" i="10"/>
  <c r="H174" i="10"/>
  <c r="H166" i="10"/>
  <c r="H164" i="10"/>
  <c r="H173" i="10"/>
  <c r="H170" i="10"/>
  <c r="H172" i="10"/>
  <c r="H165" i="10"/>
  <c r="H168" i="10"/>
  <c r="H167" i="10"/>
  <c r="H162" i="10"/>
  <c r="G159" i="10"/>
  <c r="G169" i="10"/>
  <c r="G161" i="10"/>
  <c r="G170" i="10"/>
  <c r="G171" i="10"/>
  <c r="G162" i="10"/>
  <c r="G166" i="10"/>
  <c r="G168" i="10"/>
  <c r="G174" i="10"/>
  <c r="G167" i="10"/>
  <c r="G163" i="10"/>
  <c r="G165" i="10"/>
  <c r="G172" i="10"/>
  <c r="G173" i="10"/>
  <c r="G164" i="10"/>
  <c r="D159" i="10"/>
  <c r="D167" i="10"/>
  <c r="D169" i="10"/>
  <c r="D165" i="10"/>
  <c r="D166" i="10"/>
  <c r="D162" i="10"/>
  <c r="D168" i="10"/>
  <c r="D174" i="10"/>
  <c r="D163" i="10"/>
  <c r="D164" i="10"/>
  <c r="D171" i="10"/>
  <c r="D173" i="10"/>
  <c r="D170" i="10"/>
  <c r="D172" i="10"/>
  <c r="D161" i="10"/>
  <c r="C129" i="6"/>
  <c r="F138" i="6" s="1"/>
  <c r="F136" i="6"/>
</calcChain>
</file>

<file path=xl/sharedStrings.xml><?xml version="1.0" encoding="utf-8"?>
<sst xmlns="http://schemas.openxmlformats.org/spreadsheetml/2006/main" count="884" uniqueCount="502">
  <si>
    <t>Виды сырья</t>
  </si>
  <si>
    <t>Запасы сырья</t>
  </si>
  <si>
    <t>Виды продукции</t>
  </si>
  <si>
    <t>П1</t>
  </si>
  <si>
    <t>П2</t>
  </si>
  <si>
    <t>С1</t>
  </si>
  <si>
    <t>С2</t>
  </si>
  <si>
    <t>С3</t>
  </si>
  <si>
    <t>Прибыль от реализации ед. продукции</t>
  </si>
  <si>
    <t>Д1</t>
  </si>
  <si>
    <t>Д2</t>
  </si>
  <si>
    <t>a1</t>
  </si>
  <si>
    <t>2a1+6a2 &lt;=14</t>
  </si>
  <si>
    <t>5a1+2a2 &lt;=14</t>
  </si>
  <si>
    <t>5a1+6a2 &lt;= 20</t>
  </si>
  <si>
    <t>a1&gt;= 0; a2 &gt;=0</t>
  </si>
  <si>
    <t>"=&gt;"</t>
  </si>
  <si>
    <t>2a1 + 6a2 + a3 = 14</t>
  </si>
  <si>
    <t>5a1 + 2a2 + a4 = 14</t>
  </si>
  <si>
    <t>20a1+14a2 -&gt; max</t>
  </si>
  <si>
    <t>a2</t>
  </si>
  <si>
    <t>a3</t>
  </si>
  <si>
    <t>a4</t>
  </si>
  <si>
    <t>a5</t>
  </si>
  <si>
    <t>БП</t>
  </si>
  <si>
    <t>F</t>
  </si>
  <si>
    <t>J</t>
  </si>
  <si>
    <t>5a1 + 6a2 + a5 = 20</t>
  </si>
  <si>
    <t>Количество</t>
  </si>
  <si>
    <t>Доход</t>
  </si>
  <si>
    <t>Ограничения</t>
  </si>
  <si>
    <t>Расход</t>
  </si>
  <si>
    <t>Запас</t>
  </si>
  <si>
    <t>Шаг 1: Перенос данных в табличку. Выбор разрешающей строки и столбца</t>
  </si>
  <si>
    <t>Шаг 2: В качестве разрешающей строки была выбрана та строка, значение F в которой меньше всего. В качестве столбца выбирается тот столбец, значение J которого меньше всего</t>
  </si>
  <si>
    <t>aij = aij - (apj * aiq)/apq: Формула для всех элементов таблицы</t>
  </si>
  <si>
    <t>J = (aij *ci) - fj: Формула для строки j</t>
  </si>
  <si>
    <t>Ответ: 60 ед</t>
  </si>
  <si>
    <t>x1 = 2.2</t>
  </si>
  <si>
    <t>x2 = 1.5</t>
  </si>
  <si>
    <t>Шаг 3: Повторяет собой шаг 2. Т.к в строке индексов нету отрицательных чисел - это итоговое решение</t>
  </si>
  <si>
    <r>
      <t xml:space="preserve">Решение задачи через поиск решений. </t>
    </r>
    <r>
      <rPr>
        <sz val="11"/>
        <color rgb="FFFF0000"/>
        <rFont val="Calibri"/>
        <family val="2"/>
        <charset val="204"/>
        <scheme val="minor"/>
      </rPr>
      <t>Ответ помечен красным</t>
    </r>
  </si>
  <si>
    <t>В графическом решении сначала строятся графики ограничивающих функций</t>
  </si>
  <si>
    <t>Мы получаем область допустимых решений</t>
  </si>
  <si>
    <t>Далее мы строим график целевой функции и перемещаем его до тех пор, пока он не достигнет максимального значения</t>
  </si>
  <si>
    <t>Получаем точку решения: (2.2,1.5); При значении функции F=65</t>
  </si>
  <si>
    <t>Ограничение и приведение к канонической форме</t>
  </si>
  <si>
    <t>Постановка задачи. Вариант 10</t>
  </si>
  <si>
    <t>Вектор X3: {2.2, 1.5, 0.6, 0, 0}</t>
  </si>
  <si>
    <t>Вектор X2: {2.8, 0, 8.4, 0, 6}</t>
  </si>
  <si>
    <t>Вектор X1: {0, 0, 14, 14, 20}</t>
  </si>
  <si>
    <t>Петренко Антон с326</t>
  </si>
  <si>
    <t>A1</t>
  </si>
  <si>
    <t>A2</t>
  </si>
  <si>
    <t>A3</t>
  </si>
  <si>
    <t>B4</t>
  </si>
  <si>
    <t>B3</t>
  </si>
  <si>
    <t>B2</t>
  </si>
  <si>
    <t>B1</t>
  </si>
  <si>
    <t>Опорный план методом северо-западного угла</t>
  </si>
  <si>
    <t>Опорный план методом минимального элемента</t>
  </si>
  <si>
    <t>Далее 5 - я выбрал (A1;B2), ставим сто и закываем запасы и потребности</t>
  </si>
  <si>
    <t>Далее 4 - но потребности мы закрыли, ничего не ставим</t>
  </si>
  <si>
    <t>Наименьшая стоимость 3 =&gt; ставим 100 тк 100 - возможный максимум потребности</t>
  </si>
  <si>
    <t>Далее снова 5 (A1;B3) - запас исчерпан</t>
  </si>
  <si>
    <t>и тд</t>
  </si>
  <si>
    <t>Начиная с A1;B1, спускаясь к A3;B4 закрываем потребности</t>
  </si>
  <si>
    <t>Нахождение оптимального решения методом потенциалов</t>
  </si>
  <si>
    <t>Первое вычисление потенциалов</t>
  </si>
  <si>
    <t>Начальный план</t>
  </si>
  <si>
    <t>v_j</t>
  </si>
  <si>
    <t>u_i</t>
  </si>
  <si>
    <t>Стоимость: 3400</t>
  </si>
  <si>
    <t>u1 + v2 = 5</t>
  </si>
  <si>
    <t>u1 + v4 = 3</t>
  </si>
  <si>
    <t>u3+v3 = 7</t>
  </si>
  <si>
    <t>u3 + v3 = 7</t>
  </si>
  <si>
    <t>u2 + v1 = 6</t>
  </si>
  <si>
    <t xml:space="preserve"> Первый ноль установил в u1</t>
  </si>
  <si>
    <t>u1 = 0 =&gt; v2 = 5</t>
  </si>
  <si>
    <t>u1 = 0 =&gt; v4 = 3</t>
  </si>
  <si>
    <t>Добавляем базисные переменные (A2;B3) и (A3;B4)</t>
  </si>
  <si>
    <t>?</t>
  </si>
  <si>
    <t xml:space="preserve">Новая система: </t>
  </si>
  <si>
    <t>u3 + v4 = 4</t>
  </si>
  <si>
    <t>Решение:</t>
  </si>
  <si>
    <t>v2=5</t>
  </si>
  <si>
    <t>v4=3</t>
  </si>
  <si>
    <t>u3=1</t>
  </si>
  <si>
    <t>v3=6</t>
  </si>
  <si>
    <r>
      <t xml:space="preserve">0            </t>
    </r>
    <r>
      <rPr>
        <sz val="11"/>
        <color theme="9" tint="-0.249977111117893"/>
        <rFont val="Calibri"/>
        <family val="2"/>
        <charset val="204"/>
        <scheme val="minor"/>
      </rPr>
      <t>4</t>
    </r>
  </si>
  <si>
    <r>
      <t xml:space="preserve">0            </t>
    </r>
    <r>
      <rPr>
        <sz val="11"/>
        <color theme="9" tint="-0.249977111117893"/>
        <rFont val="Calibri"/>
        <family val="2"/>
        <charset val="204"/>
        <scheme val="minor"/>
      </rPr>
      <t>5</t>
    </r>
  </si>
  <si>
    <t>Обновленный план</t>
  </si>
  <si>
    <t>Новые базисные переменные</t>
  </si>
  <si>
    <t>Проверка оптимальности</t>
  </si>
  <si>
    <t>"-1 - решение не оптимально"</t>
  </si>
  <si>
    <t>Улучшение плана:</t>
  </si>
  <si>
    <t>0+100</t>
  </si>
  <si>
    <t>100-100</t>
  </si>
  <si>
    <t>200-100</t>
  </si>
  <si>
    <t>Стоимость:</t>
  </si>
  <si>
    <t>Улучшение на 100</t>
  </si>
  <si>
    <t>u1 + v3 = 5</t>
  </si>
  <si>
    <t>Новая система:</t>
  </si>
  <si>
    <t>v3=5</t>
  </si>
  <si>
    <t>u1=0</t>
  </si>
  <si>
    <t>u2=0</t>
  </si>
  <si>
    <t>v1=6</t>
  </si>
  <si>
    <t>u3=2</t>
  </si>
  <si>
    <t>v4=2</t>
  </si>
  <si>
    <t>Проверка отпимальности</t>
  </si>
  <si>
    <t>Нет значенийй менше нуля - решение оптимально</t>
  </si>
  <si>
    <t>Ответ - оптиимальны план 3300</t>
  </si>
  <si>
    <t>Работа 1</t>
  </si>
  <si>
    <t>Работа 2</t>
  </si>
  <si>
    <t>Работа 3</t>
  </si>
  <si>
    <t>Работа 4</t>
  </si>
  <si>
    <t>A</t>
  </si>
  <si>
    <t>B</t>
  </si>
  <si>
    <t>C</t>
  </si>
  <si>
    <t>D</t>
  </si>
  <si>
    <t>Начальная таблица</t>
  </si>
  <si>
    <t>Вычитаем меньшей элемент каждой строки из каждого элемента строки</t>
  </si>
  <si>
    <t>Вычитаем меньший элемент каждого столбца из элементов этого столбца</t>
  </si>
  <si>
    <r>
      <t xml:space="preserve">Выбираем нули - </t>
    </r>
    <r>
      <rPr>
        <sz val="11"/>
        <color rgb="FFFFFF00"/>
        <rFont val="Calibri"/>
        <family val="2"/>
        <charset val="204"/>
        <scheme val="minor"/>
      </rPr>
      <t>Желтый цыет</t>
    </r>
  </si>
  <si>
    <t>ни один элмент 4 столбца не соотвествует условию</t>
  </si>
  <si>
    <t>Надо выбрать нули так, чтобы в каждой строке и в каждом столбце был только один ноль</t>
  </si>
  <si>
    <t xml:space="preserve">Редуцировать заново не получится, везде нулевые элементы </t>
  </si>
  <si>
    <t>Вычеркиваем строки и столбцы, в которых нули</t>
  </si>
  <si>
    <t>Столбец 2-3 и строка 3:</t>
  </si>
  <si>
    <t>Находим минимальный непокрытый элемент (1)</t>
  </si>
  <si>
    <t>Вычитаем 1 из всех непокрытых элементов и прибавляем 1 к элементам на пересечениях линий</t>
  </si>
  <si>
    <t>Снова пытемся выбрать нули</t>
  </si>
  <si>
    <t>Расчет обшего времени</t>
  </si>
  <si>
    <t>Работник A - работа 3 - 3 ед времени</t>
  </si>
  <si>
    <t>Работник B - работа 2 - 4 ед времени</t>
  </si>
  <si>
    <t>Работник C -работа 1 - 8 ед времени</t>
  </si>
  <si>
    <t>Работник D - работа 4 - 11 ед времени</t>
  </si>
  <si>
    <t>ед вр</t>
  </si>
  <si>
    <t>x1</t>
  </si>
  <si>
    <t>Постановка задачи</t>
  </si>
  <si>
    <t>Задание 1 - графический метод</t>
  </si>
  <si>
    <t>Из дано следует система ограничений:</t>
  </si>
  <si>
    <t>x1 &gt;= 0</t>
  </si>
  <si>
    <t>x2 &gt;=0</t>
  </si>
  <si>
    <t>x1 *x1 - 2x2 +x2 &lt;= 3</t>
  </si>
  <si>
    <t>Далее необходимо определить эту область на плоскости:</t>
  </si>
  <si>
    <t xml:space="preserve">Для построения грфика параболы необходимо знать: </t>
  </si>
  <si>
    <t xml:space="preserve">Точки пересечения с осями </t>
  </si>
  <si>
    <t>Вершину параболы</t>
  </si>
  <si>
    <t>x1 = (-2 / 2 * -1) = 1</t>
  </si>
  <si>
    <t>Более удобный вид:</t>
  </si>
  <si>
    <t>y = 4</t>
  </si>
  <si>
    <t>x = 1</t>
  </si>
  <si>
    <t>Четко видно в граф интерфейсе на сайте desmos</t>
  </si>
  <si>
    <t xml:space="preserve">Ox :: (x1 = 0) :: -0+0+3=3 </t>
  </si>
  <si>
    <t>x2 &lt;= - (x1*x1) +2x1 + 3</t>
  </si>
  <si>
    <t>x2 = -(1^2) + 2*1 + 3 = 4</t>
  </si>
  <si>
    <t xml:space="preserve">}--&gt; квадратное уравнение -(x1*x1) + 2x1 + 3 = 0 </t>
  </si>
  <si>
    <t>Oy :: (y = 0) :: (-1,3)</t>
  </si>
  <si>
    <t>Oy (3,0); (0,3)</t>
  </si>
  <si>
    <t>Ox (3,0)</t>
  </si>
  <si>
    <t>Возможные точки экстремума:</t>
  </si>
  <si>
    <t>А :: пересечение Ox и параболы :: (3,0)</t>
  </si>
  <si>
    <t>Значение функции в каждой из точек</t>
  </si>
  <si>
    <t>L(A) = 2*3+0 = 6</t>
  </si>
  <si>
    <t>L(B) = 2*0 + 3 = 3</t>
  </si>
  <si>
    <t>L(C) = 2*1 +4 =6</t>
  </si>
  <si>
    <t>Поиск Решений Задача 1</t>
  </si>
  <si>
    <t>x2</t>
  </si>
  <si>
    <t>L</t>
  </si>
  <si>
    <t>Далее необходимо найти глобальный экстремум</t>
  </si>
  <si>
    <t xml:space="preserve"> C :: пересечение осей :: (0,0)</t>
  </si>
  <si>
    <t>??</t>
  </si>
  <si>
    <t>Анализ точек на дуге параболы:</t>
  </si>
  <si>
    <t>На дуге параболы ограничение выполняется как равенство: x2 =-(x1*x1) +2x1+3</t>
  </si>
  <si>
    <t>Далее необходимио подставить это выражение в целевую функцию</t>
  </si>
  <si>
    <t>L = 2x1 +x2 = 2x1 + (-(x1*x1)+2x1+3)</t>
  </si>
  <si>
    <t>L = - (x1*x1)+4x1+3</t>
  </si>
  <si>
    <t xml:space="preserve"> }--&gt; Функция одной переменной на промежутке от [0,3]</t>
  </si>
  <si>
    <t>Далее необходимо найти вершину новой пораболы :: x1* = 4/(2*-1) = 2</t>
  </si>
  <si>
    <t>Теперь найдя x1* мы можем найти соответствующее значение x2 из уравнения параболы :: x2 = - (2*2) + 2*2+3 = 3</t>
  </si>
  <si>
    <t>D :: Точки(ка) на дуге параболы между P1 и P2, где функция может достигать экстремума</t>
  </si>
  <si>
    <t>Точка экстремума :: (2,3) = 2*2+3 = 7</t>
  </si>
  <si>
    <t>L(D) = 2*2+3 = 7</t>
  </si>
  <si>
    <t xml:space="preserve">Ответ: </t>
  </si>
  <si>
    <t>Наибольшее значение 7 достигается в точке (2,3)</t>
  </si>
  <si>
    <t>Наименьшее значение 0 достигается в точке (0,0)</t>
  </si>
  <si>
    <t>рг</t>
  </si>
  <si>
    <t>Задание 1 - метод множетелей лагранжа</t>
  </si>
  <si>
    <r>
      <t>L(</t>
    </r>
    <r>
      <rPr>
        <i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1​,</t>
    </r>
    <r>
      <rPr>
        <i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2​,</t>
    </r>
    <r>
      <rPr>
        <i/>
        <sz val="11"/>
        <color theme="1"/>
        <rFont val="Calibri"/>
        <family val="2"/>
        <charset val="204"/>
        <scheme val="minor"/>
      </rPr>
      <t>λ</t>
    </r>
    <r>
      <rPr>
        <sz val="11"/>
        <color theme="1"/>
        <rFont val="Calibri"/>
        <family val="2"/>
        <charset val="204"/>
        <scheme val="minor"/>
      </rPr>
      <t>) = 3x1*x1 - x1*x2 + 3x2 + λ(3 -x1-x2)</t>
    </r>
  </si>
  <si>
    <t>Составление функции Лагранжа:</t>
  </si>
  <si>
    <t>Нахождение частных производных</t>
  </si>
  <si>
    <t>dL/dx1</t>
  </si>
  <si>
    <t>dL/dx2</t>
  </si>
  <si>
    <t>dL/dλ</t>
  </si>
  <si>
    <t>6x1 - x2 - λ = 0</t>
  </si>
  <si>
    <t>-x1 +3  - λ = 0</t>
  </si>
  <si>
    <t>3 - x1 - x2 = 0</t>
  </si>
  <si>
    <t>Теперь необходимо решить систему</t>
  </si>
  <si>
    <t>:: 1</t>
  </si>
  <si>
    <t>:: 2</t>
  </si>
  <si>
    <t>:: 3</t>
  </si>
  <si>
    <t>λ = 3 -x1</t>
  </si>
  <si>
    <t xml:space="preserve">Из уравнения 2 :: </t>
  </si>
  <si>
    <t xml:space="preserve">Подставив это в уравнение 1 получаем :: </t>
  </si>
  <si>
    <t>}--&gt;</t>
  </si>
  <si>
    <t>7x1 -x2 -3 = 0</t>
  </si>
  <si>
    <t>:: 4</t>
  </si>
  <si>
    <t>x1 + x2 = 3</t>
  </si>
  <si>
    <t>7x1 - x2 = 3</t>
  </si>
  <si>
    <t>+</t>
  </si>
  <si>
    <t>8x1 = 6 }--&gt; x1 = 3/4</t>
  </si>
  <si>
    <t>Решить систему из уравнений 3 и 4</t>
  </si>
  <si>
    <t>Если подставить x1 = 3/4 в уравнение 3</t>
  </si>
  <si>
    <t>3/4 + x2 = 3 =&gt; x2 = 9/4</t>
  </si>
  <si>
    <t>Теперь нужно найти λ из уравнения 2</t>
  </si>
  <si>
    <t>λ = 3 - 3/4 = 9/4</t>
  </si>
  <si>
    <t xml:space="preserve"> </t>
  </si>
  <si>
    <t xml:space="preserve">6x1 -x2 -(3-x1) = 0 </t>
  </si>
  <si>
    <t>ОТВЕТ</t>
  </si>
  <si>
    <t>x1 = 3/4</t>
  </si>
  <si>
    <t>x2 = 9/4</t>
  </si>
  <si>
    <t>L = 6.75</t>
  </si>
  <si>
    <t>P(B)</t>
  </si>
  <si>
    <t>P(D)</t>
  </si>
  <si>
    <t>P(C)</t>
  </si>
  <si>
    <t>0.9</t>
  </si>
  <si>
    <t>0.88</t>
  </si>
  <si>
    <t>0.95</t>
  </si>
  <si>
    <t>0.8</t>
  </si>
  <si>
    <t>0.7</t>
  </si>
  <si>
    <t>P(E)</t>
  </si>
  <si>
    <t>`</t>
  </si>
  <si>
    <t>P(A)</t>
  </si>
  <si>
    <t>Система состоит из двух блоков, соединенных последовательно. 85 Испытаний</t>
  </si>
  <si>
    <t>0.1</t>
  </si>
  <si>
    <t>1.2</t>
  </si>
  <si>
    <t>0.05</t>
  </si>
  <si>
    <t>0.2</t>
  </si>
  <si>
    <t>0.3</t>
  </si>
  <si>
    <t xml:space="preserve">P(отказ блок 1) </t>
  </si>
  <si>
    <t xml:space="preserve">P(отказ блок 2) </t>
  </si>
  <si>
    <t xml:space="preserve">P(работа блок 1) </t>
  </si>
  <si>
    <t xml:space="preserve">P(работа блок 2) </t>
  </si>
  <si>
    <t>Фомула расчета для последовательного соединения: P = P₁ × P₂ × ... × Pₙ</t>
  </si>
  <si>
    <t>0.1 × 0.12 × 0.05 = 0.0006</t>
  </si>
  <si>
    <t>0.2 × 0.3 = 0.06</t>
  </si>
  <si>
    <t>1 - 0.06 = 0.94</t>
  </si>
  <si>
    <t>1 - 0.0006 = 0.9994</t>
  </si>
  <si>
    <t>P(аналит) = P(работа_блок1) × P(работа_блок2) = 0.9994 × 0.94 = 0.939436</t>
  </si>
  <si>
    <t>Шаг 1. Аналитический расчет надежности системы</t>
  </si>
  <si>
    <t>Шаг 2. Метод Монте-Карло для оценки надежности</t>
  </si>
  <si>
    <t>Алгоритм одного испытания:</t>
  </si>
  <si>
    <t>1. Для каждого элемента генерируем случайное число r ∈ [0;1]</t>
  </si>
  <si>
    <t>2. Если r ≤ P(элемента), элемент работает, иначе - отказал</t>
  </si>
  <si>
    <t>3. Блок работает, если работает хотя бы один его элемент</t>
  </si>
  <si>
    <t>4. Система работает, если работают оба блока</t>
  </si>
  <si>
    <t>№</t>
  </si>
  <si>
    <t>r(A)</t>
  </si>
  <si>
    <t>r(B)</t>
  </si>
  <si>
    <t>r(C)</t>
  </si>
  <si>
    <t>r(D)</t>
  </si>
  <si>
    <t>r(E)</t>
  </si>
  <si>
    <t>E</t>
  </si>
  <si>
    <t>Блок1</t>
  </si>
  <si>
    <t>Блок2</t>
  </si>
  <si>
    <t>Блок 1</t>
  </si>
  <si>
    <t>Блок 2</t>
  </si>
  <si>
    <t>&amp;&amp;</t>
  </si>
  <si>
    <t>||</t>
  </si>
  <si>
    <t>K - Количество успешных испытаний</t>
  </si>
  <si>
    <t>N - Общее количество испытаний</t>
  </si>
  <si>
    <t>-</t>
  </si>
  <si>
    <t>Результат</t>
  </si>
  <si>
    <t>Шаг 3. Рассчет абсолютной погрешности</t>
  </si>
  <si>
    <t>|P* - P|=</t>
  </si>
  <si>
    <t>P</t>
  </si>
  <si>
    <t>P*</t>
  </si>
  <si>
    <t>P* - P=</t>
  </si>
  <si>
    <t>Оценка надежности: P* = K / N</t>
  </si>
  <si>
    <t>ОТВЕТ:</t>
  </si>
  <si>
    <t>P*=</t>
  </si>
  <si>
    <t>|P* - P|</t>
  </si>
  <si>
    <t>3 вариант</t>
  </si>
  <si>
    <t>Шаг 1.  Алгоритм моделирования одного испытания</t>
  </si>
  <si>
    <t>Основной цикл (пока t_текущее &lt; T):</t>
  </si>
  <si>
    <t>1. Определяем ближайшее событие:</t>
  </si>
  <si>
    <t>Следующее поступление заявки: t_след_заявка</t>
  </si>
  <si>
    <t>Освобождение каналов: канал1_свободен, канал2_свободен</t>
  </si>
  <si>
    <t>t_событие = min(t_след_заявка, канал1_свободен, канал2_свободен)</t>
  </si>
  <si>
    <t>1. Если t_событие &gt; T → завершаем моделирование</t>
  </si>
  <si>
    <t>2. t_текущее = t_событие</t>
  </si>
  <si>
    <t>3. Обрабатываем события в момент t_текущее:</t>
  </si>
  <si>
    <t>Если событие - поступление заявки:</t>
  </si>
  <si>
    <t>Если есть свободный канал:</t>
  </si>
  <si>
    <t>Назначаем заявку на свободный канал</t>
  </si>
  <si>
    <t>Устанавливаем время освобождения канала: t_текущее + 1</t>
  </si>
  <si>
    <t>Если оба канала заняты → отказ</t>
  </si>
  <si>
    <t>Генерируем следующую заявку: t_след_заявка = t_текущее + Exp(λ=4)</t>
  </si>
  <si>
    <t>Если событие - освобождение канала:</t>
  </si>
  <si>
    <t>Увеличиваем счетчик обслуженных заявок: обслужено += 1</t>
  </si>
  <si>
    <t>using System;</t>
  </si>
  <si>
    <t>using System.Collections.Generic;</t>
  </si>
  <si>
    <t>{</t>
  </si>
  <si>
    <t xml:space="preserve">    private Random random = new Random();</t>
  </si>
  <si>
    <t xml:space="preserve">    private double канал1Освободится = 0;</t>
  </si>
  <si>
    <t xml:space="preserve">    private double канал2Освободится = 0;</t>
  </si>
  <si>
    <t xml:space="preserve">    private int обслужено = 0;</t>
  </si>
  <si>
    <t xml:space="preserve">    private double ЭкспоненциальноеВремя(double lambda)</t>
  </si>
  <si>
    <t xml:space="preserve">    {</t>
  </si>
  <si>
    <t xml:space="preserve">        double u = random.NextDouble();</t>
  </si>
  <si>
    <t xml:space="preserve">        return -Math.Log(1 - u) / lambda;</t>
  </si>
  <si>
    <t xml:space="preserve">    }</t>
  </si>
  <si>
    <t xml:space="preserve">        double текущееВремя = 0;</t>
  </si>
  <si>
    <t xml:space="preserve">        double времяСледующейЗаявки = ЭкспоненциальноеВремя(lambda);</t>
  </si>
  <si>
    <t xml:space="preserve">        while (текущееВремя &lt; времяМоделирования)</t>
  </si>
  <si>
    <t xml:space="preserve">        {</t>
  </si>
  <si>
    <t xml:space="preserve">            double ближайшееСобытие = времяСледующейЗаявки;</t>
  </si>
  <si>
    <t xml:space="preserve">            </t>
  </si>
  <si>
    <t xml:space="preserve">            if (ближайшееСобытие &gt; времяМоделирования)</t>
  </si>
  <si>
    <t xml:space="preserve">                break;</t>
  </si>
  <si>
    <t xml:space="preserve">            текущееВремя = ближайшееСобытие;</t>
  </si>
  <si>
    <t xml:space="preserve">            ОбработатьСобытия(текущееВремя, ref времяСледующейЗаявки);</t>
  </si>
  <si>
    <t xml:space="preserve">        }</t>
  </si>
  <si>
    <t xml:space="preserve">            обслужено++;</t>
  </si>
  <si>
    <t xml:space="preserve">        return обслужено;</t>
  </si>
  <si>
    <t xml:space="preserve">    private void ОбработатьСобытия(double текущееВремя, ref double времяСледующейЗаявки)</t>
  </si>
  <si>
    <t xml:space="preserve">        if (Math.Abs(канал1Освободится - текущееВремя) &lt; 0.0001)</t>
  </si>
  <si>
    <t xml:space="preserve">            канал1Освободится = 0;</t>
  </si>
  <si>
    <t xml:space="preserve">        if (Math.Abs(канал2Освободится - текущееВремя) &lt; 0.0001)</t>
  </si>
  <si>
    <t xml:space="preserve">            канал2Освободится = 0;</t>
  </si>
  <si>
    <t xml:space="preserve">        if (Math.Abs(времяСледующейЗаявки - текущееВремя) &lt; 0.0001)</t>
  </si>
  <si>
    <t xml:space="preserve">            ОбработатьЗаявку(текущееВремя);</t>
  </si>
  <si>
    <t xml:space="preserve">            времяСледующейЗаявки = текущееВремя + ЭкспоненциальноеВремя(lambda);</t>
  </si>
  <si>
    <t xml:space="preserve">    private void ОбработатьЗаявку(double времяПоступления)</t>
  </si>
  <si>
    <t xml:space="preserve">        if (канал1Освободится &lt;= времяПоступления)</t>
  </si>
  <si>
    <t xml:space="preserve">        else if (канал2Освободится &lt;= времяПоступления)</t>
  </si>
  <si>
    <t xml:space="preserve">            канал2Освободится = времяПоступления + 1.0;</t>
  </si>
  <si>
    <t xml:space="preserve">    public int ПолучитьОбслуженные() =&gt; обслужено;</t>
  </si>
  <si>
    <t xml:space="preserve">    public void Сбросить()</t>
  </si>
  <si>
    <t xml:space="preserve">        канал1Освободится = 0;</t>
  </si>
  <si>
    <t xml:space="preserve">        канал2Освободится = 0;</t>
  </si>
  <si>
    <t xml:space="preserve">        обслужено = 0;</t>
  </si>
  <si>
    <t>}</t>
  </si>
  <si>
    <t xml:space="preserve">Алгоритм решения представлен кодом </t>
  </si>
  <si>
    <t>Шаг 2: Моделирование</t>
  </si>
  <si>
    <t>Класс Трехканальная_СМО, который представляет собой сущность трехканальной СМО</t>
  </si>
  <si>
    <t>class Program</t>
  </si>
  <si>
    <t xml:space="preserve">    static void Main()</t>
  </si>
  <si>
    <t xml:space="preserve">        int общееКоличествоОбслуженных = 0;</t>
  </si>
  <si>
    <t xml:space="preserve">        int количествоИспытаний = 85;</t>
  </si>
  <si>
    <t xml:space="preserve">        Console.WriteLine("Проведение 85 испытаний методом Монте-Карло:");</t>
  </si>
  <si>
    <t xml:space="preserve">        Console.WriteLine("№ испытания\tОбслужено заявок");</t>
  </si>
  <si>
    <t xml:space="preserve">        for (int i = 1; i &lt;= количествоИспытаний; i++)</t>
  </si>
  <si>
    <t xml:space="preserve">            система.Сбросить();</t>
  </si>
  <si>
    <t xml:space="preserve">            общееКоличествоОбслуженных += обслужено;</t>
  </si>
  <si>
    <t xml:space="preserve">            Console.WriteLine($"{i}\t\t{обслужено}");</t>
  </si>
  <si>
    <t xml:space="preserve">        double математическоеОжидание = (double)общееКоличествоОбслуженных / количествоИспытаний;</t>
  </si>
  <si>
    <t xml:space="preserve">        Console.WriteLine($"\nРезультаты:");</t>
  </si>
  <si>
    <t>Точка входа в программу. Проведение нужного количества испытаний</t>
  </si>
  <si>
    <t>Потсавновка задачи</t>
  </si>
  <si>
    <t>public class Двухканальная_СМО</t>
  </si>
  <si>
    <t xml:space="preserve">    private double lambda = 4.0;</t>
  </si>
  <si>
    <t xml:space="preserve">    public int Моделировать(double времяМоделирования = 6.0)</t>
  </si>
  <si>
    <t xml:space="preserve">            if (канал1Освободится &gt; текущееВремя &amp;&amp; канал1Освободится &lt; ближайшееСобытие)</t>
  </si>
  <si>
    <t xml:space="preserve">                ближайшееСобытие = канал1Освободится;</t>
  </si>
  <si>
    <t xml:space="preserve">            if (канал2Освободится &gt; текущееВремя &amp;&amp; канал2Освободится &lt; ближайшееСобытие)</t>
  </si>
  <si>
    <t xml:space="preserve">                ближайшееСобытие = канал2Освободится;</t>
  </si>
  <si>
    <t xml:space="preserve">            канал1Освободится = времяПоступления + 1.0;</t>
  </si>
  <si>
    <t xml:space="preserve">        var система = new Двухканальная_СМО();</t>
  </si>
  <si>
    <t xml:space="preserve">        </t>
  </si>
  <si>
    <t xml:space="preserve">            int обслужено = система.Моделировать(6.0);</t>
  </si>
  <si>
    <t xml:space="preserve">        Console.WriteLine($"Общее количество обслуженных заявок: {общееКоличествоОбслуженных}");</t>
  </si>
  <si>
    <t xml:space="preserve">        Console.WriteLine($"Математическое ожидание: {математическоеОжидание:F2}");</t>
  </si>
  <si>
    <t>Двухканальная СМО</t>
  </si>
  <si>
    <t>Длительность обслуживания каждой заявки равна 1 мин.</t>
  </si>
  <si>
    <t>Пуассоновский поток заявок. Время между заявками τ распределено экспоненциально: f(τ) = 4e^(-4τ).</t>
  </si>
  <si>
    <t>Время моделирования Т=6 мин.</t>
  </si>
  <si>
    <t>Для матричной игры, заданной платежной матрицей согласно своему</t>
  </si>
  <si>
    <t>варианту (таблица 1), найти:</t>
  </si>
  <si>
    <t>a) нижнюю и верхнюю цены игры;</t>
  </si>
  <si>
    <t>b) все максиминные и минимаксные стратегии игроков;</t>
  </si>
  <si>
    <t>c) цену игры и седловые точки, если они существуют;</t>
  </si>
  <si>
    <t>Задание 1. Поиск нижней и верхней цены игры</t>
  </si>
  <si>
    <t xml:space="preserve">Срока 1: </t>
  </si>
  <si>
    <t>α</t>
  </si>
  <si>
    <t>β</t>
  </si>
  <si>
    <t xml:space="preserve">Срока 2: </t>
  </si>
  <si>
    <t xml:space="preserve">Срока 3: </t>
  </si>
  <si>
    <t xml:space="preserve">Столбец 1: </t>
  </si>
  <si>
    <t xml:space="preserve">Столбец 2: </t>
  </si>
  <si>
    <t xml:space="preserve">Столбец 3: </t>
  </si>
  <si>
    <t xml:space="preserve">Столбец 4: </t>
  </si>
  <si>
    <t xml:space="preserve"> }=&gt;</t>
  </si>
  <si>
    <t>Нижняя цена:</t>
  </si>
  <si>
    <t>}=&gt;</t>
  </si>
  <si>
    <t>Верхняя цена:</t>
  </si>
  <si>
    <t>Минимаксные стратегии:</t>
  </si>
  <si>
    <t>Максиминные стратегии:</t>
  </si>
  <si>
    <t>Верхняя цена игры:</t>
  </si>
  <si>
    <t>Нижняя цена игры:</t>
  </si>
  <si>
    <t>Минимаксная стратегия: B2</t>
  </si>
  <si>
    <t>Максиминные стратегии: A1, A3</t>
  </si>
  <si>
    <t>Игрок А выбирает стратегии, которые гарантируют ему выигрыш не меньше α = 2. Это стратегии, чей минимум равен 2</t>
  </si>
  <si>
    <t>Игрок B выбирает стратегии, которые гарантируют ему проигрыш не больше β = 3. Это стратегии, чей максимум равен 3</t>
  </si>
  <si>
    <t>Цена игры и седловые точки:</t>
  </si>
  <si>
    <t>Седловая точка — это такая пара стратегий,  для которой выполняется условие: aij = α = β</t>
  </si>
  <si>
    <t>2!=3</t>
  </si>
  <si>
    <t>Седловой точки нет</t>
  </si>
  <si>
    <t xml:space="preserve">}=&gt; </t>
  </si>
  <si>
    <t>цену игры нельзя определить одназначно. Надо решить задачу графическим методом</t>
  </si>
  <si>
    <t>Задание 2. Поиск минимаксной и максиминной стратегии</t>
  </si>
  <si>
    <t>Задание 3. Поиск седловой точки и цены игры</t>
  </si>
  <si>
    <t>Анализ матрицы на доминирование</t>
  </si>
  <si>
    <t>При проверке доменирования по столбцам - доминирования не обнаружено, то есть нет такого столбца в котором все элементы были бы больше или равны элементам других строк соотвественно</t>
  </si>
  <si>
    <t>При проверке доменирования по строкам - доминирования не обнаружено, то есть нет той строки в которой все элементы были бы меньше или равны элементам других строк соотвественно</t>
  </si>
  <si>
    <t>Найти решение матричной игры (индивидуальный вариант платежной</t>
  </si>
  <si>
    <t>матрицы приведен в таблице 2) графическим методом. Выписать ответ в</t>
  </si>
  <si>
    <t>смешанных стратегиях.</t>
  </si>
  <si>
    <t>Матрица остается 3*4. Так как графический метод применить к такой матрице невозможно - цена игры остается без решения (Решение в промежутке от 2 до 3)</t>
  </si>
  <si>
    <t>Поиск нижней и верхней цены игры</t>
  </si>
  <si>
    <t>Поиск минимаксной и максиминной стратегии</t>
  </si>
  <si>
    <t>Максиминные стратегии: A1</t>
  </si>
  <si>
    <t>Минимаксная стратегия: B1</t>
  </si>
  <si>
    <t>Поиск седловой точки и цены игры</t>
  </si>
  <si>
    <t>Матрица остается 2*3</t>
  </si>
  <si>
    <t>Изначально координату точки определить на взгяд - невозможно, поэтому найдем их</t>
  </si>
  <si>
    <t>Решение</t>
  </si>
  <si>
    <t>A11(0,2)</t>
  </si>
  <si>
    <t>A21(1,4)</t>
  </si>
  <si>
    <t>A12(0,3)</t>
  </si>
  <si>
    <t>A22(1,2)</t>
  </si>
  <si>
    <t xml:space="preserve">Уравнение прямой A11A21: </t>
  </si>
  <si>
    <t>Уравнение прямой A12A22:</t>
  </si>
  <si>
    <t>Точка пересечения: (1/3, 8/3)</t>
  </si>
  <si>
    <t>Цена игры соответсвенно = 8/3</t>
  </si>
  <si>
    <t>Вероятность выбора стратегии:</t>
  </si>
  <si>
    <t>p1 = x -1/3 = 2/3</t>
  </si>
  <si>
    <t>p2 = x = 1/3</t>
  </si>
  <si>
    <t>E1 = 3q1 + 2q2 + 4q3</t>
  </si>
  <si>
    <t>E2 = 2q1 + 4q2+ 1q3</t>
  </si>
  <si>
    <t>Против B1 = 3*2/3 + 2*1/3 = 8/3</t>
  </si>
  <si>
    <t>Против B2 = 2*2/3 + 4*1/3 = 8/3</t>
  </si>
  <si>
    <t>Против B3 = 4*2/3 +1*1/3 = 9/3 = 3</t>
  </si>
  <si>
    <t>Для второго игрока стратегия B3 невыгодна (она даёт первому игроку выигрыш больше цены игры), поэтому в оптимальной стратегии второго игрока q3=0q3​=0.</t>
  </si>
  <si>
    <r>
      <rPr>
        <b/>
        <sz val="11"/>
        <color theme="1"/>
        <rFont val="Calibri"/>
        <family val="2"/>
        <charset val="204"/>
        <scheme val="minor"/>
      </rPr>
      <t>Регим систему</t>
    </r>
    <r>
      <rPr>
        <sz val="11"/>
        <color theme="1"/>
        <rFont val="Calibri"/>
        <family val="2"/>
        <charset val="204"/>
        <scheme val="minor"/>
      </rPr>
      <t>:</t>
    </r>
  </si>
  <si>
    <t>q1+q2 = 1</t>
  </si>
  <si>
    <t>2q1+4q2=8/3</t>
  </si>
  <si>
    <t>3q1+2q2=8/3</t>
  </si>
  <si>
    <t>q1 = 1-q2</t>
  </si>
  <si>
    <t>2-2q2+4q2=8/3</t>
  </si>
  <si>
    <t xml:space="preserve">q2 = 1/3 </t>
  </si>
  <si>
    <t>q1 = 1-1/3</t>
  </si>
  <si>
    <t>q1 =2/3</t>
  </si>
  <si>
    <t>Вероятность выбора стратегии второго игрока:</t>
  </si>
  <si>
    <t>q2 = 1/3</t>
  </si>
  <si>
    <t>q1 = 2/3</t>
  </si>
  <si>
    <t>q3 = 0</t>
  </si>
  <si>
    <t>X</t>
  </si>
  <si>
    <t>Y1</t>
  </si>
  <si>
    <t>Y2</t>
  </si>
  <si>
    <t>Y3</t>
  </si>
  <si>
    <t>Y4</t>
  </si>
  <si>
    <t>Y5</t>
  </si>
  <si>
    <t>Y6</t>
  </si>
  <si>
    <t>Y7</t>
  </si>
  <si>
    <t>Y8</t>
  </si>
  <si>
    <t>Для этого:</t>
  </si>
  <si>
    <t>1. Рассчитать средний уровень ряда.</t>
  </si>
  <si>
    <t>2. Рассчитать абсолютный прирост, темп роста и темп прироста для всех уровней и</t>
  </si>
  <si>
    <t>средние значения этих показателей.</t>
  </si>
  <si>
    <t>3. Провести аналитическое выравнивание динамического ряда методом</t>
  </si>
  <si>
    <t>наименьших квадратов, т.е. функцию y = f(x), заданную таблично,</t>
  </si>
  <si>
    <t>аппроксимировать многочленом первой степени y = P1</t>
  </si>
  <si>
    <t>(x) = a1 + a2x;</t>
  </si>
  <si>
    <t>4. Рассчитать точность полученной динамической модели (уравнения) ряда,</t>
  </si>
  <si>
    <t>сделать прогноз на два года.</t>
  </si>
  <si>
    <t>5. Определить колеблемость показателя и его устойчивость.</t>
  </si>
  <si>
    <t>6. Показать на графике исходный и выровненный динамические ряды.</t>
  </si>
  <si>
    <t>7. Средствами MS Excel построить точечную диаграмму по исходным табличным</t>
  </si>
  <si>
    <t>данным, соответствующим своему варианту. Добавить линии тренда: линейный,</t>
  </si>
  <si>
    <t>полиномиальный, экспоненциальный. Установить флаги «Показывать уравнение</t>
  </si>
  <si>
    <t>на диаграмме», «Поместить на диаграмму величину достоверности</t>
  </si>
  <si>
    <t>аппроксимации (R^2)». Для линейной линии тренда сравнить ее показатели с</t>
  </si>
  <si>
    <t>рассчитанными аналитическим путем коэффициентами. Сделать вывод о том,</t>
  </si>
  <si>
    <t>какая из линий тренда лучше аппроксимирует исходные данные.</t>
  </si>
  <si>
    <t>8. Сделать выводы по работе.</t>
  </si>
  <si>
    <t>базовый прирост</t>
  </si>
  <si>
    <t>цепной прирост</t>
  </si>
  <si>
    <t>базовый прирост - темп</t>
  </si>
  <si>
    <t>цепной прирост - темп</t>
  </si>
  <si>
    <t>базовый рост - темп</t>
  </si>
  <si>
    <t>цепной рост - темп</t>
  </si>
  <si>
    <t>x^2</t>
  </si>
  <si>
    <t>2x</t>
  </si>
  <si>
    <t>средний абсолютный прирост</t>
  </si>
  <si>
    <t>ỹ</t>
  </si>
  <si>
    <t>среднеквадратическое отклонение. точность полученной динамической модели</t>
  </si>
  <si>
    <t>ẟ</t>
  </si>
  <si>
    <t>Vt</t>
  </si>
  <si>
    <t>Интервал прогнозных значений равен: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</si>
</sst>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3.95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2"/>
      <color rgb="FF000000"/>
      <name val="Arial"/>
      <family val="2"/>
      <charset val="204"/>
    </font>
    <font>
      <sz val="12"/>
      <color rgb="FFFF0000"/>
      <name val="Calibri"/>
      <family val="2"/>
      <scheme val="minor"/>
    </font>
    <font>
      <sz val="26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0"/>
      <color theme="1"/>
      <name val="Segoe UI"/>
      <family val="2"/>
      <charset val="204"/>
    </font>
    <font>
      <sz val="8"/>
      <color theme="1"/>
      <name val="Arial Black"/>
      <family val="2"/>
      <charset val="204"/>
    </font>
    <font>
      <sz val="14"/>
      <color theme="1"/>
      <name val="Arial Black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4"/>
      <color theme="8" tint="-0.249977111117893"/>
      <name val="Arial Black"/>
      <family val="2"/>
      <charset val="204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9" fontId="38" fillId="0" borderId="0" applyFont="0" applyFill="0" applyBorder="0" applyAlignment="0" applyProtection="0"/>
  </cellStyleXfs>
  <cellXfs count="34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0" borderId="9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18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6" borderId="9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0" fillId="9" borderId="18" xfId="0" applyFill="1" applyBorder="1"/>
    <xf numFmtId="0" fontId="0" fillId="9" borderId="4" xfId="0" applyFill="1" applyBorder="1"/>
    <xf numFmtId="0" fontId="9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8" fillId="0" borderId="32" xfId="0" applyFont="1" applyBorder="1"/>
    <xf numFmtId="0" fontId="8" fillId="0" borderId="23" xfId="0" applyFont="1" applyBorder="1"/>
    <xf numFmtId="0" fontId="8" fillId="0" borderId="28" xfId="0" applyFont="1" applyBorder="1"/>
    <xf numFmtId="0" fontId="8" fillId="0" borderId="37" xfId="0" applyFont="1" applyBorder="1"/>
    <xf numFmtId="0" fontId="15" fillId="0" borderId="0" xfId="0" applyFont="1"/>
    <xf numFmtId="0" fontId="16" fillId="0" borderId="23" xfId="0" applyFont="1" applyBorder="1"/>
    <xf numFmtId="0" fontId="16" fillId="0" borderId="37" xfId="0" applyFont="1" applyBorder="1"/>
    <xf numFmtId="0" fontId="16" fillId="0" borderId="33" xfId="0" applyFont="1" applyBorder="1"/>
    <xf numFmtId="0" fontId="16" fillId="0" borderId="24" xfId="0" applyFont="1" applyBorder="1"/>
    <xf numFmtId="0" fontId="16" fillId="0" borderId="28" xfId="0" applyFont="1" applyBorder="1"/>
    <xf numFmtId="0" fontId="16" fillId="0" borderId="35" xfId="0" applyFont="1" applyBorder="1"/>
    <xf numFmtId="0" fontId="13" fillId="0" borderId="23" xfId="0" applyFont="1" applyBorder="1"/>
    <xf numFmtId="0" fontId="13" fillId="0" borderId="37" xfId="0" applyFont="1" applyBorder="1"/>
    <xf numFmtId="0" fontId="16" fillId="0" borderId="32" xfId="0" applyFont="1" applyBorder="1"/>
    <xf numFmtId="0" fontId="16" fillId="0" borderId="36" xfId="0" applyFont="1" applyBorder="1"/>
    <xf numFmtId="0" fontId="16" fillId="0" borderId="27" xfId="0" applyFont="1" applyBorder="1"/>
    <xf numFmtId="0" fontId="13" fillId="0" borderId="0" xfId="0" applyFont="1"/>
    <xf numFmtId="0" fontId="0" fillId="11" borderId="32" xfId="0" applyFill="1" applyBorder="1"/>
    <xf numFmtId="0" fontId="8" fillId="12" borderId="23" xfId="0" applyFont="1" applyFill="1" applyBorder="1"/>
    <xf numFmtId="0" fontId="0" fillId="12" borderId="36" xfId="0" applyFill="1" applyBorder="1"/>
    <xf numFmtId="0" fontId="8" fillId="13" borderId="37" xfId="0" applyFont="1" applyFill="1" applyBorder="1"/>
    <xf numFmtId="0" fontId="13" fillId="13" borderId="0" xfId="0" applyFont="1" applyFill="1"/>
    <xf numFmtId="0" fontId="8" fillId="13" borderId="28" xfId="0" applyFont="1" applyFill="1" applyBorder="1"/>
    <xf numFmtId="0" fontId="8" fillId="13" borderId="33" xfId="0" applyFont="1" applyFill="1" applyBorder="1"/>
    <xf numFmtId="0" fontId="8" fillId="0" borderId="33" xfId="0" applyFont="1" applyBorder="1"/>
    <xf numFmtId="0" fontId="14" fillId="0" borderId="0" xfId="0" applyFont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11" borderId="23" xfId="0" applyFill="1" applyBorder="1"/>
    <xf numFmtId="0" fontId="19" fillId="11" borderId="23" xfId="0" applyFont="1" applyFill="1" applyBorder="1"/>
    <xf numFmtId="0" fontId="0" fillId="10" borderId="5" xfId="0" applyFill="1" applyBorder="1"/>
    <xf numFmtId="0" fontId="0" fillId="10" borderId="0" xfId="0" applyFill="1"/>
    <xf numFmtId="0" fontId="0" fillId="10" borderId="8" xfId="0" applyFill="1" applyBorder="1"/>
    <xf numFmtId="0" fontId="0" fillId="10" borderId="4" xfId="0" applyFill="1" applyBorder="1"/>
    <xf numFmtId="0" fontId="0" fillId="0" borderId="8" xfId="0" applyBorder="1"/>
    <xf numFmtId="0" fontId="0" fillId="11" borderId="0" xfId="0" applyFill="1"/>
    <xf numFmtId="0" fontId="0" fillId="11" borderId="7" xfId="0" applyFill="1" applyBorder="1"/>
    <xf numFmtId="0" fontId="0" fillId="11" borderId="4" xfId="0" applyFill="1" applyBorder="1"/>
    <xf numFmtId="0" fontId="20" fillId="0" borderId="0" xfId="0" applyFont="1"/>
    <xf numFmtId="0" fontId="0" fillId="0" borderId="0" xfId="0" applyAlignment="1">
      <alignment vertical="center" wrapText="1"/>
    </xf>
    <xf numFmtId="0" fontId="24" fillId="0" borderId="0" xfId="0" applyFont="1"/>
    <xf numFmtId="0" fontId="25" fillId="0" borderId="0" xfId="0" applyFont="1"/>
    <xf numFmtId="0" fontId="4" fillId="0" borderId="0" xfId="0" applyFont="1"/>
    <xf numFmtId="0" fontId="27" fillId="0" borderId="0" xfId="0" applyFont="1"/>
    <xf numFmtId="0" fontId="0" fillId="0" borderId="23" xfId="0" applyBorder="1" applyAlignment="1">
      <alignment horizontal="center"/>
    </xf>
    <xf numFmtId="0" fontId="21" fillId="0" borderId="41" xfId="0" applyFont="1" applyBorder="1"/>
    <xf numFmtId="0" fontId="28" fillId="11" borderId="43" xfId="0" applyFont="1" applyFill="1" applyBorder="1" applyAlignment="1">
      <alignment vertical="center"/>
    </xf>
    <xf numFmtId="0" fontId="28" fillId="11" borderId="45" xfId="0" applyFont="1" applyFill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/>
    <xf numFmtId="0" fontId="29" fillId="0" borderId="0" xfId="0" applyFont="1" applyAlignment="1">
      <alignment vertical="top"/>
    </xf>
    <xf numFmtId="0" fontId="3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2" fillId="0" borderId="0" xfId="0" applyFont="1" applyAlignment="1">
      <alignment vertical="center"/>
    </xf>
    <xf numFmtId="0" fontId="7" fillId="0" borderId="0" xfId="0" applyFont="1"/>
    <xf numFmtId="0" fontId="33" fillId="0" borderId="0" xfId="0" applyFont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21" fillId="0" borderId="0" xfId="0" applyFont="1"/>
    <xf numFmtId="0" fontId="0" fillId="0" borderId="1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7" fillId="0" borderId="0" xfId="0" applyFont="1"/>
    <xf numFmtId="0" fontId="0" fillId="7" borderId="0" xfId="0" applyFill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0" fontId="36" fillId="7" borderId="20" xfId="0" applyFont="1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36" fillId="16" borderId="46" xfId="0" applyFont="1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43" xfId="0" applyFill="1" applyBorder="1" applyAlignment="1">
      <alignment horizontal="center" vertical="center"/>
    </xf>
    <xf numFmtId="0" fontId="36" fillId="16" borderId="8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36" fillId="7" borderId="7" xfId="0" applyFont="1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21" fillId="0" borderId="0" xfId="0" applyFont="1" applyAlignment="1">
      <alignment horizontal="center"/>
    </xf>
    <xf numFmtId="0" fontId="32" fillId="0" borderId="66" xfId="0" applyFont="1" applyBorder="1" applyAlignment="1">
      <alignment wrapText="1"/>
    </xf>
    <xf numFmtId="0" fontId="32" fillId="0" borderId="66" xfId="0" applyFont="1" applyBorder="1" applyAlignment="1">
      <alignment horizontal="right" wrapText="1"/>
    </xf>
    <xf numFmtId="164" fontId="32" fillId="0" borderId="66" xfId="1" applyNumberFormat="1" applyFont="1" applyBorder="1" applyAlignment="1">
      <alignment horizontal="right" wrapText="1"/>
    </xf>
    <xf numFmtId="165" fontId="32" fillId="0" borderId="66" xfId="0" applyNumberFormat="1" applyFont="1" applyBorder="1" applyAlignment="1">
      <alignment horizontal="right" wrapText="1"/>
    </xf>
    <xf numFmtId="0" fontId="32" fillId="0" borderId="66" xfId="0" applyFont="1" applyBorder="1" applyAlignment="1">
      <alignment horizontal="center" vertical="center" wrapText="1"/>
    </xf>
    <xf numFmtId="0" fontId="40" fillId="0" borderId="66" xfId="0" applyFont="1" applyBorder="1" applyAlignment="1">
      <alignment horizontal="center" vertical="center" wrapText="1"/>
    </xf>
    <xf numFmtId="0" fontId="32" fillId="0" borderId="0" xfId="0" applyFont="1" applyAlignment="1">
      <alignment horizontal="right" wrapText="1"/>
    </xf>
    <xf numFmtId="2" fontId="32" fillId="0" borderId="0" xfId="1" applyNumberFormat="1" applyFont="1" applyFill="1" applyBorder="1" applyAlignment="1">
      <alignment horizontal="right" wrapText="1"/>
    </xf>
    <xf numFmtId="0" fontId="31" fillId="0" borderId="0" xfId="0" applyFont="1" applyAlignment="1">
      <alignment vertical="center"/>
    </xf>
    <xf numFmtId="9" fontId="32" fillId="0" borderId="66" xfId="1" applyFont="1" applyBorder="1" applyAlignment="1">
      <alignment horizontal="right" wrapText="1"/>
    </xf>
    <xf numFmtId="0" fontId="40" fillId="0" borderId="66" xfId="0" applyFont="1" applyBorder="1" applyAlignment="1">
      <alignment horizontal="right" wrapText="1"/>
    </xf>
    <xf numFmtId="2" fontId="32" fillId="0" borderId="66" xfId="0" applyNumberFormat="1" applyFont="1" applyBorder="1" applyAlignment="1">
      <alignment horizontal="right" wrapText="1"/>
    </xf>
    <xf numFmtId="10" fontId="32" fillId="0" borderId="66" xfId="1" applyNumberFormat="1" applyFont="1" applyBorder="1" applyAlignment="1">
      <alignment horizontal="right" wrapText="1"/>
    </xf>
    <xf numFmtId="0" fontId="32" fillId="0" borderId="66" xfId="0" applyFont="1" applyBorder="1" applyAlignment="1">
      <alignment horizontal="right"/>
    </xf>
    <xf numFmtId="0" fontId="0" fillId="0" borderId="0" xfId="0" applyAlignment="1">
      <alignment horizontal="center"/>
    </xf>
    <xf numFmtId="0" fontId="5" fillId="0" borderId="15" xfId="0" applyFont="1" applyBorder="1" applyAlignment="1">
      <alignment horizontal="right" vertical="center" wrapText="1"/>
    </xf>
    <xf numFmtId="0" fontId="5" fillId="0" borderId="16" xfId="0" applyFont="1" applyBorder="1" applyAlignment="1">
      <alignment horizontal="right"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9" borderId="19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left"/>
    </xf>
    <xf numFmtId="0" fontId="11" fillId="10" borderId="1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10" borderId="8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14" borderId="0" xfId="0" applyFill="1" applyAlignment="1">
      <alignment horizontal="center"/>
    </xf>
    <xf numFmtId="0" fontId="26" fillId="11" borderId="6" xfId="0" applyFont="1" applyFill="1" applyBorder="1" applyAlignment="1">
      <alignment horizontal="center" vertical="center" wrapText="1"/>
    </xf>
    <xf numFmtId="0" fontId="26" fillId="11" borderId="0" xfId="0" applyFont="1" applyFill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left" wrapText="1"/>
    </xf>
    <xf numFmtId="0" fontId="26" fillId="11" borderId="5" xfId="0" applyFont="1" applyFill="1" applyBorder="1" applyAlignment="1">
      <alignment horizontal="left" wrapText="1"/>
    </xf>
    <xf numFmtId="0" fontId="26" fillId="11" borderId="2" xfId="0" applyFont="1" applyFill="1" applyBorder="1" applyAlignment="1">
      <alignment horizontal="left" wrapText="1"/>
    </xf>
    <xf numFmtId="0" fontId="26" fillId="11" borderId="6" xfId="0" applyFont="1" applyFill="1" applyBorder="1" applyAlignment="1">
      <alignment horizontal="left" wrapText="1"/>
    </xf>
    <xf numFmtId="0" fontId="26" fillId="11" borderId="0" xfId="0" applyFont="1" applyFill="1" applyAlignment="1">
      <alignment horizontal="left" wrapText="1"/>
    </xf>
    <xf numFmtId="0" fontId="26" fillId="11" borderId="7" xfId="0" applyFont="1" applyFill="1" applyBorder="1" applyAlignment="1">
      <alignment horizontal="left" wrapText="1"/>
    </xf>
    <xf numFmtId="0" fontId="26" fillId="11" borderId="3" xfId="0" applyFont="1" applyFill="1" applyBorder="1" applyAlignment="1">
      <alignment horizontal="left" wrapText="1"/>
    </xf>
    <xf numFmtId="0" fontId="26" fillId="11" borderId="8" xfId="0" applyFont="1" applyFill="1" applyBorder="1" applyAlignment="1">
      <alignment horizontal="left" wrapText="1"/>
    </xf>
    <xf numFmtId="0" fontId="26" fillId="11" borderId="4" xfId="0" applyFont="1" applyFill="1" applyBorder="1" applyAlignment="1">
      <alignment horizontal="left" wrapText="1"/>
    </xf>
    <xf numFmtId="0" fontId="26" fillId="11" borderId="3" xfId="0" applyFont="1" applyFill="1" applyBorder="1" applyAlignment="1">
      <alignment horizontal="center" vertical="center" wrapText="1"/>
    </xf>
    <xf numFmtId="0" fontId="26" fillId="11" borderId="8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6" xfId="0" applyBorder="1" applyAlignment="1">
      <alignment horizontal="center"/>
    </xf>
    <xf numFmtId="0" fontId="22" fillId="0" borderId="53" xfId="0" applyFont="1" applyBorder="1" applyAlignment="1">
      <alignment horizontal="left"/>
    </xf>
    <xf numFmtId="0" fontId="22" fillId="0" borderId="33" xfId="0" applyFont="1" applyBorder="1" applyAlignment="1">
      <alignment horizontal="left"/>
    </xf>
    <xf numFmtId="0" fontId="22" fillId="0" borderId="54" xfId="0" applyFont="1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15" borderId="36" xfId="0" applyFill="1" applyBorder="1" applyAlignment="1">
      <alignment horizontal="center"/>
    </xf>
    <xf numFmtId="0" fontId="0" fillId="15" borderId="48" xfId="0" applyFill="1" applyBorder="1" applyAlignment="1">
      <alignment horizontal="center"/>
    </xf>
    <xf numFmtId="0" fontId="0" fillId="15" borderId="49" xfId="0" applyFill="1" applyBorder="1" applyAlignment="1">
      <alignment horizontal="center"/>
    </xf>
    <xf numFmtId="0" fontId="0" fillId="15" borderId="47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21" fillId="0" borderId="19" xfId="0" applyFont="1" applyBorder="1" applyAlignment="1">
      <alignment horizontal="left"/>
    </xf>
    <xf numFmtId="0" fontId="21" fillId="0" borderId="46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23" fillId="0" borderId="38" xfId="0" applyFont="1" applyBorder="1" applyAlignment="1">
      <alignment horizontal="left"/>
    </xf>
    <xf numFmtId="0" fontId="23" fillId="0" borderId="39" xfId="0" applyFont="1" applyBorder="1" applyAlignment="1">
      <alignment horizontal="left"/>
    </xf>
    <xf numFmtId="0" fontId="23" fillId="0" borderId="40" xfId="0" applyFont="1" applyBorder="1" applyAlignment="1">
      <alignment horizontal="left"/>
    </xf>
    <xf numFmtId="0" fontId="0" fillId="15" borderId="57" xfId="0" applyFill="1" applyBorder="1" applyAlignment="1">
      <alignment horizontal="center"/>
    </xf>
    <xf numFmtId="0" fontId="0" fillId="15" borderId="58" xfId="0" applyFill="1" applyBorder="1" applyAlignment="1">
      <alignment horizontal="center"/>
    </xf>
    <xf numFmtId="0" fontId="0" fillId="15" borderId="59" xfId="0" applyFill="1" applyBorder="1" applyAlignment="1">
      <alignment horizontal="center"/>
    </xf>
    <xf numFmtId="0" fontId="0" fillId="15" borderId="60" xfId="0" applyFill="1" applyBorder="1" applyAlignment="1">
      <alignment horizontal="center"/>
    </xf>
    <xf numFmtId="0" fontId="0" fillId="15" borderId="61" xfId="0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41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1" fillId="0" borderId="41" xfId="0" applyFont="1" applyBorder="1" applyAlignment="1">
      <alignment horizontal="left"/>
    </xf>
    <xf numFmtId="0" fontId="21" fillId="0" borderId="23" xfId="0" applyFont="1" applyBorder="1" applyAlignment="1">
      <alignment horizontal="left"/>
    </xf>
    <xf numFmtId="0" fontId="21" fillId="0" borderId="42" xfId="0" applyFont="1" applyBorder="1" applyAlignment="1">
      <alignment horizontal="left"/>
    </xf>
    <xf numFmtId="0" fontId="0" fillId="11" borderId="19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1" fillId="0" borderId="62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8" fillId="11" borderId="38" xfId="0" applyFont="1" applyFill="1" applyBorder="1" applyAlignment="1">
      <alignment horizontal="center" vertical="center"/>
    </xf>
    <xf numFmtId="0" fontId="28" fillId="11" borderId="40" xfId="0" applyFont="1" applyFill="1" applyBorder="1" applyAlignment="1">
      <alignment horizontal="center" vertical="center"/>
    </xf>
    <xf numFmtId="0" fontId="28" fillId="11" borderId="41" xfId="0" applyFont="1" applyFill="1" applyBorder="1" applyAlignment="1">
      <alignment horizontal="center" vertical="center"/>
    </xf>
    <xf numFmtId="0" fontId="28" fillId="11" borderId="42" xfId="0" applyFont="1" applyFill="1" applyBorder="1" applyAlignment="1">
      <alignment horizontal="center" vertical="center"/>
    </xf>
    <xf numFmtId="0" fontId="21" fillId="0" borderId="38" xfId="0" applyFont="1" applyBorder="1" applyAlignment="1">
      <alignment horizontal="left"/>
    </xf>
    <xf numFmtId="0" fontId="21" fillId="0" borderId="39" xfId="0" applyFont="1" applyBorder="1" applyAlignment="1">
      <alignment horizontal="left"/>
    </xf>
    <xf numFmtId="0" fontId="21" fillId="0" borderId="40" xfId="0" applyFont="1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1" xfId="0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34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0" fillId="0" borderId="6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9" fillId="0" borderId="67" xfId="0" applyFont="1" applyBorder="1" applyAlignment="1">
      <alignment horizontal="center" vertical="center" wrapText="1"/>
    </xf>
    <xf numFmtId="0" fontId="39" fillId="0" borderId="68" xfId="0" applyFont="1" applyBorder="1" applyAlignment="1">
      <alignment horizontal="center" vertical="center" wrapText="1"/>
    </xf>
    <xf numFmtId="0" fontId="39" fillId="0" borderId="69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1" fillId="0" borderId="7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2"/>
          <c:tx>
            <c:v>Начальные v2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'Лр7.1'!$C$23:$C$33</c:f>
              <c:numCache>
                <c:formatCode>General</c:formatCode>
                <c:ptCount val="11"/>
                <c:pt idx="0">
                  <c:v>1377</c:v>
                </c:pt>
                <c:pt idx="1">
                  <c:v>1383</c:v>
                </c:pt>
                <c:pt idx="2">
                  <c:v>1501</c:v>
                </c:pt>
                <c:pt idx="3">
                  <c:v>1625</c:v>
                </c:pt>
                <c:pt idx="4">
                  <c:v>1756</c:v>
                </c:pt>
                <c:pt idx="5">
                  <c:v>1931</c:v>
                </c:pt>
                <c:pt idx="6">
                  <c:v>2120</c:v>
                </c:pt>
                <c:pt idx="7">
                  <c:v>2162</c:v>
                </c:pt>
                <c:pt idx="8">
                  <c:v>2195</c:v>
                </c:pt>
                <c:pt idx="9">
                  <c:v>2471</c:v>
                </c:pt>
                <c:pt idx="10">
                  <c:v>2593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31B-4EF1-B0F2-66EF60E32654}"/>
            </c:ext>
          </c:extLst>
        </c:ser>
        <c:ser>
          <c:idx val="3"/>
          <c:order val="3"/>
          <c:tx>
            <c:v>Прогноз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'Лр7.1'!$C$132:$C$145</c:f>
              <c:numCache>
                <c:formatCode>0.00</c:formatCode>
                <c:ptCount val="14"/>
                <c:pt idx="0">
                  <c:v>1285.2727272727352</c:v>
                </c:pt>
                <c:pt idx="1">
                  <c:v>1412.1090909090999</c:v>
                </c:pt>
                <c:pt idx="2">
                  <c:v>1538.9454545454646</c:v>
                </c:pt>
                <c:pt idx="3">
                  <c:v>1665.7818181818293</c:v>
                </c:pt>
                <c:pt idx="4">
                  <c:v>1792.618181818194</c:v>
                </c:pt>
                <c:pt idx="5">
                  <c:v>1919.4545454545587</c:v>
                </c:pt>
                <c:pt idx="6">
                  <c:v>2046.2909090909234</c:v>
                </c:pt>
                <c:pt idx="7">
                  <c:v>2173.1272727272881</c:v>
                </c:pt>
                <c:pt idx="8">
                  <c:v>2299.9636363636528</c:v>
                </c:pt>
                <c:pt idx="9">
                  <c:v>2426.8000000000175</c:v>
                </c:pt>
                <c:pt idx="10">
                  <c:v>2553.6363636363822</c:v>
                </c:pt>
                <c:pt idx="11">
                  <c:v>2680.4727272727469</c:v>
                </c:pt>
                <c:pt idx="12">
                  <c:v>2807.3090909091115</c:v>
                </c:pt>
                <c:pt idx="13">
                  <c:v>2934.1454545454762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31B-4EF1-B0F2-66EF60E32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139152"/>
        <c:axId val="14680935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Начальные v1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('Лр7.1'!$A$23:$A$33,'Лр7.1'!$A$143:$A$145)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  <c:pt idx="11">
                        <c:v>2021</c:v>
                      </c:pt>
                      <c:pt idx="12">
                        <c:v>2022</c:v>
                      </c:pt>
                      <c:pt idx="13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'Лр7.1'!$B$23:$B$33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1316</c:v>
                      </c:pt>
                      <c:pt idx="1">
                        <c:v>1400</c:v>
                      </c:pt>
                      <c:pt idx="2">
                        <c:v>1609</c:v>
                      </c:pt>
                      <c:pt idx="3">
                        <c:v>1723</c:v>
                      </c:pt>
                      <c:pt idx="4">
                        <c:v>1809</c:v>
                      </c:pt>
                      <c:pt idx="5">
                        <c:v>1909</c:v>
                      </c:pt>
                      <c:pt idx="6">
                        <c:v>1957</c:v>
                      </c:pt>
                      <c:pt idx="7">
                        <c:v>2112</c:v>
                      </c:pt>
                      <c:pt idx="8">
                        <c:v>2319</c:v>
                      </c:pt>
                      <c:pt idx="9">
                        <c:v>2384</c:v>
                      </c:pt>
                      <c:pt idx="10">
                        <c:v>2543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F31B-4EF1-B0F2-66EF60E3265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Прогноз v1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('Лр7.1'!$A$23:$A$33,'Лр7.1'!$A$143:$A$145)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  <c:pt idx="11">
                        <c:v>2021</c:v>
                      </c:pt>
                      <c:pt idx="12">
                        <c:v>2022</c:v>
                      </c:pt>
                      <c:pt idx="13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'Лр7.1'!$B$132:$B$145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1319.7727272727352</c:v>
                      </c:pt>
                      <c:pt idx="1">
                        <c:v>1439.1090909090999</c:v>
                      </c:pt>
                      <c:pt idx="2">
                        <c:v>1558.4454545454646</c:v>
                      </c:pt>
                      <c:pt idx="3">
                        <c:v>1677.7818181818293</c:v>
                      </c:pt>
                      <c:pt idx="4">
                        <c:v>1797.118181818194</c:v>
                      </c:pt>
                      <c:pt idx="5">
                        <c:v>1916.4545454545587</c:v>
                      </c:pt>
                      <c:pt idx="6">
                        <c:v>2035.7909090909234</c:v>
                      </c:pt>
                      <c:pt idx="7">
                        <c:v>2155.1272727272881</c:v>
                      </c:pt>
                      <c:pt idx="8">
                        <c:v>2274.4636363636528</c:v>
                      </c:pt>
                      <c:pt idx="9">
                        <c:v>2393.8000000000175</c:v>
                      </c:pt>
                      <c:pt idx="10">
                        <c:v>2513.1363636363822</c:v>
                      </c:pt>
                      <c:pt idx="11">
                        <c:v>2632.4727272727469</c:v>
                      </c:pt>
                      <c:pt idx="12">
                        <c:v>2751.8090909091115</c:v>
                      </c:pt>
                      <c:pt idx="13">
                        <c:v>2871.1454545454762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31B-4EF1-B0F2-66EF60E32654}"/>
                  </c:ext>
                </c:extLst>
              </c15:ser>
            </c15:filteredLineSeries>
          </c:ext>
        </c:extLst>
      </c:lineChart>
      <c:catAx>
        <c:axId val="146813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93552"/>
        <c:crosses val="autoZero"/>
        <c:auto val="1"/>
        <c:lblAlgn val="ctr"/>
        <c:lblOffset val="100"/>
        <c:noMultiLvlLbl val="0"/>
      </c:catAx>
      <c:valAx>
        <c:axId val="14680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39152"/>
        <c:crosses val="autoZero"/>
        <c:crossBetween val="between"/>
        <c:majorUnit val="50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3.png"/><Relationship Id="rId7" Type="http://schemas.openxmlformats.org/officeDocument/2006/relationships/chart" Target="../charts/chart1.xml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16933</xdr:colOff>
      <xdr:row>27</xdr:row>
      <xdr:rowOff>16934</xdr:rowOff>
    </xdr:from>
    <xdr:to>
      <xdr:col>9</xdr:col>
      <xdr:colOff>508401</xdr:colOff>
      <xdr:row>59</xdr:row>
      <xdr:rowOff>88953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EF553A-47FF-4953-9DD8-61C71D8D6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7866" y="5748867"/>
          <a:ext cx="6867638" cy="656256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26</xdr:col>
      <xdr:colOff>242384</xdr:colOff>
      <xdr:row>51</xdr:row>
      <xdr:rowOff>10160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CCF26BD-17BF-4795-B6A9-7373B1C2F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3467" y="6333067"/>
          <a:ext cx="7896249" cy="358986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1</xdr:rowOff>
    </xdr:from>
    <xdr:to>
      <xdr:col>26</xdr:col>
      <xdr:colOff>213361</xdr:colOff>
      <xdr:row>69</xdr:row>
      <xdr:rowOff>147083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990CB63-59B0-4584-AF8F-1918F4BB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0400" y="10088881"/>
          <a:ext cx="7863840" cy="3113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286215</xdr:colOff>
      <xdr:row>9</xdr:row>
      <xdr:rowOff>72632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568826-8667-4066-9AD1-D86961BC7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34215" cy="1733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6</xdr:col>
      <xdr:colOff>48142</xdr:colOff>
      <xdr:row>16</xdr:row>
      <xdr:rowOff>11534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B118111-FF93-42EF-ADA5-E427BA361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4560"/>
          <a:ext cx="3705742" cy="743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168349</xdr:rowOff>
    </xdr:from>
    <xdr:ext cx="2836727" cy="1175589"/>
    <xdr:pic>
      <xdr:nvPicPr>
        <xdr:cNvPr id="2" name="Рисунок 1">
          <a:extLst>
            <a:ext uri="{FF2B5EF4-FFF2-40B4-BE49-F238E27FC236}">
              <a16:creationId xmlns:a16="http://schemas.microsoft.com/office/drawing/2014/main" id="{F04C2308-3DAF-4A4B-B517-220E19C5F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32749"/>
          <a:ext cx="2836727" cy="117558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59267</xdr:colOff>
      <xdr:row>15</xdr:row>
      <xdr:rowOff>8467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51AB29E-F22B-4F4F-8141-5898C2B35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45667" cy="294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6</xdr:col>
      <xdr:colOff>23333</xdr:colOff>
      <xdr:row>36</xdr:row>
      <xdr:rowOff>31315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AA724E8-50B4-4C38-87F3-334409A5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81808"/>
          <a:ext cx="3655881" cy="172232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62</xdr:row>
      <xdr:rowOff>0</xdr:rowOff>
    </xdr:from>
    <xdr:to>
      <xdr:col>5</xdr:col>
      <xdr:colOff>595923</xdr:colOff>
      <xdr:row>71</xdr:row>
      <xdr:rowOff>25432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A25B2F9-3EBF-4C82-ADF1-8A48E8798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2621846"/>
          <a:ext cx="3624384" cy="169597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25</xdr:col>
      <xdr:colOff>289889</xdr:colOff>
      <xdr:row>39</xdr:row>
      <xdr:rowOff>112022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829B62D-E314-4E70-B5EF-7D0C61B5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250950"/>
          <a:ext cx="6906589" cy="643027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39</xdr:col>
      <xdr:colOff>166063</xdr:colOff>
      <xdr:row>39</xdr:row>
      <xdr:rowOff>144937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C39532B-93DD-4860-8944-E405D4E9E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41091" y="1246909"/>
          <a:ext cx="6897063" cy="65064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222808</xdr:colOff>
      <xdr:row>14</xdr:row>
      <xdr:rowOff>154208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B25017D-D3DE-49D3-8AE4-96C7FD6A7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09208" cy="2714528"/>
        </a:xfrm>
        <a:prstGeom prst="rect">
          <a:avLst/>
        </a:prstGeom>
      </xdr:spPr>
    </xdr:pic>
    <xdr:clientData/>
  </xdr:twoCellAnchor>
  <xdr:twoCellAnchor editAs="oneCell">
    <xdr:from>
      <xdr:col>13</xdr:col>
      <xdr:colOff>11546</xdr:colOff>
      <xdr:row>5</xdr:row>
      <xdr:rowOff>46183</xdr:rowOff>
    </xdr:from>
    <xdr:to>
      <xdr:col>21</xdr:col>
      <xdr:colOff>552291</xdr:colOff>
      <xdr:row>29</xdr:row>
      <xdr:rowOff>174756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DEE7DED-19B6-4814-B534-019C6A58D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8728" y="969819"/>
          <a:ext cx="5436018" cy="5046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42332</xdr:colOff>
      <xdr:row>84</xdr:row>
      <xdr:rowOff>14112</xdr:rowOff>
    </xdr:from>
    <xdr:to>
      <xdr:col>20</xdr:col>
      <xdr:colOff>135182</xdr:colOff>
      <xdr:row>120</xdr:row>
      <xdr:rowOff>49964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7535F95-FE9E-4A48-A621-AD33296EC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6888" y="15423445"/>
          <a:ext cx="5553850" cy="663985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84</xdr:row>
      <xdr:rowOff>0</xdr:rowOff>
    </xdr:from>
    <xdr:to>
      <xdr:col>29</xdr:col>
      <xdr:colOff>270942</xdr:colOff>
      <xdr:row>89</xdr:row>
      <xdr:rowOff>73515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E4F8A20-95E4-44AF-B806-C065515FB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42333" y="15409333"/>
          <a:ext cx="5125165" cy="9907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19050</xdr:rowOff>
    </xdr:from>
    <xdr:to>
      <xdr:col>3</xdr:col>
      <xdr:colOff>533399</xdr:colOff>
      <xdr:row>16</xdr:row>
      <xdr:rowOff>13618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9328CFA-070E-4E98-8BE5-99697E6D9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500"/>
        <a:stretch/>
      </xdr:blipFill>
      <xdr:spPr>
        <a:xfrm>
          <a:off x="628649" y="1352550"/>
          <a:ext cx="1838325" cy="170906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7561</xdr:colOff>
      <xdr:row>3</xdr:row>
      <xdr:rowOff>173869</xdr:rowOff>
    </xdr:from>
    <xdr:to>
      <xdr:col>2</xdr:col>
      <xdr:colOff>385537</xdr:colOff>
      <xdr:row>7</xdr:row>
      <xdr:rowOff>105834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8C1C415-BC96-42A5-ABA6-F342700DB7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0393" b="50712"/>
        <a:stretch/>
      </xdr:blipFill>
      <xdr:spPr>
        <a:xfrm>
          <a:off x="619882" y="740833"/>
          <a:ext cx="1118810" cy="755953"/>
        </a:xfrm>
        <a:prstGeom prst="rect">
          <a:avLst/>
        </a:prstGeom>
      </xdr:spPr>
    </xdr:pic>
    <xdr:clientData/>
  </xdr:twoCellAnchor>
  <xdr:twoCellAnchor editAs="oneCell">
    <xdr:from>
      <xdr:col>1</xdr:col>
      <xdr:colOff>6186</xdr:colOff>
      <xdr:row>70</xdr:row>
      <xdr:rowOff>12212</xdr:rowOff>
    </xdr:from>
    <xdr:to>
      <xdr:col>12</xdr:col>
      <xdr:colOff>164717</xdr:colOff>
      <xdr:row>88</xdr:row>
      <xdr:rowOff>19983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DB952F4-37C0-42EE-8A0F-4F962F32D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763" y="14238654"/>
          <a:ext cx="7338916" cy="3524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4</xdr:col>
      <xdr:colOff>882315</xdr:colOff>
      <xdr:row>100</xdr:row>
      <xdr:rowOff>70404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DB10108-12AB-436D-B5BB-2338D9D62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577" y="17938750"/>
          <a:ext cx="2848373" cy="2219635"/>
        </a:xfrm>
        <a:prstGeom prst="rect">
          <a:avLst/>
        </a:prstGeom>
      </xdr:spPr>
    </xdr:pic>
    <xdr:clientData/>
  </xdr:twoCellAnchor>
  <xdr:twoCellAnchor editAs="oneCell">
    <xdr:from>
      <xdr:col>5</xdr:col>
      <xdr:colOff>280865</xdr:colOff>
      <xdr:row>89</xdr:row>
      <xdr:rowOff>73269</xdr:rowOff>
    </xdr:from>
    <xdr:to>
      <xdr:col>13</xdr:col>
      <xdr:colOff>317500</xdr:colOff>
      <xdr:row>105</xdr:row>
      <xdr:rowOff>44676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F31225D-2045-42FC-87D2-551EEB457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97788" y="18012019"/>
          <a:ext cx="4921250" cy="3097561"/>
        </a:xfrm>
        <a:prstGeom prst="rect">
          <a:avLst/>
        </a:prstGeom>
      </xdr:spPr>
    </xdr:pic>
    <xdr:clientData/>
  </xdr:twoCellAnchor>
  <xdr:oneCellAnchor>
    <xdr:from>
      <xdr:col>13</xdr:col>
      <xdr:colOff>66675</xdr:colOff>
      <xdr:row>98</xdr:row>
      <xdr:rowOff>90487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03F420-1B60-4B2B-A34A-5951BE889B95}"/>
            </a:ext>
          </a:extLst>
        </xdr:cNvPr>
        <xdr:cNvSpPr txBox="1"/>
      </xdr:nvSpPr>
      <xdr:spPr>
        <a:xfrm>
          <a:off x="8458200" y="19483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13</xdr:col>
      <xdr:colOff>28575</xdr:colOff>
      <xdr:row>71</xdr:row>
      <xdr:rowOff>47625</xdr:rowOff>
    </xdr:from>
    <xdr:to>
      <xdr:col>16</xdr:col>
      <xdr:colOff>247936</xdr:colOff>
      <xdr:row>74</xdr:row>
      <xdr:rowOff>152494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33D8B93-B939-49FB-A115-8FF007FC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20100" y="14297025"/>
          <a:ext cx="2048161" cy="67636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113</xdr:row>
      <xdr:rowOff>66675</xdr:rowOff>
    </xdr:from>
    <xdr:to>
      <xdr:col>5</xdr:col>
      <xdr:colOff>505111</xdr:colOff>
      <xdr:row>116</xdr:row>
      <xdr:rowOff>171544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2AE26537-A124-4EBB-AD8A-AF1528644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1675" y="22336125"/>
          <a:ext cx="2048161" cy="676369"/>
        </a:xfrm>
        <a:prstGeom prst="rect">
          <a:avLst/>
        </a:prstGeom>
      </xdr:spPr>
    </xdr:pic>
    <xdr:clientData/>
  </xdr:twoCellAnchor>
  <xdr:oneCellAnchor>
    <xdr:from>
      <xdr:col>2</xdr:col>
      <xdr:colOff>28576</xdr:colOff>
      <xdr:row>118</xdr:row>
      <xdr:rowOff>57150</xdr:rowOff>
    </xdr:from>
    <xdr:ext cx="1162050" cy="3714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21A7C65-10AC-448D-8633-D0FD8222BB8C}"/>
                </a:ext>
              </a:extLst>
            </xdr:cNvPr>
            <xdr:cNvSpPr txBox="1"/>
          </xdr:nvSpPr>
          <xdr:spPr>
            <a:xfrm>
              <a:off x="1381126" y="23269575"/>
              <a:ext cx="1162050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−0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4−2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21A7C65-10AC-448D-8633-D0FD8222BB8C}"/>
                </a:ext>
              </a:extLst>
            </xdr:cNvPr>
            <xdr:cNvSpPr txBox="1"/>
          </xdr:nvSpPr>
          <xdr:spPr>
            <a:xfrm>
              <a:off x="1381126" y="23269575"/>
              <a:ext cx="1162050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𝑥−0</a:t>
              </a:r>
              <a:r>
                <a:rPr lang="ru-RU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 panose="02040503050406030204" pitchFamily="18" charset="0"/>
                </a:rPr>
                <a:t>1=  (𝑦 −2)/(4−2)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9525</xdr:colOff>
      <xdr:row>118</xdr:row>
      <xdr:rowOff>19050</xdr:rowOff>
    </xdr:from>
    <xdr:ext cx="1085850" cy="3714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803BB63-F506-41A8-B6BC-8C767BE2303B}"/>
                </a:ext>
              </a:extLst>
            </xdr:cNvPr>
            <xdr:cNvSpPr txBox="1"/>
          </xdr:nvSpPr>
          <xdr:spPr>
            <a:xfrm>
              <a:off x="2581275" y="23231475"/>
              <a:ext cx="1085850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−0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−3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803BB63-F506-41A8-B6BC-8C767BE2303B}"/>
                </a:ext>
              </a:extLst>
            </xdr:cNvPr>
            <xdr:cNvSpPr txBox="1"/>
          </xdr:nvSpPr>
          <xdr:spPr>
            <a:xfrm>
              <a:off x="2581275" y="23231475"/>
              <a:ext cx="1085850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𝑥−0</a:t>
              </a:r>
              <a:r>
                <a:rPr lang="ru-RU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 panose="02040503050406030204" pitchFamily="18" charset="0"/>
                </a:rPr>
                <a:t>1=  (𝑦 −</a:t>
              </a:r>
              <a:r>
                <a:rPr lang="ru-RU" sz="1100" b="0" i="0">
                  <a:latin typeface="Cambria Math" panose="02040503050406030204" pitchFamily="18" charset="0"/>
                </a:rPr>
                <a:t>3</a:t>
              </a:r>
              <a:r>
                <a:rPr lang="en-US" sz="1100" b="0" i="0">
                  <a:latin typeface="Cambria Math" panose="02040503050406030204" pitchFamily="18" charset="0"/>
                </a:rPr>
                <a:t>)/(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ru-RU" sz="1100" b="0" i="0">
                  <a:latin typeface="Cambria Math" panose="02040503050406030204" pitchFamily="18" charset="0"/>
                </a:rPr>
                <a:t>3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600076</xdr:colOff>
      <xdr:row>120</xdr:row>
      <xdr:rowOff>95250</xdr:rowOff>
    </xdr:from>
    <xdr:ext cx="914400" cy="190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D0470C5-F83A-4094-8294-9553BA91263D}"/>
                </a:ext>
              </a:extLst>
            </xdr:cNvPr>
            <xdr:cNvSpPr txBox="1"/>
          </xdr:nvSpPr>
          <xdr:spPr>
            <a:xfrm>
              <a:off x="2562226" y="23688675"/>
              <a:ext cx="914400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−3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D0470C5-F83A-4094-8294-9553BA91263D}"/>
                </a:ext>
              </a:extLst>
            </xdr:cNvPr>
            <xdr:cNvSpPr txBox="1"/>
          </xdr:nvSpPr>
          <xdr:spPr>
            <a:xfrm>
              <a:off x="2562226" y="23688675"/>
              <a:ext cx="914400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</a:rPr>
                <a:t>𝑥=𝑦−3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171451</xdr:colOff>
      <xdr:row>120</xdr:row>
      <xdr:rowOff>114300</xdr:rowOff>
    </xdr:from>
    <xdr:ext cx="781050" cy="361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CC4CFFD-C9F6-44C1-9F83-C9011E81B1EE}"/>
                </a:ext>
              </a:extLst>
            </xdr:cNvPr>
            <xdr:cNvSpPr txBox="1"/>
          </xdr:nvSpPr>
          <xdr:spPr>
            <a:xfrm>
              <a:off x="1524001" y="23707725"/>
              <a:ext cx="781050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−2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CC4CFFD-C9F6-44C1-9F83-C9011E81B1EE}"/>
                </a:ext>
              </a:extLst>
            </xdr:cNvPr>
            <xdr:cNvSpPr txBox="1"/>
          </xdr:nvSpPr>
          <xdr:spPr>
            <a:xfrm>
              <a:off x="1524001" y="23707725"/>
              <a:ext cx="781050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(𝑦 −2)/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352425</xdr:colOff>
      <xdr:row>125</xdr:row>
      <xdr:rowOff>95250</xdr:rowOff>
    </xdr:from>
    <xdr:ext cx="2276475" cy="361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8F849F4-AC76-478A-93D4-51CC2D730DA9}"/>
                </a:ext>
              </a:extLst>
            </xdr:cNvPr>
            <xdr:cNvSpPr txBox="1"/>
          </xdr:nvSpPr>
          <xdr:spPr>
            <a:xfrm>
              <a:off x="2924175" y="24650700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−2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8F849F4-AC76-478A-93D4-51CC2D730DA9}"/>
                </a:ext>
              </a:extLst>
            </xdr:cNvPr>
            <xdr:cNvSpPr txBox="1"/>
          </xdr:nvSpPr>
          <xdr:spPr>
            <a:xfrm>
              <a:off x="2924175" y="24650700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(𝑦 −2)/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323850</xdr:colOff>
      <xdr:row>129</xdr:row>
      <xdr:rowOff>28575</xdr:rowOff>
    </xdr:from>
    <xdr:ext cx="2276475" cy="180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C10CB4-824A-4112-9AD8-113648B807C1}"/>
                </a:ext>
              </a:extLst>
            </xdr:cNvPr>
            <xdr:cNvSpPr txBox="1"/>
          </xdr:nvSpPr>
          <xdr:spPr>
            <a:xfrm>
              <a:off x="2895600" y="25346025"/>
              <a:ext cx="2276475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C10CB4-824A-4112-9AD8-113648B807C1}"/>
                </a:ext>
              </a:extLst>
            </xdr:cNvPr>
            <xdr:cNvSpPr txBox="1"/>
          </xdr:nvSpPr>
          <xdr:spPr>
            <a:xfrm>
              <a:off x="2895600" y="25346025"/>
              <a:ext cx="2276475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𝑥=</a:t>
              </a:r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r>
                <a:rPr lang="ru-RU" sz="1100" b="0" i="0">
                  <a:latin typeface="Cambria Math" panose="02040503050406030204" pitchFamily="18" charset="0"/>
                </a:rPr>
                <a:t>+</a:t>
              </a:r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447675</xdr:colOff>
      <xdr:row>132</xdr:row>
      <xdr:rowOff>9525</xdr:rowOff>
    </xdr:from>
    <xdr:ext cx="2276475" cy="361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0C22CF0-20D2-490C-85D7-37B8631ECF2B}"/>
                </a:ext>
              </a:extLst>
            </xdr:cNvPr>
            <xdr:cNvSpPr txBox="1"/>
          </xdr:nvSpPr>
          <xdr:spPr>
            <a:xfrm>
              <a:off x="447675" y="25898475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−2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0C22CF0-20D2-490C-85D7-37B8631ECF2B}"/>
                </a:ext>
              </a:extLst>
            </xdr:cNvPr>
            <xdr:cNvSpPr txBox="1"/>
          </xdr:nvSpPr>
          <xdr:spPr>
            <a:xfrm>
              <a:off x="447675" y="25898475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(𝑦 −2)/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447675</xdr:colOff>
      <xdr:row>134</xdr:row>
      <xdr:rowOff>180975</xdr:rowOff>
    </xdr:from>
    <xdr:ext cx="2276475" cy="361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62498AD-23D2-45BE-B440-726D52F71128}"/>
                </a:ext>
              </a:extLst>
            </xdr:cNvPr>
            <xdr:cNvSpPr txBox="1"/>
          </xdr:nvSpPr>
          <xdr:spPr>
            <a:xfrm>
              <a:off x="447675" y="26450925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62498AD-23D2-45BE-B440-726D52F71128}"/>
                </a:ext>
              </a:extLst>
            </xdr:cNvPr>
            <xdr:cNvSpPr txBox="1"/>
          </xdr:nvSpPr>
          <xdr:spPr>
            <a:xfrm>
              <a:off x="447675" y="26450925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 −2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466725</xdr:colOff>
      <xdr:row>137</xdr:row>
      <xdr:rowOff>9525</xdr:rowOff>
    </xdr:from>
    <xdr:ext cx="2276475" cy="361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1924E97-200E-44A7-B668-4333E8B84595}"/>
                </a:ext>
              </a:extLst>
            </xdr:cNvPr>
            <xdr:cNvSpPr txBox="1"/>
          </xdr:nvSpPr>
          <xdr:spPr>
            <a:xfrm>
              <a:off x="466725" y="26850975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1924E97-200E-44A7-B668-4333E8B84595}"/>
                </a:ext>
              </a:extLst>
            </xdr:cNvPr>
            <xdr:cNvSpPr txBox="1"/>
          </xdr:nvSpPr>
          <xdr:spPr>
            <a:xfrm>
              <a:off x="466725" y="26850975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438150</xdr:colOff>
      <xdr:row>140</xdr:row>
      <xdr:rowOff>152400</xdr:rowOff>
    </xdr:from>
    <xdr:ext cx="2276475" cy="3714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5FD194-63E0-4627-A786-23A664A5C4D5}"/>
                </a:ext>
              </a:extLst>
            </xdr:cNvPr>
            <xdr:cNvSpPr txBox="1"/>
          </xdr:nvSpPr>
          <xdr:spPr>
            <a:xfrm>
              <a:off x="438150" y="27565350"/>
              <a:ext cx="227647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</m:num>
                      <m:den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den>
                    </m:f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5FD194-63E0-4627-A786-23A664A5C4D5}"/>
                </a:ext>
              </a:extLst>
            </xdr:cNvPr>
            <xdr:cNvSpPr txBox="1"/>
          </xdr:nvSpPr>
          <xdr:spPr>
            <a:xfrm>
              <a:off x="438150" y="27565350"/>
              <a:ext cx="2276475" cy="371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𝑥=</a:t>
              </a:r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+3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457200</xdr:colOff>
      <xdr:row>138</xdr:row>
      <xdr:rowOff>76200</xdr:rowOff>
    </xdr:from>
    <xdr:ext cx="2276475" cy="361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4CD68CC-74D5-4D2E-9A5B-14878224C2F0}"/>
                </a:ext>
              </a:extLst>
            </xdr:cNvPr>
            <xdr:cNvSpPr txBox="1"/>
          </xdr:nvSpPr>
          <xdr:spPr>
            <a:xfrm>
              <a:off x="457200" y="27108150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8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4CD68CC-74D5-4D2E-9A5B-14878224C2F0}"/>
                </a:ext>
              </a:extLst>
            </xdr:cNvPr>
            <xdr:cNvSpPr txBox="1"/>
          </xdr:nvSpPr>
          <xdr:spPr>
            <a:xfrm>
              <a:off x="457200" y="27108150"/>
              <a:ext cx="2276475" cy="361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</a:rPr>
                <a:t>8</a:t>
              </a:r>
              <a:r>
                <a:rPr lang="en-US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 panose="02040503050406030204" pitchFamily="18" charset="0"/>
                </a:rPr>
                <a:t>3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592248</xdr:colOff>
      <xdr:row>1</xdr:row>
      <xdr:rowOff>127319</xdr:rowOff>
    </xdr:from>
    <xdr:to>
      <xdr:col>21</xdr:col>
      <xdr:colOff>742465</xdr:colOff>
      <xdr:row>9</xdr:row>
      <xdr:rowOff>56528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5816C05-C34E-4EE2-B770-BB88CDBA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8405" y="326349"/>
          <a:ext cx="2158543" cy="1532878"/>
        </a:xfrm>
        <a:prstGeom prst="rect">
          <a:avLst/>
        </a:prstGeom>
      </xdr:spPr>
    </xdr:pic>
    <xdr:clientData/>
  </xdr:twoCellAnchor>
  <xdr:twoCellAnchor editAs="oneCell">
    <xdr:from>
      <xdr:col>23</xdr:col>
      <xdr:colOff>45463</xdr:colOff>
      <xdr:row>7</xdr:row>
      <xdr:rowOff>39945</xdr:rowOff>
    </xdr:from>
    <xdr:to>
      <xdr:col>29</xdr:col>
      <xdr:colOff>478493</xdr:colOff>
      <xdr:row>25</xdr:row>
      <xdr:rowOff>73973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67B2F40-69B7-4645-A4A2-65D83393B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48150" y="1433154"/>
          <a:ext cx="4106581" cy="3602349"/>
        </a:xfrm>
        <a:prstGeom prst="rect">
          <a:avLst/>
        </a:prstGeom>
      </xdr:spPr>
    </xdr:pic>
    <xdr:clientData/>
  </xdr:twoCellAnchor>
  <xdr:twoCellAnchor editAs="oneCell">
    <xdr:from>
      <xdr:col>24</xdr:col>
      <xdr:colOff>460549</xdr:colOff>
      <xdr:row>27</xdr:row>
      <xdr:rowOff>41868</xdr:rowOff>
    </xdr:from>
    <xdr:to>
      <xdr:col>31</xdr:col>
      <xdr:colOff>173888</xdr:colOff>
      <xdr:row>38</xdr:row>
      <xdr:rowOff>17700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5062212-629E-4909-82A4-572A25117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30659" y="5421923"/>
          <a:ext cx="3972479" cy="2181529"/>
        </a:xfrm>
        <a:prstGeom prst="rect">
          <a:avLst/>
        </a:prstGeom>
      </xdr:spPr>
    </xdr:pic>
    <xdr:clientData/>
  </xdr:twoCellAnchor>
  <xdr:twoCellAnchor editAs="oneCell">
    <xdr:from>
      <xdr:col>21</xdr:col>
      <xdr:colOff>334946</xdr:colOff>
      <xdr:row>46</xdr:row>
      <xdr:rowOff>10467</xdr:rowOff>
    </xdr:from>
    <xdr:to>
      <xdr:col>31</xdr:col>
      <xdr:colOff>246630</xdr:colOff>
      <xdr:row>62</xdr:row>
      <xdr:rowOff>75086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B6DFAA8-1DD7-46C5-A3CA-4D7C9EDDE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83792" y="8802775"/>
          <a:ext cx="6173061" cy="326753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65</xdr:row>
      <xdr:rowOff>0</xdr:rowOff>
    </xdr:from>
    <xdr:to>
      <xdr:col>28</xdr:col>
      <xdr:colOff>56312</xdr:colOff>
      <xdr:row>71</xdr:row>
      <xdr:rowOff>34714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81B9861-5018-47BE-8B77-4D26E8596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48846" y="12372033"/>
          <a:ext cx="4496427" cy="123842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74</xdr:row>
      <xdr:rowOff>0</xdr:rowOff>
    </xdr:from>
    <xdr:to>
      <xdr:col>22</xdr:col>
      <xdr:colOff>592824</xdr:colOff>
      <xdr:row>77</xdr:row>
      <xdr:rowOff>15643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76DF7F8-C910-43CB-B09F-3B14B5D8E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48846" y="14067692"/>
          <a:ext cx="1400000" cy="590476"/>
        </a:xfrm>
        <a:prstGeom prst="rect">
          <a:avLst/>
        </a:prstGeom>
      </xdr:spPr>
    </xdr:pic>
    <xdr:clientData/>
  </xdr:twoCellAnchor>
  <xdr:oneCellAnchor>
    <xdr:from>
      <xdr:col>0</xdr:col>
      <xdr:colOff>296426</xdr:colOff>
      <xdr:row>33</xdr:row>
      <xdr:rowOff>24282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4BBB778-CD87-444A-B4CA-68421A872E31}"/>
                </a:ext>
              </a:extLst>
            </xdr:cNvPr>
            <xdr:cNvSpPr txBox="1"/>
          </xdr:nvSpPr>
          <xdr:spPr>
            <a:xfrm>
              <a:off x="296426" y="6597579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4BBB778-CD87-444A-B4CA-68421A872E31}"/>
                </a:ext>
              </a:extLst>
            </xdr:cNvPr>
            <xdr:cNvSpPr txBox="1"/>
          </xdr:nvSpPr>
          <xdr:spPr>
            <a:xfrm>
              <a:off x="296426" y="6597579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10</xdr:col>
      <xdr:colOff>34463</xdr:colOff>
      <xdr:row>148</xdr:row>
      <xdr:rowOff>6755</xdr:rowOff>
    </xdr:from>
    <xdr:to>
      <xdr:col>27</xdr:col>
      <xdr:colOff>432954</xdr:colOff>
      <xdr:row>179</xdr:row>
      <xdr:rowOff>155863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FB4281EB-339C-45E0-D047-1799ACBFE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182</xdr:row>
      <xdr:rowOff>0</xdr:rowOff>
    </xdr:from>
    <xdr:to>
      <xdr:col>30</xdr:col>
      <xdr:colOff>605265</xdr:colOff>
      <xdr:row>215</xdr:row>
      <xdr:rowOff>61461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3760BB9-55EF-7C50-6246-06F942D59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32818" y="34671000"/>
          <a:ext cx="13922947" cy="5776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59"/>
  <sheetViews>
    <sheetView topLeftCell="A15" zoomScale="51" workbookViewId="0">
      <selection activeCell="O12" sqref="O12"/>
    </sheetView>
  </sheetViews>
  <sheetFormatPr defaultRowHeight="14.6" x14ac:dyDescent="0.4"/>
  <cols>
    <col min="1" max="1" width="11.3046875" bestFit="1" customWidth="1"/>
    <col min="2" max="2" width="11.3046875" customWidth="1"/>
    <col min="3" max="3" width="18.53515625" customWidth="1"/>
    <col min="6" max="6" width="20.4609375" customWidth="1"/>
    <col min="7" max="7" width="12.84375" bestFit="1" customWidth="1"/>
    <col min="8" max="8" width="4.53515625" bestFit="1" customWidth="1"/>
    <col min="9" max="9" width="18.69140625" customWidth="1"/>
    <col min="20" max="20" width="10.69140625" customWidth="1"/>
    <col min="21" max="21" width="11.84375" customWidth="1"/>
  </cols>
  <sheetData>
    <row r="1" spans="2:26" x14ac:dyDescent="0.4">
      <c r="C1" s="185" t="s">
        <v>51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</row>
    <row r="2" spans="2:26" x14ac:dyDescent="0.4"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</row>
    <row r="3" spans="2:26" x14ac:dyDescent="0.4"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</row>
    <row r="6" spans="2:26" ht="20.399999999999999" customHeight="1" thickBot="1" x14ac:dyDescent="0.45">
      <c r="G6" s="186" t="s">
        <v>46</v>
      </c>
      <c r="H6" s="186"/>
      <c r="I6" s="186"/>
      <c r="M6" s="182" t="s">
        <v>33</v>
      </c>
      <c r="N6" s="182"/>
      <c r="O6" s="182"/>
      <c r="P6" s="182"/>
      <c r="Q6" s="182"/>
      <c r="R6" s="182"/>
      <c r="S6" s="182"/>
      <c r="T6" s="182"/>
      <c r="U6" s="182"/>
    </row>
    <row r="7" spans="2:26" ht="22.95" customHeight="1" thickBot="1" x14ac:dyDescent="0.45">
      <c r="B7" s="188" t="s">
        <v>47</v>
      </c>
      <c r="C7" s="188"/>
      <c r="D7" s="188"/>
      <c r="E7" s="188"/>
      <c r="G7" s="187"/>
      <c r="H7" s="187"/>
      <c r="I7" s="187"/>
      <c r="M7" s="202" t="s">
        <v>24</v>
      </c>
      <c r="N7" s="203"/>
      <c r="O7" s="12" t="s">
        <v>11</v>
      </c>
      <c r="P7" s="12" t="s">
        <v>20</v>
      </c>
      <c r="Q7" s="12" t="s">
        <v>21</v>
      </c>
      <c r="R7" s="12" t="s">
        <v>22</v>
      </c>
      <c r="S7" s="20" t="s">
        <v>23</v>
      </c>
      <c r="T7" s="208" t="s">
        <v>25</v>
      </c>
      <c r="U7" s="209"/>
      <c r="W7" s="201" t="s">
        <v>50</v>
      </c>
      <c r="X7" s="201"/>
      <c r="Y7" s="201"/>
      <c r="Z7" s="201"/>
    </row>
    <row r="8" spans="2:26" ht="15" thickBot="1" x14ac:dyDescent="0.45">
      <c r="B8" s="191" t="s">
        <v>0</v>
      </c>
      <c r="C8" s="193" t="s">
        <v>1</v>
      </c>
      <c r="D8" s="191" t="s">
        <v>2</v>
      </c>
      <c r="E8" s="193"/>
      <c r="G8" s="191" t="s">
        <v>19</v>
      </c>
      <c r="H8" s="192"/>
      <c r="I8" s="193"/>
      <c r="M8" s="204"/>
      <c r="N8" s="205"/>
      <c r="O8" s="13">
        <v>20</v>
      </c>
      <c r="P8" s="13">
        <v>14</v>
      </c>
      <c r="Q8" s="13">
        <v>0</v>
      </c>
      <c r="R8" s="13">
        <v>0</v>
      </c>
      <c r="S8" s="25">
        <v>0</v>
      </c>
      <c r="T8" s="210"/>
      <c r="U8" s="211"/>
    </row>
    <row r="9" spans="2:26" ht="15" thickBot="1" x14ac:dyDescent="0.45">
      <c r="B9" s="189"/>
      <c r="C9" s="190"/>
      <c r="D9" s="1" t="s">
        <v>3</v>
      </c>
      <c r="E9" s="2" t="s">
        <v>4</v>
      </c>
      <c r="G9" s="10"/>
      <c r="I9" s="11"/>
      <c r="M9" s="14" t="s">
        <v>21</v>
      </c>
      <c r="N9" s="12">
        <v>0</v>
      </c>
      <c r="O9" s="15">
        <v>2</v>
      </c>
      <c r="P9" s="12">
        <v>6</v>
      </c>
      <c r="Q9" s="12">
        <v>1</v>
      </c>
      <c r="R9" s="12">
        <v>0</v>
      </c>
      <c r="S9" s="12">
        <v>0</v>
      </c>
      <c r="T9" s="17">
        <v>14</v>
      </c>
      <c r="U9" s="21">
        <f>T9/O9</f>
        <v>7</v>
      </c>
    </row>
    <row r="10" spans="2:26" ht="15" thickBot="1" x14ac:dyDescent="0.45">
      <c r="B10" s="3" t="s">
        <v>5</v>
      </c>
      <c r="C10" s="5">
        <v>14</v>
      </c>
      <c r="D10" s="4">
        <v>2</v>
      </c>
      <c r="E10" s="5">
        <v>6</v>
      </c>
      <c r="G10" s="6" t="s">
        <v>12</v>
      </c>
      <c r="H10" s="7" t="s">
        <v>16</v>
      </c>
      <c r="I10" s="8" t="s">
        <v>17</v>
      </c>
      <c r="M10" s="14" t="s">
        <v>22</v>
      </c>
      <c r="N10" s="12">
        <v>0</v>
      </c>
      <c r="O10" s="15">
        <v>5</v>
      </c>
      <c r="P10" s="12">
        <v>2</v>
      </c>
      <c r="Q10" s="12">
        <v>0</v>
      </c>
      <c r="R10" s="12">
        <v>1</v>
      </c>
      <c r="S10" s="12">
        <v>0</v>
      </c>
      <c r="T10" s="12">
        <v>14</v>
      </c>
      <c r="U10" s="22">
        <f>T10/O10</f>
        <v>2.8</v>
      </c>
    </row>
    <row r="11" spans="2:26" ht="15" thickBot="1" x14ac:dyDescent="0.45">
      <c r="B11" s="6" t="s">
        <v>6</v>
      </c>
      <c r="C11" s="8">
        <v>14</v>
      </c>
      <c r="D11" s="7">
        <v>5</v>
      </c>
      <c r="E11" s="8">
        <v>2</v>
      </c>
      <c r="G11" s="6" t="s">
        <v>13</v>
      </c>
      <c r="H11" s="7" t="s">
        <v>16</v>
      </c>
      <c r="I11" s="8" t="s">
        <v>18</v>
      </c>
      <c r="M11" s="14" t="s">
        <v>23</v>
      </c>
      <c r="N11" s="12">
        <v>0</v>
      </c>
      <c r="O11" s="15">
        <v>5</v>
      </c>
      <c r="P11" s="12">
        <v>6</v>
      </c>
      <c r="Q11" s="12">
        <v>0</v>
      </c>
      <c r="R11" s="12">
        <v>0</v>
      </c>
      <c r="S11" s="12">
        <v>1</v>
      </c>
      <c r="T11" s="12">
        <v>20</v>
      </c>
      <c r="U11" s="22">
        <f>T11/O11</f>
        <v>4</v>
      </c>
    </row>
    <row r="12" spans="2:26" ht="15" thickBot="1" x14ac:dyDescent="0.45">
      <c r="B12" s="1" t="s">
        <v>7</v>
      </c>
      <c r="C12" s="2">
        <v>20</v>
      </c>
      <c r="D12" s="9">
        <v>5</v>
      </c>
      <c r="E12" s="2">
        <v>6</v>
      </c>
      <c r="G12" s="6" t="s">
        <v>14</v>
      </c>
      <c r="H12" s="7" t="s">
        <v>16</v>
      </c>
      <c r="I12" s="8" t="s">
        <v>27</v>
      </c>
      <c r="M12" s="183" t="s">
        <v>26</v>
      </c>
      <c r="N12" s="184"/>
      <c r="O12" s="16">
        <f>SUMPRODUCT(O9:O11,$N$9:$N$11)-O8</f>
        <v>-20</v>
      </c>
      <c r="P12" s="16">
        <f>SUMPRODUCT(P9:P11,$N$9:$N$11)-P8</f>
        <v>-14</v>
      </c>
      <c r="Q12" s="16">
        <f>SUMPRODUCT(Q9:Q11,$N$9:$N$11)-Q8</f>
        <v>0</v>
      </c>
      <c r="R12" s="16">
        <f>SUMPRODUCT(R9:R11,$N$9:$N$11)-R8</f>
        <v>0</v>
      </c>
      <c r="S12" s="16">
        <f>SUMPRODUCT(S9:S11,$N$9:$N$11)-S8</f>
        <v>0</v>
      </c>
      <c r="T12" s="16">
        <f>SUMPRODUCT(T9:T11,$N$9:$N$11)</f>
        <v>0</v>
      </c>
      <c r="U12" s="24">
        <f>T12/O12</f>
        <v>0</v>
      </c>
    </row>
    <row r="13" spans="2:26" ht="17.399999999999999" customHeight="1" thickBot="1" x14ac:dyDescent="0.45">
      <c r="B13" s="194" t="s">
        <v>8</v>
      </c>
      <c r="C13" s="195"/>
      <c r="D13" s="4" t="s">
        <v>9</v>
      </c>
      <c r="E13" s="5" t="s">
        <v>10</v>
      </c>
      <c r="G13" s="189" t="s">
        <v>15</v>
      </c>
      <c r="H13" s="188"/>
      <c r="I13" s="190"/>
    </row>
    <row r="14" spans="2:26" ht="26.4" customHeight="1" thickBot="1" x14ac:dyDescent="0.45">
      <c r="B14" s="196"/>
      <c r="C14" s="187"/>
      <c r="D14" s="9">
        <v>20</v>
      </c>
      <c r="E14" s="2">
        <v>14</v>
      </c>
      <c r="M14" s="186" t="s">
        <v>34</v>
      </c>
      <c r="N14" s="186"/>
      <c r="O14" s="186"/>
      <c r="P14" s="186"/>
      <c r="Q14" s="186"/>
      <c r="R14" s="186"/>
      <c r="S14" s="186"/>
      <c r="T14" s="186"/>
      <c r="U14" s="186"/>
    </row>
    <row r="15" spans="2:26" ht="15" thickBot="1" x14ac:dyDescent="0.45">
      <c r="M15" s="186"/>
      <c r="N15" s="186"/>
      <c r="O15" s="186"/>
      <c r="P15" s="186"/>
      <c r="Q15" s="186"/>
      <c r="R15" s="186"/>
      <c r="S15" s="186"/>
      <c r="T15" s="186"/>
      <c r="U15" s="186"/>
      <c r="W15" s="201" t="s">
        <v>49</v>
      </c>
      <c r="X15" s="201"/>
      <c r="Y15" s="201"/>
      <c r="Z15" s="201"/>
    </row>
    <row r="16" spans="2:26" ht="15" customHeight="1" thickBot="1" x14ac:dyDescent="0.45">
      <c r="M16" s="202" t="s">
        <v>24</v>
      </c>
      <c r="N16" s="203"/>
      <c r="O16" s="12" t="s">
        <v>11</v>
      </c>
      <c r="P16" s="12" t="s">
        <v>20</v>
      </c>
      <c r="Q16" s="12" t="s">
        <v>21</v>
      </c>
      <c r="R16" s="12" t="s">
        <v>22</v>
      </c>
      <c r="S16" s="20" t="s">
        <v>23</v>
      </c>
      <c r="T16" s="208" t="s">
        <v>25</v>
      </c>
      <c r="U16" s="209"/>
      <c r="W16" s="201"/>
      <c r="X16" s="201"/>
      <c r="Y16" s="201"/>
      <c r="Z16" s="201"/>
    </row>
    <row r="17" spans="3:29" ht="15" thickBot="1" x14ac:dyDescent="0.45">
      <c r="D17" s="197" t="s">
        <v>28</v>
      </c>
      <c r="E17" s="198"/>
      <c r="G17" s="37" t="s">
        <v>29</v>
      </c>
      <c r="M17" s="204"/>
      <c r="N17" s="205"/>
      <c r="O17" s="18">
        <v>20</v>
      </c>
      <c r="P17" s="12">
        <v>14</v>
      </c>
      <c r="Q17" s="12">
        <v>0</v>
      </c>
      <c r="R17" s="12">
        <v>0</v>
      </c>
      <c r="S17" s="20">
        <v>0</v>
      </c>
      <c r="T17" s="210"/>
      <c r="U17" s="211"/>
      <c r="X17" s="36"/>
    </row>
    <row r="18" spans="3:29" ht="18" thickBot="1" x14ac:dyDescent="0.45">
      <c r="D18" s="37">
        <v>2.2000000000000002</v>
      </c>
      <c r="E18" s="38">
        <v>1.4999999999999996</v>
      </c>
      <c r="G18" s="37">
        <f>D14*D18+E14*E18</f>
        <v>65</v>
      </c>
      <c r="M18" s="12" t="s">
        <v>21</v>
      </c>
      <c r="N18" s="12">
        <v>0</v>
      </c>
      <c r="O18" s="18">
        <v>0</v>
      </c>
      <c r="P18" s="12">
        <f>P9-(P$10*$O9)/$O$10</f>
        <v>5.2</v>
      </c>
      <c r="Q18" s="12">
        <f>Q9-(Q$10*$O9)/$O$10</f>
        <v>1</v>
      </c>
      <c r="R18" s="12">
        <f>R9-(R$10*$O9)/$O$10</f>
        <v>-0.4</v>
      </c>
      <c r="S18" s="12">
        <f>S9-(S$10*$O9)/$O$10</f>
        <v>0</v>
      </c>
      <c r="T18" s="17">
        <f>T9-(T$10*$O9)/$O$10</f>
        <v>8.4</v>
      </c>
      <c r="U18" s="26"/>
      <c r="W18" s="206" t="s">
        <v>36</v>
      </c>
      <c r="X18" s="206"/>
      <c r="Y18" s="206"/>
      <c r="Z18" s="206"/>
      <c r="AA18" s="206"/>
    </row>
    <row r="19" spans="3:29" ht="15" thickBot="1" x14ac:dyDescent="0.45">
      <c r="M19" s="12" t="s">
        <v>11</v>
      </c>
      <c r="N19" s="19">
        <v>20</v>
      </c>
      <c r="O19" s="23">
        <v>1</v>
      </c>
      <c r="P19" s="19">
        <f>P10/$O$10</f>
        <v>0.4</v>
      </c>
      <c r="Q19" s="19">
        <f>Q10/$O$10</f>
        <v>0</v>
      </c>
      <c r="R19" s="19">
        <f>R10/$O$10</f>
        <v>0.2</v>
      </c>
      <c r="S19" s="19">
        <f>S10/$O$10</f>
        <v>0</v>
      </c>
      <c r="T19" s="19">
        <f>T10/$O$10</f>
        <v>2.8</v>
      </c>
      <c r="U19" s="26"/>
      <c r="W19" s="207" t="s">
        <v>35</v>
      </c>
      <c r="X19" s="207"/>
      <c r="Y19" s="207"/>
      <c r="Z19" s="207"/>
      <c r="AA19" s="207"/>
      <c r="AB19" s="207"/>
      <c r="AC19" s="207"/>
    </row>
    <row r="20" spans="3:29" ht="15" thickBot="1" x14ac:dyDescent="0.45">
      <c r="D20" s="199" t="s">
        <v>30</v>
      </c>
      <c r="E20" s="200"/>
      <c r="F20" s="30" t="s">
        <v>31</v>
      </c>
      <c r="G20" s="31" t="s">
        <v>32</v>
      </c>
      <c r="M20" s="12" t="s">
        <v>23</v>
      </c>
      <c r="N20" s="12">
        <v>0</v>
      </c>
      <c r="O20" s="18">
        <v>0</v>
      </c>
      <c r="P20" s="12">
        <f>P11-(P$10*$O11)/$O$10</f>
        <v>4</v>
      </c>
      <c r="Q20" s="12">
        <f>Q11-(Q$10*$O11)/$O$10</f>
        <v>0</v>
      </c>
      <c r="R20" s="12">
        <f>R11-(R$10*$O11)/$O$10</f>
        <v>-1</v>
      </c>
      <c r="S20" s="12">
        <f>S11-(S$10*$O11)/$O$10</f>
        <v>1</v>
      </c>
      <c r="T20" s="12">
        <f>T11-(T$10*$O11)/$O$10</f>
        <v>6</v>
      </c>
      <c r="U20" s="26"/>
    </row>
    <row r="21" spans="3:29" ht="15" thickBot="1" x14ac:dyDescent="0.45">
      <c r="D21" s="10" t="s">
        <v>5</v>
      </c>
      <c r="E21" s="11"/>
      <c r="F21" s="34">
        <f>D10*$D$18+E10*$E$18</f>
        <v>13.399999999999997</v>
      </c>
      <c r="G21" s="11">
        <v>14</v>
      </c>
      <c r="M21" s="183" t="s">
        <v>26</v>
      </c>
      <c r="N21" s="184"/>
      <c r="O21" s="18">
        <v>0</v>
      </c>
      <c r="P21" s="12">
        <f>P12-(P$10*$O12)/$O$10</f>
        <v>-6</v>
      </c>
      <c r="Q21" s="12">
        <f>Q12-(Q$10*$O12)/$O$10</f>
        <v>0</v>
      </c>
      <c r="R21" s="12">
        <f>R12-(R$10*$O12)/$O$10</f>
        <v>4</v>
      </c>
      <c r="S21" s="12">
        <f>S12-(S$10*$O12)/$O$10</f>
        <v>0</v>
      </c>
      <c r="T21" s="27">
        <f>SUMPRODUCT($N$18:$N$20,T18:T20)</f>
        <v>56</v>
      </c>
      <c r="U21" s="27"/>
    </row>
    <row r="22" spans="3:29" x14ac:dyDescent="0.4">
      <c r="D22" s="10" t="s">
        <v>6</v>
      </c>
      <c r="E22" s="11"/>
      <c r="F22" s="32">
        <f>D11*$D$18+E11*$E$18</f>
        <v>14</v>
      </c>
      <c r="G22" s="11">
        <v>14</v>
      </c>
    </row>
    <row r="23" spans="3:29" ht="15" thickBot="1" x14ac:dyDescent="0.45">
      <c r="D23" s="28" t="s">
        <v>7</v>
      </c>
      <c r="E23" s="29"/>
      <c r="F23" s="33">
        <f>D12*$D$18+E12*$E$18</f>
        <v>19.999999999999996</v>
      </c>
      <c r="G23" s="29">
        <v>20</v>
      </c>
    </row>
    <row r="25" spans="3:29" x14ac:dyDescent="0.4">
      <c r="M25" s="212" t="s">
        <v>40</v>
      </c>
      <c r="N25" s="212"/>
      <c r="O25" s="212"/>
      <c r="P25" s="212"/>
      <c r="Q25" s="212"/>
      <c r="R25" s="212"/>
      <c r="S25" s="212"/>
      <c r="T25" s="212"/>
      <c r="U25" s="212"/>
    </row>
    <row r="26" spans="3:29" ht="15" thickBot="1" x14ac:dyDescent="0.45">
      <c r="M26" s="212"/>
      <c r="N26" s="212"/>
      <c r="O26" s="212"/>
      <c r="P26" s="212"/>
      <c r="Q26" s="212"/>
      <c r="R26" s="212"/>
      <c r="S26" s="212"/>
      <c r="T26" s="212"/>
      <c r="U26" s="212"/>
    </row>
    <row r="27" spans="3:29" ht="15" customHeight="1" thickBot="1" x14ac:dyDescent="0.45">
      <c r="C27" s="182" t="s">
        <v>41</v>
      </c>
      <c r="D27" s="182"/>
      <c r="E27" s="182"/>
      <c r="F27" s="182"/>
      <c r="G27" s="182"/>
      <c r="H27" s="182"/>
      <c r="I27" s="182"/>
      <c r="J27" s="182"/>
      <c r="M27" s="202" t="s">
        <v>24</v>
      </c>
      <c r="N27" s="203"/>
      <c r="O27" s="12" t="s">
        <v>11</v>
      </c>
      <c r="P27" s="18" t="s">
        <v>20</v>
      </c>
      <c r="Q27" s="12" t="s">
        <v>21</v>
      </c>
      <c r="R27" s="12" t="s">
        <v>22</v>
      </c>
      <c r="S27" s="20" t="s">
        <v>23</v>
      </c>
      <c r="T27" s="208" t="s">
        <v>25</v>
      </c>
      <c r="U27" s="209"/>
      <c r="W27" s="223" t="s">
        <v>48</v>
      </c>
      <c r="X27" s="224"/>
      <c r="Y27" s="224"/>
      <c r="Z27" s="225"/>
    </row>
    <row r="28" spans="3:29" ht="15" thickBot="1" x14ac:dyDescent="0.45">
      <c r="M28" s="204"/>
      <c r="N28" s="205"/>
      <c r="O28" s="12">
        <v>20</v>
      </c>
      <c r="P28" s="18">
        <v>14</v>
      </c>
      <c r="Q28" s="12">
        <v>0</v>
      </c>
      <c r="R28" s="12">
        <v>0</v>
      </c>
      <c r="S28" s="20">
        <v>0</v>
      </c>
      <c r="T28" s="210"/>
      <c r="U28" s="211"/>
      <c r="W28" s="226"/>
      <c r="X28" s="227"/>
      <c r="Y28" s="227"/>
      <c r="Z28" s="228"/>
    </row>
    <row r="29" spans="3:29" ht="16.3" thickBot="1" x14ac:dyDescent="0.5">
      <c r="M29" s="12" t="s">
        <v>21</v>
      </c>
      <c r="N29" s="12">
        <v>0</v>
      </c>
      <c r="O29" s="12">
        <f>O18-(O$20*$P18)/$P$20</f>
        <v>0</v>
      </c>
      <c r="P29" s="18">
        <v>0</v>
      </c>
      <c r="Q29" s="12">
        <f t="shared" ref="Q29:T30" si="0">Q18-(Q$20*$P18)/$P$20</f>
        <v>1</v>
      </c>
      <c r="R29" s="12">
        <f t="shared" si="0"/>
        <v>0.9</v>
      </c>
      <c r="S29" s="12">
        <f t="shared" si="0"/>
        <v>-1.3</v>
      </c>
      <c r="T29" s="26">
        <f t="shared" si="0"/>
        <v>0.59999999999999964</v>
      </c>
      <c r="U29" s="26"/>
      <c r="W29" s="214" t="s">
        <v>37</v>
      </c>
      <c r="X29" s="215"/>
      <c r="Y29" s="215"/>
      <c r="Z29" s="216"/>
    </row>
    <row r="30" spans="3:29" ht="16.3" thickBot="1" x14ac:dyDescent="0.5">
      <c r="M30" s="12" t="s">
        <v>11</v>
      </c>
      <c r="N30" s="12">
        <v>20</v>
      </c>
      <c r="O30" s="12">
        <f>O19-(O$20*$P19)/$P$20</f>
        <v>1</v>
      </c>
      <c r="P30" s="35">
        <v>0</v>
      </c>
      <c r="Q30" s="12">
        <f t="shared" si="0"/>
        <v>0</v>
      </c>
      <c r="R30" s="12">
        <f t="shared" si="0"/>
        <v>0.30000000000000004</v>
      </c>
      <c r="S30" s="12">
        <f t="shared" si="0"/>
        <v>-0.1</v>
      </c>
      <c r="T30" s="26">
        <f t="shared" si="0"/>
        <v>2.1999999999999997</v>
      </c>
      <c r="U30" s="26"/>
      <c r="W30" s="217" t="s">
        <v>38</v>
      </c>
      <c r="X30" s="218"/>
      <c r="Y30" s="218"/>
      <c r="Z30" s="219"/>
    </row>
    <row r="31" spans="3:29" ht="16.3" thickBot="1" x14ac:dyDescent="0.5">
      <c r="M31" s="12" t="s">
        <v>20</v>
      </c>
      <c r="N31" s="19">
        <v>14</v>
      </c>
      <c r="O31" s="19">
        <f t="shared" ref="O31:T31" si="1">O20/$P$20</f>
        <v>0</v>
      </c>
      <c r="P31" s="23">
        <f t="shared" si="1"/>
        <v>1</v>
      </c>
      <c r="Q31" s="19">
        <f t="shared" si="1"/>
        <v>0</v>
      </c>
      <c r="R31" s="19">
        <f t="shared" si="1"/>
        <v>-0.25</v>
      </c>
      <c r="S31" s="19">
        <f t="shared" si="1"/>
        <v>0.25</v>
      </c>
      <c r="T31" s="19">
        <f t="shared" si="1"/>
        <v>1.5</v>
      </c>
      <c r="U31" s="26"/>
      <c r="W31" s="220" t="s">
        <v>39</v>
      </c>
      <c r="X31" s="221"/>
      <c r="Y31" s="221"/>
      <c r="Z31" s="222"/>
    </row>
    <row r="32" spans="3:29" ht="15" thickBot="1" x14ac:dyDescent="0.45">
      <c r="M32" s="183" t="s">
        <v>26</v>
      </c>
      <c r="N32" s="184"/>
      <c r="O32" s="12">
        <f>O21-(O$19*$P21)/$P$19</f>
        <v>15</v>
      </c>
      <c r="P32" s="18">
        <v>0</v>
      </c>
      <c r="Q32" s="12">
        <f>Q21-(Q$20*$P21)/$P$20</f>
        <v>0</v>
      </c>
      <c r="R32" s="12">
        <f>R21-(R$20*$P21)/$P$20</f>
        <v>2.5</v>
      </c>
      <c r="S32" s="12">
        <f>S21-(S$20*$P21)/$P$20</f>
        <v>1.5</v>
      </c>
      <c r="T32" s="26">
        <f>T21-(T$20*$P21)/$P$20</f>
        <v>65</v>
      </c>
      <c r="U32" s="27"/>
    </row>
    <row r="39" spans="28:37" ht="23.15" x14ac:dyDescent="0.6">
      <c r="AB39" s="39" t="s">
        <v>42</v>
      </c>
      <c r="AC39" s="39"/>
      <c r="AD39" s="39"/>
      <c r="AE39" s="39"/>
      <c r="AF39" s="39"/>
      <c r="AG39" s="39"/>
      <c r="AH39" s="39"/>
      <c r="AI39" s="39"/>
      <c r="AJ39" s="39"/>
      <c r="AK39" s="39"/>
    </row>
    <row r="40" spans="28:37" ht="23.15" x14ac:dyDescent="0.6">
      <c r="AB40" s="213" t="s">
        <v>43</v>
      </c>
      <c r="AC40" s="213"/>
      <c r="AD40" s="213"/>
      <c r="AE40" s="213"/>
      <c r="AF40" s="213"/>
      <c r="AG40" s="213"/>
      <c r="AH40" s="213"/>
      <c r="AI40" s="213"/>
    </row>
    <row r="57" spans="28:40" ht="23.15" x14ac:dyDescent="0.6">
      <c r="AB57" s="39" t="s">
        <v>44</v>
      </c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</row>
    <row r="59" spans="28:40" ht="23.15" x14ac:dyDescent="0.6">
      <c r="AB59" s="213" t="s">
        <v>45</v>
      </c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</row>
  </sheetData>
  <mergeCells count="34">
    <mergeCell ref="M32:N32"/>
    <mergeCell ref="T27:U28"/>
    <mergeCell ref="T16:U17"/>
    <mergeCell ref="M25:U26"/>
    <mergeCell ref="AB59:AM59"/>
    <mergeCell ref="W29:Z29"/>
    <mergeCell ref="W30:Z30"/>
    <mergeCell ref="W31:Z31"/>
    <mergeCell ref="AB40:AI40"/>
    <mergeCell ref="W27:Z28"/>
    <mergeCell ref="W15:Z16"/>
    <mergeCell ref="M27:N28"/>
    <mergeCell ref="W7:Z7"/>
    <mergeCell ref="M7:N8"/>
    <mergeCell ref="W18:AA18"/>
    <mergeCell ref="W19:AC19"/>
    <mergeCell ref="M14:U15"/>
    <mergeCell ref="T7:U8"/>
    <mergeCell ref="M12:N12"/>
    <mergeCell ref="M16:N17"/>
    <mergeCell ref="C27:J27"/>
    <mergeCell ref="M21:N21"/>
    <mergeCell ref="C1:M3"/>
    <mergeCell ref="G6:I7"/>
    <mergeCell ref="B7:E7"/>
    <mergeCell ref="M6:U6"/>
    <mergeCell ref="G13:I13"/>
    <mergeCell ref="G8:I8"/>
    <mergeCell ref="B8:B9"/>
    <mergeCell ref="C8:C9"/>
    <mergeCell ref="D8:E8"/>
    <mergeCell ref="B13:C14"/>
    <mergeCell ref="D17:E17"/>
    <mergeCell ref="D20:E20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34FB-CF02-4835-8884-0D29B7D76F37}">
  <dimension ref="J7:AM92"/>
  <sheetViews>
    <sheetView zoomScale="68" zoomScaleNormal="40" workbookViewId="0">
      <selection activeCell="O45" sqref="O45"/>
    </sheetView>
  </sheetViews>
  <sheetFormatPr defaultRowHeight="14.6" x14ac:dyDescent="0.4"/>
  <sheetData>
    <row r="7" spans="10:23" ht="15" thickBot="1" x14ac:dyDescent="0.45"/>
    <row r="8" spans="10:23" ht="15" thickBot="1" x14ac:dyDescent="0.45">
      <c r="J8" s="30"/>
      <c r="K8" s="46" t="s">
        <v>58</v>
      </c>
      <c r="L8" s="47" t="s">
        <v>57</v>
      </c>
      <c r="M8" s="47" t="s">
        <v>56</v>
      </c>
      <c r="N8" s="51" t="s">
        <v>55</v>
      </c>
      <c r="O8" s="30"/>
    </row>
    <row r="9" spans="10:23" x14ac:dyDescent="0.4">
      <c r="J9" s="48" t="s">
        <v>52</v>
      </c>
      <c r="K9" s="49">
        <v>8</v>
      </c>
      <c r="L9" s="50">
        <v>5</v>
      </c>
      <c r="M9" s="50">
        <v>5</v>
      </c>
      <c r="N9" s="52">
        <v>3</v>
      </c>
      <c r="O9" s="48">
        <v>200</v>
      </c>
    </row>
    <row r="10" spans="10:23" x14ac:dyDescent="0.4">
      <c r="J10" s="42" t="s">
        <v>53</v>
      </c>
      <c r="K10" s="41">
        <v>6</v>
      </c>
      <c r="L10" s="40">
        <v>6</v>
      </c>
      <c r="M10" s="40">
        <v>5</v>
      </c>
      <c r="N10" s="53">
        <v>6</v>
      </c>
      <c r="O10" s="42">
        <v>200</v>
      </c>
    </row>
    <row r="11" spans="10:23" ht="15" thickBot="1" x14ac:dyDescent="0.45">
      <c r="J11" s="43" t="s">
        <v>54</v>
      </c>
      <c r="K11" s="44">
        <v>9</v>
      </c>
      <c r="L11" s="45">
        <v>8</v>
      </c>
      <c r="M11" s="45">
        <v>7</v>
      </c>
      <c r="N11" s="54">
        <v>4</v>
      </c>
      <c r="O11" s="43">
        <v>200</v>
      </c>
    </row>
    <row r="12" spans="10:23" ht="15" thickBot="1" x14ac:dyDescent="0.45">
      <c r="J12" s="30"/>
      <c r="K12" s="46">
        <v>200</v>
      </c>
      <c r="L12" s="47">
        <v>100</v>
      </c>
      <c r="M12" s="47">
        <v>200</v>
      </c>
      <c r="N12" s="51">
        <v>100</v>
      </c>
      <c r="O12" s="30"/>
    </row>
    <row r="16" spans="10:23" x14ac:dyDescent="0.4">
      <c r="J16" s="182" t="s">
        <v>59</v>
      </c>
      <c r="K16" s="182"/>
      <c r="L16" s="182"/>
      <c r="M16" s="182"/>
      <c r="N16" s="182"/>
      <c r="O16" s="182"/>
      <c r="R16" s="182" t="s">
        <v>60</v>
      </c>
      <c r="S16" s="182"/>
      <c r="T16" s="182"/>
      <c r="U16" s="182"/>
      <c r="V16" s="182"/>
      <c r="W16" s="182"/>
    </row>
    <row r="18" spans="10:24" ht="15" thickBot="1" x14ac:dyDescent="0.45"/>
    <row r="19" spans="10:24" ht="15" thickBot="1" x14ac:dyDescent="0.45">
      <c r="J19" s="30"/>
      <c r="K19" s="46" t="s">
        <v>58</v>
      </c>
      <c r="L19" s="47" t="s">
        <v>57</v>
      </c>
      <c r="M19" s="47" t="s">
        <v>56</v>
      </c>
      <c r="N19" s="51" t="s">
        <v>55</v>
      </c>
      <c r="O19" s="30"/>
    </row>
    <row r="20" spans="10:24" x14ac:dyDescent="0.4">
      <c r="J20" s="48" t="s">
        <v>52</v>
      </c>
      <c r="K20" s="55">
        <v>200</v>
      </c>
      <c r="L20" s="50"/>
      <c r="M20" s="50"/>
      <c r="N20" s="52"/>
      <c r="O20" s="48">
        <v>200</v>
      </c>
    </row>
    <row r="21" spans="10:24" x14ac:dyDescent="0.4">
      <c r="J21" s="42" t="s">
        <v>53</v>
      </c>
      <c r="K21" s="41"/>
      <c r="L21" s="56">
        <v>100</v>
      </c>
      <c r="M21" s="56">
        <v>100</v>
      </c>
      <c r="N21" s="53"/>
      <c r="O21" s="42">
        <v>200</v>
      </c>
    </row>
    <row r="22" spans="10:24" ht="15" thickBot="1" x14ac:dyDescent="0.45">
      <c r="J22" s="43" t="s">
        <v>54</v>
      </c>
      <c r="K22" s="44"/>
      <c r="L22" s="45"/>
      <c r="M22" s="57">
        <v>100</v>
      </c>
      <c r="N22" s="58">
        <v>100</v>
      </c>
      <c r="O22" s="43">
        <v>200</v>
      </c>
    </row>
    <row r="23" spans="10:24" ht="15" thickBot="1" x14ac:dyDescent="0.45">
      <c r="J23" s="30"/>
      <c r="K23" s="46">
        <v>200</v>
      </c>
      <c r="L23" s="47">
        <v>100</v>
      </c>
      <c r="M23" s="47">
        <v>200</v>
      </c>
      <c r="N23" s="51">
        <v>100</v>
      </c>
      <c r="O23" s="30">
        <f>K20*K9 +L21*L10+M10*M21+M22*M11+N22*N11</f>
        <v>3800</v>
      </c>
    </row>
    <row r="25" spans="10:24" x14ac:dyDescent="0.4">
      <c r="J25" t="s">
        <v>66</v>
      </c>
      <c r="R25" t="s">
        <v>63</v>
      </c>
    </row>
    <row r="26" spans="10:24" x14ac:dyDescent="0.4">
      <c r="R26" t="s">
        <v>62</v>
      </c>
    </row>
    <row r="27" spans="10:24" x14ac:dyDescent="0.4">
      <c r="R27" t="s">
        <v>61</v>
      </c>
    </row>
    <row r="28" spans="10:24" x14ac:dyDescent="0.4">
      <c r="R28" t="s">
        <v>64</v>
      </c>
    </row>
    <row r="29" spans="10:24" x14ac:dyDescent="0.4">
      <c r="R29" t="s">
        <v>65</v>
      </c>
    </row>
    <row r="30" spans="10:24" x14ac:dyDescent="0.4">
      <c r="L30" s="59"/>
      <c r="M30" s="59"/>
    </row>
    <row r="31" spans="10:24" x14ac:dyDescent="0.4">
      <c r="L31" s="59"/>
      <c r="M31" s="59"/>
    </row>
    <row r="32" spans="10:24" x14ac:dyDescent="0.4">
      <c r="J32" s="182" t="s">
        <v>67</v>
      </c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</row>
    <row r="36" spans="11:23" ht="15" thickBot="1" x14ac:dyDescent="0.45">
      <c r="K36" t="s">
        <v>69</v>
      </c>
      <c r="R36" t="s">
        <v>68</v>
      </c>
    </row>
    <row r="37" spans="11:23" ht="15" thickBot="1" x14ac:dyDescent="0.45">
      <c r="K37" s="30"/>
      <c r="L37" s="46" t="s">
        <v>58</v>
      </c>
      <c r="M37" s="47" t="s">
        <v>57</v>
      </c>
      <c r="N37" s="47" t="s">
        <v>56</v>
      </c>
      <c r="O37" s="51" t="s">
        <v>55</v>
      </c>
      <c r="P37" s="30" t="s">
        <v>71</v>
      </c>
      <c r="R37" s="30"/>
      <c r="S37" s="46" t="s">
        <v>58</v>
      </c>
      <c r="T37" s="47" t="s">
        <v>57</v>
      </c>
      <c r="U37" s="47" t="s">
        <v>56</v>
      </c>
      <c r="V37" s="51" t="s">
        <v>55</v>
      </c>
      <c r="W37" s="30" t="s">
        <v>71</v>
      </c>
    </row>
    <row r="38" spans="11:23" x14ac:dyDescent="0.4">
      <c r="K38" s="48" t="s">
        <v>52</v>
      </c>
      <c r="L38" s="55"/>
      <c r="M38" s="56">
        <v>100</v>
      </c>
      <c r="N38" s="50"/>
      <c r="O38" s="58">
        <v>100</v>
      </c>
      <c r="P38" s="48">
        <v>0</v>
      </c>
      <c r="R38" s="48" t="s">
        <v>52</v>
      </c>
      <c r="S38" s="68"/>
      <c r="T38" s="62">
        <v>5</v>
      </c>
      <c r="U38" s="62"/>
      <c r="V38" s="65">
        <v>3</v>
      </c>
      <c r="W38" s="48">
        <v>0</v>
      </c>
    </row>
    <row r="39" spans="11:23" x14ac:dyDescent="0.4">
      <c r="K39" s="42" t="s">
        <v>53</v>
      </c>
      <c r="L39" s="56">
        <v>200</v>
      </c>
      <c r="N39" s="56"/>
      <c r="O39" s="53"/>
      <c r="P39" s="42">
        <v>0</v>
      </c>
      <c r="R39" s="42" t="s">
        <v>53</v>
      </c>
      <c r="S39" s="63">
        <v>6</v>
      </c>
      <c r="T39" s="60"/>
      <c r="U39" s="60"/>
      <c r="V39" s="69"/>
      <c r="W39" s="42" t="s">
        <v>82</v>
      </c>
    </row>
    <row r="40" spans="11:23" ht="15" thickBot="1" x14ac:dyDescent="0.45">
      <c r="K40" s="43" t="s">
        <v>54</v>
      </c>
      <c r="L40" s="56"/>
      <c r="M40" s="45"/>
      <c r="N40" s="57">
        <v>200</v>
      </c>
      <c r="P40" s="43">
        <v>0</v>
      </c>
      <c r="R40" s="43" t="s">
        <v>54</v>
      </c>
      <c r="S40" s="70"/>
      <c r="T40" s="64"/>
      <c r="U40" s="64">
        <v>7</v>
      </c>
      <c r="V40" s="61"/>
      <c r="W40" s="43" t="s">
        <v>82</v>
      </c>
    </row>
    <row r="41" spans="11:23" ht="15" thickBot="1" x14ac:dyDescent="0.45">
      <c r="K41" s="30" t="s">
        <v>70</v>
      </c>
      <c r="L41" s="46">
        <v>0</v>
      </c>
      <c r="M41" s="47">
        <v>0</v>
      </c>
      <c r="N41" s="47">
        <v>0</v>
      </c>
      <c r="O41" s="51">
        <v>0</v>
      </c>
      <c r="P41" s="30"/>
      <c r="R41" s="30" t="s">
        <v>70</v>
      </c>
      <c r="S41" s="46" t="s">
        <v>82</v>
      </c>
      <c r="T41" s="47">
        <v>5</v>
      </c>
      <c r="U41" s="47" t="s">
        <v>82</v>
      </c>
      <c r="V41" s="51">
        <v>3</v>
      </c>
      <c r="W41" s="30"/>
    </row>
    <row r="42" spans="11:23" x14ac:dyDescent="0.4">
      <c r="K42" s="32" t="s">
        <v>72</v>
      </c>
    </row>
    <row r="43" spans="11:23" x14ac:dyDescent="0.4">
      <c r="R43" t="s">
        <v>73</v>
      </c>
      <c r="T43" t="s">
        <v>78</v>
      </c>
    </row>
    <row r="44" spans="11:23" x14ac:dyDescent="0.4">
      <c r="R44" t="s">
        <v>74</v>
      </c>
      <c r="T44" t="s">
        <v>79</v>
      </c>
    </row>
    <row r="45" spans="11:23" x14ac:dyDescent="0.4">
      <c r="R45" t="s">
        <v>77</v>
      </c>
      <c r="T45" t="s">
        <v>80</v>
      </c>
    </row>
    <row r="46" spans="11:23" x14ac:dyDescent="0.4">
      <c r="R46" t="s">
        <v>76</v>
      </c>
      <c r="T46" t="s">
        <v>77</v>
      </c>
    </row>
    <row r="47" spans="11:23" x14ac:dyDescent="0.4">
      <c r="T47" t="s">
        <v>75</v>
      </c>
    </row>
    <row r="49" spans="11:23" x14ac:dyDescent="0.4">
      <c r="R49" t="s">
        <v>81</v>
      </c>
    </row>
    <row r="50" spans="11:23" ht="15" thickBot="1" x14ac:dyDescent="0.45">
      <c r="K50" t="s">
        <v>92</v>
      </c>
    </row>
    <row r="51" spans="11:23" ht="15" thickBot="1" x14ac:dyDescent="0.45">
      <c r="K51" s="30"/>
      <c r="L51" s="46" t="s">
        <v>58</v>
      </c>
      <c r="M51" s="47" t="s">
        <v>57</v>
      </c>
      <c r="N51" s="47" t="s">
        <v>56</v>
      </c>
      <c r="O51" s="51" t="s">
        <v>55</v>
      </c>
      <c r="P51" s="30" t="s">
        <v>71</v>
      </c>
      <c r="R51" s="30"/>
      <c r="S51" s="46" t="s">
        <v>58</v>
      </c>
      <c r="T51" s="47" t="s">
        <v>57</v>
      </c>
      <c r="U51" s="47" t="s">
        <v>56</v>
      </c>
      <c r="V51" s="51" t="s">
        <v>55</v>
      </c>
      <c r="W51" s="30" t="s">
        <v>71</v>
      </c>
    </row>
    <row r="52" spans="11:23" x14ac:dyDescent="0.4">
      <c r="K52" s="48" t="s">
        <v>52</v>
      </c>
      <c r="L52" s="55"/>
      <c r="M52" s="56">
        <v>100</v>
      </c>
      <c r="N52" s="50"/>
      <c r="O52" s="58">
        <v>100</v>
      </c>
      <c r="P52" s="48">
        <v>0</v>
      </c>
      <c r="R52" s="48" t="s">
        <v>52</v>
      </c>
      <c r="S52" s="49"/>
      <c r="T52" s="62">
        <v>5</v>
      </c>
      <c r="U52" s="50"/>
      <c r="V52" s="65">
        <v>3</v>
      </c>
      <c r="W52" s="48"/>
    </row>
    <row r="53" spans="11:23" x14ac:dyDescent="0.4">
      <c r="K53" s="42" t="s">
        <v>53</v>
      </c>
      <c r="L53" s="56">
        <v>200</v>
      </c>
      <c r="N53" s="56">
        <v>0</v>
      </c>
      <c r="O53" s="53"/>
      <c r="P53" s="42">
        <v>0</v>
      </c>
      <c r="R53" s="42" t="s">
        <v>53</v>
      </c>
      <c r="S53" s="63">
        <v>6</v>
      </c>
      <c r="T53" s="40"/>
      <c r="U53" s="66" t="s">
        <v>91</v>
      </c>
      <c r="V53" s="53"/>
      <c r="W53" s="42"/>
    </row>
    <row r="54" spans="11:23" ht="15" thickBot="1" x14ac:dyDescent="0.45">
      <c r="K54" s="43" t="s">
        <v>54</v>
      </c>
      <c r="L54" s="56"/>
      <c r="M54" s="45"/>
      <c r="N54" s="57">
        <v>200</v>
      </c>
      <c r="O54" s="71">
        <v>0</v>
      </c>
      <c r="P54" s="43">
        <v>0</v>
      </c>
      <c r="R54" s="43" t="s">
        <v>54</v>
      </c>
      <c r="S54" s="44"/>
      <c r="T54" s="45"/>
      <c r="U54" s="64">
        <v>7</v>
      </c>
      <c r="V54" s="67" t="s">
        <v>90</v>
      </c>
      <c r="W54" s="43"/>
    </row>
    <row r="55" spans="11:23" ht="15" thickBot="1" x14ac:dyDescent="0.45">
      <c r="K55" s="30" t="s">
        <v>70</v>
      </c>
      <c r="L55" s="46">
        <v>0</v>
      </c>
      <c r="M55" s="47">
        <v>0</v>
      </c>
      <c r="N55" s="47">
        <v>0</v>
      </c>
      <c r="O55" s="51">
        <v>0</v>
      </c>
      <c r="P55" s="30"/>
      <c r="R55" s="30" t="s">
        <v>70</v>
      </c>
      <c r="S55" s="46"/>
      <c r="T55" s="47"/>
      <c r="U55" s="47"/>
      <c r="V55" s="51"/>
      <c r="W55" s="30"/>
    </row>
    <row r="57" spans="11:23" x14ac:dyDescent="0.4">
      <c r="R57" t="s">
        <v>83</v>
      </c>
      <c r="T57" t="s">
        <v>85</v>
      </c>
    </row>
    <row r="58" spans="11:23" x14ac:dyDescent="0.4">
      <c r="R58" t="s">
        <v>73</v>
      </c>
      <c r="T58" t="s">
        <v>86</v>
      </c>
    </row>
    <row r="59" spans="11:23" x14ac:dyDescent="0.4">
      <c r="R59" t="s">
        <v>74</v>
      </c>
      <c r="T59" t="s">
        <v>87</v>
      </c>
    </row>
    <row r="60" spans="11:23" x14ac:dyDescent="0.4">
      <c r="R60" t="s">
        <v>77</v>
      </c>
      <c r="T60" t="s">
        <v>88</v>
      </c>
    </row>
    <row r="61" spans="11:23" x14ac:dyDescent="0.4">
      <c r="R61" t="s">
        <v>76</v>
      </c>
      <c r="T61" t="s">
        <v>89</v>
      </c>
    </row>
    <row r="62" spans="11:23" x14ac:dyDescent="0.4">
      <c r="R62" t="s">
        <v>84</v>
      </c>
    </row>
    <row r="64" spans="11:23" ht="15" thickBot="1" x14ac:dyDescent="0.45">
      <c r="K64" t="s">
        <v>93</v>
      </c>
      <c r="S64" t="s">
        <v>94</v>
      </c>
    </row>
    <row r="65" spans="11:39" ht="15" thickBot="1" x14ac:dyDescent="0.45">
      <c r="K65" s="30"/>
      <c r="L65" s="46" t="s">
        <v>58</v>
      </c>
      <c r="M65" s="47" t="s">
        <v>57</v>
      </c>
      <c r="N65" s="47" t="s">
        <v>56</v>
      </c>
      <c r="O65" s="51" t="s">
        <v>55</v>
      </c>
      <c r="P65" s="30" t="s">
        <v>71</v>
      </c>
      <c r="S65" s="30"/>
      <c r="T65" s="46" t="s">
        <v>58</v>
      </c>
      <c r="U65" s="47" t="s">
        <v>57</v>
      </c>
      <c r="V65" s="47" t="s">
        <v>56</v>
      </c>
      <c r="W65" s="51" t="s">
        <v>55</v>
      </c>
      <c r="X65" s="30"/>
      <c r="Z65" s="30"/>
      <c r="AA65" s="46" t="s">
        <v>58</v>
      </c>
      <c r="AB65" s="47" t="s">
        <v>57</v>
      </c>
      <c r="AC65" s="47" t="s">
        <v>56</v>
      </c>
      <c r="AD65" s="51" t="s">
        <v>55</v>
      </c>
      <c r="AE65" s="30"/>
    </row>
    <row r="66" spans="11:39" x14ac:dyDescent="0.4">
      <c r="K66" s="48" t="s">
        <v>52</v>
      </c>
      <c r="L66" s="49"/>
      <c r="M66" s="62">
        <v>5</v>
      </c>
      <c r="N66" s="50"/>
      <c r="O66" s="65">
        <v>3</v>
      </c>
      <c r="P66" s="48">
        <v>0</v>
      </c>
      <c r="S66" s="48" t="s">
        <v>52</v>
      </c>
      <c r="T66" s="49">
        <v>8</v>
      </c>
      <c r="U66" s="50">
        <v>5</v>
      </c>
      <c r="V66" s="50">
        <v>5</v>
      </c>
      <c r="W66" s="52">
        <v>3</v>
      </c>
      <c r="X66" s="48">
        <v>0</v>
      </c>
      <c r="Z66" s="48" t="s">
        <v>52</v>
      </c>
      <c r="AA66" s="49">
        <f t="shared" ref="AA66:AD68" si="0">T66 - (T$69+$X66)</f>
        <v>1</v>
      </c>
      <c r="AB66" s="49">
        <f t="shared" si="0"/>
        <v>0</v>
      </c>
      <c r="AC66" s="72">
        <f t="shared" si="0"/>
        <v>-1</v>
      </c>
      <c r="AD66" s="49">
        <f t="shared" si="0"/>
        <v>0</v>
      </c>
      <c r="AE66" s="48">
        <v>200</v>
      </c>
    </row>
    <row r="67" spans="11:39" x14ac:dyDescent="0.4">
      <c r="K67" s="42" t="s">
        <v>53</v>
      </c>
      <c r="L67" s="63">
        <v>6</v>
      </c>
      <c r="M67" s="40"/>
      <c r="N67" s="60">
        <v>5</v>
      </c>
      <c r="O67" s="53"/>
      <c r="P67" s="42">
        <v>-1</v>
      </c>
      <c r="S67" s="42" t="s">
        <v>53</v>
      </c>
      <c r="T67" s="41">
        <v>6</v>
      </c>
      <c r="U67" s="40">
        <v>6</v>
      </c>
      <c r="V67" s="40">
        <v>5</v>
      </c>
      <c r="W67" s="53">
        <v>6</v>
      </c>
      <c r="X67" s="42">
        <v>-1</v>
      </c>
      <c r="Z67" s="42" t="s">
        <v>53</v>
      </c>
      <c r="AA67" s="49">
        <f t="shared" si="0"/>
        <v>0</v>
      </c>
      <c r="AB67" s="49">
        <f t="shared" si="0"/>
        <v>2</v>
      </c>
      <c r="AC67" s="49">
        <f t="shared" si="0"/>
        <v>0</v>
      </c>
      <c r="AD67" s="49">
        <f t="shared" si="0"/>
        <v>4</v>
      </c>
      <c r="AE67" s="42">
        <v>200</v>
      </c>
    </row>
    <row r="68" spans="11:39" ht="15" thickBot="1" x14ac:dyDescent="0.45">
      <c r="K68" s="43" t="s">
        <v>54</v>
      </c>
      <c r="L68" s="44"/>
      <c r="M68" s="45"/>
      <c r="N68" s="64">
        <v>7</v>
      </c>
      <c r="O68" s="61">
        <v>4</v>
      </c>
      <c r="P68" s="43">
        <v>1</v>
      </c>
      <c r="S68" s="43" t="s">
        <v>54</v>
      </c>
      <c r="T68" s="44">
        <v>9</v>
      </c>
      <c r="U68" s="45">
        <v>8</v>
      </c>
      <c r="V68" s="45">
        <v>7</v>
      </c>
      <c r="W68" s="54">
        <v>4</v>
      </c>
      <c r="X68" s="43">
        <v>1</v>
      </c>
      <c r="Z68" s="43" t="s">
        <v>54</v>
      </c>
      <c r="AA68" s="49">
        <f t="shared" si="0"/>
        <v>1</v>
      </c>
      <c r="AB68" s="49">
        <f t="shared" si="0"/>
        <v>2</v>
      </c>
      <c r="AC68" s="49">
        <f t="shared" si="0"/>
        <v>0</v>
      </c>
      <c r="AD68" s="49">
        <f t="shared" si="0"/>
        <v>0</v>
      </c>
      <c r="AE68" s="43">
        <v>200</v>
      </c>
    </row>
    <row r="69" spans="11:39" ht="15" thickBot="1" x14ac:dyDescent="0.45">
      <c r="K69" s="30" t="s">
        <v>70</v>
      </c>
      <c r="L69" s="46">
        <v>7</v>
      </c>
      <c r="M69" s="47">
        <v>5</v>
      </c>
      <c r="N69" s="47">
        <v>6</v>
      </c>
      <c r="O69" s="51">
        <v>3</v>
      </c>
      <c r="P69" s="30"/>
      <c r="S69" s="30"/>
      <c r="T69" s="46">
        <v>7</v>
      </c>
      <c r="U69" s="47">
        <v>5</v>
      </c>
      <c r="V69" s="47">
        <v>6</v>
      </c>
      <c r="W69" s="51">
        <v>3</v>
      </c>
      <c r="X69" s="30"/>
      <c r="Z69" s="30"/>
      <c r="AA69" s="46">
        <v>200</v>
      </c>
      <c r="AB69" s="47">
        <v>100</v>
      </c>
      <c r="AC69" s="47">
        <v>200</v>
      </c>
      <c r="AD69" s="51">
        <v>100</v>
      </c>
      <c r="AE69" s="30"/>
    </row>
    <row r="71" spans="11:39" x14ac:dyDescent="0.4">
      <c r="V71" s="229" t="s">
        <v>95</v>
      </c>
      <c r="W71" s="229"/>
      <c r="X71" s="229"/>
      <c r="Y71" s="229"/>
    </row>
    <row r="76" spans="11:39" ht="15" thickBot="1" x14ac:dyDescent="0.45">
      <c r="K76" t="s">
        <v>96</v>
      </c>
      <c r="T76" t="s">
        <v>93</v>
      </c>
      <c r="AA76" t="s">
        <v>110</v>
      </c>
    </row>
    <row r="77" spans="11:39" ht="15" thickBot="1" x14ac:dyDescent="0.45">
      <c r="K77" s="30"/>
      <c r="L77" s="46" t="s">
        <v>58</v>
      </c>
      <c r="M77" s="47" t="s">
        <v>57</v>
      </c>
      <c r="N77" s="47" t="s">
        <v>56</v>
      </c>
      <c r="O77" s="51" t="s">
        <v>55</v>
      </c>
      <c r="P77" s="30" t="s">
        <v>71</v>
      </c>
      <c r="T77" s="30"/>
      <c r="U77" s="46" t="s">
        <v>58</v>
      </c>
      <c r="V77" s="47" t="s">
        <v>57</v>
      </c>
      <c r="W77" s="47" t="s">
        <v>56</v>
      </c>
      <c r="X77" s="51" t="s">
        <v>55</v>
      </c>
      <c r="Y77" s="30" t="s">
        <v>71</v>
      </c>
      <c r="AA77" s="30"/>
      <c r="AB77" s="46" t="s">
        <v>58</v>
      </c>
      <c r="AC77" s="47" t="s">
        <v>57</v>
      </c>
      <c r="AD77" s="47" t="s">
        <v>56</v>
      </c>
      <c r="AE77" s="51" t="s">
        <v>55</v>
      </c>
      <c r="AF77" s="30"/>
      <c r="AH77" s="30"/>
      <c r="AI77" s="46" t="s">
        <v>58</v>
      </c>
      <c r="AJ77" s="47" t="s">
        <v>57</v>
      </c>
      <c r="AK77" s="47" t="s">
        <v>56</v>
      </c>
      <c r="AL77" s="51" t="s">
        <v>55</v>
      </c>
      <c r="AM77" s="30"/>
    </row>
    <row r="78" spans="11:39" x14ac:dyDescent="0.4">
      <c r="K78" s="48" t="s">
        <v>52</v>
      </c>
      <c r="L78" s="55"/>
      <c r="M78" s="56">
        <v>100</v>
      </c>
      <c r="N78" s="78" t="s">
        <v>97</v>
      </c>
      <c r="O78" s="75" t="s">
        <v>98</v>
      </c>
      <c r="P78" s="48">
        <v>0</v>
      </c>
      <c r="T78" s="48" t="s">
        <v>52</v>
      </c>
      <c r="U78" s="49"/>
      <c r="V78" s="62">
        <v>5</v>
      </c>
      <c r="W78" s="62">
        <v>5</v>
      </c>
      <c r="X78" s="65"/>
      <c r="Y78" s="48">
        <v>0</v>
      </c>
      <c r="AA78" s="48" t="s">
        <v>52</v>
      </c>
      <c r="AB78" s="49">
        <v>8</v>
      </c>
      <c r="AC78" s="50">
        <v>5</v>
      </c>
      <c r="AD78" s="50">
        <v>5</v>
      </c>
      <c r="AE78" s="52">
        <v>3</v>
      </c>
      <c r="AF78" s="48">
        <v>0</v>
      </c>
      <c r="AH78" s="48" t="s">
        <v>52</v>
      </c>
      <c r="AI78" s="49">
        <f t="shared" ref="AI78:AL80" si="1">AB78-($AF78+AB$81)</f>
        <v>2</v>
      </c>
      <c r="AJ78" s="49">
        <f t="shared" si="1"/>
        <v>0</v>
      </c>
      <c r="AK78" s="49">
        <f t="shared" si="1"/>
        <v>0</v>
      </c>
      <c r="AL78" s="49">
        <f t="shared" si="1"/>
        <v>1</v>
      </c>
      <c r="AM78" s="48">
        <v>0</v>
      </c>
    </row>
    <row r="79" spans="11:39" x14ac:dyDescent="0.4">
      <c r="K79" s="42" t="s">
        <v>53</v>
      </c>
      <c r="L79" s="56">
        <v>200</v>
      </c>
      <c r="N79" s="73">
        <v>0</v>
      </c>
      <c r="O79" s="74"/>
      <c r="P79" s="42">
        <v>0</v>
      </c>
      <c r="T79" s="42" t="s">
        <v>53</v>
      </c>
      <c r="U79" s="63">
        <v>6</v>
      </c>
      <c r="V79" s="40"/>
      <c r="W79" s="60">
        <v>0</v>
      </c>
      <c r="X79" s="53"/>
      <c r="Y79" s="42">
        <v>0</v>
      </c>
      <c r="AA79" s="42" t="s">
        <v>53</v>
      </c>
      <c r="AB79" s="41">
        <v>6</v>
      </c>
      <c r="AC79" s="40">
        <v>6</v>
      </c>
      <c r="AD79" s="40">
        <v>5</v>
      </c>
      <c r="AE79" s="53">
        <v>6</v>
      </c>
      <c r="AF79" s="42">
        <v>0</v>
      </c>
      <c r="AH79" s="42" t="s">
        <v>53</v>
      </c>
      <c r="AI79" s="49">
        <f t="shared" si="1"/>
        <v>0</v>
      </c>
      <c r="AJ79" s="49">
        <f t="shared" si="1"/>
        <v>1</v>
      </c>
      <c r="AK79" s="49">
        <f t="shared" si="1"/>
        <v>0</v>
      </c>
      <c r="AL79" s="49">
        <f t="shared" si="1"/>
        <v>4</v>
      </c>
      <c r="AM79" s="42">
        <v>0</v>
      </c>
    </row>
    <row r="80" spans="11:39" ht="15" thickBot="1" x14ac:dyDescent="0.45">
      <c r="K80" s="43" t="s">
        <v>54</v>
      </c>
      <c r="L80" s="56"/>
      <c r="M80" s="45"/>
      <c r="N80" s="77" t="s">
        <v>99</v>
      </c>
      <c r="O80" s="76" t="s">
        <v>97</v>
      </c>
      <c r="P80" s="43">
        <v>0</v>
      </c>
      <c r="T80" s="43" t="s">
        <v>54</v>
      </c>
      <c r="U80" s="44"/>
      <c r="V80" s="45"/>
      <c r="W80" s="64">
        <v>7</v>
      </c>
      <c r="X80" s="61">
        <v>4</v>
      </c>
      <c r="Y80" s="43">
        <v>2</v>
      </c>
      <c r="AA80" s="43" t="s">
        <v>54</v>
      </c>
      <c r="AB80" s="44">
        <v>9</v>
      </c>
      <c r="AC80" s="45">
        <v>8</v>
      </c>
      <c r="AD80" s="45">
        <v>7</v>
      </c>
      <c r="AE80" s="54">
        <v>4</v>
      </c>
      <c r="AF80" s="43">
        <v>2</v>
      </c>
      <c r="AH80" s="43" t="s">
        <v>54</v>
      </c>
      <c r="AI80" s="49">
        <f t="shared" si="1"/>
        <v>1</v>
      </c>
      <c r="AJ80" s="49">
        <f t="shared" si="1"/>
        <v>1</v>
      </c>
      <c r="AK80" s="49">
        <f t="shared" si="1"/>
        <v>0</v>
      </c>
      <c r="AL80" s="49">
        <f t="shared" si="1"/>
        <v>0</v>
      </c>
      <c r="AM80" s="43">
        <v>2</v>
      </c>
    </row>
    <row r="81" spans="11:39" ht="15" thickBot="1" x14ac:dyDescent="0.45">
      <c r="K81" s="30" t="s">
        <v>70</v>
      </c>
      <c r="L81" s="46">
        <v>0</v>
      </c>
      <c r="M81" s="47">
        <v>0</v>
      </c>
      <c r="N81" s="47">
        <v>0</v>
      </c>
      <c r="O81" s="51">
        <v>0</v>
      </c>
      <c r="P81" s="30"/>
      <c r="T81" s="30" t="s">
        <v>70</v>
      </c>
      <c r="U81" s="46">
        <v>6</v>
      </c>
      <c r="V81" s="47">
        <v>5</v>
      </c>
      <c r="W81" s="47">
        <v>5</v>
      </c>
      <c r="X81" s="51">
        <v>2</v>
      </c>
      <c r="Y81" s="30"/>
      <c r="AA81" s="30"/>
      <c r="AB81" s="46">
        <v>6</v>
      </c>
      <c r="AC81" s="47">
        <v>5</v>
      </c>
      <c r="AD81" s="47">
        <v>5</v>
      </c>
      <c r="AE81" s="51">
        <v>2</v>
      </c>
      <c r="AF81" s="30"/>
      <c r="AH81" s="30"/>
      <c r="AI81" s="46">
        <v>6</v>
      </c>
      <c r="AJ81" s="47">
        <v>5</v>
      </c>
      <c r="AK81" s="47">
        <v>5</v>
      </c>
      <c r="AL81" s="51">
        <v>2</v>
      </c>
      <c r="AM81" s="30"/>
    </row>
    <row r="82" spans="11:39" ht="15" thickBot="1" x14ac:dyDescent="0.45"/>
    <row r="83" spans="11:39" ht="15" thickBot="1" x14ac:dyDescent="0.45">
      <c r="K83" s="30"/>
      <c r="L83" s="46" t="s">
        <v>58</v>
      </c>
      <c r="M83" s="47" t="s">
        <v>57</v>
      </c>
      <c r="N83" s="47" t="s">
        <v>56</v>
      </c>
      <c r="O83" s="51" t="s">
        <v>55</v>
      </c>
      <c r="P83" s="30" t="s">
        <v>71</v>
      </c>
      <c r="T83" t="s">
        <v>78</v>
      </c>
      <c r="AD83" s="229" t="s">
        <v>111</v>
      </c>
      <c r="AE83" s="229"/>
      <c r="AF83" s="229"/>
      <c r="AG83" s="229"/>
      <c r="AH83" s="229"/>
      <c r="AI83" s="229"/>
      <c r="AJ83" s="229"/>
    </row>
    <row r="84" spans="11:39" x14ac:dyDescent="0.4">
      <c r="K84" s="48" t="s">
        <v>52</v>
      </c>
      <c r="L84" s="55"/>
      <c r="M84" s="56">
        <v>100</v>
      </c>
      <c r="N84" s="79">
        <v>100</v>
      </c>
      <c r="O84" s="58">
        <v>0</v>
      </c>
      <c r="P84" s="48">
        <v>0</v>
      </c>
    </row>
    <row r="85" spans="11:39" ht="14.4" customHeight="1" x14ac:dyDescent="0.4">
      <c r="K85" s="42" t="s">
        <v>53</v>
      </c>
      <c r="L85" s="56">
        <v>200</v>
      </c>
      <c r="N85" s="56">
        <v>0</v>
      </c>
      <c r="O85" s="53"/>
      <c r="P85" s="42">
        <v>0</v>
      </c>
      <c r="T85" t="s">
        <v>103</v>
      </c>
      <c r="V85" t="s">
        <v>85</v>
      </c>
      <c r="AC85" s="230" t="s">
        <v>112</v>
      </c>
      <c r="AD85" s="230"/>
      <c r="AE85" s="230"/>
      <c r="AF85" s="230"/>
      <c r="AG85" s="230"/>
      <c r="AH85" s="230"/>
    </row>
    <row r="86" spans="11:39" ht="15" customHeight="1" thickBot="1" x14ac:dyDescent="0.45">
      <c r="K86" s="43" t="s">
        <v>54</v>
      </c>
      <c r="L86" s="56"/>
      <c r="M86" s="45"/>
      <c r="N86" s="57">
        <v>100</v>
      </c>
      <c r="O86" s="71">
        <v>100</v>
      </c>
      <c r="P86" s="43">
        <v>0</v>
      </c>
      <c r="T86" t="s">
        <v>73</v>
      </c>
      <c r="V86" t="s">
        <v>105</v>
      </c>
      <c r="AC86" s="230"/>
      <c r="AD86" s="230"/>
      <c r="AE86" s="230"/>
      <c r="AF86" s="230"/>
      <c r="AG86" s="230"/>
      <c r="AH86" s="230"/>
    </row>
    <row r="87" spans="11:39" ht="15" customHeight="1" thickBot="1" x14ac:dyDescent="0.45">
      <c r="K87" s="30" t="s">
        <v>70</v>
      </c>
      <c r="L87" s="46">
        <v>0</v>
      </c>
      <c r="M87" s="47">
        <v>0</v>
      </c>
      <c r="N87" s="47">
        <v>0</v>
      </c>
      <c r="O87" s="51">
        <v>0</v>
      </c>
      <c r="P87" s="30"/>
      <c r="T87" t="s">
        <v>102</v>
      </c>
      <c r="V87" t="s">
        <v>86</v>
      </c>
      <c r="AC87" s="230"/>
      <c r="AD87" s="230"/>
      <c r="AE87" s="230"/>
      <c r="AF87" s="230"/>
      <c r="AG87" s="230"/>
      <c r="AH87" s="230"/>
    </row>
    <row r="88" spans="11:39" ht="14.4" customHeight="1" x14ac:dyDescent="0.4">
      <c r="T88" t="s">
        <v>77</v>
      </c>
      <c r="V88" t="s">
        <v>104</v>
      </c>
      <c r="AC88" s="230"/>
      <c r="AD88" s="230"/>
      <c r="AE88" s="230"/>
      <c r="AF88" s="230"/>
      <c r="AG88" s="230"/>
      <c r="AH88" s="230"/>
    </row>
    <row r="89" spans="11:39" ht="14.4" customHeight="1" x14ac:dyDescent="0.4">
      <c r="K89" s="231" t="s">
        <v>100</v>
      </c>
      <c r="L89" s="182"/>
      <c r="M89" s="80">
        <f>O86*W68+N86*V68+N84*V66+M84*U66+T67*L85</f>
        <v>3300</v>
      </c>
      <c r="N89" t="s">
        <v>101</v>
      </c>
      <c r="T89" t="s">
        <v>76</v>
      </c>
      <c r="V89" t="s">
        <v>106</v>
      </c>
      <c r="AC89" s="230"/>
      <c r="AD89" s="230"/>
      <c r="AE89" s="230"/>
      <c r="AF89" s="230"/>
      <c r="AG89" s="230"/>
      <c r="AH89" s="230"/>
    </row>
    <row r="90" spans="11:39" ht="14.4" customHeight="1" x14ac:dyDescent="0.4">
      <c r="T90" t="s">
        <v>84</v>
      </c>
      <c r="V90" t="s">
        <v>107</v>
      </c>
      <c r="AC90" s="230"/>
      <c r="AD90" s="230"/>
      <c r="AE90" s="230"/>
      <c r="AF90" s="230"/>
      <c r="AG90" s="230"/>
      <c r="AH90" s="230"/>
    </row>
    <row r="91" spans="11:39" x14ac:dyDescent="0.4">
      <c r="V91" t="s">
        <v>108</v>
      </c>
    </row>
    <row r="92" spans="11:39" x14ac:dyDescent="0.4">
      <c r="V92" t="s">
        <v>109</v>
      </c>
    </row>
  </sheetData>
  <mergeCells count="7">
    <mergeCell ref="AD83:AJ83"/>
    <mergeCell ref="AC85:AH90"/>
    <mergeCell ref="J16:O16"/>
    <mergeCell ref="R16:W16"/>
    <mergeCell ref="J32:X32"/>
    <mergeCell ref="V71:Y71"/>
    <mergeCell ref="K89:L89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2A0D-C7D1-4B9E-AF10-78AE8E3EF1EE}">
  <dimension ref="G4:Q77"/>
  <sheetViews>
    <sheetView topLeftCell="A16" zoomScale="72" workbookViewId="0">
      <selection activeCell="N59" sqref="N59"/>
    </sheetView>
  </sheetViews>
  <sheetFormatPr defaultRowHeight="14.6" x14ac:dyDescent="0.4"/>
  <sheetData>
    <row r="4" spans="7:13" ht="15" thickBot="1" x14ac:dyDescent="0.45">
      <c r="G4" t="s">
        <v>121</v>
      </c>
    </row>
    <row r="5" spans="7:13" x14ac:dyDescent="0.4">
      <c r="G5" s="84"/>
      <c r="H5" s="85" t="s">
        <v>113</v>
      </c>
      <c r="I5" s="85" t="s">
        <v>114</v>
      </c>
      <c r="J5" s="85" t="s">
        <v>115</v>
      </c>
      <c r="K5" s="86" t="s">
        <v>116</v>
      </c>
    </row>
    <row r="6" spans="7:13" x14ac:dyDescent="0.4">
      <c r="G6" s="87" t="s">
        <v>117</v>
      </c>
      <c r="H6" s="40">
        <v>8</v>
      </c>
      <c r="I6" s="40">
        <v>8</v>
      </c>
      <c r="J6" s="40">
        <v>2</v>
      </c>
      <c r="K6" s="88">
        <v>11</v>
      </c>
    </row>
    <row r="7" spans="7:13" x14ac:dyDescent="0.4">
      <c r="G7" s="87" t="s">
        <v>118</v>
      </c>
      <c r="H7" s="40">
        <v>9</v>
      </c>
      <c r="I7" s="40">
        <v>4</v>
      </c>
      <c r="J7" s="40">
        <v>3</v>
      </c>
      <c r="K7" s="88">
        <v>5</v>
      </c>
    </row>
    <row r="8" spans="7:13" x14ac:dyDescent="0.4">
      <c r="G8" s="87" t="s">
        <v>119</v>
      </c>
      <c r="H8" s="40">
        <v>8</v>
      </c>
      <c r="I8" s="40">
        <v>11</v>
      </c>
      <c r="J8" s="40">
        <v>7</v>
      </c>
      <c r="K8" s="88">
        <v>10</v>
      </c>
    </row>
    <row r="9" spans="7:13" ht="15" thickBot="1" x14ac:dyDescent="0.45">
      <c r="G9" s="89" t="s">
        <v>120</v>
      </c>
      <c r="H9" s="90">
        <v>10</v>
      </c>
      <c r="I9" s="90">
        <v>11</v>
      </c>
      <c r="J9" s="90">
        <v>10</v>
      </c>
      <c r="K9" s="91">
        <v>11</v>
      </c>
    </row>
    <row r="12" spans="7:13" ht="15" thickBot="1" x14ac:dyDescent="0.45">
      <c r="G12" t="s">
        <v>122</v>
      </c>
    </row>
    <row r="13" spans="7:13" x14ac:dyDescent="0.4">
      <c r="G13" s="84"/>
      <c r="H13" s="85" t="s">
        <v>113</v>
      </c>
      <c r="I13" s="85" t="s">
        <v>114</v>
      </c>
      <c r="J13" s="85" t="s">
        <v>115</v>
      </c>
      <c r="K13" s="86" t="s">
        <v>116</v>
      </c>
    </row>
    <row r="14" spans="7:13" x14ac:dyDescent="0.4">
      <c r="G14" s="87" t="s">
        <v>117</v>
      </c>
      <c r="H14" s="40">
        <f t="shared" ref="H14:K17" si="0">H6 - $M14</f>
        <v>6</v>
      </c>
      <c r="I14" s="40">
        <f t="shared" si="0"/>
        <v>6</v>
      </c>
      <c r="J14" s="40">
        <f t="shared" si="0"/>
        <v>0</v>
      </c>
      <c r="K14" s="40">
        <f t="shared" si="0"/>
        <v>9</v>
      </c>
      <c r="M14">
        <v>2</v>
      </c>
    </row>
    <row r="15" spans="7:13" x14ac:dyDescent="0.4">
      <c r="G15" s="87" t="s">
        <v>118</v>
      </c>
      <c r="H15" s="40">
        <f t="shared" si="0"/>
        <v>6</v>
      </c>
      <c r="I15" s="40">
        <f t="shared" si="0"/>
        <v>1</v>
      </c>
      <c r="J15" s="40">
        <f t="shared" si="0"/>
        <v>0</v>
      </c>
      <c r="K15" s="40">
        <f t="shared" si="0"/>
        <v>2</v>
      </c>
      <c r="M15">
        <v>3</v>
      </c>
    </row>
    <row r="16" spans="7:13" x14ac:dyDescent="0.4">
      <c r="G16" s="87" t="s">
        <v>119</v>
      </c>
      <c r="H16" s="40">
        <f t="shared" si="0"/>
        <v>1</v>
      </c>
      <c r="I16" s="40">
        <f t="shared" si="0"/>
        <v>4</v>
      </c>
      <c r="J16" s="40">
        <f t="shared" si="0"/>
        <v>0</v>
      </c>
      <c r="K16" s="40">
        <f t="shared" si="0"/>
        <v>3</v>
      </c>
      <c r="M16">
        <v>7</v>
      </c>
    </row>
    <row r="17" spans="7:13" ht="15" thickBot="1" x14ac:dyDescent="0.45">
      <c r="G17" s="89" t="s">
        <v>120</v>
      </c>
      <c r="H17" s="40">
        <f t="shared" si="0"/>
        <v>0</v>
      </c>
      <c r="I17" s="40">
        <f t="shared" si="0"/>
        <v>1</v>
      </c>
      <c r="J17" s="40">
        <f t="shared" si="0"/>
        <v>0</v>
      </c>
      <c r="K17" s="40">
        <f t="shared" si="0"/>
        <v>1</v>
      </c>
      <c r="M17">
        <v>10</v>
      </c>
    </row>
    <row r="21" spans="7:13" ht="15" thickBot="1" x14ac:dyDescent="0.45">
      <c r="G21" t="s">
        <v>123</v>
      </c>
    </row>
    <row r="22" spans="7:13" x14ac:dyDescent="0.4">
      <c r="G22" s="84"/>
      <c r="H22" s="85" t="s">
        <v>113</v>
      </c>
      <c r="I22" s="85" t="s">
        <v>114</v>
      </c>
      <c r="J22" s="85" t="s">
        <v>115</v>
      </c>
      <c r="K22" s="86" t="s">
        <v>116</v>
      </c>
    </row>
    <row r="23" spans="7:13" x14ac:dyDescent="0.4">
      <c r="G23" s="87" t="s">
        <v>117</v>
      </c>
      <c r="H23" s="40">
        <f t="shared" ref="H23:K26" si="1">H14-H$28</f>
        <v>6</v>
      </c>
      <c r="I23" s="40">
        <f t="shared" si="1"/>
        <v>5</v>
      </c>
      <c r="J23" s="93">
        <f t="shared" si="1"/>
        <v>0</v>
      </c>
      <c r="K23" s="40">
        <f t="shared" si="1"/>
        <v>8</v>
      </c>
    </row>
    <row r="24" spans="7:13" x14ac:dyDescent="0.4">
      <c r="G24" s="87" t="s">
        <v>118</v>
      </c>
      <c r="H24" s="40">
        <f t="shared" si="1"/>
        <v>6</v>
      </c>
      <c r="I24" s="92">
        <f t="shared" si="1"/>
        <v>0</v>
      </c>
      <c r="J24" s="40">
        <f t="shared" si="1"/>
        <v>0</v>
      </c>
      <c r="K24" s="40">
        <f t="shared" si="1"/>
        <v>1</v>
      </c>
    </row>
    <row r="25" spans="7:13" x14ac:dyDescent="0.4">
      <c r="G25" s="87" t="s">
        <v>119</v>
      </c>
      <c r="H25" s="40">
        <f t="shared" si="1"/>
        <v>1</v>
      </c>
      <c r="I25" s="40">
        <f t="shared" si="1"/>
        <v>3</v>
      </c>
      <c r="J25" s="92">
        <f t="shared" si="1"/>
        <v>0</v>
      </c>
      <c r="K25" s="40">
        <f t="shared" si="1"/>
        <v>2</v>
      </c>
    </row>
    <row r="26" spans="7:13" ht="15" thickBot="1" x14ac:dyDescent="0.45">
      <c r="G26" s="89" t="s">
        <v>120</v>
      </c>
      <c r="H26" s="40">
        <f t="shared" si="1"/>
        <v>0</v>
      </c>
      <c r="I26" s="40">
        <f t="shared" si="1"/>
        <v>0</v>
      </c>
      <c r="J26" s="40">
        <f t="shared" si="1"/>
        <v>0</v>
      </c>
      <c r="K26" s="92">
        <f t="shared" si="1"/>
        <v>0</v>
      </c>
    </row>
    <row r="28" spans="7:13" x14ac:dyDescent="0.4">
      <c r="H28">
        <v>0</v>
      </c>
      <c r="I28">
        <v>1</v>
      </c>
      <c r="J28">
        <v>0</v>
      </c>
      <c r="K28">
        <v>1</v>
      </c>
    </row>
    <row r="30" spans="7:13" x14ac:dyDescent="0.4">
      <c r="G30" s="232" t="s">
        <v>124</v>
      </c>
      <c r="H30" s="232"/>
      <c r="I30" s="232"/>
      <c r="J30" s="232"/>
      <c r="K30" s="232"/>
    </row>
    <row r="32" spans="7:13" x14ac:dyDescent="0.4">
      <c r="G32" t="s">
        <v>126</v>
      </c>
    </row>
    <row r="34" spans="7:11" x14ac:dyDescent="0.4">
      <c r="G34" t="s">
        <v>125</v>
      </c>
    </row>
    <row r="36" spans="7:11" x14ac:dyDescent="0.4">
      <c r="G36" t="s">
        <v>127</v>
      </c>
    </row>
    <row r="39" spans="7:11" x14ac:dyDescent="0.4">
      <c r="G39" t="s">
        <v>128</v>
      </c>
    </row>
    <row r="41" spans="7:11" x14ac:dyDescent="0.4">
      <c r="G41" t="s">
        <v>129</v>
      </c>
    </row>
    <row r="42" spans="7:11" ht="15" thickBot="1" x14ac:dyDescent="0.45"/>
    <row r="43" spans="7:11" x14ac:dyDescent="0.4">
      <c r="G43" s="81"/>
      <c r="H43" s="82" t="s">
        <v>113</v>
      </c>
      <c r="I43" s="94" t="s">
        <v>114</v>
      </c>
      <c r="J43" s="94" t="s">
        <v>115</v>
      </c>
      <c r="K43" s="83" t="s">
        <v>116</v>
      </c>
    </row>
    <row r="44" spans="7:11" x14ac:dyDescent="0.4">
      <c r="G44" s="10" t="s">
        <v>117</v>
      </c>
      <c r="H44">
        <v>6</v>
      </c>
      <c r="I44" s="95">
        <v>5</v>
      </c>
      <c r="J44" s="95">
        <v>0</v>
      </c>
      <c r="K44" s="11">
        <v>8</v>
      </c>
    </row>
    <row r="45" spans="7:11" x14ac:dyDescent="0.4">
      <c r="G45" s="10" t="s">
        <v>118</v>
      </c>
      <c r="H45">
        <v>6</v>
      </c>
      <c r="I45" s="95">
        <v>0</v>
      </c>
      <c r="J45" s="95">
        <v>0</v>
      </c>
      <c r="K45" s="11">
        <v>1</v>
      </c>
    </row>
    <row r="46" spans="7:11" x14ac:dyDescent="0.4">
      <c r="G46" s="10" t="s">
        <v>119</v>
      </c>
      <c r="H46">
        <v>1</v>
      </c>
      <c r="I46" s="95">
        <v>3</v>
      </c>
      <c r="J46" s="95">
        <v>0</v>
      </c>
      <c r="K46" s="11">
        <v>2</v>
      </c>
    </row>
    <row r="47" spans="7:11" ht="15" thickBot="1" x14ac:dyDescent="0.45">
      <c r="G47" s="28" t="s">
        <v>120</v>
      </c>
      <c r="H47" s="96">
        <v>0</v>
      </c>
      <c r="I47" s="96">
        <v>0</v>
      </c>
      <c r="J47" s="96">
        <v>0</v>
      </c>
      <c r="K47" s="97">
        <v>0</v>
      </c>
    </row>
    <row r="50" spans="7:11" x14ac:dyDescent="0.4">
      <c r="G50" t="s">
        <v>130</v>
      </c>
    </row>
    <row r="51" spans="7:11" x14ac:dyDescent="0.4">
      <c r="G51" t="s">
        <v>131</v>
      </c>
    </row>
    <row r="54" spans="7:11" ht="15" thickBot="1" x14ac:dyDescent="0.45"/>
    <row r="55" spans="7:11" x14ac:dyDescent="0.4">
      <c r="G55" s="81"/>
      <c r="H55" s="82" t="s">
        <v>113</v>
      </c>
      <c r="I55" s="94" t="s">
        <v>114</v>
      </c>
      <c r="J55" s="94" t="s">
        <v>115</v>
      </c>
      <c r="K55" s="83" t="s">
        <v>116</v>
      </c>
    </row>
    <row r="56" spans="7:11" x14ac:dyDescent="0.4">
      <c r="G56" s="10" t="s">
        <v>117</v>
      </c>
      <c r="H56" s="11">
        <f>H44-1</f>
        <v>5</v>
      </c>
      <c r="I56" s="95">
        <v>5</v>
      </c>
      <c r="J56" s="95">
        <v>0</v>
      </c>
      <c r="K56" s="11">
        <f>K44-1</f>
        <v>7</v>
      </c>
    </row>
    <row r="57" spans="7:11" x14ac:dyDescent="0.4">
      <c r="G57" s="10" t="s">
        <v>118</v>
      </c>
      <c r="H57" s="11">
        <f>H45-1</f>
        <v>5</v>
      </c>
      <c r="I57" s="95">
        <v>0</v>
      </c>
      <c r="J57" s="95">
        <v>0</v>
      </c>
      <c r="K57" s="11">
        <f>K45-1</f>
        <v>0</v>
      </c>
    </row>
    <row r="58" spans="7:11" x14ac:dyDescent="0.4">
      <c r="G58" s="10" t="s">
        <v>119</v>
      </c>
      <c r="H58" s="11">
        <f>H46-1</f>
        <v>0</v>
      </c>
      <c r="I58" s="95">
        <v>3</v>
      </c>
      <c r="J58" s="95">
        <v>0</v>
      </c>
      <c r="K58" s="11">
        <f>K46-1</f>
        <v>1</v>
      </c>
    </row>
    <row r="59" spans="7:11" ht="15" thickBot="1" x14ac:dyDescent="0.45">
      <c r="G59" s="28" t="s">
        <v>120</v>
      </c>
      <c r="H59" s="96">
        <v>0</v>
      </c>
      <c r="I59" s="96">
        <v>1</v>
      </c>
      <c r="J59" s="96">
        <v>1</v>
      </c>
      <c r="K59" s="97">
        <v>0</v>
      </c>
    </row>
    <row r="65" spans="7:17" ht="15" thickBot="1" x14ac:dyDescent="0.45">
      <c r="G65" t="s">
        <v>132</v>
      </c>
    </row>
    <row r="66" spans="7:17" x14ac:dyDescent="0.4">
      <c r="G66" s="81"/>
      <c r="H66" s="82" t="s">
        <v>113</v>
      </c>
      <c r="I66" s="82" t="s">
        <v>114</v>
      </c>
      <c r="J66" s="82" t="s">
        <v>115</v>
      </c>
      <c r="K66" s="83" t="s">
        <v>116</v>
      </c>
      <c r="M66" s="84"/>
      <c r="N66" s="85" t="s">
        <v>113</v>
      </c>
      <c r="O66" s="85" t="s">
        <v>114</v>
      </c>
      <c r="P66" s="85" t="s">
        <v>115</v>
      </c>
      <c r="Q66" s="86" t="s">
        <v>116</v>
      </c>
    </row>
    <row r="67" spans="7:17" x14ac:dyDescent="0.4">
      <c r="G67" s="10" t="s">
        <v>117</v>
      </c>
      <c r="H67" s="11">
        <v>5</v>
      </c>
      <c r="I67">
        <v>5</v>
      </c>
      <c r="J67" s="99">
        <v>0</v>
      </c>
      <c r="K67" s="11">
        <v>7</v>
      </c>
      <c r="M67" s="87" t="s">
        <v>117</v>
      </c>
      <c r="N67" s="40"/>
      <c r="O67" s="40"/>
      <c r="P67" s="40">
        <v>2</v>
      </c>
      <c r="Q67" s="88"/>
    </row>
    <row r="68" spans="7:17" x14ac:dyDescent="0.4">
      <c r="G68" s="10" t="s">
        <v>118</v>
      </c>
      <c r="H68" s="11">
        <v>5</v>
      </c>
      <c r="I68" s="99">
        <v>0</v>
      </c>
      <c r="J68">
        <v>0</v>
      </c>
      <c r="K68" s="11">
        <v>0</v>
      </c>
      <c r="M68" s="87" t="s">
        <v>118</v>
      </c>
      <c r="N68" s="40"/>
      <c r="O68" s="40">
        <v>4</v>
      </c>
      <c r="P68" s="40"/>
      <c r="Q68" s="88"/>
    </row>
    <row r="69" spans="7:17" x14ac:dyDescent="0.4">
      <c r="G69" s="10" t="s">
        <v>119</v>
      </c>
      <c r="H69" s="100">
        <v>0</v>
      </c>
      <c r="I69">
        <v>3</v>
      </c>
      <c r="J69">
        <v>0</v>
      </c>
      <c r="K69" s="11">
        <v>1</v>
      </c>
      <c r="M69" s="87" t="s">
        <v>119</v>
      </c>
      <c r="N69" s="40">
        <v>8</v>
      </c>
      <c r="O69" s="40"/>
      <c r="P69" s="40"/>
      <c r="Q69" s="88"/>
    </row>
    <row r="70" spans="7:17" ht="15" thickBot="1" x14ac:dyDescent="0.45">
      <c r="G70" s="28" t="s">
        <v>120</v>
      </c>
      <c r="H70" s="98">
        <v>0</v>
      </c>
      <c r="I70" s="98">
        <v>1</v>
      </c>
      <c r="J70" s="98">
        <v>1</v>
      </c>
      <c r="K70" s="101">
        <v>0</v>
      </c>
      <c r="M70" s="89" t="s">
        <v>120</v>
      </c>
      <c r="N70" s="90"/>
      <c r="O70" s="90"/>
      <c r="P70" s="90"/>
      <c r="Q70" s="91">
        <v>11</v>
      </c>
    </row>
    <row r="72" spans="7:17" ht="20.6" x14ac:dyDescent="0.55000000000000004">
      <c r="G72" s="102" t="s">
        <v>133</v>
      </c>
      <c r="H72" s="102"/>
      <c r="I72" s="102"/>
      <c r="J72" s="102"/>
      <c r="K72" s="102">
        <f xml:space="preserve"> 2 +4 +8 +11</f>
        <v>25</v>
      </c>
      <c r="L72" t="s">
        <v>138</v>
      </c>
    </row>
    <row r="73" spans="7:17" ht="23.15" x14ac:dyDescent="0.6">
      <c r="G73" s="102"/>
      <c r="H73" s="102"/>
      <c r="I73" s="102"/>
      <c r="J73" s="102"/>
      <c r="K73" s="39"/>
    </row>
    <row r="74" spans="7:17" ht="20.6" x14ac:dyDescent="0.55000000000000004">
      <c r="G74" s="102" t="s">
        <v>134</v>
      </c>
      <c r="H74" s="102"/>
      <c r="I74" s="102"/>
      <c r="J74" s="102"/>
    </row>
    <row r="75" spans="7:17" ht="20.6" x14ac:dyDescent="0.55000000000000004">
      <c r="G75" s="102" t="s">
        <v>135</v>
      </c>
      <c r="H75" s="102"/>
      <c r="I75" s="102"/>
      <c r="J75" s="102"/>
    </row>
    <row r="76" spans="7:17" ht="20.6" x14ac:dyDescent="0.55000000000000004">
      <c r="G76" s="102" t="s">
        <v>136</v>
      </c>
      <c r="H76" s="102"/>
      <c r="I76" s="102"/>
      <c r="J76" s="102"/>
    </row>
    <row r="77" spans="7:17" ht="20.6" x14ac:dyDescent="0.55000000000000004">
      <c r="G77" s="102" t="s">
        <v>137</v>
      </c>
      <c r="H77" s="102"/>
      <c r="I77" s="102"/>
      <c r="J77" s="102"/>
    </row>
  </sheetData>
  <mergeCells count="1">
    <mergeCell ref="G30:K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1904-1065-4F3F-BA21-232CC3EA14F4}">
  <dimension ref="A2:AG101"/>
  <sheetViews>
    <sheetView topLeftCell="A22" zoomScale="110" zoomScaleNormal="85" workbookViewId="0">
      <selection activeCell="O4" sqref="O4:S5"/>
    </sheetView>
  </sheetViews>
  <sheetFormatPr defaultRowHeight="14.6" x14ac:dyDescent="0.4"/>
  <cols>
    <col min="14" max="14" width="8.84375" customWidth="1"/>
    <col min="15" max="15" width="7.53515625" customWidth="1"/>
  </cols>
  <sheetData>
    <row r="2" spans="1:33" ht="26.15" x14ac:dyDescent="0.7">
      <c r="O2" s="104" t="s">
        <v>168</v>
      </c>
    </row>
    <row r="3" spans="1:33" x14ac:dyDescent="0.4">
      <c r="AC3" t="s">
        <v>139</v>
      </c>
      <c r="AD3" t="s">
        <v>169</v>
      </c>
      <c r="AE3" t="s">
        <v>170</v>
      </c>
      <c r="AF3" s="182" t="s">
        <v>30</v>
      </c>
      <c r="AG3" s="182"/>
    </row>
    <row r="4" spans="1:33" x14ac:dyDescent="0.4">
      <c r="O4" t="s">
        <v>139</v>
      </c>
      <c r="P4" t="s">
        <v>169</v>
      </c>
      <c r="Q4" t="s">
        <v>170</v>
      </c>
      <c r="R4" s="182" t="s">
        <v>30</v>
      </c>
      <c r="S4" s="182"/>
      <c r="AC4">
        <v>1.9998218844149751</v>
      </c>
      <c r="AD4">
        <v>3.0003570691174177</v>
      </c>
      <c r="AE4">
        <f>2*AC4+AD4</f>
        <v>7.0000008379473684</v>
      </c>
      <c r="AF4" s="182">
        <f>AC4*AC4 - 2*AC4 +AD4</f>
        <v>3.0000008696725295</v>
      </c>
      <c r="AG4" s="182"/>
    </row>
    <row r="5" spans="1:33" x14ac:dyDescent="0.4">
      <c r="O5">
        <v>0</v>
      </c>
      <c r="P5">
        <v>0</v>
      </c>
      <c r="Q5">
        <f>2*O5+P5</f>
        <v>0</v>
      </c>
      <c r="R5" s="182">
        <f>O5*O5 - 2*O5 +P5</f>
        <v>0</v>
      </c>
      <c r="S5" s="182"/>
    </row>
    <row r="16" spans="1:33" x14ac:dyDescent="0.4">
      <c r="A16" t="s">
        <v>140</v>
      </c>
    </row>
    <row r="20" spans="1:9" ht="30.9" x14ac:dyDescent="0.8">
      <c r="A20" s="105" t="s">
        <v>141</v>
      </c>
    </row>
    <row r="21" spans="1:9" ht="15" thickBot="1" x14ac:dyDescent="0.45"/>
    <row r="22" spans="1:9" ht="15" thickBot="1" x14ac:dyDescent="0.45">
      <c r="A22" s="199" t="s">
        <v>142</v>
      </c>
      <c r="B22" s="269"/>
      <c r="C22" s="269"/>
      <c r="D22" s="200"/>
      <c r="F22" s="199" t="s">
        <v>151</v>
      </c>
      <c r="G22" s="269"/>
      <c r="H22" s="269"/>
      <c r="I22" s="200"/>
    </row>
    <row r="23" spans="1:9" x14ac:dyDescent="0.4">
      <c r="A23" s="273" t="s">
        <v>143</v>
      </c>
      <c r="B23" s="274"/>
      <c r="C23" s="274"/>
      <c r="D23" s="275"/>
      <c r="F23" s="273" t="s">
        <v>143</v>
      </c>
      <c r="G23" s="274"/>
      <c r="H23" s="274"/>
      <c r="I23" s="275"/>
    </row>
    <row r="24" spans="1:9" x14ac:dyDescent="0.4">
      <c r="A24" s="231" t="s">
        <v>144</v>
      </c>
      <c r="B24" s="182"/>
      <c r="C24" s="182"/>
      <c r="D24" s="251"/>
      <c r="F24" s="231" t="s">
        <v>144</v>
      </c>
      <c r="G24" s="182"/>
      <c r="H24" s="182"/>
      <c r="I24" s="251"/>
    </row>
    <row r="25" spans="1:9" ht="15" thickBot="1" x14ac:dyDescent="0.45">
      <c r="A25" s="252" t="s">
        <v>145</v>
      </c>
      <c r="B25" s="253"/>
      <c r="C25" s="253"/>
      <c r="D25" s="254"/>
      <c r="F25" s="252" t="s">
        <v>156</v>
      </c>
      <c r="G25" s="253"/>
      <c r="H25" s="253"/>
      <c r="I25" s="254"/>
    </row>
    <row r="27" spans="1:9" x14ac:dyDescent="0.4">
      <c r="A27" t="s">
        <v>146</v>
      </c>
    </row>
    <row r="37" spans="1:7" ht="15" thickBot="1" x14ac:dyDescent="0.45"/>
    <row r="38" spans="1:7" ht="15" thickBot="1" x14ac:dyDescent="0.45">
      <c r="A38" s="270" t="s">
        <v>147</v>
      </c>
      <c r="B38" s="271"/>
      <c r="C38" s="271"/>
      <c r="D38" s="271"/>
      <c r="E38" s="271"/>
      <c r="F38" s="272"/>
    </row>
    <row r="39" spans="1:7" x14ac:dyDescent="0.4">
      <c r="A39" s="258" t="s">
        <v>149</v>
      </c>
      <c r="B39" s="259"/>
      <c r="C39" s="259"/>
      <c r="D39" s="259"/>
      <c r="E39" s="259"/>
      <c r="F39" s="260"/>
    </row>
    <row r="40" spans="1:7" x14ac:dyDescent="0.4">
      <c r="A40" s="261" t="s">
        <v>150</v>
      </c>
      <c r="B40" s="262"/>
      <c r="C40" s="262"/>
      <c r="D40" s="262"/>
      <c r="E40" s="262"/>
      <c r="F40" s="263"/>
    </row>
    <row r="41" spans="1:7" x14ac:dyDescent="0.4">
      <c r="A41" s="261" t="s">
        <v>157</v>
      </c>
      <c r="B41" s="262"/>
      <c r="C41" s="262"/>
      <c r="D41" s="262"/>
      <c r="E41" s="262"/>
      <c r="F41" s="263"/>
    </row>
    <row r="42" spans="1:7" x14ac:dyDescent="0.4">
      <c r="A42" s="267" t="s">
        <v>153</v>
      </c>
      <c r="B42" s="265"/>
      <c r="C42" s="268"/>
      <c r="D42" s="264" t="s">
        <v>152</v>
      </c>
      <c r="E42" s="265"/>
      <c r="F42" s="266"/>
    </row>
    <row r="43" spans="1:7" ht="15" thickBot="1" x14ac:dyDescent="0.45">
      <c r="A43" s="255" t="s">
        <v>154</v>
      </c>
      <c r="B43" s="256"/>
      <c r="C43" s="256"/>
      <c r="D43" s="256"/>
      <c r="E43" s="256"/>
      <c r="F43" s="257"/>
    </row>
    <row r="44" spans="1:7" x14ac:dyDescent="0.4">
      <c r="A44" s="282" t="s">
        <v>148</v>
      </c>
      <c r="B44" s="283"/>
      <c r="C44" s="283"/>
      <c r="D44" s="283"/>
      <c r="E44" s="283"/>
      <c r="F44" s="284"/>
    </row>
    <row r="45" spans="1:7" x14ac:dyDescent="0.4">
      <c r="A45" s="261" t="s">
        <v>155</v>
      </c>
      <c r="B45" s="262"/>
      <c r="C45" s="262"/>
      <c r="D45" s="262"/>
      <c r="E45" s="262"/>
      <c r="F45" s="263"/>
    </row>
    <row r="46" spans="1:7" x14ac:dyDescent="0.4">
      <c r="A46" s="261" t="s">
        <v>159</v>
      </c>
      <c r="B46" s="262"/>
      <c r="C46" s="262"/>
      <c r="D46" s="262"/>
      <c r="E46" s="262"/>
      <c r="F46" s="263"/>
      <c r="G46" t="s">
        <v>158</v>
      </c>
    </row>
    <row r="47" spans="1:7" ht="15" thickBot="1" x14ac:dyDescent="0.45">
      <c r="A47" s="285" t="s">
        <v>161</v>
      </c>
      <c r="B47" s="286"/>
      <c r="C47" s="287"/>
      <c r="D47" s="288" t="s">
        <v>160</v>
      </c>
      <c r="E47" s="286"/>
      <c r="F47" s="289"/>
    </row>
    <row r="54" spans="1:14" x14ac:dyDescent="0.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 x14ac:dyDescent="0.4">
      <c r="A55" t="s">
        <v>171</v>
      </c>
    </row>
    <row r="56" spans="1:14" ht="15" thickBot="1" x14ac:dyDescent="0.45"/>
    <row r="57" spans="1:14" ht="15" thickBot="1" x14ac:dyDescent="0.45">
      <c r="A57" s="248" t="s">
        <v>162</v>
      </c>
      <c r="B57" s="249"/>
      <c r="C57" s="249"/>
      <c r="D57" s="250"/>
      <c r="F57" s="248" t="s">
        <v>164</v>
      </c>
      <c r="G57" s="249"/>
      <c r="H57" s="249"/>
      <c r="I57" s="250"/>
    </row>
    <row r="58" spans="1:14" x14ac:dyDescent="0.4">
      <c r="A58" s="276" t="s">
        <v>163</v>
      </c>
      <c r="B58" s="277"/>
      <c r="C58" s="277"/>
      <c r="D58" s="278"/>
      <c r="F58" s="231" t="s">
        <v>165</v>
      </c>
      <c r="G58" s="182"/>
      <c r="H58" s="182"/>
      <c r="I58" s="251"/>
    </row>
    <row r="59" spans="1:14" x14ac:dyDescent="0.4">
      <c r="A59" s="261" t="s">
        <v>218</v>
      </c>
      <c r="B59" s="262"/>
      <c r="C59" s="262"/>
      <c r="D59" s="263"/>
      <c r="F59" s="231" t="s">
        <v>166</v>
      </c>
      <c r="G59" s="182"/>
      <c r="H59" s="182"/>
      <c r="I59" s="251"/>
    </row>
    <row r="60" spans="1:14" x14ac:dyDescent="0.4">
      <c r="A60" s="261" t="s">
        <v>172</v>
      </c>
      <c r="B60" s="262"/>
      <c r="C60" s="262"/>
      <c r="D60" s="263"/>
      <c r="F60" s="231" t="s">
        <v>167</v>
      </c>
      <c r="G60" s="182"/>
      <c r="H60" s="182"/>
      <c r="I60" s="251"/>
    </row>
    <row r="61" spans="1:14" ht="28.2" customHeight="1" thickBot="1" x14ac:dyDescent="0.45">
      <c r="A61" s="279" t="s">
        <v>182</v>
      </c>
      <c r="B61" s="280"/>
      <c r="C61" s="280"/>
      <c r="D61" s="281"/>
      <c r="F61" s="252" t="s">
        <v>173</v>
      </c>
      <c r="G61" s="253"/>
      <c r="H61" s="253"/>
      <c r="I61" s="254"/>
    </row>
    <row r="74" spans="1:3" x14ac:dyDescent="0.4">
      <c r="A74" t="s">
        <v>174</v>
      </c>
    </row>
    <row r="76" spans="1:3" x14ac:dyDescent="0.4">
      <c r="A76" t="s">
        <v>175</v>
      </c>
    </row>
    <row r="78" spans="1:3" x14ac:dyDescent="0.4">
      <c r="A78" t="s">
        <v>176</v>
      </c>
    </row>
    <row r="79" spans="1:3" x14ac:dyDescent="0.4">
      <c r="A79" t="s">
        <v>177</v>
      </c>
    </row>
    <row r="80" spans="1:3" x14ac:dyDescent="0.4">
      <c r="A80" s="182" t="s">
        <v>178</v>
      </c>
      <c r="B80" s="182"/>
      <c r="C80" t="s">
        <v>179</v>
      </c>
    </row>
    <row r="81" spans="1:20" x14ac:dyDescent="0.4">
      <c r="A81" t="s">
        <v>180</v>
      </c>
    </row>
    <row r="82" spans="1:20" x14ac:dyDescent="0.4">
      <c r="A82" t="s">
        <v>181</v>
      </c>
    </row>
    <row r="83" spans="1:20" x14ac:dyDescent="0.4">
      <c r="A83" t="s">
        <v>183</v>
      </c>
      <c r="S83" t="s">
        <v>188</v>
      </c>
    </row>
    <row r="86" spans="1:20" ht="15" thickBot="1" x14ac:dyDescent="0.45"/>
    <row r="87" spans="1:20" ht="15" customHeight="1" thickBot="1" x14ac:dyDescent="0.45">
      <c r="A87" s="248" t="s">
        <v>164</v>
      </c>
      <c r="B87" s="249"/>
      <c r="C87" s="249"/>
      <c r="D87" s="250"/>
      <c r="H87" s="236" t="s">
        <v>185</v>
      </c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  <c r="T87" s="238"/>
    </row>
    <row r="88" spans="1:20" ht="14.4" customHeight="1" x14ac:dyDescent="0.4">
      <c r="A88" s="231" t="s">
        <v>165</v>
      </c>
      <c r="B88" s="182"/>
      <c r="C88" s="182"/>
      <c r="D88" s="251"/>
      <c r="H88" s="239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1"/>
    </row>
    <row r="89" spans="1:20" ht="14.4" customHeight="1" x14ac:dyDescent="0.4">
      <c r="A89" s="231" t="s">
        <v>166</v>
      </c>
      <c r="B89" s="182"/>
      <c r="C89" s="182"/>
      <c r="D89" s="251"/>
      <c r="H89" s="239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1"/>
    </row>
    <row r="90" spans="1:20" ht="14.4" customHeight="1" x14ac:dyDescent="0.4">
      <c r="A90" s="231" t="s">
        <v>167</v>
      </c>
      <c r="B90" s="182"/>
      <c r="C90" s="182"/>
      <c r="D90" s="251"/>
      <c r="H90" s="239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1"/>
    </row>
    <row r="91" spans="1:20" ht="15" customHeight="1" thickBot="1" x14ac:dyDescent="0.45">
      <c r="A91" s="252" t="s">
        <v>184</v>
      </c>
      <c r="B91" s="253"/>
      <c r="C91" s="253"/>
      <c r="D91" s="254"/>
      <c r="H91" s="242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4"/>
    </row>
    <row r="92" spans="1:20" ht="14.4" customHeight="1" x14ac:dyDescent="0.4">
      <c r="H92" s="233" t="s">
        <v>186</v>
      </c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5"/>
    </row>
    <row r="93" spans="1:20" ht="14.4" customHeight="1" x14ac:dyDescent="0.4">
      <c r="H93" s="233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5"/>
    </row>
    <row r="94" spans="1:20" ht="14.4" customHeight="1" x14ac:dyDescent="0.4">
      <c r="H94" s="233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5"/>
    </row>
    <row r="95" spans="1:20" ht="14.4" customHeight="1" x14ac:dyDescent="0.4">
      <c r="H95" s="233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5"/>
    </row>
    <row r="96" spans="1:20" ht="14.4" customHeight="1" x14ac:dyDescent="0.4">
      <c r="H96" s="233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5"/>
    </row>
    <row r="97" spans="8:20" ht="14.4" customHeight="1" x14ac:dyDescent="0.4">
      <c r="H97" s="233" t="s">
        <v>187</v>
      </c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5"/>
    </row>
    <row r="98" spans="8:20" ht="14.4" customHeight="1" x14ac:dyDescent="0.4">
      <c r="H98" s="233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5"/>
    </row>
    <row r="99" spans="8:20" ht="14.4" customHeight="1" x14ac:dyDescent="0.4">
      <c r="H99" s="233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5"/>
    </row>
    <row r="100" spans="8:20" ht="14.4" customHeight="1" x14ac:dyDescent="0.4">
      <c r="H100" s="233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5"/>
    </row>
    <row r="101" spans="8:20" ht="14.4" customHeight="1" thickBot="1" x14ac:dyDescent="0.45">
      <c r="H101" s="245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7"/>
    </row>
  </sheetData>
  <mergeCells count="43">
    <mergeCell ref="A25:D25"/>
    <mergeCell ref="F23:I23"/>
    <mergeCell ref="F24:I24"/>
    <mergeCell ref="F25:I25"/>
    <mergeCell ref="F58:I58"/>
    <mergeCell ref="F59:I59"/>
    <mergeCell ref="F60:I60"/>
    <mergeCell ref="F61:I61"/>
    <mergeCell ref="A44:F44"/>
    <mergeCell ref="A45:F45"/>
    <mergeCell ref="A46:F46"/>
    <mergeCell ref="A47:C47"/>
    <mergeCell ref="D47:F47"/>
    <mergeCell ref="A80:B80"/>
    <mergeCell ref="A57:D57"/>
    <mergeCell ref="A58:D58"/>
    <mergeCell ref="A59:D59"/>
    <mergeCell ref="A60:D60"/>
    <mergeCell ref="A61:D61"/>
    <mergeCell ref="R4:S4"/>
    <mergeCell ref="R5:S5"/>
    <mergeCell ref="AF3:AG3"/>
    <mergeCell ref="AF4:AG4"/>
    <mergeCell ref="F57:I57"/>
    <mergeCell ref="A43:F43"/>
    <mergeCell ref="A39:F39"/>
    <mergeCell ref="A40:F40"/>
    <mergeCell ref="A41:F41"/>
    <mergeCell ref="D42:F42"/>
    <mergeCell ref="A42:C42"/>
    <mergeCell ref="F22:I22"/>
    <mergeCell ref="A22:D22"/>
    <mergeCell ref="A38:F38"/>
    <mergeCell ref="A23:D23"/>
    <mergeCell ref="A24:D24"/>
    <mergeCell ref="H92:T96"/>
    <mergeCell ref="H87:T91"/>
    <mergeCell ref="H97:T101"/>
    <mergeCell ref="A87:D87"/>
    <mergeCell ref="A88:D88"/>
    <mergeCell ref="A89:D89"/>
    <mergeCell ref="A90:D90"/>
    <mergeCell ref="A91:D9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39FA-B6B1-414A-947B-7B12ABB5EE5C}">
  <dimension ref="A4:R52"/>
  <sheetViews>
    <sheetView topLeftCell="A6" zoomScaleNormal="130" workbookViewId="0">
      <selection activeCell="C35" sqref="C35"/>
    </sheetView>
  </sheetViews>
  <sheetFormatPr defaultRowHeight="14.6" x14ac:dyDescent="0.4"/>
  <cols>
    <col min="11" max="12" width="9.69140625" bestFit="1" customWidth="1"/>
  </cols>
  <sheetData>
    <row r="4" spans="1:18" x14ac:dyDescent="0.4">
      <c r="N4" t="s">
        <v>139</v>
      </c>
      <c r="O4" t="s">
        <v>169</v>
      </c>
      <c r="P4" t="s">
        <v>170</v>
      </c>
      <c r="Q4" s="182" t="s">
        <v>30</v>
      </c>
      <c r="R4" s="182"/>
    </row>
    <row r="5" spans="1:18" x14ac:dyDescent="0.4">
      <c r="N5">
        <v>0.74999998323619421</v>
      </c>
      <c r="O5">
        <v>2.2499999497085823</v>
      </c>
      <c r="P5">
        <f>3*N5*N5 -N5*O5 +3*O5</f>
        <v>6.7499998491257465</v>
      </c>
      <c r="Q5" s="182">
        <f>N5+O5</f>
        <v>2.9999999329447764</v>
      </c>
      <c r="R5" s="182"/>
    </row>
    <row r="16" spans="1:18" x14ac:dyDescent="0.4">
      <c r="A16" t="s">
        <v>140</v>
      </c>
    </row>
    <row r="20" spans="1:7" ht="30.9" x14ac:dyDescent="0.8">
      <c r="A20" s="105" t="s">
        <v>189</v>
      </c>
    </row>
    <row r="23" spans="1:7" x14ac:dyDescent="0.4">
      <c r="A23" t="s">
        <v>191</v>
      </c>
    </row>
    <row r="24" spans="1:7" x14ac:dyDescent="0.4">
      <c r="A24" s="106" t="s">
        <v>190</v>
      </c>
    </row>
    <row r="25" spans="1:7" ht="15" thickBot="1" x14ac:dyDescent="0.45"/>
    <row r="26" spans="1:7" ht="15" thickBot="1" x14ac:dyDescent="0.45">
      <c r="A26" s="81" t="s">
        <v>192</v>
      </c>
      <c r="B26" s="82"/>
      <c r="C26" s="82"/>
      <c r="D26" s="83"/>
    </row>
    <row r="27" spans="1:7" ht="20.6" x14ac:dyDescent="0.55000000000000004">
      <c r="A27" s="3" t="s">
        <v>193</v>
      </c>
      <c r="B27" s="308" t="s">
        <v>196</v>
      </c>
      <c r="C27" s="308"/>
      <c r="D27" s="309"/>
      <c r="E27" s="107" t="s">
        <v>200</v>
      </c>
    </row>
    <row r="28" spans="1:7" ht="20.6" x14ac:dyDescent="0.55000000000000004">
      <c r="A28" s="6" t="s">
        <v>194</v>
      </c>
      <c r="B28" s="293" t="s">
        <v>197</v>
      </c>
      <c r="C28" s="293"/>
      <c r="D28" s="310"/>
      <c r="E28" s="107" t="s">
        <v>201</v>
      </c>
    </row>
    <row r="29" spans="1:7" ht="21" thickBot="1" x14ac:dyDescent="0.6">
      <c r="A29" s="1" t="s">
        <v>195</v>
      </c>
      <c r="B29" s="311" t="s">
        <v>198</v>
      </c>
      <c r="C29" s="311"/>
      <c r="D29" s="312"/>
      <c r="E29" s="107" t="s">
        <v>202</v>
      </c>
    </row>
    <row r="30" spans="1:7" ht="15" thickBot="1" x14ac:dyDescent="0.45"/>
    <row r="31" spans="1:7" ht="15" thickBot="1" x14ac:dyDescent="0.45">
      <c r="A31" s="313" t="s">
        <v>199</v>
      </c>
      <c r="B31" s="314"/>
      <c r="C31" s="314"/>
      <c r="D31" s="314"/>
      <c r="E31" s="314"/>
      <c r="F31" s="314"/>
      <c r="G31" s="315"/>
    </row>
    <row r="32" spans="1:7" x14ac:dyDescent="0.4">
      <c r="A32" s="320" t="s">
        <v>204</v>
      </c>
      <c r="B32" s="321"/>
      <c r="C32" s="321"/>
      <c r="D32" s="321"/>
      <c r="E32" s="321"/>
      <c r="F32" s="321"/>
      <c r="G32" s="322"/>
    </row>
    <row r="33" spans="1:12" x14ac:dyDescent="0.4">
      <c r="A33" s="326" t="s">
        <v>203</v>
      </c>
      <c r="B33" s="327"/>
      <c r="C33" s="327"/>
      <c r="D33" s="327"/>
      <c r="E33" s="327"/>
      <c r="F33" s="327"/>
      <c r="G33" s="328"/>
    </row>
    <row r="34" spans="1:12" x14ac:dyDescent="0.4">
      <c r="A34" s="302" t="s">
        <v>205</v>
      </c>
      <c r="B34" s="303"/>
      <c r="C34" s="303"/>
      <c r="D34" s="303"/>
      <c r="E34" s="303"/>
      <c r="F34" s="303"/>
      <c r="G34" s="304"/>
    </row>
    <row r="35" spans="1:12" ht="20.6" x14ac:dyDescent="0.55000000000000004">
      <c r="A35" s="297" t="s">
        <v>219</v>
      </c>
      <c r="B35" s="298"/>
      <c r="C35" s="108" t="s">
        <v>206</v>
      </c>
      <c r="D35" s="323" t="s">
        <v>207</v>
      </c>
      <c r="E35" s="323"/>
      <c r="F35" s="323"/>
      <c r="G35" s="324"/>
      <c r="H35" s="107" t="s">
        <v>208</v>
      </c>
    </row>
    <row r="36" spans="1:12" x14ac:dyDescent="0.4">
      <c r="A36" s="302" t="s">
        <v>213</v>
      </c>
      <c r="B36" s="303"/>
      <c r="C36" s="303"/>
      <c r="D36" s="303"/>
      <c r="E36" s="303"/>
      <c r="F36" s="303"/>
      <c r="G36" s="304"/>
    </row>
    <row r="37" spans="1:12" ht="15" thickBot="1" x14ac:dyDescent="0.45">
      <c r="A37" s="297" t="s">
        <v>209</v>
      </c>
      <c r="B37" s="298"/>
      <c r="C37" s="299" t="s">
        <v>211</v>
      </c>
      <c r="D37" s="300" t="s">
        <v>212</v>
      </c>
      <c r="E37" s="300"/>
      <c r="F37" s="300"/>
      <c r="G37" s="301"/>
    </row>
    <row r="38" spans="1:12" x14ac:dyDescent="0.4">
      <c r="A38" s="297" t="s">
        <v>210</v>
      </c>
      <c r="B38" s="298"/>
      <c r="C38" s="299"/>
      <c r="D38" s="300"/>
      <c r="E38" s="300"/>
      <c r="F38" s="300"/>
      <c r="G38" s="301"/>
      <c r="K38" s="316" t="s">
        <v>220</v>
      </c>
      <c r="L38" s="317"/>
    </row>
    <row r="39" spans="1:12" x14ac:dyDescent="0.4">
      <c r="A39" s="302" t="s">
        <v>214</v>
      </c>
      <c r="B39" s="303"/>
      <c r="C39" s="303"/>
      <c r="D39" s="303"/>
      <c r="E39" s="303"/>
      <c r="F39" s="303"/>
      <c r="G39" s="304"/>
      <c r="K39" s="318"/>
      <c r="L39" s="319"/>
    </row>
    <row r="40" spans="1:12" ht="18.899999999999999" thickBot="1" x14ac:dyDescent="0.45">
      <c r="A40" s="325" t="s">
        <v>215</v>
      </c>
      <c r="B40" s="323"/>
      <c r="C40" s="323"/>
      <c r="D40" s="323"/>
      <c r="E40" s="323"/>
      <c r="F40" s="323"/>
      <c r="G40" s="324"/>
      <c r="K40" s="110" t="s">
        <v>221</v>
      </c>
      <c r="L40" s="111" t="s">
        <v>222</v>
      </c>
    </row>
    <row r="41" spans="1:12" ht="15" thickBot="1" x14ac:dyDescent="0.45">
      <c r="A41" s="109" t="s">
        <v>216</v>
      </c>
      <c r="B41" s="40"/>
      <c r="C41" s="40"/>
      <c r="D41" s="40"/>
      <c r="E41" s="40"/>
      <c r="F41" s="40"/>
      <c r="G41" s="88"/>
      <c r="K41" s="305" t="s">
        <v>223</v>
      </c>
      <c r="L41" s="306"/>
    </row>
    <row r="42" spans="1:12" ht="15" thickBot="1" x14ac:dyDescent="0.45">
      <c r="A42" s="294" t="s">
        <v>217</v>
      </c>
      <c r="B42" s="295"/>
      <c r="C42" s="295"/>
      <c r="D42" s="295"/>
      <c r="E42" s="295"/>
      <c r="F42" s="295"/>
      <c r="G42" s="296"/>
    </row>
    <row r="43" spans="1:12" x14ac:dyDescent="0.4">
      <c r="K43" s="307">
        <f>3*K44*K44 - K44*L44 +3*L44</f>
        <v>7.75</v>
      </c>
      <c r="L43" s="307"/>
    </row>
    <row r="44" spans="1:12" x14ac:dyDescent="0.4">
      <c r="K44" s="112">
        <v>0.25</v>
      </c>
      <c r="L44" s="112">
        <v>2.75</v>
      </c>
    </row>
    <row r="46" spans="1:12" x14ac:dyDescent="0.4">
      <c r="A46" s="291"/>
      <c r="B46" s="291"/>
      <c r="C46" s="291"/>
      <c r="D46" s="291"/>
      <c r="E46" s="291"/>
      <c r="F46" s="291"/>
    </row>
    <row r="47" spans="1:12" x14ac:dyDescent="0.4">
      <c r="A47" s="7"/>
      <c r="B47" s="292"/>
      <c r="C47" s="292"/>
      <c r="D47" s="292"/>
      <c r="E47" s="292"/>
      <c r="F47" s="292"/>
    </row>
    <row r="48" spans="1:12" x14ac:dyDescent="0.4">
      <c r="A48" s="7"/>
      <c r="B48" s="293"/>
      <c r="C48" s="293"/>
      <c r="D48" s="293"/>
      <c r="E48" s="293"/>
      <c r="F48" s="293"/>
    </row>
    <row r="49" spans="1:6" x14ac:dyDescent="0.4">
      <c r="A49" s="7"/>
      <c r="B49" s="292"/>
      <c r="C49" s="292"/>
      <c r="D49" s="292"/>
      <c r="E49" s="292"/>
      <c r="F49" s="292"/>
    </row>
    <row r="52" spans="1:6" x14ac:dyDescent="0.4">
      <c r="A52" s="290"/>
      <c r="B52" s="290"/>
      <c r="C52" s="290"/>
      <c r="D52" s="290"/>
      <c r="E52" s="290"/>
      <c r="F52" s="290"/>
    </row>
  </sheetData>
  <mergeCells count="27">
    <mergeCell ref="Q4:R4"/>
    <mergeCell ref="Q5:R5"/>
    <mergeCell ref="K41:L41"/>
    <mergeCell ref="K43:L43"/>
    <mergeCell ref="B27:D27"/>
    <mergeCell ref="B28:D28"/>
    <mergeCell ref="B29:D29"/>
    <mergeCell ref="A31:G31"/>
    <mergeCell ref="K38:L39"/>
    <mergeCell ref="A32:G32"/>
    <mergeCell ref="A34:G34"/>
    <mergeCell ref="A35:B35"/>
    <mergeCell ref="D35:G35"/>
    <mergeCell ref="A36:G36"/>
    <mergeCell ref="A40:G40"/>
    <mergeCell ref="A33:G33"/>
    <mergeCell ref="A42:G42"/>
    <mergeCell ref="A37:B37"/>
    <mergeCell ref="A38:B38"/>
    <mergeCell ref="C37:C38"/>
    <mergeCell ref="D37:G38"/>
    <mergeCell ref="A39:G39"/>
    <mergeCell ref="A52:F52"/>
    <mergeCell ref="A46:F46"/>
    <mergeCell ref="B47:F47"/>
    <mergeCell ref="B48:F48"/>
    <mergeCell ref="B49:F4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C929-FAC4-4E18-91B7-8E4D4570209B}">
  <dimension ref="A1:Y275"/>
  <sheetViews>
    <sheetView topLeftCell="A12" zoomScale="97" workbookViewId="0">
      <selection activeCell="A17" sqref="A17:I18"/>
    </sheetView>
  </sheetViews>
  <sheetFormatPr defaultRowHeight="14.6" x14ac:dyDescent="0.4"/>
  <cols>
    <col min="2" max="5" width="9.69140625" bestFit="1" customWidth="1"/>
  </cols>
  <sheetData>
    <row r="1" spans="1:25" ht="14.4" customHeight="1" x14ac:dyDescent="0.4">
      <c r="A1" s="330" t="s">
        <v>251</v>
      </c>
      <c r="B1" s="330"/>
      <c r="C1" s="330"/>
      <c r="D1" s="330"/>
      <c r="E1" s="330"/>
      <c r="F1" s="330"/>
      <c r="G1" s="330"/>
      <c r="H1" s="330"/>
      <c r="I1" s="330"/>
      <c r="Q1" s="332" t="s">
        <v>284</v>
      </c>
      <c r="R1" s="332"/>
      <c r="S1" s="332"/>
      <c r="T1" s="332"/>
      <c r="U1" s="332"/>
      <c r="V1" s="332"/>
      <c r="W1" s="332"/>
      <c r="X1" s="332"/>
      <c r="Y1" s="332"/>
    </row>
    <row r="2" spans="1:25" ht="14.4" customHeight="1" x14ac:dyDescent="0.4">
      <c r="A2" s="330"/>
      <c r="B2" s="330"/>
      <c r="C2" s="330"/>
      <c r="D2" s="330"/>
      <c r="E2" s="330"/>
      <c r="F2" s="330"/>
      <c r="G2" s="330"/>
      <c r="H2" s="330"/>
      <c r="I2" s="330"/>
      <c r="Q2" s="332"/>
      <c r="R2" s="332"/>
      <c r="S2" s="332"/>
      <c r="T2" s="332"/>
      <c r="U2" s="332"/>
      <c r="V2" s="332"/>
      <c r="W2" s="332"/>
      <c r="X2" s="332"/>
      <c r="Y2" s="332"/>
    </row>
    <row r="3" spans="1:25" x14ac:dyDescent="0.4">
      <c r="A3" s="182" t="s">
        <v>267</v>
      </c>
      <c r="B3" s="182"/>
      <c r="C3" s="182"/>
      <c r="D3" s="182" t="s">
        <v>268</v>
      </c>
      <c r="E3" s="182"/>
      <c r="F3" t="s">
        <v>269</v>
      </c>
    </row>
    <row r="4" spans="1:25" x14ac:dyDescent="0.4">
      <c r="A4" t="s">
        <v>234</v>
      </c>
      <c r="B4" t="s">
        <v>224</v>
      </c>
      <c r="C4" t="s">
        <v>226</v>
      </c>
      <c r="D4" t="s">
        <v>225</v>
      </c>
      <c r="E4" t="s">
        <v>232</v>
      </c>
      <c r="F4" t="s">
        <v>235</v>
      </c>
      <c r="G4" s="113"/>
      <c r="H4" s="113"/>
      <c r="I4" s="113"/>
      <c r="J4" s="113"/>
    </row>
    <row r="5" spans="1:25" x14ac:dyDescent="0.4">
      <c r="A5" s="114" t="s">
        <v>227</v>
      </c>
      <c r="B5" s="114" t="s">
        <v>228</v>
      </c>
      <c r="C5" s="114" t="s">
        <v>229</v>
      </c>
      <c r="D5" s="114" t="s">
        <v>230</v>
      </c>
      <c r="E5" s="114" t="s">
        <v>231</v>
      </c>
      <c r="F5" s="115" t="s">
        <v>245</v>
      </c>
    </row>
    <row r="6" spans="1:25" x14ac:dyDescent="0.4">
      <c r="A6" s="114" t="s">
        <v>236</v>
      </c>
      <c r="B6" s="114" t="s">
        <v>237</v>
      </c>
      <c r="C6" s="114" t="s">
        <v>238</v>
      </c>
      <c r="D6" s="114" t="s">
        <v>239</v>
      </c>
      <c r="E6" s="114" t="s">
        <v>240</v>
      </c>
    </row>
    <row r="7" spans="1:25" x14ac:dyDescent="0.4">
      <c r="A7" s="212" t="s">
        <v>270</v>
      </c>
      <c r="B7" s="212"/>
      <c r="C7" s="212"/>
      <c r="D7" s="212"/>
      <c r="E7" s="212"/>
    </row>
    <row r="8" spans="1:25" x14ac:dyDescent="0.4">
      <c r="A8" s="118" t="s">
        <v>241</v>
      </c>
      <c r="B8" s="118"/>
      <c r="C8" s="116" t="s">
        <v>246</v>
      </c>
    </row>
    <row r="9" spans="1:25" x14ac:dyDescent="0.4">
      <c r="A9" s="118" t="s">
        <v>242</v>
      </c>
      <c r="B9" s="118"/>
      <c r="C9" s="116" t="s">
        <v>247</v>
      </c>
    </row>
    <row r="10" spans="1:25" x14ac:dyDescent="0.4">
      <c r="A10" s="118" t="s">
        <v>243</v>
      </c>
      <c r="B10" s="118"/>
      <c r="C10" s="116" t="s">
        <v>249</v>
      </c>
    </row>
    <row r="11" spans="1:25" x14ac:dyDescent="0.4">
      <c r="A11" s="118" t="s">
        <v>244</v>
      </c>
      <c r="B11" s="118"/>
      <c r="C11" s="116" t="s">
        <v>248</v>
      </c>
      <c r="H11" t="s">
        <v>233</v>
      </c>
    </row>
    <row r="13" spans="1:25" x14ac:dyDescent="0.4">
      <c r="A13" s="117" t="s">
        <v>250</v>
      </c>
      <c r="B13" s="117"/>
      <c r="C13" s="117"/>
      <c r="D13" s="117"/>
    </row>
    <row r="17" spans="1:14" x14ac:dyDescent="0.4">
      <c r="A17" s="330" t="s">
        <v>252</v>
      </c>
      <c r="B17" s="330"/>
      <c r="C17" s="330"/>
      <c r="D17" s="330"/>
      <c r="E17" s="330"/>
      <c r="F17" s="330"/>
      <c r="G17" s="330"/>
      <c r="H17" s="330"/>
      <c r="I17" s="330"/>
    </row>
    <row r="18" spans="1:14" x14ac:dyDescent="0.4">
      <c r="A18" s="330"/>
      <c r="B18" s="330"/>
      <c r="C18" s="330"/>
      <c r="D18" s="330"/>
      <c r="E18" s="330"/>
      <c r="F18" s="330"/>
      <c r="G18" s="330"/>
      <c r="H18" s="330"/>
      <c r="I18" s="330"/>
    </row>
    <row r="20" spans="1:14" x14ac:dyDescent="0.4">
      <c r="A20" s="119" t="s">
        <v>253</v>
      </c>
      <c r="B20" s="120"/>
      <c r="C20" s="120"/>
      <c r="D20" s="120"/>
      <c r="E20" s="120"/>
      <c r="F20" s="120"/>
    </row>
    <row r="21" spans="1:14" x14ac:dyDescent="0.4">
      <c r="A21" s="121" t="s">
        <v>254</v>
      </c>
      <c r="B21" s="120"/>
      <c r="C21" s="120"/>
      <c r="D21" s="120"/>
      <c r="E21" s="120"/>
      <c r="F21" s="120"/>
    </row>
    <row r="22" spans="1:14" x14ac:dyDescent="0.4">
      <c r="A22" s="121" t="s">
        <v>255</v>
      </c>
      <c r="B22" s="120"/>
      <c r="C22" s="120"/>
      <c r="D22" s="120"/>
      <c r="E22" s="120"/>
      <c r="F22" s="120"/>
    </row>
    <row r="23" spans="1:14" x14ac:dyDescent="0.4">
      <c r="A23" s="121" t="s">
        <v>256</v>
      </c>
      <c r="B23" s="120"/>
      <c r="C23" s="120"/>
      <c r="D23" s="120"/>
      <c r="E23" s="120"/>
      <c r="F23" s="120"/>
    </row>
    <row r="24" spans="1:14" x14ac:dyDescent="0.4">
      <c r="A24" s="121" t="s">
        <v>257</v>
      </c>
      <c r="B24" s="120"/>
      <c r="C24" s="120"/>
      <c r="D24" s="120"/>
      <c r="E24" s="120"/>
      <c r="F24" s="120"/>
    </row>
    <row r="27" spans="1:14" x14ac:dyDescent="0.4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117</v>
      </c>
      <c r="H27" t="s">
        <v>118</v>
      </c>
      <c r="I27" t="s">
        <v>119</v>
      </c>
      <c r="J27" t="s">
        <v>120</v>
      </c>
      <c r="K27" t="s">
        <v>264</v>
      </c>
      <c r="L27" t="s">
        <v>265</v>
      </c>
      <c r="M27" t="s">
        <v>266</v>
      </c>
      <c r="N27" t="s">
        <v>274</v>
      </c>
    </row>
    <row r="28" spans="1:14" x14ac:dyDescent="0.4">
      <c r="A28">
        <v>1</v>
      </c>
      <c r="B28" s="114">
        <f ca="1">RAND()</f>
        <v>0.29584625466187386</v>
      </c>
      <c r="C28" s="114">
        <f ca="1">RAND()</f>
        <v>0.52211485202381802</v>
      </c>
      <c r="D28" s="114">
        <f t="shared" ref="D28:F43" ca="1" si="0">RAND()</f>
        <v>0.62538439471875962</v>
      </c>
      <c r="E28" s="114">
        <f ca="1">RAND()</f>
        <v>0.78930287080858885</v>
      </c>
      <c r="F28" s="114">
        <f ca="1">RAND()</f>
        <v>0.99325589141521997</v>
      </c>
      <c r="G28">
        <f>IF(A$5&gt;=A29,1,0)</f>
        <v>1</v>
      </c>
      <c r="H28">
        <f ca="1">IF(B$5&gt;=B29,1,0)</f>
        <v>1</v>
      </c>
      <c r="I28">
        <f ca="1">IF(C$5&gt;=C29,1,0)</f>
        <v>1</v>
      </c>
      <c r="J28">
        <f ca="1">IF(D$5&gt;=D29,1,0)</f>
        <v>1</v>
      </c>
      <c r="K28">
        <f ca="1">IF(E$5&gt;=E29,1,0)</f>
        <v>1</v>
      </c>
      <c r="L28">
        <f ca="1">--OR(G28, H28, I28)</f>
        <v>1</v>
      </c>
      <c r="M28">
        <f ca="1">--OR(J28,K28)</f>
        <v>1</v>
      </c>
      <c r="N28">
        <f ca="1">--AND(L28,M28)</f>
        <v>1</v>
      </c>
    </row>
    <row r="29" spans="1:14" x14ac:dyDescent="0.4">
      <c r="A29">
        <v>2</v>
      </c>
      <c r="B29" s="114">
        <f t="shared" ref="B29:F60" ca="1" si="1">RAND()</f>
        <v>0.44723957638924106</v>
      </c>
      <c r="C29" s="114">
        <f t="shared" ca="1" si="1"/>
        <v>0.4263299856816547</v>
      </c>
      <c r="D29" s="114">
        <f t="shared" ca="1" si="0"/>
        <v>0.86301729730591392</v>
      </c>
      <c r="E29" s="114">
        <f t="shared" ca="1" si="0"/>
        <v>0.12637942854919471</v>
      </c>
      <c r="F29" s="114">
        <f t="shared" ca="1" si="0"/>
        <v>0.76194109902097873</v>
      </c>
      <c r="G29">
        <f t="shared" ref="G29:G92" si="2">IF(A$5&gt;=A30,1,0)</f>
        <v>1</v>
      </c>
      <c r="H29">
        <f t="shared" ref="H29:H92" ca="1" si="3">IF(B$5&gt;=B30,1,0)</f>
        <v>1</v>
      </c>
      <c r="I29">
        <f t="shared" ref="I29:I92" ca="1" si="4">IF(C$5&gt;=C30,1,0)</f>
        <v>1</v>
      </c>
      <c r="J29">
        <f t="shared" ref="J29:J92" ca="1" si="5">IF(D$5&gt;=D30,1,0)</f>
        <v>1</v>
      </c>
      <c r="K29">
        <f t="shared" ref="K29:K92" ca="1" si="6">IF(E$5&gt;=E30,1,0)</f>
        <v>1</v>
      </c>
      <c r="L29">
        <f t="shared" ref="L29:L92" ca="1" si="7">--OR(G29, H29, I29)</f>
        <v>1</v>
      </c>
      <c r="M29">
        <f t="shared" ref="M29:M92" ca="1" si="8">--OR(J29,K29)</f>
        <v>1</v>
      </c>
      <c r="N29">
        <f t="shared" ref="N29:N92" ca="1" si="9">--AND(L29,M29)</f>
        <v>1</v>
      </c>
    </row>
    <row r="30" spans="1:14" x14ac:dyDescent="0.4">
      <c r="A30">
        <v>3</v>
      </c>
      <c r="B30" s="114">
        <f t="shared" ca="1" si="1"/>
        <v>0.31703941832021509</v>
      </c>
      <c r="C30" s="114">
        <f t="shared" ca="1" si="1"/>
        <v>0.795126705802915</v>
      </c>
      <c r="D30" s="114">
        <f t="shared" ca="1" si="0"/>
        <v>0.75861431251901601</v>
      </c>
      <c r="E30" s="114">
        <f t="shared" ca="1" si="0"/>
        <v>0.10530438508902251</v>
      </c>
      <c r="F30" s="114">
        <f t="shared" ca="1" si="0"/>
        <v>0.45427374722914826</v>
      </c>
      <c r="G30">
        <f t="shared" si="2"/>
        <v>1</v>
      </c>
      <c r="H30">
        <f t="shared" ca="1" si="3"/>
        <v>1</v>
      </c>
      <c r="I30">
        <f t="shared" ca="1" si="4"/>
        <v>1</v>
      </c>
      <c r="J30">
        <f t="shared" ca="1" si="5"/>
        <v>1</v>
      </c>
      <c r="K30">
        <f t="shared" ca="1" si="6"/>
        <v>1</v>
      </c>
      <c r="L30">
        <f t="shared" ca="1" si="7"/>
        <v>1</v>
      </c>
      <c r="M30">
        <f t="shared" ca="1" si="8"/>
        <v>1</v>
      </c>
      <c r="N30">
        <f t="shared" ca="1" si="9"/>
        <v>1</v>
      </c>
    </row>
    <row r="31" spans="1:14" x14ac:dyDescent="0.4">
      <c r="A31">
        <v>4</v>
      </c>
      <c r="B31" s="114">
        <f t="shared" ca="1" si="1"/>
        <v>0.24606411470875511</v>
      </c>
      <c r="C31" s="114">
        <f t="shared" ca="1" si="1"/>
        <v>0.51109855380831748</v>
      </c>
      <c r="D31" s="114">
        <f t="shared" ca="1" si="0"/>
        <v>0.84748020761525122</v>
      </c>
      <c r="E31" s="114">
        <f t="shared" ca="1" si="0"/>
        <v>0.27388142492052503</v>
      </c>
      <c r="F31" s="114">
        <f t="shared" ca="1" si="0"/>
        <v>0.95812881925420801</v>
      </c>
      <c r="G31">
        <f t="shared" si="2"/>
        <v>1</v>
      </c>
      <c r="H31">
        <f t="shared" ca="1" si="3"/>
        <v>1</v>
      </c>
      <c r="I31">
        <f t="shared" ca="1" si="4"/>
        <v>1</v>
      </c>
      <c r="J31">
        <f ca="1">IF(D$5&gt;=D32,1,0)</f>
        <v>1</v>
      </c>
      <c r="K31">
        <f t="shared" ca="1" si="6"/>
        <v>1</v>
      </c>
      <c r="L31">
        <f t="shared" ca="1" si="7"/>
        <v>1</v>
      </c>
      <c r="M31">
        <f t="shared" ca="1" si="8"/>
        <v>1</v>
      </c>
      <c r="N31">
        <f t="shared" ca="1" si="9"/>
        <v>1</v>
      </c>
    </row>
    <row r="32" spans="1:14" x14ac:dyDescent="0.4">
      <c r="A32">
        <v>5</v>
      </c>
      <c r="B32" s="114">
        <f t="shared" ca="1" si="1"/>
        <v>0.36991116536012369</v>
      </c>
      <c r="C32" s="114">
        <f t="shared" ca="1" si="1"/>
        <v>0.49208578775251044</v>
      </c>
      <c r="D32" s="114">
        <f t="shared" ca="1" si="0"/>
        <v>0.42195022709794539</v>
      </c>
      <c r="E32" s="114">
        <f t="shared" ca="1" si="0"/>
        <v>0.52898082731915519</v>
      </c>
      <c r="F32" s="114">
        <f t="shared" ca="1" si="0"/>
        <v>0.13993410110736548</v>
      </c>
      <c r="G32">
        <f t="shared" si="2"/>
        <v>1</v>
      </c>
      <c r="H32">
        <f t="shared" ca="1" si="3"/>
        <v>1</v>
      </c>
      <c r="I32">
        <f t="shared" ca="1" si="4"/>
        <v>1</v>
      </c>
      <c r="J32">
        <f t="shared" ca="1" si="5"/>
        <v>1</v>
      </c>
      <c r="K32">
        <f t="shared" ca="1" si="6"/>
        <v>1</v>
      </c>
      <c r="L32">
        <f t="shared" ca="1" si="7"/>
        <v>1</v>
      </c>
      <c r="M32">
        <f t="shared" ca="1" si="8"/>
        <v>1</v>
      </c>
      <c r="N32">
        <f t="shared" ca="1" si="9"/>
        <v>1</v>
      </c>
    </row>
    <row r="33" spans="1:14" x14ac:dyDescent="0.4">
      <c r="A33">
        <v>6</v>
      </c>
      <c r="B33" s="114">
        <f t="shared" ca="1" si="1"/>
        <v>0.51411459907743873</v>
      </c>
      <c r="C33" s="114">
        <f t="shared" ca="1" si="1"/>
        <v>0.76517541866309402</v>
      </c>
      <c r="D33" s="114">
        <f t="shared" ca="1" si="0"/>
        <v>0.52896184656170775</v>
      </c>
      <c r="E33" s="114">
        <f t="shared" ca="1" si="0"/>
        <v>2.1271624855920823E-3</v>
      </c>
      <c r="F33" s="114">
        <f t="shared" ca="1" si="0"/>
        <v>0.90946701938343422</v>
      </c>
      <c r="G33">
        <f t="shared" si="2"/>
        <v>1</v>
      </c>
      <c r="H33">
        <f t="shared" ca="1" si="3"/>
        <v>1</v>
      </c>
      <c r="I33">
        <f t="shared" ca="1" si="4"/>
        <v>1</v>
      </c>
      <c r="J33">
        <f t="shared" ca="1" si="5"/>
        <v>1</v>
      </c>
      <c r="K33">
        <f t="shared" ca="1" si="6"/>
        <v>1</v>
      </c>
      <c r="L33">
        <f t="shared" ca="1" si="7"/>
        <v>1</v>
      </c>
      <c r="M33">
        <f t="shared" ca="1" si="8"/>
        <v>1</v>
      </c>
      <c r="N33">
        <f t="shared" ca="1" si="9"/>
        <v>1</v>
      </c>
    </row>
    <row r="34" spans="1:14" x14ac:dyDescent="0.4">
      <c r="A34">
        <v>7</v>
      </c>
      <c r="B34" s="114">
        <f t="shared" ca="1" si="1"/>
        <v>0.52570498345719385</v>
      </c>
      <c r="C34" s="114">
        <f t="shared" ca="1" si="1"/>
        <v>0.2700995664104392</v>
      </c>
      <c r="D34" s="114">
        <f t="shared" ca="1" si="0"/>
        <v>0.73475819231979722</v>
      </c>
      <c r="E34" s="114">
        <f t="shared" ca="1" si="0"/>
        <v>0.87081044202364688</v>
      </c>
      <c r="F34" s="114">
        <f t="shared" ca="1" si="0"/>
        <v>0.77249679782278047</v>
      </c>
      <c r="G34">
        <f t="shared" si="2"/>
        <v>1</v>
      </c>
      <c r="H34">
        <f t="shared" ca="1" si="3"/>
        <v>1</v>
      </c>
      <c r="I34">
        <f ca="1">IF(C$5&gt;=C35,1,0)</f>
        <v>1</v>
      </c>
      <c r="J34">
        <f t="shared" ca="1" si="5"/>
        <v>1</v>
      </c>
      <c r="K34">
        <f t="shared" ca="1" si="6"/>
        <v>1</v>
      </c>
      <c r="L34">
        <f t="shared" ca="1" si="7"/>
        <v>1</v>
      </c>
      <c r="M34">
        <f t="shared" ca="1" si="8"/>
        <v>1</v>
      </c>
      <c r="N34">
        <f t="shared" ca="1" si="9"/>
        <v>1</v>
      </c>
    </row>
    <row r="35" spans="1:14" x14ac:dyDescent="0.4">
      <c r="A35">
        <v>8</v>
      </c>
      <c r="B35" s="114">
        <f t="shared" ca="1" si="1"/>
        <v>0.25091065137620872</v>
      </c>
      <c r="C35" s="114">
        <f t="shared" ca="1" si="1"/>
        <v>0.2876371701685434</v>
      </c>
      <c r="D35" s="114">
        <f t="shared" ca="1" si="0"/>
        <v>0.13678015134268151</v>
      </c>
      <c r="E35" s="114">
        <f t="shared" ca="1" si="0"/>
        <v>0.19893198979567583</v>
      </c>
      <c r="F35" s="114">
        <f t="shared" ca="1" si="0"/>
        <v>0.48056719748667553</v>
      </c>
      <c r="G35">
        <f t="shared" si="2"/>
        <v>1</v>
      </c>
      <c r="H35">
        <f t="shared" ca="1" si="3"/>
        <v>1</v>
      </c>
      <c r="I35">
        <f t="shared" ca="1" si="4"/>
        <v>1</v>
      </c>
      <c r="J35">
        <f t="shared" ca="1" si="5"/>
        <v>1</v>
      </c>
      <c r="K35">
        <f t="shared" ca="1" si="6"/>
        <v>1</v>
      </c>
      <c r="L35">
        <f t="shared" ca="1" si="7"/>
        <v>1</v>
      </c>
      <c r="M35">
        <f t="shared" ca="1" si="8"/>
        <v>1</v>
      </c>
      <c r="N35">
        <f t="shared" ca="1" si="9"/>
        <v>1</v>
      </c>
    </row>
    <row r="36" spans="1:14" x14ac:dyDescent="0.4">
      <c r="A36">
        <v>9</v>
      </c>
      <c r="B36" s="114">
        <f t="shared" ca="1" si="1"/>
        <v>0.63219147744082804</v>
      </c>
      <c r="C36" s="114">
        <f t="shared" ca="1" si="1"/>
        <v>0.2028868600760978</v>
      </c>
      <c r="D36" s="114">
        <f t="shared" ca="1" si="0"/>
        <v>3.460206258724563E-2</v>
      </c>
      <c r="E36" s="114">
        <f t="shared" ca="1" si="0"/>
        <v>0.89524295097033757</v>
      </c>
      <c r="F36" s="114">
        <f t="shared" ca="1" si="0"/>
        <v>0.72428168739375032</v>
      </c>
      <c r="G36">
        <f t="shared" si="2"/>
        <v>1</v>
      </c>
      <c r="H36">
        <f t="shared" ca="1" si="3"/>
        <v>1</v>
      </c>
      <c r="I36">
        <f t="shared" ca="1" si="4"/>
        <v>1</v>
      </c>
      <c r="J36">
        <f t="shared" ca="1" si="5"/>
        <v>1</v>
      </c>
      <c r="K36">
        <f t="shared" ca="1" si="6"/>
        <v>1</v>
      </c>
      <c r="L36">
        <f t="shared" ca="1" si="7"/>
        <v>1</v>
      </c>
      <c r="M36">
        <f t="shared" ca="1" si="8"/>
        <v>1</v>
      </c>
      <c r="N36">
        <f t="shared" ca="1" si="9"/>
        <v>1</v>
      </c>
    </row>
    <row r="37" spans="1:14" x14ac:dyDescent="0.4">
      <c r="A37">
        <v>10</v>
      </c>
      <c r="B37" s="114">
        <f t="shared" ca="1" si="1"/>
        <v>0.9549445208087437</v>
      </c>
      <c r="C37" s="114">
        <f t="shared" ca="1" si="1"/>
        <v>0.39671612984347215</v>
      </c>
      <c r="D37" s="114">
        <f t="shared" ca="1" si="0"/>
        <v>0.80050567163298503</v>
      </c>
      <c r="E37" s="114">
        <f t="shared" ca="1" si="0"/>
        <v>0.72362805671551478</v>
      </c>
      <c r="F37" s="114">
        <f t="shared" ca="1" si="0"/>
        <v>0.87749749940031452</v>
      </c>
      <c r="G37">
        <f t="shared" si="2"/>
        <v>1</v>
      </c>
      <c r="H37">
        <f t="shared" ca="1" si="3"/>
        <v>1</v>
      </c>
      <c r="I37">
        <f t="shared" ca="1" si="4"/>
        <v>1</v>
      </c>
      <c r="J37">
        <f t="shared" ca="1" si="5"/>
        <v>1</v>
      </c>
      <c r="K37">
        <f t="shared" ca="1" si="6"/>
        <v>1</v>
      </c>
      <c r="L37">
        <f t="shared" ca="1" si="7"/>
        <v>1</v>
      </c>
      <c r="M37">
        <f t="shared" ca="1" si="8"/>
        <v>1</v>
      </c>
      <c r="N37">
        <f t="shared" ca="1" si="9"/>
        <v>1</v>
      </c>
    </row>
    <row r="38" spans="1:14" x14ac:dyDescent="0.4">
      <c r="A38">
        <v>11</v>
      </c>
      <c r="B38" s="114">
        <f t="shared" ca="1" si="1"/>
        <v>0.70361994084682422</v>
      </c>
      <c r="C38" s="114">
        <f t="shared" ca="1" si="1"/>
        <v>5.8162995401054407E-2</v>
      </c>
      <c r="D38" s="114">
        <f t="shared" ca="1" si="0"/>
        <v>0.52041261332884781</v>
      </c>
      <c r="E38" s="114">
        <f t="shared" ca="1" si="0"/>
        <v>9.8916406454054862E-2</v>
      </c>
      <c r="F38" s="114">
        <f t="shared" ca="1" si="0"/>
        <v>0.85138203969235005</v>
      </c>
      <c r="G38">
        <f t="shared" si="2"/>
        <v>1</v>
      </c>
      <c r="H38">
        <f t="shared" ca="1" si="3"/>
        <v>1</v>
      </c>
      <c r="I38">
        <f t="shared" ca="1" si="4"/>
        <v>1</v>
      </c>
      <c r="J38">
        <f t="shared" ca="1" si="5"/>
        <v>1</v>
      </c>
      <c r="K38">
        <f t="shared" ca="1" si="6"/>
        <v>1</v>
      </c>
      <c r="L38">
        <f t="shared" ca="1" si="7"/>
        <v>1</v>
      </c>
      <c r="M38">
        <f t="shared" ca="1" si="8"/>
        <v>1</v>
      </c>
      <c r="N38">
        <f t="shared" ca="1" si="9"/>
        <v>1</v>
      </c>
    </row>
    <row r="39" spans="1:14" x14ac:dyDescent="0.4">
      <c r="A39">
        <v>12</v>
      </c>
      <c r="B39" s="114">
        <f t="shared" ca="1" si="1"/>
        <v>0.99133653149259626</v>
      </c>
      <c r="C39" s="114">
        <f t="shared" ca="1" si="1"/>
        <v>0.27180848649086753</v>
      </c>
      <c r="D39" s="114">
        <f t="shared" ca="1" si="0"/>
        <v>0.90455581005259089</v>
      </c>
      <c r="E39" s="114">
        <f t="shared" ca="1" si="0"/>
        <v>0.11923289475325627</v>
      </c>
      <c r="F39" s="114">
        <f t="shared" ca="1" si="0"/>
        <v>0.82747870876770746</v>
      </c>
      <c r="G39">
        <f t="shared" si="2"/>
        <v>1</v>
      </c>
      <c r="H39">
        <f t="shared" ca="1" si="3"/>
        <v>1</v>
      </c>
      <c r="I39">
        <f t="shared" ca="1" si="4"/>
        <v>1</v>
      </c>
      <c r="J39">
        <f t="shared" ca="1" si="5"/>
        <v>1</v>
      </c>
      <c r="K39">
        <f t="shared" ca="1" si="6"/>
        <v>1</v>
      </c>
      <c r="L39">
        <f t="shared" ca="1" si="7"/>
        <v>1</v>
      </c>
      <c r="M39">
        <f t="shared" ca="1" si="8"/>
        <v>1</v>
      </c>
      <c r="N39">
        <f t="shared" ca="1" si="9"/>
        <v>1</v>
      </c>
    </row>
    <row r="40" spans="1:14" x14ac:dyDescent="0.4">
      <c r="A40">
        <v>13</v>
      </c>
      <c r="B40" s="114">
        <f t="shared" ca="1" si="1"/>
        <v>0.71001264282630216</v>
      </c>
      <c r="C40" s="114">
        <f t="shared" ca="1" si="1"/>
        <v>0.43248159407732623</v>
      </c>
      <c r="D40" s="114">
        <f t="shared" ca="1" si="0"/>
        <v>0.50987923472426622</v>
      </c>
      <c r="E40" s="114">
        <f t="shared" ca="1" si="0"/>
        <v>0.3795403286955783</v>
      </c>
      <c r="F40" s="114">
        <f t="shared" ca="1" si="0"/>
        <v>0.23719219441745509</v>
      </c>
      <c r="G40">
        <f t="shared" si="2"/>
        <v>1</v>
      </c>
      <c r="H40">
        <f t="shared" ca="1" si="3"/>
        <v>1</v>
      </c>
      <c r="I40">
        <f t="shared" ca="1" si="4"/>
        <v>1</v>
      </c>
      <c r="J40">
        <f t="shared" ca="1" si="5"/>
        <v>1</v>
      </c>
      <c r="K40">
        <f t="shared" ca="1" si="6"/>
        <v>1</v>
      </c>
      <c r="L40">
        <f t="shared" ca="1" si="7"/>
        <v>1</v>
      </c>
      <c r="M40">
        <f t="shared" ca="1" si="8"/>
        <v>1</v>
      </c>
      <c r="N40">
        <f t="shared" ca="1" si="9"/>
        <v>1</v>
      </c>
    </row>
    <row r="41" spans="1:14" x14ac:dyDescent="0.4">
      <c r="A41">
        <v>14</v>
      </c>
      <c r="B41" s="114">
        <f t="shared" ca="1" si="1"/>
        <v>6.896869249776183E-2</v>
      </c>
      <c r="C41" s="114">
        <f t="shared" ca="1" si="1"/>
        <v>0.2491770129871016</v>
      </c>
      <c r="D41" s="114">
        <f t="shared" ca="1" si="0"/>
        <v>0.51603343528448842</v>
      </c>
      <c r="E41" s="114">
        <f t="shared" ca="1" si="0"/>
        <v>0.57190798623882244</v>
      </c>
      <c r="F41" s="114">
        <f t="shared" ca="1" si="0"/>
        <v>0.47951064453780889</v>
      </c>
      <c r="G41">
        <f t="shared" si="2"/>
        <v>1</v>
      </c>
      <c r="H41">
        <f t="shared" ca="1" si="3"/>
        <v>1</v>
      </c>
      <c r="I41">
        <f t="shared" ca="1" si="4"/>
        <v>1</v>
      </c>
      <c r="J41">
        <f t="shared" ca="1" si="5"/>
        <v>1</v>
      </c>
      <c r="K41">
        <f t="shared" ca="1" si="6"/>
        <v>1</v>
      </c>
      <c r="L41">
        <f t="shared" ca="1" si="7"/>
        <v>1</v>
      </c>
      <c r="M41">
        <f t="shared" ca="1" si="8"/>
        <v>1</v>
      </c>
      <c r="N41">
        <f t="shared" ca="1" si="9"/>
        <v>1</v>
      </c>
    </row>
    <row r="42" spans="1:14" x14ac:dyDescent="0.4">
      <c r="A42">
        <v>15</v>
      </c>
      <c r="B42" s="114">
        <f t="shared" ca="1" si="1"/>
        <v>0.58876849865397041</v>
      </c>
      <c r="C42" s="114">
        <f t="shared" ca="1" si="1"/>
        <v>0.99972158000776734</v>
      </c>
      <c r="D42" s="114">
        <f t="shared" ca="1" si="0"/>
        <v>0.59590830226107405</v>
      </c>
      <c r="E42" s="114">
        <f t="shared" ca="1" si="0"/>
        <v>0.51663254193535169</v>
      </c>
      <c r="F42" s="114">
        <f t="shared" ca="1" si="0"/>
        <v>0.39099083157666836</v>
      </c>
      <c r="G42">
        <f t="shared" si="2"/>
        <v>1</v>
      </c>
      <c r="H42">
        <f t="shared" ca="1" si="3"/>
        <v>1</v>
      </c>
      <c r="I42">
        <f t="shared" ca="1" si="4"/>
        <v>1</v>
      </c>
      <c r="J42">
        <f t="shared" ca="1" si="5"/>
        <v>1</v>
      </c>
      <c r="K42">
        <f t="shared" ca="1" si="6"/>
        <v>1</v>
      </c>
      <c r="L42">
        <f t="shared" ca="1" si="7"/>
        <v>1</v>
      </c>
      <c r="M42">
        <f t="shared" ca="1" si="8"/>
        <v>1</v>
      </c>
      <c r="N42">
        <f t="shared" ca="1" si="9"/>
        <v>1</v>
      </c>
    </row>
    <row r="43" spans="1:14" x14ac:dyDescent="0.4">
      <c r="A43">
        <v>16</v>
      </c>
      <c r="B43" s="114">
        <f t="shared" ca="1" si="1"/>
        <v>0.12457664327840756</v>
      </c>
      <c r="C43" s="114">
        <f t="shared" ca="1" si="1"/>
        <v>0.89286044418039323</v>
      </c>
      <c r="D43" s="114">
        <f t="shared" ca="1" si="0"/>
        <v>0.17053305806193464</v>
      </c>
      <c r="E43" s="114">
        <f t="shared" ca="1" si="0"/>
        <v>0.87316515327027644</v>
      </c>
      <c r="F43" s="114">
        <f t="shared" ca="1" si="0"/>
        <v>0.68341803107607102</v>
      </c>
      <c r="G43">
        <f t="shared" si="2"/>
        <v>1</v>
      </c>
      <c r="H43">
        <f t="shared" ca="1" si="3"/>
        <v>1</v>
      </c>
      <c r="I43">
        <f t="shared" ca="1" si="4"/>
        <v>1</v>
      </c>
      <c r="J43">
        <f t="shared" ca="1" si="5"/>
        <v>1</v>
      </c>
      <c r="K43">
        <f t="shared" ca="1" si="6"/>
        <v>1</v>
      </c>
      <c r="L43">
        <f t="shared" ca="1" si="7"/>
        <v>1</v>
      </c>
      <c r="M43">
        <f t="shared" ca="1" si="8"/>
        <v>1</v>
      </c>
      <c r="N43">
        <f t="shared" ca="1" si="9"/>
        <v>1</v>
      </c>
    </row>
    <row r="44" spans="1:14" x14ac:dyDescent="0.4">
      <c r="A44">
        <v>17</v>
      </c>
      <c r="B44" s="114">
        <f t="shared" ca="1" si="1"/>
        <v>0.54452349258084642</v>
      </c>
      <c r="C44" s="114">
        <f t="shared" ca="1" si="1"/>
        <v>0.43541241422223564</v>
      </c>
      <c r="D44" s="114">
        <f t="shared" ca="1" si="1"/>
        <v>0.54583918126962994</v>
      </c>
      <c r="E44" s="114">
        <f t="shared" ca="1" si="1"/>
        <v>0.73578514678345264</v>
      </c>
      <c r="F44" s="114">
        <f t="shared" ca="1" si="1"/>
        <v>0.95965436428056317</v>
      </c>
      <c r="G44">
        <f t="shared" si="2"/>
        <v>1</v>
      </c>
      <c r="H44">
        <f t="shared" ca="1" si="3"/>
        <v>1</v>
      </c>
      <c r="I44">
        <f t="shared" ca="1" si="4"/>
        <v>1</v>
      </c>
      <c r="J44">
        <f t="shared" ca="1" si="5"/>
        <v>1</v>
      </c>
      <c r="K44">
        <f t="shared" ca="1" si="6"/>
        <v>1</v>
      </c>
      <c r="L44">
        <f t="shared" ca="1" si="7"/>
        <v>1</v>
      </c>
      <c r="M44">
        <f t="shared" ca="1" si="8"/>
        <v>1</v>
      </c>
      <c r="N44">
        <f t="shared" ca="1" si="9"/>
        <v>1</v>
      </c>
    </row>
    <row r="45" spans="1:14" x14ac:dyDescent="0.4">
      <c r="A45">
        <v>18</v>
      </c>
      <c r="B45" s="114">
        <f t="shared" ca="1" si="1"/>
        <v>0.1429706705366186</v>
      </c>
      <c r="C45" s="114">
        <f t="shared" ca="1" si="1"/>
        <v>0.51560365006986919</v>
      </c>
      <c r="D45" s="114">
        <f t="shared" ca="1" si="1"/>
        <v>0.55674685718848926</v>
      </c>
      <c r="E45" s="114">
        <f t="shared" ca="1" si="1"/>
        <v>0.80970507422730131</v>
      </c>
      <c r="F45" s="114">
        <f t="shared" ca="1" si="1"/>
        <v>0.8531560596591985</v>
      </c>
      <c r="G45">
        <f t="shared" si="2"/>
        <v>1</v>
      </c>
      <c r="H45">
        <f t="shared" ca="1" si="3"/>
        <v>1</v>
      </c>
      <c r="I45">
        <f t="shared" ca="1" si="4"/>
        <v>1</v>
      </c>
      <c r="J45">
        <f t="shared" ca="1" si="5"/>
        <v>1</v>
      </c>
      <c r="K45">
        <f t="shared" ca="1" si="6"/>
        <v>1</v>
      </c>
      <c r="L45">
        <f t="shared" ca="1" si="7"/>
        <v>1</v>
      </c>
      <c r="M45">
        <f t="shared" ca="1" si="8"/>
        <v>1</v>
      </c>
      <c r="N45">
        <f t="shared" ca="1" si="9"/>
        <v>1</v>
      </c>
    </row>
    <row r="46" spans="1:14" x14ac:dyDescent="0.4">
      <c r="A46">
        <v>19</v>
      </c>
      <c r="B46" s="114">
        <f t="shared" ca="1" si="1"/>
        <v>0.32911974120189291</v>
      </c>
      <c r="C46" s="114">
        <f t="shared" ca="1" si="1"/>
        <v>0.95523418961038831</v>
      </c>
      <c r="D46" s="114">
        <f t="shared" ca="1" si="1"/>
        <v>0.2778937179108909</v>
      </c>
      <c r="E46" s="114">
        <f t="shared" ca="1" si="1"/>
        <v>0.94007555797214626</v>
      </c>
      <c r="F46" s="114">
        <f t="shared" ca="1" si="1"/>
        <v>0.47156547421934825</v>
      </c>
      <c r="G46">
        <f t="shared" si="2"/>
        <v>1</v>
      </c>
      <c r="H46">
        <f t="shared" ca="1" si="3"/>
        <v>1</v>
      </c>
      <c r="I46">
        <f t="shared" ca="1" si="4"/>
        <v>1</v>
      </c>
      <c r="J46">
        <f t="shared" ca="1" si="5"/>
        <v>1</v>
      </c>
      <c r="K46">
        <f t="shared" ca="1" si="6"/>
        <v>1</v>
      </c>
      <c r="L46">
        <f t="shared" ca="1" si="7"/>
        <v>1</v>
      </c>
      <c r="M46">
        <f t="shared" ca="1" si="8"/>
        <v>1</v>
      </c>
      <c r="N46">
        <f t="shared" ca="1" si="9"/>
        <v>1</v>
      </c>
    </row>
    <row r="47" spans="1:14" x14ac:dyDescent="0.4">
      <c r="A47">
        <v>20</v>
      </c>
      <c r="B47" s="114">
        <f t="shared" ca="1" si="1"/>
        <v>0.26903332682777015</v>
      </c>
      <c r="C47" s="114">
        <f t="shared" ca="1" si="1"/>
        <v>0.72321698777832222</v>
      </c>
      <c r="D47" s="114">
        <f t="shared" ca="1" si="1"/>
        <v>0.59487915209603082</v>
      </c>
      <c r="E47" s="114">
        <f t="shared" ca="1" si="1"/>
        <v>5.6113498513927773E-3</v>
      </c>
      <c r="F47" s="114">
        <f t="shared" ca="1" si="1"/>
        <v>0.10305190417784871</v>
      </c>
      <c r="G47">
        <f t="shared" si="2"/>
        <v>1</v>
      </c>
      <c r="H47">
        <f t="shared" ca="1" si="3"/>
        <v>1</v>
      </c>
      <c r="I47">
        <f t="shared" ca="1" si="4"/>
        <v>1</v>
      </c>
      <c r="J47">
        <f t="shared" ca="1" si="5"/>
        <v>1</v>
      </c>
      <c r="K47">
        <f t="shared" ca="1" si="6"/>
        <v>1</v>
      </c>
      <c r="L47">
        <f t="shared" ca="1" si="7"/>
        <v>1</v>
      </c>
      <c r="M47">
        <f t="shared" ca="1" si="8"/>
        <v>1</v>
      </c>
      <c r="N47">
        <f t="shared" ca="1" si="9"/>
        <v>1</v>
      </c>
    </row>
    <row r="48" spans="1:14" x14ac:dyDescent="0.4">
      <c r="A48">
        <v>21</v>
      </c>
      <c r="B48" s="114">
        <f t="shared" ca="1" si="1"/>
        <v>0.53839739746657855</v>
      </c>
      <c r="C48" s="114">
        <f t="shared" ca="1" si="1"/>
        <v>0.97457516174583136</v>
      </c>
      <c r="D48" s="114">
        <f t="shared" ca="1" si="1"/>
        <v>0.82749577368619887</v>
      </c>
      <c r="E48" s="114">
        <f t="shared" ca="1" si="1"/>
        <v>0.50499592321008613</v>
      </c>
      <c r="F48" s="114">
        <f t="shared" ca="1" si="1"/>
        <v>0.68837001780848905</v>
      </c>
      <c r="G48">
        <f t="shared" si="2"/>
        <v>1</v>
      </c>
      <c r="H48">
        <f t="shared" ca="1" si="3"/>
        <v>1</v>
      </c>
      <c r="I48">
        <f t="shared" ca="1" si="4"/>
        <v>1</v>
      </c>
      <c r="J48">
        <f t="shared" ca="1" si="5"/>
        <v>1</v>
      </c>
      <c r="K48">
        <f t="shared" ca="1" si="6"/>
        <v>1</v>
      </c>
      <c r="L48">
        <f t="shared" ca="1" si="7"/>
        <v>1</v>
      </c>
      <c r="M48">
        <f t="shared" ca="1" si="8"/>
        <v>1</v>
      </c>
      <c r="N48">
        <f t="shared" ca="1" si="9"/>
        <v>1</v>
      </c>
    </row>
    <row r="49" spans="1:14" x14ac:dyDescent="0.4">
      <c r="A49">
        <v>22</v>
      </c>
      <c r="B49" s="114">
        <f t="shared" ca="1" si="1"/>
        <v>0.5676773026079831</v>
      </c>
      <c r="C49" s="114">
        <f t="shared" ca="1" si="1"/>
        <v>0.56498447679078379</v>
      </c>
      <c r="D49" s="114">
        <f t="shared" ca="1" si="1"/>
        <v>0.19226661565455672</v>
      </c>
      <c r="E49" s="114">
        <f t="shared" ca="1" si="1"/>
        <v>0.3163505299804994</v>
      </c>
      <c r="F49" s="114">
        <f t="shared" ca="1" si="1"/>
        <v>0.71459534718802009</v>
      </c>
      <c r="G49">
        <f t="shared" si="2"/>
        <v>1</v>
      </c>
      <c r="H49">
        <f t="shared" ca="1" si="3"/>
        <v>1</v>
      </c>
      <c r="I49">
        <f t="shared" ca="1" si="4"/>
        <v>1</v>
      </c>
      <c r="J49">
        <f t="shared" ca="1" si="5"/>
        <v>1</v>
      </c>
      <c r="K49">
        <f t="shared" ca="1" si="6"/>
        <v>1</v>
      </c>
      <c r="L49">
        <f t="shared" ca="1" si="7"/>
        <v>1</v>
      </c>
      <c r="M49">
        <f t="shared" ca="1" si="8"/>
        <v>1</v>
      </c>
      <c r="N49">
        <f t="shared" ca="1" si="9"/>
        <v>1</v>
      </c>
    </row>
    <row r="50" spans="1:14" x14ac:dyDescent="0.4">
      <c r="A50">
        <v>23</v>
      </c>
      <c r="B50" s="114">
        <f t="shared" ca="1" si="1"/>
        <v>0.16309906636553839</v>
      </c>
      <c r="C50" s="114">
        <f t="shared" ca="1" si="1"/>
        <v>0.4710433545523981</v>
      </c>
      <c r="D50" s="114">
        <f t="shared" ca="1" si="1"/>
        <v>0.17601753069831405</v>
      </c>
      <c r="E50" s="114">
        <f t="shared" ca="1" si="1"/>
        <v>0.30649093865624244</v>
      </c>
      <c r="F50" s="114">
        <f t="shared" ca="1" si="1"/>
        <v>0.36457165515896328</v>
      </c>
      <c r="G50">
        <f t="shared" si="2"/>
        <v>1</v>
      </c>
      <c r="H50">
        <f t="shared" ca="1" si="3"/>
        <v>1</v>
      </c>
      <c r="I50">
        <f t="shared" ca="1" si="4"/>
        <v>1</v>
      </c>
      <c r="J50">
        <f t="shared" ca="1" si="5"/>
        <v>1</v>
      </c>
      <c r="K50">
        <f t="shared" ca="1" si="6"/>
        <v>1</v>
      </c>
      <c r="L50">
        <f t="shared" ca="1" si="7"/>
        <v>1</v>
      </c>
      <c r="M50">
        <f t="shared" ca="1" si="8"/>
        <v>1</v>
      </c>
      <c r="N50">
        <f t="shared" ca="1" si="9"/>
        <v>1</v>
      </c>
    </row>
    <row r="51" spans="1:14" x14ac:dyDescent="0.4">
      <c r="A51">
        <v>24</v>
      </c>
      <c r="B51" s="114">
        <f t="shared" ca="1" si="1"/>
        <v>0.30682039183959653</v>
      </c>
      <c r="C51" s="114">
        <f t="shared" ca="1" si="1"/>
        <v>0.58970403999232512</v>
      </c>
      <c r="D51" s="114">
        <f t="shared" ca="1" si="1"/>
        <v>0.77971640530287989</v>
      </c>
      <c r="E51" s="114">
        <f t="shared" ca="1" si="1"/>
        <v>0.43788062958170981</v>
      </c>
      <c r="F51" s="114">
        <f t="shared" ca="1" si="1"/>
        <v>0.15570928499343151</v>
      </c>
      <c r="G51">
        <f t="shared" si="2"/>
        <v>1</v>
      </c>
      <c r="H51">
        <f t="shared" ca="1" si="3"/>
        <v>1</v>
      </c>
      <c r="I51">
        <f t="shared" ca="1" si="4"/>
        <v>1</v>
      </c>
      <c r="J51">
        <f t="shared" ca="1" si="5"/>
        <v>1</v>
      </c>
      <c r="K51">
        <f t="shared" ca="1" si="6"/>
        <v>1</v>
      </c>
      <c r="L51">
        <f t="shared" ca="1" si="7"/>
        <v>1</v>
      </c>
      <c r="M51">
        <f t="shared" ca="1" si="8"/>
        <v>1</v>
      </c>
      <c r="N51">
        <f t="shared" ca="1" si="9"/>
        <v>1</v>
      </c>
    </row>
    <row r="52" spans="1:14" x14ac:dyDescent="0.4">
      <c r="A52">
        <v>25</v>
      </c>
      <c r="B52" s="114">
        <f t="shared" ca="1" si="1"/>
        <v>0.72610110008938289</v>
      </c>
      <c r="C52" s="114">
        <f t="shared" ca="1" si="1"/>
        <v>0.91584666589188846</v>
      </c>
      <c r="D52" s="114">
        <f t="shared" ca="1" si="1"/>
        <v>0.84871883196929732</v>
      </c>
      <c r="E52" s="114">
        <f t="shared" ca="1" si="1"/>
        <v>0.69703324451113402</v>
      </c>
      <c r="F52" s="114">
        <f t="shared" ca="1" si="1"/>
        <v>0.56572982663361915</v>
      </c>
      <c r="G52">
        <f t="shared" si="2"/>
        <v>1</v>
      </c>
      <c r="H52">
        <f t="shared" ca="1" si="3"/>
        <v>1</v>
      </c>
      <c r="I52">
        <f t="shared" ca="1" si="4"/>
        <v>1</v>
      </c>
      <c r="J52">
        <f t="shared" ca="1" si="5"/>
        <v>1</v>
      </c>
      <c r="K52">
        <f t="shared" ca="1" si="6"/>
        <v>1</v>
      </c>
      <c r="L52">
        <f t="shared" ca="1" si="7"/>
        <v>1</v>
      </c>
      <c r="M52">
        <f t="shared" ca="1" si="8"/>
        <v>1</v>
      </c>
      <c r="N52">
        <f t="shared" ca="1" si="9"/>
        <v>1</v>
      </c>
    </row>
    <row r="53" spans="1:14" x14ac:dyDescent="0.4">
      <c r="A53">
        <v>26</v>
      </c>
      <c r="B53" s="114">
        <f t="shared" ca="1" si="1"/>
        <v>0.14429723102319669</v>
      </c>
      <c r="C53" s="114">
        <f t="shared" ca="1" si="1"/>
        <v>0.82022095053094157</v>
      </c>
      <c r="D53" s="114">
        <f t="shared" ca="1" si="1"/>
        <v>0.82861000504293891</v>
      </c>
      <c r="E53" s="114">
        <f t="shared" ca="1" si="1"/>
        <v>0.14725499393188546</v>
      </c>
      <c r="F53" s="114">
        <f t="shared" ca="1" si="1"/>
        <v>0.60872783815570319</v>
      </c>
      <c r="G53">
        <f t="shared" si="2"/>
        <v>1</v>
      </c>
      <c r="H53">
        <f t="shared" ca="1" si="3"/>
        <v>1</v>
      </c>
      <c r="I53">
        <f t="shared" ca="1" si="4"/>
        <v>1</v>
      </c>
      <c r="J53">
        <f t="shared" ca="1" si="5"/>
        <v>1</v>
      </c>
      <c r="K53">
        <f t="shared" ca="1" si="6"/>
        <v>1</v>
      </c>
      <c r="L53">
        <f t="shared" ca="1" si="7"/>
        <v>1</v>
      </c>
      <c r="M53">
        <f t="shared" ca="1" si="8"/>
        <v>1</v>
      </c>
      <c r="N53">
        <f t="shared" ca="1" si="9"/>
        <v>1</v>
      </c>
    </row>
    <row r="54" spans="1:14" x14ac:dyDescent="0.4">
      <c r="A54">
        <v>27</v>
      </c>
      <c r="B54" s="114">
        <f t="shared" ca="1" si="1"/>
        <v>0.26298532974440814</v>
      </c>
      <c r="C54" s="114">
        <f t="shared" ca="1" si="1"/>
        <v>0.28441624767205387</v>
      </c>
      <c r="D54" s="114">
        <f t="shared" ca="1" si="1"/>
        <v>0.7728373419770167</v>
      </c>
      <c r="E54" s="114">
        <f t="shared" ca="1" si="1"/>
        <v>0.78516010409136672</v>
      </c>
      <c r="F54" s="114">
        <f t="shared" ca="1" si="1"/>
        <v>0.85468382950792454</v>
      </c>
      <c r="G54">
        <f t="shared" si="2"/>
        <v>1</v>
      </c>
      <c r="H54">
        <f t="shared" ca="1" si="3"/>
        <v>1</v>
      </c>
      <c r="I54">
        <f t="shared" ca="1" si="4"/>
        <v>1</v>
      </c>
      <c r="J54">
        <f t="shared" ca="1" si="5"/>
        <v>1</v>
      </c>
      <c r="K54">
        <f t="shared" ca="1" si="6"/>
        <v>1</v>
      </c>
      <c r="L54">
        <f t="shared" ca="1" si="7"/>
        <v>1</v>
      </c>
      <c r="M54">
        <f t="shared" ca="1" si="8"/>
        <v>1</v>
      </c>
      <c r="N54">
        <f t="shared" ca="1" si="9"/>
        <v>1</v>
      </c>
    </row>
    <row r="55" spans="1:14" x14ac:dyDescent="0.4">
      <c r="A55">
        <v>28</v>
      </c>
      <c r="B55" s="114">
        <f t="shared" ca="1" si="1"/>
        <v>9.4906309110447951E-2</v>
      </c>
      <c r="C55" s="114">
        <f t="shared" ca="1" si="1"/>
        <v>0.55557928912077481</v>
      </c>
      <c r="D55" s="114">
        <f t="shared" ca="1" si="1"/>
        <v>0.12275985873125761</v>
      </c>
      <c r="E55" s="114">
        <f t="shared" ca="1" si="1"/>
        <v>0.33645772071971392</v>
      </c>
      <c r="F55" s="114">
        <f t="shared" ca="1" si="1"/>
        <v>0.42512040983112442</v>
      </c>
      <c r="G55">
        <f t="shared" si="2"/>
        <v>1</v>
      </c>
      <c r="H55">
        <f t="shared" ca="1" si="3"/>
        <v>1</v>
      </c>
      <c r="I55">
        <f t="shared" ca="1" si="4"/>
        <v>1</v>
      </c>
      <c r="J55">
        <f t="shared" ca="1" si="5"/>
        <v>1</v>
      </c>
      <c r="K55">
        <f t="shared" ca="1" si="6"/>
        <v>1</v>
      </c>
      <c r="L55">
        <f t="shared" ca="1" si="7"/>
        <v>1</v>
      </c>
      <c r="M55">
        <f t="shared" ca="1" si="8"/>
        <v>1</v>
      </c>
      <c r="N55">
        <f t="shared" ca="1" si="9"/>
        <v>1</v>
      </c>
    </row>
    <row r="56" spans="1:14" x14ac:dyDescent="0.4">
      <c r="A56">
        <v>29</v>
      </c>
      <c r="B56" s="114">
        <f t="shared" ca="1" si="1"/>
        <v>0.1279455361775117</v>
      </c>
      <c r="C56" s="114">
        <f t="shared" ca="1" si="1"/>
        <v>0.55583566797082651</v>
      </c>
      <c r="D56" s="114">
        <f t="shared" ca="1" si="1"/>
        <v>0.50711651786935685</v>
      </c>
      <c r="E56" s="114">
        <f t="shared" ca="1" si="1"/>
        <v>0.44261782743204126</v>
      </c>
      <c r="F56" s="114">
        <f t="shared" ca="1" si="1"/>
        <v>0.51358436867748714</v>
      </c>
      <c r="G56">
        <f t="shared" si="2"/>
        <v>1</v>
      </c>
      <c r="H56">
        <f t="shared" ca="1" si="3"/>
        <v>1</v>
      </c>
      <c r="I56">
        <f t="shared" ca="1" si="4"/>
        <v>1</v>
      </c>
      <c r="J56">
        <f t="shared" ca="1" si="5"/>
        <v>1</v>
      </c>
      <c r="K56">
        <f t="shared" ca="1" si="6"/>
        <v>1</v>
      </c>
      <c r="L56">
        <f t="shared" ca="1" si="7"/>
        <v>1</v>
      </c>
      <c r="M56">
        <f t="shared" ca="1" si="8"/>
        <v>1</v>
      </c>
      <c r="N56">
        <f t="shared" ca="1" si="9"/>
        <v>1</v>
      </c>
    </row>
    <row r="57" spans="1:14" x14ac:dyDescent="0.4">
      <c r="A57">
        <v>30</v>
      </c>
      <c r="B57" s="114">
        <f t="shared" ca="1" si="1"/>
        <v>0.60360288911698023</v>
      </c>
      <c r="C57" s="114">
        <f t="shared" ca="1" si="1"/>
        <v>0.90465990785815831</v>
      </c>
      <c r="D57" s="114">
        <f t="shared" ca="1" si="1"/>
        <v>0.89821159069956757</v>
      </c>
      <c r="E57" s="114">
        <f t="shared" ca="1" si="1"/>
        <v>0.80845780385062593</v>
      </c>
      <c r="F57" s="114">
        <f t="shared" ca="1" si="1"/>
        <v>0.80707275876755502</v>
      </c>
      <c r="G57">
        <f t="shared" si="2"/>
        <v>1</v>
      </c>
      <c r="H57">
        <f t="shared" ca="1" si="3"/>
        <v>1</v>
      </c>
      <c r="I57">
        <f t="shared" ca="1" si="4"/>
        <v>1</v>
      </c>
      <c r="J57">
        <f t="shared" ca="1" si="5"/>
        <v>1</v>
      </c>
      <c r="K57">
        <f t="shared" ca="1" si="6"/>
        <v>1</v>
      </c>
      <c r="L57">
        <f t="shared" ca="1" si="7"/>
        <v>1</v>
      </c>
      <c r="M57">
        <f t="shared" ca="1" si="8"/>
        <v>1</v>
      </c>
      <c r="N57">
        <f t="shared" ca="1" si="9"/>
        <v>1</v>
      </c>
    </row>
    <row r="58" spans="1:14" x14ac:dyDescent="0.4">
      <c r="A58">
        <v>31</v>
      </c>
      <c r="B58" s="114">
        <f t="shared" ca="1" si="1"/>
        <v>0.94238626728440411</v>
      </c>
      <c r="C58" s="114">
        <f t="shared" ca="1" si="1"/>
        <v>2.4563422671339263E-2</v>
      </c>
      <c r="D58" s="114">
        <f t="shared" ca="1" si="1"/>
        <v>0.2119842674030592</v>
      </c>
      <c r="E58" s="114">
        <f t="shared" ca="1" si="1"/>
        <v>0.52745605584829258</v>
      </c>
      <c r="F58" s="114">
        <f t="shared" ca="1" si="1"/>
        <v>0.65988593497789894</v>
      </c>
      <c r="G58">
        <f t="shared" si="2"/>
        <v>1</v>
      </c>
      <c r="H58">
        <f t="shared" ca="1" si="3"/>
        <v>1</v>
      </c>
      <c r="I58">
        <f t="shared" ca="1" si="4"/>
        <v>1</v>
      </c>
      <c r="J58">
        <f t="shared" ca="1" si="5"/>
        <v>1</v>
      </c>
      <c r="K58">
        <f t="shared" ca="1" si="6"/>
        <v>1</v>
      </c>
      <c r="L58">
        <f t="shared" ca="1" si="7"/>
        <v>1</v>
      </c>
      <c r="M58">
        <f t="shared" ca="1" si="8"/>
        <v>1</v>
      </c>
      <c r="N58">
        <f t="shared" ca="1" si="9"/>
        <v>1</v>
      </c>
    </row>
    <row r="59" spans="1:14" x14ac:dyDescent="0.4">
      <c r="A59">
        <v>32</v>
      </c>
      <c r="B59" s="114">
        <f t="shared" ca="1" si="1"/>
        <v>0.42035267981947944</v>
      </c>
      <c r="C59" s="114">
        <f t="shared" ca="1" si="1"/>
        <v>0.57043119996304703</v>
      </c>
      <c r="D59" s="114">
        <f t="shared" ca="1" si="1"/>
        <v>9.7079722377220179E-3</v>
      </c>
      <c r="E59" s="114">
        <f t="shared" ca="1" si="1"/>
        <v>5.8370311107915573E-2</v>
      </c>
      <c r="F59" s="114">
        <f t="shared" ca="1" si="1"/>
        <v>5.7224233201647046E-2</v>
      </c>
      <c r="G59">
        <f t="shared" si="2"/>
        <v>1</v>
      </c>
      <c r="H59">
        <f t="shared" ca="1" si="3"/>
        <v>1</v>
      </c>
      <c r="I59">
        <f t="shared" ca="1" si="4"/>
        <v>1</v>
      </c>
      <c r="J59">
        <f t="shared" ca="1" si="5"/>
        <v>1</v>
      </c>
      <c r="K59">
        <f t="shared" ca="1" si="6"/>
        <v>1</v>
      </c>
      <c r="L59">
        <f t="shared" ca="1" si="7"/>
        <v>1</v>
      </c>
      <c r="M59">
        <f t="shared" ca="1" si="8"/>
        <v>1</v>
      </c>
      <c r="N59">
        <f t="shared" ca="1" si="9"/>
        <v>1</v>
      </c>
    </row>
    <row r="60" spans="1:14" x14ac:dyDescent="0.4">
      <c r="A60">
        <v>33</v>
      </c>
      <c r="B60" s="114">
        <f t="shared" ca="1" si="1"/>
        <v>9.137186721672419E-2</v>
      </c>
      <c r="C60" s="114">
        <f t="shared" ca="1" si="1"/>
        <v>0.42774079681822108</v>
      </c>
      <c r="D60" s="114">
        <f t="shared" ca="1" si="1"/>
        <v>0.40670448624128364</v>
      </c>
      <c r="E60" s="114">
        <f t="shared" ca="1" si="1"/>
        <v>0.14496715874489197</v>
      </c>
      <c r="F60" s="114">
        <f t="shared" ca="1" si="1"/>
        <v>9.9035417778397083E-2</v>
      </c>
      <c r="G60">
        <f t="shared" si="2"/>
        <v>1</v>
      </c>
      <c r="H60">
        <f t="shared" ca="1" si="3"/>
        <v>1</v>
      </c>
      <c r="I60">
        <f t="shared" ca="1" si="4"/>
        <v>1</v>
      </c>
      <c r="J60">
        <f t="shared" ca="1" si="5"/>
        <v>1</v>
      </c>
      <c r="K60">
        <f t="shared" ca="1" si="6"/>
        <v>1</v>
      </c>
      <c r="L60">
        <f t="shared" ca="1" si="7"/>
        <v>1</v>
      </c>
      <c r="M60">
        <f t="shared" ca="1" si="8"/>
        <v>1</v>
      </c>
      <c r="N60">
        <f t="shared" ca="1" si="9"/>
        <v>1</v>
      </c>
    </row>
    <row r="61" spans="1:14" x14ac:dyDescent="0.4">
      <c r="A61">
        <v>34</v>
      </c>
      <c r="B61" s="114">
        <f t="shared" ref="B61:F92" ca="1" si="10">RAND()</f>
        <v>0.10844842442537828</v>
      </c>
      <c r="C61" s="114">
        <f t="shared" ca="1" si="10"/>
        <v>8.6505804377447815E-2</v>
      </c>
      <c r="D61" s="114">
        <f t="shared" ca="1" si="10"/>
        <v>0.44343181958625144</v>
      </c>
      <c r="E61" s="114">
        <f t="shared" ca="1" si="10"/>
        <v>0.53428657202309637</v>
      </c>
      <c r="F61" s="114">
        <f t="shared" ca="1" si="10"/>
        <v>0.41487916221960786</v>
      </c>
      <c r="G61">
        <f t="shared" si="2"/>
        <v>1</v>
      </c>
      <c r="H61">
        <f t="shared" ca="1" si="3"/>
        <v>1</v>
      </c>
      <c r="I61">
        <f t="shared" ca="1" si="4"/>
        <v>1</v>
      </c>
      <c r="J61">
        <f t="shared" ca="1" si="5"/>
        <v>1</v>
      </c>
      <c r="K61">
        <f t="shared" ca="1" si="6"/>
        <v>1</v>
      </c>
      <c r="L61">
        <f t="shared" ca="1" si="7"/>
        <v>1</v>
      </c>
      <c r="M61">
        <f t="shared" ca="1" si="8"/>
        <v>1</v>
      </c>
      <c r="N61">
        <f t="shared" ca="1" si="9"/>
        <v>1</v>
      </c>
    </row>
    <row r="62" spans="1:14" x14ac:dyDescent="0.4">
      <c r="A62">
        <v>35</v>
      </c>
      <c r="B62" s="114">
        <f t="shared" ca="1" si="10"/>
        <v>0.9107123598997986</v>
      </c>
      <c r="C62" s="114">
        <f t="shared" ca="1" si="10"/>
        <v>0.50387758655566128</v>
      </c>
      <c r="D62" s="114">
        <f t="shared" ca="1" si="10"/>
        <v>0.28498132458437153</v>
      </c>
      <c r="E62" s="114">
        <f t="shared" ca="1" si="10"/>
        <v>0.28152334806267099</v>
      </c>
      <c r="F62" s="114">
        <f t="shared" ca="1" si="10"/>
        <v>0.41942297225378933</v>
      </c>
      <c r="G62">
        <f t="shared" si="2"/>
        <v>1</v>
      </c>
      <c r="H62">
        <f t="shared" ca="1" si="3"/>
        <v>1</v>
      </c>
      <c r="I62">
        <f t="shared" ca="1" si="4"/>
        <v>1</v>
      </c>
      <c r="J62">
        <f t="shared" ca="1" si="5"/>
        <v>1</v>
      </c>
      <c r="K62">
        <f t="shared" ca="1" si="6"/>
        <v>1</v>
      </c>
      <c r="L62">
        <f t="shared" ca="1" si="7"/>
        <v>1</v>
      </c>
      <c r="M62">
        <f t="shared" ca="1" si="8"/>
        <v>1</v>
      </c>
      <c r="N62">
        <f t="shared" ca="1" si="9"/>
        <v>1</v>
      </c>
    </row>
    <row r="63" spans="1:14" x14ac:dyDescent="0.4">
      <c r="A63">
        <v>36</v>
      </c>
      <c r="B63" s="114">
        <f t="shared" ca="1" si="10"/>
        <v>0.6060031772157306</v>
      </c>
      <c r="C63" s="114">
        <f t="shared" ca="1" si="10"/>
        <v>0.27320670170124017</v>
      </c>
      <c r="D63" s="114">
        <f t="shared" ca="1" si="10"/>
        <v>0.72063496266725391</v>
      </c>
      <c r="E63" s="114">
        <f t="shared" ca="1" si="10"/>
        <v>0.1213626679533244</v>
      </c>
      <c r="F63" s="114">
        <f t="shared" ca="1" si="10"/>
        <v>8.7252376095206086E-2</v>
      </c>
      <c r="G63">
        <f t="shared" si="2"/>
        <v>1</v>
      </c>
      <c r="H63">
        <f t="shared" ca="1" si="3"/>
        <v>1</v>
      </c>
      <c r="I63">
        <f t="shared" ca="1" si="4"/>
        <v>1</v>
      </c>
      <c r="J63">
        <f t="shared" ca="1" si="5"/>
        <v>1</v>
      </c>
      <c r="K63">
        <f t="shared" ca="1" si="6"/>
        <v>1</v>
      </c>
      <c r="L63">
        <f t="shared" ca="1" si="7"/>
        <v>1</v>
      </c>
      <c r="M63">
        <f t="shared" ca="1" si="8"/>
        <v>1</v>
      </c>
      <c r="N63">
        <f t="shared" ca="1" si="9"/>
        <v>1</v>
      </c>
    </row>
    <row r="64" spans="1:14" x14ac:dyDescent="0.4">
      <c r="A64">
        <v>37</v>
      </c>
      <c r="B64" s="114">
        <f t="shared" ca="1" si="10"/>
        <v>6.0009015314797409E-2</v>
      </c>
      <c r="C64" s="114">
        <f t="shared" ca="1" si="10"/>
        <v>3.8570299872047409E-2</v>
      </c>
      <c r="D64" s="114">
        <f t="shared" ca="1" si="10"/>
        <v>0.92724159103924864</v>
      </c>
      <c r="E64" s="114">
        <f t="shared" ca="1" si="10"/>
        <v>0.53376442412328784</v>
      </c>
      <c r="F64" s="114">
        <f t="shared" ca="1" si="10"/>
        <v>0.43173569199466355</v>
      </c>
      <c r="G64">
        <f t="shared" si="2"/>
        <v>1</v>
      </c>
      <c r="H64">
        <f t="shared" ca="1" si="3"/>
        <v>1</v>
      </c>
      <c r="I64">
        <f t="shared" ca="1" si="4"/>
        <v>1</v>
      </c>
      <c r="J64">
        <f t="shared" ca="1" si="5"/>
        <v>1</v>
      </c>
      <c r="K64">
        <f t="shared" ca="1" si="6"/>
        <v>1</v>
      </c>
      <c r="L64">
        <f t="shared" ca="1" si="7"/>
        <v>1</v>
      </c>
      <c r="M64">
        <f t="shared" ca="1" si="8"/>
        <v>1</v>
      </c>
      <c r="N64">
        <f t="shared" ca="1" si="9"/>
        <v>1</v>
      </c>
    </row>
    <row r="65" spans="1:14" x14ac:dyDescent="0.4">
      <c r="A65">
        <v>38</v>
      </c>
      <c r="B65" s="114">
        <f t="shared" ca="1" si="10"/>
        <v>7.1397244919756186E-2</v>
      </c>
      <c r="C65" s="114">
        <f t="shared" ca="1" si="10"/>
        <v>0.68259654270925585</v>
      </c>
      <c r="D65" s="114">
        <f t="shared" ca="1" si="10"/>
        <v>0.22995224223369914</v>
      </c>
      <c r="E65" s="114">
        <f t="shared" ca="1" si="10"/>
        <v>3.9255725764318683E-2</v>
      </c>
      <c r="F65" s="114">
        <f t="shared" ca="1" si="10"/>
        <v>0.59636712079466059</v>
      </c>
      <c r="G65">
        <f t="shared" si="2"/>
        <v>1</v>
      </c>
      <c r="H65">
        <f t="shared" ca="1" si="3"/>
        <v>1</v>
      </c>
      <c r="I65">
        <f t="shared" ca="1" si="4"/>
        <v>1</v>
      </c>
      <c r="J65">
        <f t="shared" ca="1" si="5"/>
        <v>1</v>
      </c>
      <c r="K65">
        <f t="shared" ca="1" si="6"/>
        <v>1</v>
      </c>
      <c r="L65">
        <f t="shared" ca="1" si="7"/>
        <v>1</v>
      </c>
      <c r="M65">
        <f t="shared" ca="1" si="8"/>
        <v>1</v>
      </c>
      <c r="N65">
        <f t="shared" ca="1" si="9"/>
        <v>1</v>
      </c>
    </row>
    <row r="66" spans="1:14" x14ac:dyDescent="0.4">
      <c r="A66">
        <v>39</v>
      </c>
      <c r="B66" s="114">
        <f t="shared" ca="1" si="10"/>
        <v>0.35563120942026871</v>
      </c>
      <c r="C66" s="114">
        <f t="shared" ca="1" si="10"/>
        <v>0.36148504654702951</v>
      </c>
      <c r="D66" s="114">
        <f t="shared" ca="1" si="10"/>
        <v>0.52571313365070149</v>
      </c>
      <c r="E66" s="114">
        <f t="shared" ca="1" si="10"/>
        <v>0.43283715346781648</v>
      </c>
      <c r="F66" s="114">
        <f t="shared" ca="1" si="10"/>
        <v>0.29094483009833072</v>
      </c>
      <c r="G66">
        <f t="shared" si="2"/>
        <v>1</v>
      </c>
      <c r="H66">
        <f t="shared" ca="1" si="3"/>
        <v>1</v>
      </c>
      <c r="I66">
        <f t="shared" ca="1" si="4"/>
        <v>1</v>
      </c>
      <c r="J66">
        <f t="shared" ca="1" si="5"/>
        <v>1</v>
      </c>
      <c r="K66">
        <f t="shared" ca="1" si="6"/>
        <v>1</v>
      </c>
      <c r="L66">
        <f t="shared" ca="1" si="7"/>
        <v>1</v>
      </c>
      <c r="M66">
        <f t="shared" ca="1" si="8"/>
        <v>1</v>
      </c>
      <c r="N66">
        <f t="shared" ca="1" si="9"/>
        <v>1</v>
      </c>
    </row>
    <row r="67" spans="1:14" x14ac:dyDescent="0.4">
      <c r="A67">
        <v>40</v>
      </c>
      <c r="B67" s="114">
        <f t="shared" ca="1" si="10"/>
        <v>0.17478658109965661</v>
      </c>
      <c r="C67" s="114">
        <f t="shared" ca="1" si="10"/>
        <v>0.11552104640089633</v>
      </c>
      <c r="D67" s="114">
        <f t="shared" ca="1" si="10"/>
        <v>0.48522748058866383</v>
      </c>
      <c r="E67" s="114">
        <f t="shared" ca="1" si="10"/>
        <v>0.17548625807983154</v>
      </c>
      <c r="F67" s="114">
        <f t="shared" ca="1" si="10"/>
        <v>0.2906379836577242</v>
      </c>
      <c r="G67">
        <f t="shared" si="2"/>
        <v>1</v>
      </c>
      <c r="H67">
        <f t="shared" ca="1" si="3"/>
        <v>1</v>
      </c>
      <c r="I67">
        <f t="shared" ca="1" si="4"/>
        <v>1</v>
      </c>
      <c r="J67">
        <f t="shared" ca="1" si="5"/>
        <v>1</v>
      </c>
      <c r="K67">
        <f t="shared" ca="1" si="6"/>
        <v>1</v>
      </c>
      <c r="L67">
        <f t="shared" ca="1" si="7"/>
        <v>1</v>
      </c>
      <c r="M67">
        <f t="shared" ca="1" si="8"/>
        <v>1</v>
      </c>
      <c r="N67">
        <f t="shared" ca="1" si="9"/>
        <v>1</v>
      </c>
    </row>
    <row r="68" spans="1:14" x14ac:dyDescent="0.4">
      <c r="A68">
        <v>41</v>
      </c>
      <c r="B68" s="114">
        <f t="shared" ca="1" si="10"/>
        <v>0.70101628075257194</v>
      </c>
      <c r="C68" s="114">
        <f t="shared" ca="1" si="10"/>
        <v>0.9830049654512546</v>
      </c>
      <c r="D68" s="114">
        <f t="shared" ca="1" si="10"/>
        <v>0.97032890131964489</v>
      </c>
      <c r="E68" s="114">
        <f t="shared" ca="1" si="10"/>
        <v>0.28312088423071635</v>
      </c>
      <c r="F68" s="114">
        <f t="shared" ca="1" si="10"/>
        <v>0.21396356207196277</v>
      </c>
      <c r="G68">
        <f t="shared" si="2"/>
        <v>1</v>
      </c>
      <c r="H68">
        <f t="shared" ca="1" si="3"/>
        <v>1</v>
      </c>
      <c r="I68">
        <f t="shared" ca="1" si="4"/>
        <v>1</v>
      </c>
      <c r="J68">
        <f t="shared" ca="1" si="5"/>
        <v>1</v>
      </c>
      <c r="K68">
        <f t="shared" ca="1" si="6"/>
        <v>1</v>
      </c>
      <c r="L68">
        <f t="shared" ca="1" si="7"/>
        <v>1</v>
      </c>
      <c r="M68">
        <f t="shared" ca="1" si="8"/>
        <v>1</v>
      </c>
      <c r="N68">
        <f t="shared" ca="1" si="9"/>
        <v>1</v>
      </c>
    </row>
    <row r="69" spans="1:14" x14ac:dyDescent="0.4">
      <c r="A69">
        <v>42</v>
      </c>
      <c r="B69" s="114">
        <f t="shared" ca="1" si="10"/>
        <v>7.5249994482676774E-3</v>
      </c>
      <c r="C69" s="114">
        <f t="shared" ca="1" si="10"/>
        <v>0.64523052101054412</v>
      </c>
      <c r="D69" s="114">
        <f t="shared" ca="1" si="10"/>
        <v>0.65106012713858263</v>
      </c>
      <c r="E69" s="114">
        <f t="shared" ca="1" si="10"/>
        <v>0.2900367467721553</v>
      </c>
      <c r="F69" s="114">
        <f t="shared" ca="1" si="10"/>
        <v>0.45880719729875907</v>
      </c>
      <c r="G69">
        <f t="shared" si="2"/>
        <v>1</v>
      </c>
      <c r="H69">
        <f t="shared" ca="1" si="3"/>
        <v>1</v>
      </c>
      <c r="I69">
        <f t="shared" ca="1" si="4"/>
        <v>1</v>
      </c>
      <c r="J69">
        <f t="shared" ca="1" si="5"/>
        <v>1</v>
      </c>
      <c r="K69">
        <f t="shared" ca="1" si="6"/>
        <v>1</v>
      </c>
      <c r="L69">
        <f t="shared" ca="1" si="7"/>
        <v>1</v>
      </c>
      <c r="M69">
        <f t="shared" ca="1" si="8"/>
        <v>1</v>
      </c>
      <c r="N69">
        <f t="shared" ca="1" si="9"/>
        <v>1</v>
      </c>
    </row>
    <row r="70" spans="1:14" x14ac:dyDescent="0.4">
      <c r="A70">
        <v>43</v>
      </c>
      <c r="B70" s="114">
        <f t="shared" ca="1" si="10"/>
        <v>9.2423633713530129E-2</v>
      </c>
      <c r="C70" s="114">
        <f t="shared" ca="1" si="10"/>
        <v>0.14714185026206827</v>
      </c>
      <c r="D70" s="114">
        <f t="shared" ca="1" si="10"/>
        <v>0.51718704877801502</v>
      </c>
      <c r="E70" s="114">
        <f t="shared" ca="1" si="10"/>
        <v>0.64395948369399481</v>
      </c>
      <c r="F70" s="114">
        <f t="shared" ca="1" si="10"/>
        <v>0.71253996198942238</v>
      </c>
      <c r="G70">
        <f t="shared" si="2"/>
        <v>1</v>
      </c>
      <c r="H70">
        <f t="shared" ca="1" si="3"/>
        <v>1</v>
      </c>
      <c r="I70">
        <f t="shared" ca="1" si="4"/>
        <v>1</v>
      </c>
      <c r="J70">
        <f t="shared" ca="1" si="5"/>
        <v>1</v>
      </c>
      <c r="K70">
        <f t="shared" ca="1" si="6"/>
        <v>1</v>
      </c>
      <c r="L70">
        <f t="shared" ca="1" si="7"/>
        <v>1</v>
      </c>
      <c r="M70">
        <f t="shared" ca="1" si="8"/>
        <v>1</v>
      </c>
      <c r="N70">
        <f t="shared" ca="1" si="9"/>
        <v>1</v>
      </c>
    </row>
    <row r="71" spans="1:14" x14ac:dyDescent="0.4">
      <c r="A71">
        <v>44</v>
      </c>
      <c r="B71" s="114">
        <f t="shared" ca="1" si="10"/>
        <v>6.2974037642624769E-2</v>
      </c>
      <c r="C71" s="114">
        <f t="shared" ca="1" si="10"/>
        <v>0.63882429493865556</v>
      </c>
      <c r="D71" s="114">
        <f t="shared" ca="1" si="10"/>
        <v>0.48792821328693348</v>
      </c>
      <c r="E71" s="114">
        <f t="shared" ca="1" si="10"/>
        <v>0.81380408016389261</v>
      </c>
      <c r="F71" s="114">
        <f t="shared" ca="1" si="10"/>
        <v>0.47071139807996298</v>
      </c>
      <c r="G71">
        <f t="shared" si="2"/>
        <v>1</v>
      </c>
      <c r="H71">
        <f t="shared" ca="1" si="3"/>
        <v>1</v>
      </c>
      <c r="I71">
        <f t="shared" ca="1" si="4"/>
        <v>1</v>
      </c>
      <c r="J71">
        <f t="shared" ca="1" si="5"/>
        <v>1</v>
      </c>
      <c r="K71">
        <f t="shared" ca="1" si="6"/>
        <v>1</v>
      </c>
      <c r="L71">
        <f t="shared" ca="1" si="7"/>
        <v>1</v>
      </c>
      <c r="M71">
        <f t="shared" ca="1" si="8"/>
        <v>1</v>
      </c>
      <c r="N71">
        <f t="shared" ca="1" si="9"/>
        <v>1</v>
      </c>
    </row>
    <row r="72" spans="1:14" x14ac:dyDescent="0.4">
      <c r="A72">
        <v>45</v>
      </c>
      <c r="B72" s="114">
        <f t="shared" ca="1" si="10"/>
        <v>7.4910298878346659E-2</v>
      </c>
      <c r="C72" s="114">
        <f t="shared" ca="1" si="10"/>
        <v>0.86474616474759125</v>
      </c>
      <c r="D72" s="114">
        <f t="shared" ca="1" si="10"/>
        <v>0.86688260907766368</v>
      </c>
      <c r="E72" s="114">
        <f t="shared" ca="1" si="10"/>
        <v>2.9500930363119848E-2</v>
      </c>
      <c r="F72" s="114">
        <f t="shared" ca="1" si="10"/>
        <v>0.26052036848365467</v>
      </c>
      <c r="G72">
        <f t="shared" si="2"/>
        <v>1</v>
      </c>
      <c r="H72">
        <f t="shared" ca="1" si="3"/>
        <v>1</v>
      </c>
      <c r="I72">
        <f t="shared" ca="1" si="4"/>
        <v>1</v>
      </c>
      <c r="J72">
        <f t="shared" ca="1" si="5"/>
        <v>1</v>
      </c>
      <c r="K72">
        <f t="shared" ca="1" si="6"/>
        <v>1</v>
      </c>
      <c r="L72">
        <f t="shared" ca="1" si="7"/>
        <v>1</v>
      </c>
      <c r="M72">
        <f t="shared" ca="1" si="8"/>
        <v>1</v>
      </c>
      <c r="N72">
        <f t="shared" ca="1" si="9"/>
        <v>1</v>
      </c>
    </row>
    <row r="73" spans="1:14" x14ac:dyDescent="0.4">
      <c r="A73">
        <v>46</v>
      </c>
      <c r="B73" s="114">
        <f t="shared" ca="1" si="10"/>
        <v>0.33663626968941374</v>
      </c>
      <c r="C73" s="114">
        <f t="shared" ca="1" si="10"/>
        <v>0.60400360235041228</v>
      </c>
      <c r="D73" s="114">
        <f t="shared" ca="1" si="10"/>
        <v>0.27315411904541798</v>
      </c>
      <c r="E73" s="114">
        <f t="shared" ca="1" si="10"/>
        <v>0.23971056078223951</v>
      </c>
      <c r="F73" s="114">
        <f t="shared" ca="1" si="10"/>
        <v>5.2794587372456681E-3</v>
      </c>
      <c r="G73">
        <f t="shared" si="2"/>
        <v>1</v>
      </c>
      <c r="H73">
        <f t="shared" ca="1" si="3"/>
        <v>1</v>
      </c>
      <c r="I73">
        <f t="shared" ca="1" si="4"/>
        <v>1</v>
      </c>
      <c r="J73">
        <f t="shared" ca="1" si="5"/>
        <v>1</v>
      </c>
      <c r="K73">
        <f t="shared" ca="1" si="6"/>
        <v>1</v>
      </c>
      <c r="L73">
        <f t="shared" ca="1" si="7"/>
        <v>1</v>
      </c>
      <c r="M73">
        <f t="shared" ca="1" si="8"/>
        <v>1</v>
      </c>
      <c r="N73">
        <f t="shared" ca="1" si="9"/>
        <v>1</v>
      </c>
    </row>
    <row r="74" spans="1:14" x14ac:dyDescent="0.4">
      <c r="A74">
        <v>47</v>
      </c>
      <c r="B74" s="114">
        <f t="shared" ca="1" si="10"/>
        <v>0.62309682883517881</v>
      </c>
      <c r="C74" s="114">
        <f t="shared" ca="1" si="10"/>
        <v>0.65283461963780332</v>
      </c>
      <c r="D74" s="114">
        <f t="shared" ca="1" si="10"/>
        <v>0.83210540872906025</v>
      </c>
      <c r="E74" s="114">
        <f t="shared" ca="1" si="10"/>
        <v>0.91378519573354811</v>
      </c>
      <c r="F74" s="114">
        <f t="shared" ca="1" si="10"/>
        <v>0.48299960888734506</v>
      </c>
      <c r="G74">
        <f t="shared" si="2"/>
        <v>1</v>
      </c>
      <c r="H74">
        <f t="shared" ca="1" si="3"/>
        <v>1</v>
      </c>
      <c r="I74">
        <f t="shared" ca="1" si="4"/>
        <v>1</v>
      </c>
      <c r="J74">
        <f t="shared" ca="1" si="5"/>
        <v>1</v>
      </c>
      <c r="K74">
        <f t="shared" ca="1" si="6"/>
        <v>1</v>
      </c>
      <c r="L74">
        <f t="shared" ca="1" si="7"/>
        <v>1</v>
      </c>
      <c r="M74">
        <f t="shared" ca="1" si="8"/>
        <v>1</v>
      </c>
      <c r="N74">
        <f t="shared" ca="1" si="9"/>
        <v>1</v>
      </c>
    </row>
    <row r="75" spans="1:14" x14ac:dyDescent="0.4">
      <c r="A75">
        <v>48</v>
      </c>
      <c r="B75" s="114">
        <f t="shared" ca="1" si="10"/>
        <v>0.22108694986896316</v>
      </c>
      <c r="C75" s="114">
        <f t="shared" ca="1" si="10"/>
        <v>0.64215876618768031</v>
      </c>
      <c r="D75" s="114">
        <f t="shared" ca="1" si="10"/>
        <v>0.25070334223107626</v>
      </c>
      <c r="E75" s="114">
        <f t="shared" ca="1" si="10"/>
        <v>0.8703192337112069</v>
      </c>
      <c r="F75" s="114">
        <f t="shared" ca="1" si="10"/>
        <v>0.82425567001533928</v>
      </c>
      <c r="G75">
        <f t="shared" si="2"/>
        <v>1</v>
      </c>
      <c r="H75">
        <f t="shared" ca="1" si="3"/>
        <v>1</v>
      </c>
      <c r="I75">
        <f t="shared" ca="1" si="4"/>
        <v>1</v>
      </c>
      <c r="J75">
        <f t="shared" ca="1" si="5"/>
        <v>1</v>
      </c>
      <c r="K75">
        <f t="shared" ca="1" si="6"/>
        <v>1</v>
      </c>
      <c r="L75">
        <f t="shared" ca="1" si="7"/>
        <v>1</v>
      </c>
      <c r="M75">
        <f t="shared" ca="1" si="8"/>
        <v>1</v>
      </c>
      <c r="N75">
        <f t="shared" ca="1" si="9"/>
        <v>1</v>
      </c>
    </row>
    <row r="76" spans="1:14" x14ac:dyDescent="0.4">
      <c r="A76">
        <v>49</v>
      </c>
      <c r="B76" s="114">
        <f t="shared" ca="1" si="10"/>
        <v>0.40629378790872694</v>
      </c>
      <c r="C76" s="114">
        <f t="shared" ca="1" si="10"/>
        <v>0.70311071130539415</v>
      </c>
      <c r="D76" s="114">
        <f t="shared" ca="1" si="10"/>
        <v>0.84360748104381922</v>
      </c>
      <c r="E76" s="114">
        <f t="shared" ca="1" si="10"/>
        <v>0.41938049362422414</v>
      </c>
      <c r="F76" s="114">
        <f t="shared" ca="1" si="10"/>
        <v>5.2159709779410757E-2</v>
      </c>
      <c r="G76">
        <f t="shared" si="2"/>
        <v>1</v>
      </c>
      <c r="H76">
        <f t="shared" ca="1" si="3"/>
        <v>1</v>
      </c>
      <c r="I76">
        <f t="shared" ca="1" si="4"/>
        <v>1</v>
      </c>
      <c r="J76">
        <f t="shared" ca="1" si="5"/>
        <v>1</v>
      </c>
      <c r="K76">
        <f t="shared" ca="1" si="6"/>
        <v>1</v>
      </c>
      <c r="L76">
        <f t="shared" ca="1" si="7"/>
        <v>1</v>
      </c>
      <c r="M76">
        <f t="shared" ca="1" si="8"/>
        <v>1</v>
      </c>
      <c r="N76">
        <f t="shared" ca="1" si="9"/>
        <v>1</v>
      </c>
    </row>
    <row r="77" spans="1:14" x14ac:dyDescent="0.4">
      <c r="A77">
        <v>50</v>
      </c>
      <c r="B77" s="114">
        <f t="shared" ca="1" si="10"/>
        <v>0.63606908214489366</v>
      </c>
      <c r="C77" s="114">
        <f t="shared" ca="1" si="10"/>
        <v>0.21624625680060583</v>
      </c>
      <c r="D77" s="114">
        <f t="shared" ca="1" si="10"/>
        <v>2.5460669523242552E-2</v>
      </c>
      <c r="E77" s="114">
        <f t="shared" ca="1" si="10"/>
        <v>0.95462579765221889</v>
      </c>
      <c r="F77" s="114">
        <f t="shared" ca="1" si="10"/>
        <v>0.11184862788548189</v>
      </c>
      <c r="G77">
        <f t="shared" si="2"/>
        <v>1</v>
      </c>
      <c r="H77">
        <f t="shared" ca="1" si="3"/>
        <v>1</v>
      </c>
      <c r="I77">
        <f t="shared" ca="1" si="4"/>
        <v>1</v>
      </c>
      <c r="J77">
        <f t="shared" ca="1" si="5"/>
        <v>1</v>
      </c>
      <c r="K77">
        <f t="shared" ca="1" si="6"/>
        <v>1</v>
      </c>
      <c r="L77">
        <f t="shared" ca="1" si="7"/>
        <v>1</v>
      </c>
      <c r="M77">
        <f t="shared" ca="1" si="8"/>
        <v>1</v>
      </c>
      <c r="N77">
        <f t="shared" ca="1" si="9"/>
        <v>1</v>
      </c>
    </row>
    <row r="78" spans="1:14" x14ac:dyDescent="0.4">
      <c r="A78">
        <v>51</v>
      </c>
      <c r="B78" s="114">
        <f t="shared" ca="1" si="10"/>
        <v>0.7508915864041017</v>
      </c>
      <c r="C78" s="114">
        <f t="shared" ca="1" si="10"/>
        <v>0.62457172006717021</v>
      </c>
      <c r="D78" s="114">
        <f t="shared" ca="1" si="10"/>
        <v>6.5411614502681958E-2</v>
      </c>
      <c r="E78" s="114">
        <f t="shared" ca="1" si="10"/>
        <v>0.71410955163975087</v>
      </c>
      <c r="F78" s="114">
        <f t="shared" ca="1" si="10"/>
        <v>0.24455394174889056</v>
      </c>
      <c r="G78">
        <f t="shared" si="2"/>
        <v>1</v>
      </c>
      <c r="H78">
        <f t="shared" ca="1" si="3"/>
        <v>1</v>
      </c>
      <c r="I78">
        <f t="shared" ca="1" si="4"/>
        <v>1</v>
      </c>
      <c r="J78">
        <f t="shared" ca="1" si="5"/>
        <v>1</v>
      </c>
      <c r="K78">
        <f t="shared" ca="1" si="6"/>
        <v>1</v>
      </c>
      <c r="L78">
        <f t="shared" ca="1" si="7"/>
        <v>1</v>
      </c>
      <c r="M78">
        <f t="shared" ca="1" si="8"/>
        <v>1</v>
      </c>
      <c r="N78">
        <f t="shared" ca="1" si="9"/>
        <v>1</v>
      </c>
    </row>
    <row r="79" spans="1:14" x14ac:dyDescent="0.4">
      <c r="A79">
        <v>52</v>
      </c>
      <c r="B79" s="114">
        <f t="shared" ca="1" si="10"/>
        <v>6.6366690532525419E-2</v>
      </c>
      <c r="C79" s="114">
        <f t="shared" ca="1" si="10"/>
        <v>0.21372971706570532</v>
      </c>
      <c r="D79" s="114">
        <f t="shared" ca="1" si="10"/>
        <v>0.17387319641450205</v>
      </c>
      <c r="E79" s="114">
        <f t="shared" ca="1" si="10"/>
        <v>0.37577743854015178</v>
      </c>
      <c r="F79" s="114">
        <f t="shared" ca="1" si="10"/>
        <v>0.11771079457700129</v>
      </c>
      <c r="G79">
        <f t="shared" si="2"/>
        <v>1</v>
      </c>
      <c r="H79">
        <f t="shared" ca="1" si="3"/>
        <v>1</v>
      </c>
      <c r="I79">
        <f t="shared" ca="1" si="4"/>
        <v>1</v>
      </c>
      <c r="J79">
        <f t="shared" ca="1" si="5"/>
        <v>1</v>
      </c>
      <c r="K79">
        <f t="shared" ca="1" si="6"/>
        <v>1</v>
      </c>
      <c r="L79">
        <f t="shared" ca="1" si="7"/>
        <v>1</v>
      </c>
      <c r="M79">
        <f t="shared" ca="1" si="8"/>
        <v>1</v>
      </c>
      <c r="N79">
        <f t="shared" ca="1" si="9"/>
        <v>1</v>
      </c>
    </row>
    <row r="80" spans="1:14" x14ac:dyDescent="0.4">
      <c r="A80">
        <v>53</v>
      </c>
      <c r="B80" s="114">
        <f t="shared" ca="1" si="10"/>
        <v>0.42326210838729572</v>
      </c>
      <c r="C80" s="114">
        <f t="shared" ca="1" si="10"/>
        <v>0.84401584627467263</v>
      </c>
      <c r="D80" s="114">
        <f t="shared" ca="1" si="10"/>
        <v>4.0756944652567073E-2</v>
      </c>
      <c r="E80" s="114">
        <f t="shared" ca="1" si="10"/>
        <v>0.68219091902405782</v>
      </c>
      <c r="F80" s="114">
        <f t="shared" ca="1" si="10"/>
        <v>0.7906784477810137</v>
      </c>
      <c r="G80">
        <f t="shared" si="2"/>
        <v>1</v>
      </c>
      <c r="H80">
        <f t="shared" ca="1" si="3"/>
        <v>1</v>
      </c>
      <c r="I80">
        <f t="shared" ca="1" si="4"/>
        <v>1</v>
      </c>
      <c r="J80">
        <f t="shared" ca="1" si="5"/>
        <v>1</v>
      </c>
      <c r="K80">
        <f t="shared" ca="1" si="6"/>
        <v>1</v>
      </c>
      <c r="L80">
        <f t="shared" ca="1" si="7"/>
        <v>1</v>
      </c>
      <c r="M80">
        <f t="shared" ca="1" si="8"/>
        <v>1</v>
      </c>
      <c r="N80">
        <f t="shared" ca="1" si="9"/>
        <v>1</v>
      </c>
    </row>
    <row r="81" spans="1:14" x14ac:dyDescent="0.4">
      <c r="A81">
        <v>54</v>
      </c>
      <c r="B81" s="114">
        <f t="shared" ca="1" si="10"/>
        <v>0.67850022274038313</v>
      </c>
      <c r="C81" s="114">
        <f t="shared" ca="1" si="10"/>
        <v>0.77468333547785517</v>
      </c>
      <c r="D81" s="114">
        <f t="shared" ca="1" si="10"/>
        <v>0.1588199354466594</v>
      </c>
      <c r="E81" s="114">
        <f t="shared" ca="1" si="10"/>
        <v>0.33702297518446933</v>
      </c>
      <c r="F81" s="114">
        <f t="shared" ca="1" si="10"/>
        <v>0.22409965899095396</v>
      </c>
      <c r="G81">
        <f t="shared" si="2"/>
        <v>1</v>
      </c>
      <c r="H81">
        <f t="shared" ca="1" si="3"/>
        <v>1</v>
      </c>
      <c r="I81">
        <f t="shared" ca="1" si="4"/>
        <v>1</v>
      </c>
      <c r="J81">
        <f t="shared" ca="1" si="5"/>
        <v>1</v>
      </c>
      <c r="K81">
        <f t="shared" ca="1" si="6"/>
        <v>1</v>
      </c>
      <c r="L81">
        <f t="shared" ca="1" si="7"/>
        <v>1</v>
      </c>
      <c r="M81">
        <f t="shared" ca="1" si="8"/>
        <v>1</v>
      </c>
      <c r="N81">
        <f t="shared" ca="1" si="9"/>
        <v>1</v>
      </c>
    </row>
    <row r="82" spans="1:14" x14ac:dyDescent="0.4">
      <c r="A82">
        <v>55</v>
      </c>
      <c r="B82" s="114">
        <f t="shared" ca="1" si="10"/>
        <v>0.8342313155207316</v>
      </c>
      <c r="C82" s="114">
        <f t="shared" ca="1" si="10"/>
        <v>0.77745252157405387</v>
      </c>
      <c r="D82" s="114">
        <f t="shared" ca="1" si="10"/>
        <v>0.15886093772880572</v>
      </c>
      <c r="E82" s="114">
        <f t="shared" ca="1" si="10"/>
        <v>0.9100839903560588</v>
      </c>
      <c r="F82" s="114">
        <f t="shared" ca="1" si="10"/>
        <v>0.57480942322830342</v>
      </c>
      <c r="G82">
        <f t="shared" si="2"/>
        <v>1</v>
      </c>
      <c r="H82">
        <f t="shared" ca="1" si="3"/>
        <v>1</v>
      </c>
      <c r="I82">
        <f t="shared" ca="1" si="4"/>
        <v>1</v>
      </c>
      <c r="J82">
        <f t="shared" ca="1" si="5"/>
        <v>1</v>
      </c>
      <c r="K82">
        <f t="shared" ca="1" si="6"/>
        <v>1</v>
      </c>
      <c r="L82">
        <f t="shared" ca="1" si="7"/>
        <v>1</v>
      </c>
      <c r="M82">
        <f t="shared" ca="1" si="8"/>
        <v>1</v>
      </c>
      <c r="N82">
        <f t="shared" ca="1" si="9"/>
        <v>1</v>
      </c>
    </row>
    <row r="83" spans="1:14" x14ac:dyDescent="0.4">
      <c r="A83">
        <v>56</v>
      </c>
      <c r="B83" s="114">
        <f t="shared" ca="1" si="10"/>
        <v>8.6268097568740432E-2</v>
      </c>
      <c r="C83" s="114">
        <f t="shared" ca="1" si="10"/>
        <v>0.78768242847674219</v>
      </c>
      <c r="D83" s="114">
        <f t="shared" ca="1" si="10"/>
        <v>0.2657159183886596</v>
      </c>
      <c r="E83" s="114">
        <f t="shared" ca="1" si="10"/>
        <v>0.85801091623534387</v>
      </c>
      <c r="F83" s="114">
        <f t="shared" ca="1" si="10"/>
        <v>0.97869714969646782</v>
      </c>
      <c r="G83">
        <f t="shared" si="2"/>
        <v>1</v>
      </c>
      <c r="H83">
        <f t="shared" ca="1" si="3"/>
        <v>1</v>
      </c>
      <c r="I83">
        <f t="shared" ca="1" si="4"/>
        <v>1</v>
      </c>
      <c r="J83">
        <f t="shared" ca="1" si="5"/>
        <v>1</v>
      </c>
      <c r="K83">
        <f t="shared" ca="1" si="6"/>
        <v>1</v>
      </c>
      <c r="L83">
        <f t="shared" ca="1" si="7"/>
        <v>1</v>
      </c>
      <c r="M83">
        <f t="shared" ca="1" si="8"/>
        <v>1</v>
      </c>
      <c r="N83">
        <f t="shared" ca="1" si="9"/>
        <v>1</v>
      </c>
    </row>
    <row r="84" spans="1:14" x14ac:dyDescent="0.4">
      <c r="A84">
        <v>57</v>
      </c>
      <c r="B84" s="114">
        <f t="shared" ca="1" si="10"/>
        <v>1.8661617445007161E-2</v>
      </c>
      <c r="C84" s="114">
        <f t="shared" ca="1" si="10"/>
        <v>0.9990682595095508</v>
      </c>
      <c r="D84" s="114">
        <f t="shared" ca="1" si="10"/>
        <v>0.50019951346082847</v>
      </c>
      <c r="E84" s="114">
        <f t="shared" ca="1" si="10"/>
        <v>0.68788495725322085</v>
      </c>
      <c r="F84" s="114">
        <f t="shared" ca="1" si="10"/>
        <v>0.26121039570006754</v>
      </c>
      <c r="G84">
        <f t="shared" si="2"/>
        <v>1</v>
      </c>
      <c r="H84">
        <f t="shared" ca="1" si="3"/>
        <v>1</v>
      </c>
      <c r="I84">
        <f t="shared" ca="1" si="4"/>
        <v>1</v>
      </c>
      <c r="J84">
        <f t="shared" ca="1" si="5"/>
        <v>1</v>
      </c>
      <c r="K84">
        <f t="shared" ca="1" si="6"/>
        <v>1</v>
      </c>
      <c r="L84">
        <f t="shared" ca="1" si="7"/>
        <v>1</v>
      </c>
      <c r="M84">
        <f t="shared" ca="1" si="8"/>
        <v>1</v>
      </c>
      <c r="N84">
        <f t="shared" ca="1" si="9"/>
        <v>1</v>
      </c>
    </row>
    <row r="85" spans="1:14" x14ac:dyDescent="0.4">
      <c r="A85">
        <v>58</v>
      </c>
      <c r="B85" s="114">
        <f t="shared" ca="1" si="10"/>
        <v>0.93555832346311418</v>
      </c>
      <c r="C85" s="114">
        <f t="shared" ca="1" si="10"/>
        <v>0.506137257950525</v>
      </c>
      <c r="D85" s="114">
        <f t="shared" ca="1" si="10"/>
        <v>0.78398160039982612</v>
      </c>
      <c r="E85" s="114">
        <f t="shared" ca="1" si="10"/>
        <v>6.9507175935513255E-2</v>
      </c>
      <c r="F85" s="114">
        <f t="shared" ca="1" si="10"/>
        <v>0.49826595090993087</v>
      </c>
      <c r="G85">
        <f t="shared" si="2"/>
        <v>1</v>
      </c>
      <c r="H85">
        <f t="shared" ca="1" si="3"/>
        <v>1</v>
      </c>
      <c r="I85">
        <f t="shared" ca="1" si="4"/>
        <v>1</v>
      </c>
      <c r="J85">
        <f t="shared" ca="1" si="5"/>
        <v>1</v>
      </c>
      <c r="K85">
        <f t="shared" ca="1" si="6"/>
        <v>1</v>
      </c>
      <c r="L85">
        <f t="shared" ca="1" si="7"/>
        <v>1</v>
      </c>
      <c r="M85">
        <f t="shared" ca="1" si="8"/>
        <v>1</v>
      </c>
      <c r="N85">
        <f t="shared" ca="1" si="9"/>
        <v>1</v>
      </c>
    </row>
    <row r="86" spans="1:14" x14ac:dyDescent="0.4">
      <c r="A86">
        <v>59</v>
      </c>
      <c r="B86" s="114">
        <f t="shared" ca="1" si="10"/>
        <v>4.2317869473038505E-2</v>
      </c>
      <c r="C86" s="114">
        <f t="shared" ca="1" si="10"/>
        <v>0.34032212326935563</v>
      </c>
      <c r="D86" s="114">
        <f t="shared" ca="1" si="10"/>
        <v>0.29186001921854443</v>
      </c>
      <c r="E86" s="114">
        <f t="shared" ca="1" si="10"/>
        <v>0.59370773374710983</v>
      </c>
      <c r="F86" s="114">
        <f t="shared" ca="1" si="10"/>
        <v>0.58710139285457197</v>
      </c>
      <c r="G86">
        <f t="shared" si="2"/>
        <v>1</v>
      </c>
      <c r="H86">
        <f t="shared" ca="1" si="3"/>
        <v>1</v>
      </c>
      <c r="I86">
        <f t="shared" ca="1" si="4"/>
        <v>1</v>
      </c>
      <c r="J86">
        <f t="shared" ca="1" si="5"/>
        <v>1</v>
      </c>
      <c r="K86">
        <f t="shared" ca="1" si="6"/>
        <v>1</v>
      </c>
      <c r="L86">
        <f t="shared" ca="1" si="7"/>
        <v>1</v>
      </c>
      <c r="M86">
        <f t="shared" ca="1" si="8"/>
        <v>1</v>
      </c>
      <c r="N86">
        <f t="shared" ca="1" si="9"/>
        <v>1</v>
      </c>
    </row>
    <row r="87" spans="1:14" x14ac:dyDescent="0.4">
      <c r="A87">
        <v>60</v>
      </c>
      <c r="B87" s="114">
        <f t="shared" ca="1" si="10"/>
        <v>0.5896983835457702</v>
      </c>
      <c r="C87" s="114">
        <f t="shared" ca="1" si="10"/>
        <v>0.19677278333363613</v>
      </c>
      <c r="D87" s="114">
        <f t="shared" ca="1" si="10"/>
        <v>0.42932263099742818</v>
      </c>
      <c r="E87" s="114">
        <f t="shared" ca="1" si="10"/>
        <v>0.32467169888170511</v>
      </c>
      <c r="F87" s="114">
        <f t="shared" ca="1" si="10"/>
        <v>0.81331595153855307</v>
      </c>
      <c r="G87">
        <f t="shared" si="2"/>
        <v>1</v>
      </c>
      <c r="H87">
        <f t="shared" ca="1" si="3"/>
        <v>1</v>
      </c>
      <c r="I87">
        <f t="shared" ca="1" si="4"/>
        <v>1</v>
      </c>
      <c r="J87">
        <f t="shared" ca="1" si="5"/>
        <v>1</v>
      </c>
      <c r="K87">
        <f t="shared" ca="1" si="6"/>
        <v>1</v>
      </c>
      <c r="L87">
        <f t="shared" ca="1" si="7"/>
        <v>1</v>
      </c>
      <c r="M87">
        <f t="shared" ca="1" si="8"/>
        <v>1</v>
      </c>
      <c r="N87">
        <f t="shared" ca="1" si="9"/>
        <v>1</v>
      </c>
    </row>
    <row r="88" spans="1:14" x14ac:dyDescent="0.4">
      <c r="A88">
        <v>61</v>
      </c>
      <c r="B88" s="114">
        <f t="shared" ca="1" si="10"/>
        <v>0.83274008610646666</v>
      </c>
      <c r="C88" s="114">
        <f t="shared" ca="1" si="10"/>
        <v>0.72008573227989869</v>
      </c>
      <c r="D88" s="114">
        <f t="shared" ca="1" si="10"/>
        <v>0.19651672204103232</v>
      </c>
      <c r="E88" s="114">
        <f t="shared" ca="1" si="10"/>
        <v>0.79637407567219742</v>
      </c>
      <c r="F88" s="114">
        <f t="shared" ca="1" si="10"/>
        <v>0.75503071260731602</v>
      </c>
      <c r="G88">
        <f t="shared" si="2"/>
        <v>1</v>
      </c>
      <c r="H88">
        <f t="shared" ca="1" si="3"/>
        <v>1</v>
      </c>
      <c r="I88">
        <f t="shared" ca="1" si="4"/>
        <v>1</v>
      </c>
      <c r="J88">
        <f t="shared" ca="1" si="5"/>
        <v>1</v>
      </c>
      <c r="K88">
        <f t="shared" ca="1" si="6"/>
        <v>1</v>
      </c>
      <c r="L88">
        <f t="shared" ca="1" si="7"/>
        <v>1</v>
      </c>
      <c r="M88">
        <f t="shared" ca="1" si="8"/>
        <v>1</v>
      </c>
      <c r="N88">
        <f t="shared" ca="1" si="9"/>
        <v>1</v>
      </c>
    </row>
    <row r="89" spans="1:14" x14ac:dyDescent="0.4">
      <c r="A89">
        <v>62</v>
      </c>
      <c r="B89" s="114">
        <f t="shared" ca="1" si="10"/>
        <v>0.46510804467921452</v>
      </c>
      <c r="C89" s="114">
        <f t="shared" ca="1" si="10"/>
        <v>0.80609415754966529</v>
      </c>
      <c r="D89" s="114">
        <f t="shared" ca="1" si="10"/>
        <v>0.61445888206246968</v>
      </c>
      <c r="E89" s="114">
        <f t="shared" ca="1" si="10"/>
        <v>0.50825404941478691</v>
      </c>
      <c r="F89" s="114">
        <f t="shared" ca="1" si="10"/>
        <v>0.55751978285407511</v>
      </c>
      <c r="G89">
        <f t="shared" si="2"/>
        <v>1</v>
      </c>
      <c r="H89">
        <f t="shared" ca="1" si="3"/>
        <v>1</v>
      </c>
      <c r="I89">
        <f t="shared" ca="1" si="4"/>
        <v>1</v>
      </c>
      <c r="J89">
        <f t="shared" ca="1" si="5"/>
        <v>1</v>
      </c>
      <c r="K89">
        <f t="shared" ca="1" si="6"/>
        <v>1</v>
      </c>
      <c r="L89">
        <f t="shared" ca="1" si="7"/>
        <v>1</v>
      </c>
      <c r="M89">
        <f t="shared" ca="1" si="8"/>
        <v>1</v>
      </c>
      <c r="N89">
        <f t="shared" ca="1" si="9"/>
        <v>1</v>
      </c>
    </row>
    <row r="90" spans="1:14" x14ac:dyDescent="0.4">
      <c r="A90">
        <v>63</v>
      </c>
      <c r="B90" s="114">
        <f t="shared" ca="1" si="10"/>
        <v>2.5868275885986836E-2</v>
      </c>
      <c r="C90" s="114">
        <f t="shared" ca="1" si="10"/>
        <v>0.52838595916638853</v>
      </c>
      <c r="D90" s="114">
        <f t="shared" ca="1" si="10"/>
        <v>0.17830045909377867</v>
      </c>
      <c r="E90" s="114">
        <f t="shared" ca="1" si="10"/>
        <v>0.91370051252799378</v>
      </c>
      <c r="F90" s="114">
        <f t="shared" ca="1" si="10"/>
        <v>0.40985654559215523</v>
      </c>
      <c r="G90">
        <f t="shared" si="2"/>
        <v>1</v>
      </c>
      <c r="H90">
        <f t="shared" ca="1" si="3"/>
        <v>1</v>
      </c>
      <c r="I90">
        <f t="shared" ca="1" si="4"/>
        <v>1</v>
      </c>
      <c r="J90">
        <f t="shared" ca="1" si="5"/>
        <v>1</v>
      </c>
      <c r="K90">
        <f t="shared" ca="1" si="6"/>
        <v>1</v>
      </c>
      <c r="L90">
        <f t="shared" ca="1" si="7"/>
        <v>1</v>
      </c>
      <c r="M90">
        <f t="shared" ca="1" si="8"/>
        <v>1</v>
      </c>
      <c r="N90">
        <f t="shared" ca="1" si="9"/>
        <v>1</v>
      </c>
    </row>
    <row r="91" spans="1:14" x14ac:dyDescent="0.4">
      <c r="A91">
        <v>64</v>
      </c>
      <c r="B91" s="114">
        <f t="shared" ca="1" si="10"/>
        <v>0.80079760415233758</v>
      </c>
      <c r="C91" s="114">
        <f t="shared" ca="1" si="10"/>
        <v>0.81963428534087412</v>
      </c>
      <c r="D91" s="114">
        <f t="shared" ca="1" si="10"/>
        <v>0.10281755902269618</v>
      </c>
      <c r="E91" s="114">
        <f t="shared" ca="1" si="10"/>
        <v>0.2364670092587261</v>
      </c>
      <c r="F91" s="114">
        <f t="shared" ca="1" si="10"/>
        <v>0.57708934621873709</v>
      </c>
      <c r="G91">
        <f t="shared" si="2"/>
        <v>1</v>
      </c>
      <c r="H91">
        <f t="shared" ca="1" si="3"/>
        <v>1</v>
      </c>
      <c r="I91">
        <f t="shared" ca="1" si="4"/>
        <v>1</v>
      </c>
      <c r="J91">
        <f t="shared" ca="1" si="5"/>
        <v>1</v>
      </c>
      <c r="K91">
        <f t="shared" ca="1" si="6"/>
        <v>1</v>
      </c>
      <c r="L91">
        <f t="shared" ca="1" si="7"/>
        <v>1</v>
      </c>
      <c r="M91">
        <f t="shared" ca="1" si="8"/>
        <v>1</v>
      </c>
      <c r="N91">
        <f t="shared" ca="1" si="9"/>
        <v>1</v>
      </c>
    </row>
    <row r="92" spans="1:14" x14ac:dyDescent="0.4">
      <c r="A92">
        <v>65</v>
      </c>
      <c r="B92" s="114">
        <f t="shared" ca="1" si="10"/>
        <v>0.78038905499383771</v>
      </c>
      <c r="C92" s="114">
        <f t="shared" ca="1" si="10"/>
        <v>0.32745344599012505</v>
      </c>
      <c r="D92" s="114">
        <f t="shared" ca="1" si="10"/>
        <v>0.90621805631767016</v>
      </c>
      <c r="E92" s="114">
        <f t="shared" ca="1" si="10"/>
        <v>0.71873861903749237</v>
      </c>
      <c r="F92" s="114">
        <f t="shared" ca="1" si="10"/>
        <v>0.8968295628267795</v>
      </c>
      <c r="G92">
        <f t="shared" si="2"/>
        <v>1</v>
      </c>
      <c r="H92">
        <f t="shared" ca="1" si="3"/>
        <v>1</v>
      </c>
      <c r="I92">
        <f t="shared" ca="1" si="4"/>
        <v>1</v>
      </c>
      <c r="J92">
        <f t="shared" ca="1" si="5"/>
        <v>1</v>
      </c>
      <c r="K92">
        <f t="shared" ca="1" si="6"/>
        <v>1</v>
      </c>
      <c r="L92">
        <f t="shared" ca="1" si="7"/>
        <v>1</v>
      </c>
      <c r="M92">
        <f t="shared" ca="1" si="8"/>
        <v>1</v>
      </c>
      <c r="N92">
        <f t="shared" ca="1" si="9"/>
        <v>1</v>
      </c>
    </row>
    <row r="93" spans="1:14" x14ac:dyDescent="0.4">
      <c r="A93">
        <v>66</v>
      </c>
      <c r="B93" s="114">
        <f t="shared" ref="B93:F112" ca="1" si="11">RAND()</f>
        <v>1.3052376308699709E-2</v>
      </c>
      <c r="C93" s="114">
        <f t="shared" ca="1" si="11"/>
        <v>0.89172593326968785</v>
      </c>
      <c r="D93" s="114">
        <f t="shared" ca="1" si="11"/>
        <v>0.76431326829657209</v>
      </c>
      <c r="E93" s="114">
        <f t="shared" ca="1" si="11"/>
        <v>0.35761955596209938</v>
      </c>
      <c r="F93" s="114">
        <f t="shared" ca="1" si="11"/>
        <v>0.5104971115379392</v>
      </c>
      <c r="G93">
        <f t="shared" ref="G93:G112" si="12">IF(A$5&gt;=A94,1,0)</f>
        <v>1</v>
      </c>
      <c r="H93">
        <f t="shared" ref="H93:H111" ca="1" si="13">IF(B$5&gt;=B94,1,0)</f>
        <v>1</v>
      </c>
      <c r="I93">
        <f t="shared" ref="I93:I112" ca="1" si="14">IF(C$5&gt;=C94,1,0)</f>
        <v>1</v>
      </c>
      <c r="J93">
        <f t="shared" ref="J93:J112" ca="1" si="15">IF(D$5&gt;=D94,1,0)</f>
        <v>1</v>
      </c>
      <c r="K93">
        <f t="shared" ref="K93:K112" ca="1" si="16">IF(E$5&gt;=E94,1,0)</f>
        <v>1</v>
      </c>
      <c r="L93">
        <f t="shared" ref="L93:L112" ca="1" si="17">--OR(G93, H93, I93)</f>
        <v>1</v>
      </c>
      <c r="M93">
        <f t="shared" ref="M93:M112" ca="1" si="18">--OR(J93,K93)</f>
        <v>1</v>
      </c>
      <c r="N93">
        <f t="shared" ref="N93:N112" ca="1" si="19">--AND(L93,M93)</f>
        <v>1</v>
      </c>
    </row>
    <row r="94" spans="1:14" x14ac:dyDescent="0.4">
      <c r="A94">
        <v>67</v>
      </c>
      <c r="B94" s="114">
        <f t="shared" ca="1" si="11"/>
        <v>0.43825126439795048</v>
      </c>
      <c r="C94" s="114">
        <f t="shared" ca="1" si="11"/>
        <v>0.24872785211339543</v>
      </c>
      <c r="D94" s="114">
        <f t="shared" ca="1" si="11"/>
        <v>0.99018344387712098</v>
      </c>
      <c r="E94" s="114">
        <f t="shared" ca="1" si="11"/>
        <v>0.2919772880270779</v>
      </c>
      <c r="F94" s="114">
        <f t="shared" ca="1" si="11"/>
        <v>0.8532250715232349</v>
      </c>
      <c r="G94">
        <f t="shared" si="12"/>
        <v>1</v>
      </c>
      <c r="H94">
        <f t="shared" ca="1" si="13"/>
        <v>1</v>
      </c>
      <c r="I94">
        <f t="shared" ca="1" si="14"/>
        <v>1</v>
      </c>
      <c r="J94">
        <f t="shared" ca="1" si="15"/>
        <v>1</v>
      </c>
      <c r="K94">
        <f t="shared" ca="1" si="16"/>
        <v>1</v>
      </c>
      <c r="L94">
        <f t="shared" ca="1" si="17"/>
        <v>1</v>
      </c>
      <c r="M94">
        <f t="shared" ca="1" si="18"/>
        <v>1</v>
      </c>
      <c r="N94">
        <f t="shared" ca="1" si="19"/>
        <v>1</v>
      </c>
    </row>
    <row r="95" spans="1:14" x14ac:dyDescent="0.4">
      <c r="A95">
        <v>68</v>
      </c>
      <c r="B95" s="114">
        <f t="shared" ca="1" si="11"/>
        <v>0.19925401249162344</v>
      </c>
      <c r="C95" s="114">
        <f t="shared" ca="1" si="11"/>
        <v>0.29692424984128096</v>
      </c>
      <c r="D95" s="114">
        <f t="shared" ca="1" si="11"/>
        <v>0.21784152746331331</v>
      </c>
      <c r="E95" s="114">
        <f t="shared" ca="1" si="11"/>
        <v>0.92784919475747363</v>
      </c>
      <c r="F95" s="114">
        <f t="shared" ca="1" si="11"/>
        <v>0.34610534728152176</v>
      </c>
      <c r="G95">
        <f t="shared" si="12"/>
        <v>1</v>
      </c>
      <c r="H95">
        <f t="shared" ca="1" si="13"/>
        <v>1</v>
      </c>
      <c r="I95">
        <f t="shared" ca="1" si="14"/>
        <v>1</v>
      </c>
      <c r="J95">
        <f t="shared" ca="1" si="15"/>
        <v>1</v>
      </c>
      <c r="K95">
        <f t="shared" ca="1" si="16"/>
        <v>1</v>
      </c>
      <c r="L95">
        <f t="shared" ca="1" si="17"/>
        <v>1</v>
      </c>
      <c r="M95">
        <f t="shared" ca="1" si="18"/>
        <v>1</v>
      </c>
      <c r="N95">
        <f t="shared" ca="1" si="19"/>
        <v>1</v>
      </c>
    </row>
    <row r="96" spans="1:14" x14ac:dyDescent="0.4">
      <c r="A96">
        <v>69</v>
      </c>
      <c r="B96" s="114">
        <f t="shared" ca="1" si="11"/>
        <v>0.75118615221045104</v>
      </c>
      <c r="C96" s="114">
        <f t="shared" ca="1" si="11"/>
        <v>0.48673643771748376</v>
      </c>
      <c r="D96" s="114">
        <f t="shared" ca="1" si="11"/>
        <v>0.20094264628121972</v>
      </c>
      <c r="E96" s="114">
        <f t="shared" ca="1" si="11"/>
        <v>0.12185383165028207</v>
      </c>
      <c r="F96" s="114">
        <f t="shared" ca="1" si="11"/>
        <v>9.5600579995092083E-4</v>
      </c>
      <c r="G96">
        <f t="shared" si="12"/>
        <v>1</v>
      </c>
      <c r="H96">
        <f t="shared" ca="1" si="13"/>
        <v>1</v>
      </c>
      <c r="I96">
        <f t="shared" ca="1" si="14"/>
        <v>1</v>
      </c>
      <c r="J96">
        <f t="shared" ca="1" si="15"/>
        <v>1</v>
      </c>
      <c r="K96">
        <f t="shared" ca="1" si="16"/>
        <v>1</v>
      </c>
      <c r="L96">
        <f t="shared" ca="1" si="17"/>
        <v>1</v>
      </c>
      <c r="M96">
        <f t="shared" ca="1" si="18"/>
        <v>1</v>
      </c>
      <c r="N96">
        <f t="shared" ca="1" si="19"/>
        <v>1</v>
      </c>
    </row>
    <row r="97" spans="1:14" x14ac:dyDescent="0.4">
      <c r="A97">
        <v>70</v>
      </c>
      <c r="B97" s="114">
        <f t="shared" ca="1" si="11"/>
        <v>0.52663562092549243</v>
      </c>
      <c r="C97" s="114">
        <f t="shared" ca="1" si="11"/>
        <v>0.80110601486417876</v>
      </c>
      <c r="D97" s="114">
        <f t="shared" ca="1" si="11"/>
        <v>0.56777831923403999</v>
      </c>
      <c r="E97" s="114">
        <f t="shared" ca="1" si="11"/>
        <v>0.28247985815885013</v>
      </c>
      <c r="F97" s="114">
        <f t="shared" ca="1" si="11"/>
        <v>0.72928811740725519</v>
      </c>
      <c r="G97">
        <f t="shared" si="12"/>
        <v>1</v>
      </c>
      <c r="H97">
        <f t="shared" ca="1" si="13"/>
        <v>1</v>
      </c>
      <c r="I97">
        <f t="shared" ca="1" si="14"/>
        <v>1</v>
      </c>
      <c r="J97">
        <f t="shared" ca="1" si="15"/>
        <v>1</v>
      </c>
      <c r="K97">
        <f t="shared" ca="1" si="16"/>
        <v>1</v>
      </c>
      <c r="L97">
        <f t="shared" ca="1" si="17"/>
        <v>1</v>
      </c>
      <c r="M97">
        <f t="shared" ca="1" si="18"/>
        <v>1</v>
      </c>
      <c r="N97">
        <f t="shared" ca="1" si="19"/>
        <v>1</v>
      </c>
    </row>
    <row r="98" spans="1:14" x14ac:dyDescent="0.4">
      <c r="A98">
        <v>71</v>
      </c>
      <c r="B98" s="114">
        <f t="shared" ca="1" si="11"/>
        <v>0.20405868864394094</v>
      </c>
      <c r="C98" s="114">
        <f t="shared" ca="1" si="11"/>
        <v>0.40004679529026332</v>
      </c>
      <c r="D98" s="114">
        <f t="shared" ca="1" si="11"/>
        <v>0.29524657497646611</v>
      </c>
      <c r="E98" s="114">
        <f t="shared" ca="1" si="11"/>
        <v>0.52551853667729775</v>
      </c>
      <c r="F98" s="114">
        <f t="shared" ca="1" si="11"/>
        <v>0.82942960099960872</v>
      </c>
      <c r="G98">
        <f t="shared" si="12"/>
        <v>1</v>
      </c>
      <c r="H98">
        <f t="shared" ca="1" si="13"/>
        <v>1</v>
      </c>
      <c r="I98">
        <f t="shared" ca="1" si="14"/>
        <v>1</v>
      </c>
      <c r="J98">
        <f t="shared" ca="1" si="15"/>
        <v>1</v>
      </c>
      <c r="K98">
        <f t="shared" ca="1" si="16"/>
        <v>1</v>
      </c>
      <c r="L98">
        <f t="shared" ca="1" si="17"/>
        <v>1</v>
      </c>
      <c r="M98">
        <f t="shared" ca="1" si="18"/>
        <v>1</v>
      </c>
      <c r="N98">
        <f t="shared" ca="1" si="19"/>
        <v>1</v>
      </c>
    </row>
    <row r="99" spans="1:14" x14ac:dyDescent="0.4">
      <c r="A99">
        <v>72</v>
      </c>
      <c r="B99" s="114">
        <f t="shared" ca="1" si="11"/>
        <v>0.13200556644117123</v>
      </c>
      <c r="C99" s="114">
        <f t="shared" ca="1" si="11"/>
        <v>2.6167262678176151E-2</v>
      </c>
      <c r="D99" s="114">
        <f t="shared" ca="1" si="11"/>
        <v>0.79775104570911115</v>
      </c>
      <c r="E99" s="114">
        <f t="shared" ca="1" si="11"/>
        <v>0.66339481352548335</v>
      </c>
      <c r="F99" s="114">
        <f t="shared" ca="1" si="11"/>
        <v>0.96806654179389739</v>
      </c>
      <c r="G99">
        <f t="shared" si="12"/>
        <v>1</v>
      </c>
      <c r="H99">
        <f t="shared" ca="1" si="13"/>
        <v>1</v>
      </c>
      <c r="I99">
        <f t="shared" ca="1" si="14"/>
        <v>1</v>
      </c>
      <c r="J99">
        <f t="shared" ca="1" si="15"/>
        <v>1</v>
      </c>
      <c r="K99">
        <f t="shared" ca="1" si="16"/>
        <v>1</v>
      </c>
      <c r="L99">
        <f t="shared" ca="1" si="17"/>
        <v>1</v>
      </c>
      <c r="M99">
        <f t="shared" ca="1" si="18"/>
        <v>1</v>
      </c>
      <c r="N99">
        <f t="shared" ca="1" si="19"/>
        <v>1</v>
      </c>
    </row>
    <row r="100" spans="1:14" x14ac:dyDescent="0.4">
      <c r="A100">
        <v>73</v>
      </c>
      <c r="B100" s="114">
        <f t="shared" ca="1" si="11"/>
        <v>0.75583219682698577</v>
      </c>
      <c r="C100" s="114">
        <f t="shared" ca="1" si="11"/>
        <v>0.69112350903573394</v>
      </c>
      <c r="D100" s="114">
        <f t="shared" ca="1" si="11"/>
        <v>0.25584569947674274</v>
      </c>
      <c r="E100" s="114">
        <f t="shared" ca="1" si="11"/>
        <v>0.22583330699639759</v>
      </c>
      <c r="F100" s="114">
        <f t="shared" ca="1" si="11"/>
        <v>0.70780272613852224</v>
      </c>
      <c r="G100">
        <f t="shared" si="12"/>
        <v>1</v>
      </c>
      <c r="H100">
        <f t="shared" ca="1" si="13"/>
        <v>1</v>
      </c>
      <c r="I100">
        <f t="shared" ca="1" si="14"/>
        <v>1</v>
      </c>
      <c r="J100">
        <f t="shared" ca="1" si="15"/>
        <v>1</v>
      </c>
      <c r="K100">
        <f t="shared" ca="1" si="16"/>
        <v>1</v>
      </c>
      <c r="L100">
        <f t="shared" ca="1" si="17"/>
        <v>1</v>
      </c>
      <c r="M100">
        <f t="shared" ca="1" si="18"/>
        <v>1</v>
      </c>
      <c r="N100">
        <f t="shared" ca="1" si="19"/>
        <v>1</v>
      </c>
    </row>
    <row r="101" spans="1:14" x14ac:dyDescent="0.4">
      <c r="A101">
        <v>74</v>
      </c>
      <c r="B101" s="114">
        <f t="shared" ca="1" si="11"/>
        <v>0.89762602260378499</v>
      </c>
      <c r="C101" s="114">
        <f t="shared" ca="1" si="11"/>
        <v>0.45684239608475097</v>
      </c>
      <c r="D101" s="114">
        <f t="shared" ca="1" si="11"/>
        <v>0.63183778095784615</v>
      </c>
      <c r="E101" s="114">
        <f t="shared" ca="1" si="11"/>
        <v>5.5955469643873434E-2</v>
      </c>
      <c r="F101" s="114">
        <f t="shared" ca="1" si="11"/>
        <v>0.40272779990403107</v>
      </c>
      <c r="G101">
        <f t="shared" si="12"/>
        <v>1</v>
      </c>
      <c r="H101">
        <f t="shared" ca="1" si="13"/>
        <v>1</v>
      </c>
      <c r="I101">
        <f t="shared" ca="1" si="14"/>
        <v>1</v>
      </c>
      <c r="J101">
        <f t="shared" ca="1" si="15"/>
        <v>1</v>
      </c>
      <c r="K101">
        <f t="shared" ca="1" si="16"/>
        <v>1</v>
      </c>
      <c r="L101">
        <f t="shared" ca="1" si="17"/>
        <v>1</v>
      </c>
      <c r="M101">
        <f t="shared" ca="1" si="18"/>
        <v>1</v>
      </c>
      <c r="N101">
        <f t="shared" ca="1" si="19"/>
        <v>1</v>
      </c>
    </row>
    <row r="102" spans="1:14" x14ac:dyDescent="0.4">
      <c r="A102">
        <v>75</v>
      </c>
      <c r="B102" s="114">
        <f t="shared" ca="1" si="11"/>
        <v>0.31068146525888263</v>
      </c>
      <c r="C102" s="114">
        <f t="shared" ca="1" si="11"/>
        <v>0.40538403018279023</v>
      </c>
      <c r="D102" s="114">
        <f t="shared" ca="1" si="11"/>
        <v>8.72386132547599E-2</v>
      </c>
      <c r="E102" s="114">
        <f t="shared" ca="1" si="11"/>
        <v>0.72944844502936534</v>
      </c>
      <c r="F102" s="114">
        <f t="shared" ca="1" si="11"/>
        <v>0.75332674596890803</v>
      </c>
      <c r="G102">
        <f t="shared" si="12"/>
        <v>1</v>
      </c>
      <c r="H102">
        <f t="shared" ca="1" si="13"/>
        <v>1</v>
      </c>
      <c r="I102">
        <f t="shared" ca="1" si="14"/>
        <v>1</v>
      </c>
      <c r="J102">
        <f t="shared" ca="1" si="15"/>
        <v>1</v>
      </c>
      <c r="K102">
        <f t="shared" ca="1" si="16"/>
        <v>1</v>
      </c>
      <c r="L102">
        <f t="shared" ca="1" si="17"/>
        <v>1</v>
      </c>
      <c r="M102">
        <f t="shared" ca="1" si="18"/>
        <v>1</v>
      </c>
      <c r="N102">
        <f t="shared" ca="1" si="19"/>
        <v>1</v>
      </c>
    </row>
    <row r="103" spans="1:14" x14ac:dyDescent="0.4">
      <c r="A103">
        <v>76</v>
      </c>
      <c r="B103" s="114">
        <f t="shared" ca="1" si="11"/>
        <v>0.70908014215284831</v>
      </c>
      <c r="C103" s="114">
        <f t="shared" ca="1" si="11"/>
        <v>0.64388632645472554</v>
      </c>
      <c r="D103" s="114">
        <f t="shared" ca="1" si="11"/>
        <v>0.57927178097849596</v>
      </c>
      <c r="E103" s="114">
        <f t="shared" ca="1" si="11"/>
        <v>0.11170723823544582</v>
      </c>
      <c r="F103" s="114">
        <f t="shared" ca="1" si="11"/>
        <v>0.23639036691893678</v>
      </c>
      <c r="G103">
        <f t="shared" si="12"/>
        <v>1</v>
      </c>
      <c r="H103">
        <f t="shared" ca="1" si="13"/>
        <v>1</v>
      </c>
      <c r="I103">
        <f t="shared" ca="1" si="14"/>
        <v>1</v>
      </c>
      <c r="J103">
        <f t="shared" ca="1" si="15"/>
        <v>1</v>
      </c>
      <c r="K103">
        <f t="shared" ca="1" si="16"/>
        <v>1</v>
      </c>
      <c r="L103">
        <f t="shared" ca="1" si="17"/>
        <v>1</v>
      </c>
      <c r="M103">
        <f t="shared" ca="1" si="18"/>
        <v>1</v>
      </c>
      <c r="N103">
        <f t="shared" ca="1" si="19"/>
        <v>1</v>
      </c>
    </row>
    <row r="104" spans="1:14" x14ac:dyDescent="0.4">
      <c r="A104">
        <v>77</v>
      </c>
      <c r="B104" s="114">
        <f t="shared" ca="1" si="11"/>
        <v>0.10300473110793273</v>
      </c>
      <c r="C104" s="114">
        <f t="shared" ca="1" si="11"/>
        <v>2.5563977647130254E-2</v>
      </c>
      <c r="D104" s="114">
        <f t="shared" ca="1" si="11"/>
        <v>0.49299054234694872</v>
      </c>
      <c r="E104" s="114">
        <f t="shared" ca="1" si="11"/>
        <v>0.18292842326431824</v>
      </c>
      <c r="F104" s="114">
        <f t="shared" ca="1" si="11"/>
        <v>0.21903325148121844</v>
      </c>
      <c r="G104">
        <f t="shared" si="12"/>
        <v>1</v>
      </c>
      <c r="H104">
        <f t="shared" ca="1" si="13"/>
        <v>1</v>
      </c>
      <c r="I104">
        <f t="shared" ca="1" si="14"/>
        <v>1</v>
      </c>
      <c r="J104">
        <f t="shared" ca="1" si="15"/>
        <v>1</v>
      </c>
      <c r="K104">
        <f t="shared" ca="1" si="16"/>
        <v>1</v>
      </c>
      <c r="L104">
        <f t="shared" ca="1" si="17"/>
        <v>1</v>
      </c>
      <c r="M104">
        <f t="shared" ca="1" si="18"/>
        <v>1</v>
      </c>
      <c r="N104">
        <f t="shared" ca="1" si="19"/>
        <v>1</v>
      </c>
    </row>
    <row r="105" spans="1:14" x14ac:dyDescent="0.4">
      <c r="A105">
        <v>78</v>
      </c>
      <c r="B105" s="114">
        <f t="shared" ca="1" si="11"/>
        <v>0.21456974782577865</v>
      </c>
      <c r="C105" s="114">
        <f t="shared" ca="1" si="11"/>
        <v>0.3304261664231205</v>
      </c>
      <c r="D105" s="114">
        <f t="shared" ca="1" si="11"/>
        <v>0.9539019086242887</v>
      </c>
      <c r="E105" s="114">
        <f t="shared" ca="1" si="11"/>
        <v>0.96908205239602574</v>
      </c>
      <c r="F105" s="114">
        <f t="shared" ca="1" si="11"/>
        <v>0.28531320344747724</v>
      </c>
      <c r="G105">
        <f t="shared" si="12"/>
        <v>1</v>
      </c>
      <c r="H105">
        <f t="shared" ca="1" si="13"/>
        <v>1</v>
      </c>
      <c r="I105">
        <f t="shared" ca="1" si="14"/>
        <v>1</v>
      </c>
      <c r="J105">
        <f t="shared" ca="1" si="15"/>
        <v>1</v>
      </c>
      <c r="K105">
        <f t="shared" ca="1" si="16"/>
        <v>1</v>
      </c>
      <c r="L105">
        <f t="shared" ca="1" si="17"/>
        <v>1</v>
      </c>
      <c r="M105">
        <f t="shared" ca="1" si="18"/>
        <v>1</v>
      </c>
      <c r="N105">
        <f t="shared" ca="1" si="19"/>
        <v>1</v>
      </c>
    </row>
    <row r="106" spans="1:14" x14ac:dyDescent="0.4">
      <c r="A106">
        <v>79</v>
      </c>
      <c r="B106" s="114">
        <f t="shared" ca="1" si="11"/>
        <v>0.83153433278222666</v>
      </c>
      <c r="C106" s="114">
        <f t="shared" ca="1" si="11"/>
        <v>0.33220115839551412</v>
      </c>
      <c r="D106" s="114">
        <f t="shared" ca="1" si="11"/>
        <v>0.41280109738957182</v>
      </c>
      <c r="E106" s="114">
        <f t="shared" ca="1" si="11"/>
        <v>0.36082069341804746</v>
      </c>
      <c r="F106" s="114">
        <f t="shared" ca="1" si="11"/>
        <v>0.28801447192472329</v>
      </c>
      <c r="G106">
        <f t="shared" si="12"/>
        <v>1</v>
      </c>
      <c r="H106">
        <f t="shared" ca="1" si="13"/>
        <v>1</v>
      </c>
      <c r="I106">
        <f t="shared" ca="1" si="14"/>
        <v>1</v>
      </c>
      <c r="J106">
        <f t="shared" ca="1" si="15"/>
        <v>1</v>
      </c>
      <c r="K106">
        <f t="shared" ca="1" si="16"/>
        <v>1</v>
      </c>
      <c r="L106">
        <f t="shared" ca="1" si="17"/>
        <v>1</v>
      </c>
      <c r="M106">
        <f t="shared" ca="1" si="18"/>
        <v>1</v>
      </c>
      <c r="N106">
        <f t="shared" ca="1" si="19"/>
        <v>1</v>
      </c>
    </row>
    <row r="107" spans="1:14" x14ac:dyDescent="0.4">
      <c r="A107">
        <v>80</v>
      </c>
      <c r="B107" s="114">
        <f t="shared" ca="1" si="11"/>
        <v>8.0479128398353694E-2</v>
      </c>
      <c r="C107" s="114">
        <f t="shared" ca="1" si="11"/>
        <v>0.20114558178764042</v>
      </c>
      <c r="D107" s="114">
        <f t="shared" ca="1" si="11"/>
        <v>0.18231778798465059</v>
      </c>
      <c r="E107" s="114">
        <f t="shared" ca="1" si="11"/>
        <v>0.18441557136604636</v>
      </c>
      <c r="F107" s="114">
        <f t="shared" ca="1" si="11"/>
        <v>0.48586219461815061</v>
      </c>
      <c r="G107">
        <f t="shared" si="12"/>
        <v>1</v>
      </c>
      <c r="H107">
        <f t="shared" ca="1" si="13"/>
        <v>1</v>
      </c>
      <c r="I107">
        <f t="shared" ca="1" si="14"/>
        <v>1</v>
      </c>
      <c r="J107">
        <f t="shared" ca="1" si="15"/>
        <v>1</v>
      </c>
      <c r="K107">
        <f t="shared" ca="1" si="16"/>
        <v>1</v>
      </c>
      <c r="L107">
        <f t="shared" ca="1" si="17"/>
        <v>1</v>
      </c>
      <c r="M107">
        <f t="shared" ca="1" si="18"/>
        <v>1</v>
      </c>
      <c r="N107">
        <f t="shared" ca="1" si="19"/>
        <v>1</v>
      </c>
    </row>
    <row r="108" spans="1:14" x14ac:dyDescent="0.4">
      <c r="A108">
        <v>81</v>
      </c>
      <c r="B108" s="114">
        <f t="shared" ca="1" si="11"/>
        <v>0.37140151844603464</v>
      </c>
      <c r="C108" s="114">
        <f t="shared" ca="1" si="11"/>
        <v>0.54976320214411045</v>
      </c>
      <c r="D108" s="114">
        <f t="shared" ca="1" si="11"/>
        <v>0.51397753922170908</v>
      </c>
      <c r="E108" s="114">
        <f t="shared" ca="1" si="11"/>
        <v>0.44330474242472273</v>
      </c>
      <c r="F108" s="114">
        <f t="shared" ca="1" si="11"/>
        <v>0.4745546033313629</v>
      </c>
      <c r="G108">
        <f t="shared" si="12"/>
        <v>1</v>
      </c>
      <c r="H108">
        <f t="shared" ca="1" si="13"/>
        <v>1</v>
      </c>
      <c r="I108">
        <f t="shared" ca="1" si="14"/>
        <v>1</v>
      </c>
      <c r="J108">
        <f t="shared" ca="1" si="15"/>
        <v>1</v>
      </c>
      <c r="K108">
        <f t="shared" ca="1" si="16"/>
        <v>1</v>
      </c>
      <c r="L108">
        <f t="shared" ca="1" si="17"/>
        <v>1</v>
      </c>
      <c r="M108">
        <f t="shared" ca="1" si="18"/>
        <v>1</v>
      </c>
      <c r="N108">
        <f t="shared" ca="1" si="19"/>
        <v>1</v>
      </c>
    </row>
    <row r="109" spans="1:14" x14ac:dyDescent="0.4">
      <c r="A109">
        <v>82</v>
      </c>
      <c r="B109" s="114">
        <f t="shared" ca="1" si="11"/>
        <v>0.11060959877270038</v>
      </c>
      <c r="C109" s="114">
        <f t="shared" ca="1" si="11"/>
        <v>0.27309128766350221</v>
      </c>
      <c r="D109" s="114">
        <f t="shared" ca="1" si="11"/>
        <v>0.34392162312272467</v>
      </c>
      <c r="E109" s="114">
        <f t="shared" ca="1" si="11"/>
        <v>0.72687686190830536</v>
      </c>
      <c r="F109" s="114">
        <f t="shared" ca="1" si="11"/>
        <v>0.36699918853852764</v>
      </c>
      <c r="G109">
        <f t="shared" si="12"/>
        <v>1</v>
      </c>
      <c r="H109">
        <f t="shared" ca="1" si="13"/>
        <v>1</v>
      </c>
      <c r="I109">
        <f t="shared" ca="1" si="14"/>
        <v>1</v>
      </c>
      <c r="J109">
        <f t="shared" ca="1" si="15"/>
        <v>1</v>
      </c>
      <c r="K109">
        <f t="shared" ca="1" si="16"/>
        <v>1</v>
      </c>
      <c r="L109">
        <f t="shared" ca="1" si="17"/>
        <v>1</v>
      </c>
      <c r="M109">
        <f t="shared" ca="1" si="18"/>
        <v>1</v>
      </c>
      <c r="N109">
        <f t="shared" ca="1" si="19"/>
        <v>1</v>
      </c>
    </row>
    <row r="110" spans="1:14" x14ac:dyDescent="0.4">
      <c r="A110">
        <v>83</v>
      </c>
      <c r="B110" s="114">
        <f t="shared" ca="1" si="11"/>
        <v>2.0566080227439665E-2</v>
      </c>
      <c r="C110" s="114">
        <f t="shared" ca="1" si="11"/>
        <v>0.55924276928842687</v>
      </c>
      <c r="D110" s="114">
        <f t="shared" ca="1" si="11"/>
        <v>0.57477170071523331</v>
      </c>
      <c r="E110" s="114">
        <f t="shared" ca="1" si="11"/>
        <v>0.94422300454959718</v>
      </c>
      <c r="F110" s="114">
        <f t="shared" ca="1" si="11"/>
        <v>0.30043976771367908</v>
      </c>
      <c r="G110">
        <f t="shared" si="12"/>
        <v>1</v>
      </c>
      <c r="H110">
        <f t="shared" ca="1" si="13"/>
        <v>1</v>
      </c>
      <c r="I110">
        <f ca="1">IF(C$5&gt;=C111,1,0)</f>
        <v>1</v>
      </c>
      <c r="J110">
        <f t="shared" ca="1" si="15"/>
        <v>1</v>
      </c>
      <c r="K110">
        <f t="shared" ca="1" si="16"/>
        <v>1</v>
      </c>
      <c r="L110">
        <f t="shared" ca="1" si="17"/>
        <v>1</v>
      </c>
      <c r="M110">
        <f t="shared" ca="1" si="18"/>
        <v>1</v>
      </c>
      <c r="N110">
        <f t="shared" ca="1" si="19"/>
        <v>1</v>
      </c>
    </row>
    <row r="111" spans="1:14" x14ac:dyDescent="0.4">
      <c r="A111">
        <v>84</v>
      </c>
      <c r="B111" s="114">
        <f t="shared" ca="1" si="11"/>
        <v>0.14971637341966371</v>
      </c>
      <c r="C111" s="114">
        <f t="shared" ca="1" si="11"/>
        <v>0.36168667234190666</v>
      </c>
      <c r="D111" s="114">
        <f t="shared" ca="1" si="11"/>
        <v>0.32143828926464924</v>
      </c>
      <c r="E111" s="114">
        <f t="shared" ca="1" si="11"/>
        <v>0.48715919521607798</v>
      </c>
      <c r="F111" s="114">
        <f t="shared" ca="1" si="11"/>
        <v>0.48701500877697523</v>
      </c>
      <c r="G111">
        <f t="shared" si="12"/>
        <v>1</v>
      </c>
      <c r="H111">
        <f t="shared" ca="1" si="13"/>
        <v>1</v>
      </c>
      <c r="I111">
        <f t="shared" ca="1" si="14"/>
        <v>1</v>
      </c>
      <c r="J111">
        <f t="shared" ca="1" si="15"/>
        <v>1</v>
      </c>
      <c r="K111">
        <f ca="1">IF(E$5&gt;=E112,1,0)</f>
        <v>1</v>
      </c>
      <c r="L111">
        <f t="shared" ca="1" si="17"/>
        <v>1</v>
      </c>
      <c r="M111">
        <f t="shared" ca="1" si="18"/>
        <v>1</v>
      </c>
      <c r="N111">
        <f t="shared" ca="1" si="19"/>
        <v>1</v>
      </c>
    </row>
    <row r="112" spans="1:14" x14ac:dyDescent="0.4">
      <c r="A112">
        <v>85</v>
      </c>
      <c r="B112" s="114">
        <f t="shared" ca="1" si="11"/>
        <v>0.5895545635604571</v>
      </c>
      <c r="C112" s="114">
        <f t="shared" ca="1" si="11"/>
        <v>0.46161446566630138</v>
      </c>
      <c r="D112" s="114">
        <f t="shared" ca="1" si="11"/>
        <v>0.91256465681970922</v>
      </c>
      <c r="E112" s="114">
        <f t="shared" ca="1" si="11"/>
        <v>0.7357289299881381</v>
      </c>
      <c r="F112" s="114">
        <f t="shared" ca="1" si="11"/>
        <v>0.88149208736589946</v>
      </c>
      <c r="G112">
        <f t="shared" si="12"/>
        <v>1</v>
      </c>
      <c r="H112">
        <f>IF(B$5&gt;=B113,1,0)</f>
        <v>1</v>
      </c>
      <c r="I112">
        <f t="shared" si="14"/>
        <v>1</v>
      </c>
      <c r="J112">
        <f t="shared" si="15"/>
        <v>1</v>
      </c>
      <c r="K112">
        <f t="shared" si="16"/>
        <v>1</v>
      </c>
      <c r="L112">
        <f t="shared" si="17"/>
        <v>1</v>
      </c>
      <c r="M112">
        <f t="shared" si="18"/>
        <v>1</v>
      </c>
      <c r="N112">
        <f t="shared" si="19"/>
        <v>1</v>
      </c>
    </row>
    <row r="113" spans="1:9" x14ac:dyDescent="0.4">
      <c r="B113" s="114"/>
      <c r="C113" s="114"/>
      <c r="D113" s="114"/>
      <c r="E113" s="114"/>
    </row>
    <row r="114" spans="1:9" x14ac:dyDescent="0.4">
      <c r="B114" s="114"/>
      <c r="C114" s="114"/>
      <c r="D114" s="114"/>
      <c r="E114" s="114"/>
    </row>
    <row r="115" spans="1:9" x14ac:dyDescent="0.4">
      <c r="B115" s="114"/>
      <c r="C115" s="114"/>
      <c r="D115" s="114"/>
      <c r="E115" s="114"/>
    </row>
    <row r="116" spans="1:9" ht="21.45" x14ac:dyDescent="0.7">
      <c r="A116" s="329" t="s">
        <v>280</v>
      </c>
      <c r="B116" s="329"/>
      <c r="C116" s="329"/>
      <c r="D116" s="329"/>
      <c r="E116" s="329"/>
      <c r="F116" s="329"/>
      <c r="G116" s="7" t="s">
        <v>273</v>
      </c>
      <c r="H116" s="333">
        <f ca="1">H117/H118</f>
        <v>1</v>
      </c>
      <c r="I116" s="333"/>
    </row>
    <row r="117" spans="1:9" ht="15" x14ac:dyDescent="0.4">
      <c r="A117" s="329" t="s">
        <v>271</v>
      </c>
      <c r="B117" s="329"/>
      <c r="C117" s="329"/>
      <c r="D117" s="329"/>
      <c r="E117" s="329"/>
      <c r="F117" s="329"/>
      <c r="G117" s="7" t="s">
        <v>273</v>
      </c>
      <c r="H117" s="182">
        <f ca="1">COUNTIF(N28:N112,1)</f>
        <v>85</v>
      </c>
      <c r="I117" s="182"/>
    </row>
    <row r="118" spans="1:9" ht="15" x14ac:dyDescent="0.4">
      <c r="A118" s="329" t="s">
        <v>272</v>
      </c>
      <c r="B118" s="329"/>
      <c r="C118" s="329"/>
      <c r="D118" s="329"/>
      <c r="E118" s="329"/>
      <c r="F118" s="329"/>
      <c r="G118" s="7" t="s">
        <v>273</v>
      </c>
      <c r="H118" s="182">
        <f ca="1">COUNT(N28:N112)</f>
        <v>85</v>
      </c>
      <c r="I118" s="182"/>
    </row>
    <row r="119" spans="1:9" x14ac:dyDescent="0.4">
      <c r="C119" s="114"/>
      <c r="D119" s="114"/>
      <c r="E119" s="114"/>
    </row>
    <row r="120" spans="1:9" x14ac:dyDescent="0.4">
      <c r="C120" s="114"/>
      <c r="D120" s="114"/>
      <c r="E120" s="114"/>
    </row>
    <row r="121" spans="1:9" x14ac:dyDescent="0.4">
      <c r="B121" s="114"/>
      <c r="C121" s="114"/>
      <c r="D121" s="114"/>
      <c r="E121" s="114"/>
    </row>
    <row r="122" spans="1:9" x14ac:dyDescent="0.4">
      <c r="B122" s="114"/>
      <c r="C122" s="114"/>
      <c r="D122" s="114"/>
      <c r="E122" s="114"/>
    </row>
    <row r="123" spans="1:9" x14ac:dyDescent="0.4">
      <c r="A123" s="330" t="s">
        <v>275</v>
      </c>
      <c r="B123" s="330"/>
      <c r="C123" s="330"/>
      <c r="D123" s="330"/>
      <c r="E123" s="330"/>
      <c r="F123" s="330"/>
      <c r="G123" s="330"/>
      <c r="H123" s="330"/>
      <c r="I123" s="330"/>
    </row>
    <row r="124" spans="1:9" x14ac:dyDescent="0.4">
      <c r="A124" s="330"/>
      <c r="B124" s="330"/>
      <c r="C124" s="330"/>
      <c r="D124" s="330"/>
      <c r="E124" s="330"/>
      <c r="F124" s="330"/>
      <c r="G124" s="330"/>
      <c r="H124" s="330"/>
      <c r="I124" s="330"/>
    </row>
    <row r="125" spans="1:9" x14ac:dyDescent="0.4">
      <c r="B125" t="s">
        <v>277</v>
      </c>
      <c r="C125" s="114" t="s">
        <v>278</v>
      </c>
      <c r="E125" s="114"/>
    </row>
    <row r="126" spans="1:9" x14ac:dyDescent="0.4">
      <c r="B126">
        <v>0.93943600000000005</v>
      </c>
      <c r="C126" s="114">
        <f ca="1">H116</f>
        <v>1</v>
      </c>
      <c r="D126" s="114"/>
      <c r="E126" s="114"/>
      <c r="G126" t="s">
        <v>26</v>
      </c>
    </row>
    <row r="127" spans="1:9" x14ac:dyDescent="0.4">
      <c r="D127" s="114"/>
      <c r="E127" s="114"/>
    </row>
    <row r="128" spans="1:9" x14ac:dyDescent="0.4">
      <c r="B128" t="s">
        <v>279</v>
      </c>
      <c r="C128" s="114">
        <f ca="1">C126-B126</f>
        <v>6.0563999999999951E-2</v>
      </c>
      <c r="D128" s="114"/>
      <c r="E128" s="114"/>
    </row>
    <row r="129" spans="1:9" x14ac:dyDescent="0.4">
      <c r="B129" t="s">
        <v>276</v>
      </c>
      <c r="C129" s="114">
        <f ca="1">ABS(C128)</f>
        <v>6.0563999999999951E-2</v>
      </c>
      <c r="D129" s="114"/>
      <c r="E129" s="114"/>
    </row>
    <row r="130" spans="1:9" x14ac:dyDescent="0.4">
      <c r="C130" s="114"/>
      <c r="D130" s="114"/>
      <c r="E130" s="114"/>
    </row>
    <row r="131" spans="1:9" x14ac:dyDescent="0.4">
      <c r="C131" s="114"/>
      <c r="D131" s="114"/>
      <c r="E131" s="114"/>
    </row>
    <row r="132" spans="1:9" x14ac:dyDescent="0.4">
      <c r="C132" s="114"/>
      <c r="D132" s="114"/>
      <c r="E132" s="114"/>
    </row>
    <row r="133" spans="1:9" x14ac:dyDescent="0.4">
      <c r="B133" s="114"/>
      <c r="C133" s="114"/>
      <c r="D133" s="114"/>
      <c r="E133" s="114"/>
    </row>
    <row r="134" spans="1:9" x14ac:dyDescent="0.4">
      <c r="A134" s="330" t="s">
        <v>281</v>
      </c>
      <c r="B134" s="330"/>
      <c r="C134" s="330"/>
      <c r="D134" s="330"/>
      <c r="E134" s="330"/>
      <c r="F134" s="330"/>
      <c r="G134" s="330"/>
      <c r="H134" s="330"/>
      <c r="I134" s="330"/>
    </row>
    <row r="135" spans="1:9" x14ac:dyDescent="0.4">
      <c r="A135" s="330"/>
      <c r="B135" s="330"/>
      <c r="C135" s="330"/>
      <c r="D135" s="330"/>
      <c r="E135" s="330"/>
      <c r="F135" s="330"/>
      <c r="G135" s="330"/>
      <c r="H135" s="330"/>
      <c r="I135" s="330"/>
    </row>
    <row r="136" spans="1:9" ht="14.4" customHeight="1" x14ac:dyDescent="0.4">
      <c r="A136" s="330" t="s">
        <v>282</v>
      </c>
      <c r="B136" s="330"/>
      <c r="C136" s="330"/>
      <c r="D136" s="330"/>
      <c r="E136" s="330"/>
      <c r="F136" s="331">
        <f ca="1">C126</f>
        <v>1</v>
      </c>
      <c r="G136" s="330"/>
      <c r="H136" s="330"/>
      <c r="I136" s="330"/>
    </row>
    <row r="137" spans="1:9" ht="14.4" customHeight="1" x14ac:dyDescent="0.4">
      <c r="A137" s="330"/>
      <c r="B137" s="330"/>
      <c r="C137" s="330"/>
      <c r="D137" s="330"/>
      <c r="E137" s="330"/>
      <c r="F137" s="330"/>
      <c r="G137" s="330"/>
      <c r="H137" s="330"/>
      <c r="I137" s="330"/>
    </row>
    <row r="138" spans="1:9" x14ac:dyDescent="0.4">
      <c r="A138" s="330" t="s">
        <v>283</v>
      </c>
      <c r="B138" s="330"/>
      <c r="C138" s="330"/>
      <c r="D138" s="330"/>
      <c r="E138" s="330"/>
      <c r="F138" s="331">
        <f ca="1">C129</f>
        <v>6.0563999999999951E-2</v>
      </c>
      <c r="G138" s="330"/>
      <c r="H138" s="330"/>
      <c r="I138" s="330"/>
    </row>
    <row r="139" spans="1:9" x14ac:dyDescent="0.4">
      <c r="A139" s="330"/>
      <c r="B139" s="330"/>
      <c r="C139" s="330"/>
      <c r="D139" s="330"/>
      <c r="E139" s="330"/>
      <c r="F139" s="330"/>
      <c r="G139" s="330"/>
      <c r="H139" s="330"/>
      <c r="I139" s="330"/>
    </row>
    <row r="140" spans="1:9" x14ac:dyDescent="0.4">
      <c r="B140" s="114"/>
      <c r="C140" s="114"/>
      <c r="D140" s="114"/>
      <c r="E140" s="114"/>
    </row>
    <row r="141" spans="1:9" x14ac:dyDescent="0.4">
      <c r="B141" s="114"/>
      <c r="C141" s="114"/>
      <c r="D141" s="114"/>
      <c r="E141" s="114"/>
    </row>
    <row r="142" spans="1:9" x14ac:dyDescent="0.4">
      <c r="B142" s="114"/>
      <c r="C142" s="114"/>
      <c r="D142" s="114"/>
      <c r="E142" s="114"/>
    </row>
    <row r="143" spans="1:9" x14ac:dyDescent="0.4">
      <c r="B143" s="114"/>
      <c r="C143" s="114"/>
      <c r="D143" s="114"/>
      <c r="E143" s="114"/>
    </row>
    <row r="144" spans="1:9" x14ac:dyDescent="0.4">
      <c r="B144" s="114"/>
      <c r="C144" s="114"/>
      <c r="D144" s="114"/>
      <c r="E144" s="114"/>
    </row>
    <row r="145" spans="2:5" x14ac:dyDescent="0.4">
      <c r="B145" s="114"/>
      <c r="C145" s="114"/>
      <c r="D145" s="114"/>
      <c r="E145" s="114"/>
    </row>
    <row r="146" spans="2:5" x14ac:dyDescent="0.4">
      <c r="B146" s="114"/>
      <c r="C146" s="114"/>
      <c r="D146" s="114"/>
      <c r="E146" s="114"/>
    </row>
    <row r="147" spans="2:5" x14ac:dyDescent="0.4">
      <c r="B147" s="114"/>
      <c r="C147" s="114"/>
      <c r="D147" s="114"/>
      <c r="E147" s="114"/>
    </row>
    <row r="148" spans="2:5" x14ac:dyDescent="0.4">
      <c r="B148" s="114"/>
      <c r="C148" s="114"/>
      <c r="D148" s="114"/>
      <c r="E148" s="114"/>
    </row>
    <row r="149" spans="2:5" x14ac:dyDescent="0.4">
      <c r="B149" s="114"/>
      <c r="C149" s="114"/>
      <c r="D149" s="114"/>
      <c r="E149" s="114"/>
    </row>
    <row r="150" spans="2:5" x14ac:dyDescent="0.4">
      <c r="B150" s="114"/>
      <c r="C150" s="114"/>
      <c r="D150" s="114"/>
      <c r="E150" s="114"/>
    </row>
    <row r="151" spans="2:5" x14ac:dyDescent="0.4">
      <c r="B151" s="114"/>
      <c r="C151" s="114"/>
      <c r="D151" s="114"/>
      <c r="E151" s="114"/>
    </row>
    <row r="152" spans="2:5" x14ac:dyDescent="0.4">
      <c r="B152" s="114"/>
      <c r="C152" s="114"/>
      <c r="D152" s="114"/>
      <c r="E152" s="114"/>
    </row>
    <row r="153" spans="2:5" x14ac:dyDescent="0.4">
      <c r="B153" s="114"/>
      <c r="C153" s="114"/>
      <c r="D153" s="114"/>
      <c r="E153" s="114"/>
    </row>
    <row r="154" spans="2:5" x14ac:dyDescent="0.4">
      <c r="B154" s="114"/>
      <c r="C154" s="114"/>
      <c r="D154" s="114"/>
      <c r="E154" s="114"/>
    </row>
    <row r="155" spans="2:5" x14ac:dyDescent="0.4">
      <c r="B155" s="114"/>
      <c r="C155" s="114"/>
      <c r="D155" s="114"/>
      <c r="E155" s="114"/>
    </row>
    <row r="156" spans="2:5" x14ac:dyDescent="0.4">
      <c r="B156" s="114"/>
      <c r="C156" s="114"/>
      <c r="D156" s="114"/>
      <c r="E156" s="114"/>
    </row>
    <row r="157" spans="2:5" x14ac:dyDescent="0.4">
      <c r="B157" s="114"/>
      <c r="C157" s="114"/>
      <c r="D157" s="114"/>
      <c r="E157" s="114"/>
    </row>
    <row r="158" spans="2:5" x14ac:dyDescent="0.4">
      <c r="B158" s="114"/>
      <c r="C158" s="114"/>
      <c r="D158" s="114"/>
      <c r="E158" s="114"/>
    </row>
    <row r="159" spans="2:5" x14ac:dyDescent="0.4">
      <c r="B159" s="114"/>
      <c r="C159" s="114"/>
      <c r="D159" s="114"/>
      <c r="E159" s="114"/>
    </row>
    <row r="160" spans="2:5" x14ac:dyDescent="0.4">
      <c r="B160" s="114"/>
      <c r="C160" s="114"/>
      <c r="D160" s="114"/>
      <c r="E160" s="114"/>
    </row>
    <row r="161" spans="2:5" x14ac:dyDescent="0.4">
      <c r="B161" s="114"/>
      <c r="C161" s="114"/>
      <c r="D161" s="114"/>
      <c r="E161" s="114"/>
    </row>
    <row r="162" spans="2:5" x14ac:dyDescent="0.4">
      <c r="B162" s="114"/>
      <c r="C162" s="114"/>
      <c r="D162" s="114"/>
      <c r="E162" s="114"/>
    </row>
    <row r="163" spans="2:5" x14ac:dyDescent="0.4">
      <c r="B163" s="114"/>
      <c r="C163" s="114"/>
      <c r="D163" s="114"/>
      <c r="E163" s="114"/>
    </row>
    <row r="164" spans="2:5" x14ac:dyDescent="0.4">
      <c r="B164" s="114"/>
      <c r="C164" s="114"/>
      <c r="D164" s="114"/>
      <c r="E164" s="114"/>
    </row>
    <row r="165" spans="2:5" x14ac:dyDescent="0.4">
      <c r="B165" s="114"/>
      <c r="C165" s="114"/>
      <c r="D165" s="114"/>
      <c r="E165" s="114"/>
    </row>
    <row r="166" spans="2:5" x14ac:dyDescent="0.4">
      <c r="B166" s="114"/>
      <c r="C166" s="114"/>
      <c r="D166" s="114"/>
      <c r="E166" s="114"/>
    </row>
    <row r="167" spans="2:5" x14ac:dyDescent="0.4">
      <c r="B167" s="114"/>
      <c r="C167" s="114"/>
      <c r="D167" s="114"/>
      <c r="E167" s="114"/>
    </row>
    <row r="168" spans="2:5" x14ac:dyDescent="0.4">
      <c r="B168" s="114"/>
      <c r="C168" s="114"/>
      <c r="D168" s="114"/>
      <c r="E168" s="114"/>
    </row>
    <row r="169" spans="2:5" x14ac:dyDescent="0.4">
      <c r="B169" s="114"/>
      <c r="C169" s="114"/>
      <c r="D169" s="114"/>
      <c r="E169" s="114"/>
    </row>
    <row r="170" spans="2:5" x14ac:dyDescent="0.4">
      <c r="B170" s="114"/>
      <c r="C170" s="114"/>
      <c r="D170" s="114"/>
      <c r="E170" s="114"/>
    </row>
    <row r="171" spans="2:5" x14ac:dyDescent="0.4">
      <c r="B171" s="114"/>
      <c r="C171" s="114"/>
      <c r="D171" s="114"/>
      <c r="E171" s="114"/>
    </row>
    <row r="172" spans="2:5" x14ac:dyDescent="0.4">
      <c r="B172" s="114"/>
      <c r="C172" s="114"/>
      <c r="D172" s="114"/>
      <c r="E172" s="114"/>
    </row>
    <row r="173" spans="2:5" x14ac:dyDescent="0.4">
      <c r="B173" s="114"/>
      <c r="C173" s="114"/>
      <c r="D173" s="114"/>
      <c r="E173" s="114"/>
    </row>
    <row r="174" spans="2:5" x14ac:dyDescent="0.4">
      <c r="B174" s="114"/>
      <c r="C174" s="114"/>
      <c r="D174" s="114"/>
      <c r="E174" s="114"/>
    </row>
    <row r="175" spans="2:5" x14ac:dyDescent="0.4">
      <c r="B175" s="114"/>
      <c r="C175" s="114"/>
      <c r="D175" s="114"/>
      <c r="E175" s="114"/>
    </row>
    <row r="176" spans="2:5" x14ac:dyDescent="0.4">
      <c r="B176" s="114"/>
      <c r="C176" s="114"/>
      <c r="D176" s="114"/>
      <c r="E176" s="114"/>
    </row>
    <row r="177" spans="2:5" x14ac:dyDescent="0.4">
      <c r="B177" s="114"/>
      <c r="C177" s="114"/>
      <c r="D177" s="114"/>
      <c r="E177" s="114"/>
    </row>
    <row r="178" spans="2:5" x14ac:dyDescent="0.4">
      <c r="B178" s="114"/>
      <c r="C178" s="114"/>
      <c r="D178" s="114"/>
      <c r="E178" s="114"/>
    </row>
    <row r="179" spans="2:5" x14ac:dyDescent="0.4">
      <c r="B179" s="114"/>
      <c r="C179" s="114"/>
      <c r="D179" s="114"/>
      <c r="E179" s="114"/>
    </row>
    <row r="180" spans="2:5" x14ac:dyDescent="0.4">
      <c r="B180" s="114"/>
      <c r="C180" s="114"/>
      <c r="D180" s="114"/>
      <c r="E180" s="114"/>
    </row>
    <row r="181" spans="2:5" x14ac:dyDescent="0.4">
      <c r="B181" s="114"/>
      <c r="C181" s="114"/>
      <c r="D181" s="114"/>
      <c r="E181" s="114"/>
    </row>
    <row r="182" spans="2:5" x14ac:dyDescent="0.4">
      <c r="B182" s="114"/>
      <c r="C182" s="114"/>
      <c r="D182" s="114"/>
      <c r="E182" s="114"/>
    </row>
    <row r="183" spans="2:5" x14ac:dyDescent="0.4">
      <c r="B183" s="114"/>
      <c r="C183" s="114"/>
      <c r="D183" s="114"/>
      <c r="E183" s="114"/>
    </row>
    <row r="184" spans="2:5" x14ac:dyDescent="0.4">
      <c r="B184" s="114"/>
      <c r="C184" s="114"/>
      <c r="D184" s="114"/>
      <c r="E184" s="114"/>
    </row>
    <row r="185" spans="2:5" x14ac:dyDescent="0.4">
      <c r="B185" s="114"/>
      <c r="C185" s="114"/>
      <c r="D185" s="114"/>
      <c r="E185" s="114"/>
    </row>
    <row r="186" spans="2:5" x14ac:dyDescent="0.4">
      <c r="B186" s="114"/>
      <c r="C186" s="114"/>
      <c r="D186" s="114"/>
      <c r="E186" s="114"/>
    </row>
    <row r="187" spans="2:5" x14ac:dyDescent="0.4">
      <c r="B187" s="114"/>
      <c r="C187" s="114"/>
      <c r="D187" s="114"/>
      <c r="E187" s="114"/>
    </row>
    <row r="188" spans="2:5" x14ac:dyDescent="0.4">
      <c r="B188" s="114"/>
      <c r="C188" s="114"/>
      <c r="D188" s="114"/>
      <c r="E188" s="114"/>
    </row>
    <row r="189" spans="2:5" x14ac:dyDescent="0.4">
      <c r="B189" s="114"/>
      <c r="C189" s="114"/>
      <c r="D189" s="114"/>
      <c r="E189" s="114"/>
    </row>
    <row r="190" spans="2:5" x14ac:dyDescent="0.4">
      <c r="B190" s="114"/>
      <c r="C190" s="114"/>
      <c r="D190" s="114"/>
      <c r="E190" s="114"/>
    </row>
    <row r="191" spans="2:5" x14ac:dyDescent="0.4">
      <c r="B191" s="114"/>
      <c r="C191" s="114"/>
      <c r="D191" s="114"/>
      <c r="E191" s="114"/>
    </row>
    <row r="192" spans="2:5" x14ac:dyDescent="0.4">
      <c r="B192" s="114"/>
      <c r="C192" s="114"/>
      <c r="D192" s="114"/>
      <c r="E192" s="114"/>
    </row>
    <row r="193" spans="2:5" x14ac:dyDescent="0.4">
      <c r="B193" s="114"/>
      <c r="C193" s="114"/>
      <c r="D193" s="114"/>
      <c r="E193" s="114"/>
    </row>
    <row r="194" spans="2:5" x14ac:dyDescent="0.4">
      <c r="B194" s="114"/>
      <c r="C194" s="114"/>
      <c r="D194" s="114"/>
      <c r="E194" s="114"/>
    </row>
    <row r="195" spans="2:5" x14ac:dyDescent="0.4">
      <c r="B195" s="114"/>
      <c r="C195" s="114"/>
      <c r="D195" s="114"/>
      <c r="E195" s="114"/>
    </row>
    <row r="196" spans="2:5" x14ac:dyDescent="0.4">
      <c r="B196" s="114"/>
      <c r="C196" s="114"/>
      <c r="D196" s="114"/>
      <c r="E196" s="114"/>
    </row>
    <row r="197" spans="2:5" x14ac:dyDescent="0.4">
      <c r="B197" s="114"/>
      <c r="C197" s="114"/>
      <c r="D197" s="114"/>
      <c r="E197" s="114"/>
    </row>
    <row r="198" spans="2:5" x14ac:dyDescent="0.4">
      <c r="B198" s="114"/>
      <c r="C198" s="114"/>
      <c r="D198" s="114"/>
      <c r="E198" s="114"/>
    </row>
    <row r="199" spans="2:5" x14ac:dyDescent="0.4">
      <c r="B199" s="114"/>
      <c r="C199" s="114"/>
      <c r="D199" s="114"/>
      <c r="E199" s="114"/>
    </row>
    <row r="200" spans="2:5" x14ac:dyDescent="0.4">
      <c r="B200" s="114"/>
      <c r="C200" s="114"/>
      <c r="D200" s="114"/>
      <c r="E200" s="114"/>
    </row>
    <row r="201" spans="2:5" x14ac:dyDescent="0.4">
      <c r="B201" s="114"/>
      <c r="C201" s="114"/>
      <c r="D201" s="114"/>
      <c r="E201" s="114"/>
    </row>
    <row r="202" spans="2:5" x14ac:dyDescent="0.4">
      <c r="B202" s="114"/>
      <c r="C202" s="114"/>
      <c r="D202" s="114"/>
      <c r="E202" s="114"/>
    </row>
    <row r="203" spans="2:5" x14ac:dyDescent="0.4">
      <c r="B203" s="114"/>
      <c r="C203" s="114"/>
      <c r="D203" s="114"/>
      <c r="E203" s="114"/>
    </row>
    <row r="204" spans="2:5" x14ac:dyDescent="0.4">
      <c r="B204" s="114"/>
      <c r="C204" s="114"/>
      <c r="D204" s="114"/>
      <c r="E204" s="114"/>
    </row>
    <row r="205" spans="2:5" x14ac:dyDescent="0.4">
      <c r="B205" s="114"/>
      <c r="C205" s="114"/>
      <c r="D205" s="114"/>
      <c r="E205" s="114"/>
    </row>
    <row r="206" spans="2:5" x14ac:dyDescent="0.4">
      <c r="B206" s="114"/>
      <c r="C206" s="114"/>
      <c r="D206" s="114"/>
      <c r="E206" s="114"/>
    </row>
    <row r="207" spans="2:5" x14ac:dyDescent="0.4">
      <c r="B207" s="114"/>
      <c r="C207" s="114"/>
      <c r="D207" s="114"/>
      <c r="E207" s="114"/>
    </row>
    <row r="208" spans="2:5" x14ac:dyDescent="0.4">
      <c r="B208" s="114"/>
      <c r="C208" s="114"/>
      <c r="D208" s="114"/>
      <c r="E208" s="114"/>
    </row>
    <row r="209" spans="2:5" x14ac:dyDescent="0.4">
      <c r="B209" s="114"/>
      <c r="C209" s="114"/>
      <c r="D209" s="114"/>
      <c r="E209" s="114"/>
    </row>
    <row r="210" spans="2:5" x14ac:dyDescent="0.4">
      <c r="B210" s="114"/>
      <c r="C210" s="114"/>
      <c r="D210" s="114"/>
      <c r="E210" s="114"/>
    </row>
    <row r="211" spans="2:5" x14ac:dyDescent="0.4">
      <c r="B211" s="114"/>
      <c r="C211" s="114"/>
      <c r="D211" s="114"/>
      <c r="E211" s="114"/>
    </row>
    <row r="212" spans="2:5" x14ac:dyDescent="0.4">
      <c r="B212" s="114"/>
      <c r="C212" s="114"/>
      <c r="D212" s="114"/>
      <c r="E212" s="114"/>
    </row>
    <row r="213" spans="2:5" x14ac:dyDescent="0.4">
      <c r="B213" s="114"/>
      <c r="C213" s="114"/>
      <c r="D213" s="114"/>
      <c r="E213" s="114"/>
    </row>
    <row r="214" spans="2:5" x14ac:dyDescent="0.4">
      <c r="B214" s="114"/>
      <c r="C214" s="114"/>
      <c r="D214" s="114"/>
      <c r="E214" s="114"/>
    </row>
    <row r="215" spans="2:5" x14ac:dyDescent="0.4">
      <c r="B215" s="114"/>
      <c r="C215" s="114"/>
      <c r="D215" s="114"/>
      <c r="E215" s="114"/>
    </row>
    <row r="216" spans="2:5" x14ac:dyDescent="0.4">
      <c r="B216" s="114"/>
      <c r="C216" s="114"/>
      <c r="D216" s="114"/>
      <c r="E216" s="114"/>
    </row>
    <row r="217" spans="2:5" x14ac:dyDescent="0.4">
      <c r="B217" s="114"/>
      <c r="C217" s="114"/>
      <c r="D217" s="114"/>
      <c r="E217" s="114"/>
    </row>
    <row r="218" spans="2:5" x14ac:dyDescent="0.4">
      <c r="B218" s="114"/>
      <c r="C218" s="114"/>
      <c r="D218" s="114"/>
      <c r="E218" s="114"/>
    </row>
    <row r="219" spans="2:5" x14ac:dyDescent="0.4">
      <c r="B219" s="114"/>
      <c r="C219" s="114"/>
      <c r="D219" s="114"/>
      <c r="E219" s="114"/>
    </row>
    <row r="220" spans="2:5" x14ac:dyDescent="0.4">
      <c r="B220" s="114"/>
      <c r="C220" s="114"/>
      <c r="D220" s="114"/>
      <c r="E220" s="114"/>
    </row>
    <row r="221" spans="2:5" x14ac:dyDescent="0.4">
      <c r="B221" s="114"/>
      <c r="C221" s="114"/>
      <c r="D221" s="114"/>
      <c r="E221" s="114"/>
    </row>
    <row r="222" spans="2:5" x14ac:dyDescent="0.4">
      <c r="B222" s="114"/>
      <c r="C222" s="114"/>
      <c r="D222" s="114"/>
      <c r="E222" s="114"/>
    </row>
    <row r="223" spans="2:5" x14ac:dyDescent="0.4">
      <c r="B223" s="114"/>
      <c r="C223" s="114"/>
      <c r="D223" s="114"/>
      <c r="E223" s="114"/>
    </row>
    <row r="224" spans="2:5" x14ac:dyDescent="0.4">
      <c r="B224" s="114"/>
      <c r="C224" s="114"/>
      <c r="D224" s="114"/>
      <c r="E224" s="114"/>
    </row>
    <row r="225" spans="2:5" x14ac:dyDescent="0.4">
      <c r="B225" s="114"/>
      <c r="C225" s="114"/>
      <c r="D225" s="114"/>
      <c r="E225" s="114"/>
    </row>
    <row r="226" spans="2:5" x14ac:dyDescent="0.4">
      <c r="B226" s="114"/>
      <c r="C226" s="114"/>
      <c r="D226" s="114"/>
      <c r="E226" s="114"/>
    </row>
    <row r="227" spans="2:5" x14ac:dyDescent="0.4">
      <c r="B227" s="114"/>
      <c r="C227" s="114"/>
      <c r="D227" s="114"/>
      <c r="E227" s="114"/>
    </row>
    <row r="228" spans="2:5" x14ac:dyDescent="0.4">
      <c r="B228" s="114"/>
      <c r="C228" s="114"/>
      <c r="D228" s="114"/>
      <c r="E228" s="114"/>
    </row>
    <row r="229" spans="2:5" x14ac:dyDescent="0.4">
      <c r="B229" s="114"/>
      <c r="C229" s="114"/>
      <c r="D229" s="114"/>
      <c r="E229" s="114"/>
    </row>
    <row r="230" spans="2:5" x14ac:dyDescent="0.4">
      <c r="B230" s="114"/>
      <c r="C230" s="114"/>
      <c r="D230" s="114"/>
      <c r="E230" s="114"/>
    </row>
    <row r="231" spans="2:5" x14ac:dyDescent="0.4">
      <c r="B231" s="114"/>
      <c r="C231" s="114"/>
      <c r="D231" s="114"/>
      <c r="E231" s="114"/>
    </row>
    <row r="232" spans="2:5" x14ac:dyDescent="0.4">
      <c r="B232" s="114"/>
      <c r="C232" s="114"/>
      <c r="D232" s="114"/>
      <c r="E232" s="114"/>
    </row>
    <row r="233" spans="2:5" x14ac:dyDescent="0.4">
      <c r="B233" s="114"/>
      <c r="C233" s="114"/>
      <c r="D233" s="114"/>
      <c r="E233" s="114"/>
    </row>
    <row r="234" spans="2:5" x14ac:dyDescent="0.4">
      <c r="B234" s="114"/>
      <c r="C234" s="114"/>
      <c r="D234" s="114"/>
      <c r="E234" s="114"/>
    </row>
    <row r="235" spans="2:5" x14ac:dyDescent="0.4">
      <c r="B235" s="114"/>
      <c r="C235" s="114"/>
      <c r="D235" s="114"/>
      <c r="E235" s="114"/>
    </row>
    <row r="236" spans="2:5" x14ac:dyDescent="0.4">
      <c r="B236" s="114"/>
      <c r="C236" s="114"/>
      <c r="D236" s="114"/>
      <c r="E236" s="114"/>
    </row>
    <row r="237" spans="2:5" x14ac:dyDescent="0.4">
      <c r="B237" s="114"/>
      <c r="C237" s="114"/>
      <c r="D237" s="114"/>
      <c r="E237" s="114"/>
    </row>
    <row r="238" spans="2:5" x14ac:dyDescent="0.4">
      <c r="B238" s="114"/>
      <c r="C238" s="114"/>
      <c r="D238" s="114"/>
      <c r="E238" s="114"/>
    </row>
    <row r="239" spans="2:5" x14ac:dyDescent="0.4">
      <c r="B239" s="114"/>
      <c r="C239" s="114"/>
      <c r="D239" s="114"/>
      <c r="E239" s="114"/>
    </row>
    <row r="240" spans="2:5" x14ac:dyDescent="0.4">
      <c r="B240" s="114"/>
      <c r="C240" s="114"/>
      <c r="D240" s="114"/>
      <c r="E240" s="114"/>
    </row>
    <row r="241" spans="2:5" x14ac:dyDescent="0.4">
      <c r="B241" s="114"/>
      <c r="C241" s="114"/>
      <c r="D241" s="114"/>
      <c r="E241" s="114"/>
    </row>
    <row r="242" spans="2:5" x14ac:dyDescent="0.4">
      <c r="B242" s="114"/>
      <c r="C242" s="114"/>
      <c r="D242" s="114"/>
      <c r="E242" s="114"/>
    </row>
    <row r="243" spans="2:5" x14ac:dyDescent="0.4">
      <c r="B243" s="114"/>
      <c r="C243" s="114"/>
      <c r="D243" s="114"/>
      <c r="E243" s="114"/>
    </row>
    <row r="244" spans="2:5" x14ac:dyDescent="0.4">
      <c r="B244" s="114"/>
      <c r="C244" s="114"/>
      <c r="D244" s="114"/>
      <c r="E244" s="114"/>
    </row>
    <row r="245" spans="2:5" x14ac:dyDescent="0.4">
      <c r="B245" s="114"/>
      <c r="C245" s="114"/>
      <c r="D245" s="114"/>
      <c r="E245" s="114"/>
    </row>
    <row r="246" spans="2:5" x14ac:dyDescent="0.4">
      <c r="B246" s="114"/>
      <c r="C246" s="114"/>
      <c r="D246" s="114"/>
      <c r="E246" s="114"/>
    </row>
    <row r="247" spans="2:5" x14ac:dyDescent="0.4">
      <c r="B247" s="114"/>
      <c r="C247" s="114"/>
      <c r="D247" s="114"/>
      <c r="E247" s="114"/>
    </row>
    <row r="248" spans="2:5" x14ac:dyDescent="0.4">
      <c r="B248" s="114"/>
      <c r="C248" s="114"/>
      <c r="D248" s="114"/>
      <c r="E248" s="114"/>
    </row>
    <row r="249" spans="2:5" x14ac:dyDescent="0.4">
      <c r="B249" s="114"/>
      <c r="C249" s="114"/>
      <c r="D249" s="114"/>
      <c r="E249" s="114"/>
    </row>
    <row r="250" spans="2:5" x14ac:dyDescent="0.4">
      <c r="B250" s="114"/>
      <c r="C250" s="114"/>
      <c r="D250" s="114"/>
      <c r="E250" s="114"/>
    </row>
    <row r="251" spans="2:5" x14ac:dyDescent="0.4">
      <c r="B251" s="114"/>
      <c r="C251" s="114"/>
      <c r="D251" s="114"/>
      <c r="E251" s="114"/>
    </row>
    <row r="252" spans="2:5" x14ac:dyDescent="0.4">
      <c r="B252" s="114"/>
      <c r="C252" s="114"/>
      <c r="D252" s="114"/>
      <c r="E252" s="114"/>
    </row>
    <row r="253" spans="2:5" x14ac:dyDescent="0.4">
      <c r="B253" s="114"/>
      <c r="C253" s="114"/>
      <c r="D253" s="114"/>
      <c r="E253" s="114"/>
    </row>
    <row r="254" spans="2:5" x14ac:dyDescent="0.4">
      <c r="B254" s="114"/>
      <c r="C254" s="114"/>
      <c r="D254" s="114"/>
      <c r="E254" s="114"/>
    </row>
    <row r="255" spans="2:5" x14ac:dyDescent="0.4">
      <c r="B255" s="114"/>
      <c r="C255" s="114"/>
      <c r="D255" s="114"/>
      <c r="E255" s="114"/>
    </row>
    <row r="256" spans="2:5" x14ac:dyDescent="0.4">
      <c r="B256" s="114"/>
      <c r="C256" s="114"/>
      <c r="D256" s="114"/>
      <c r="E256" s="114"/>
    </row>
    <row r="257" spans="2:5" x14ac:dyDescent="0.4">
      <c r="B257" s="114"/>
      <c r="C257" s="114"/>
      <c r="D257" s="114"/>
      <c r="E257" s="114"/>
    </row>
    <row r="258" spans="2:5" x14ac:dyDescent="0.4">
      <c r="B258" s="114"/>
      <c r="C258" s="114"/>
      <c r="D258" s="114"/>
      <c r="E258" s="114"/>
    </row>
    <row r="259" spans="2:5" x14ac:dyDescent="0.4">
      <c r="B259" s="114"/>
      <c r="C259" s="114"/>
      <c r="D259" s="114"/>
      <c r="E259" s="114"/>
    </row>
    <row r="260" spans="2:5" x14ac:dyDescent="0.4">
      <c r="B260" s="114"/>
      <c r="C260" s="114"/>
      <c r="D260" s="114"/>
      <c r="E260" s="114"/>
    </row>
    <row r="261" spans="2:5" x14ac:dyDescent="0.4">
      <c r="B261" s="114"/>
      <c r="C261" s="114"/>
      <c r="D261" s="114"/>
      <c r="E261" s="114"/>
    </row>
    <row r="262" spans="2:5" x14ac:dyDescent="0.4">
      <c r="B262" s="114"/>
      <c r="C262" s="114"/>
      <c r="D262" s="114"/>
      <c r="E262" s="114"/>
    </row>
    <row r="263" spans="2:5" x14ac:dyDescent="0.4">
      <c r="B263" s="114"/>
      <c r="C263" s="114"/>
      <c r="D263" s="114"/>
      <c r="E263" s="114"/>
    </row>
    <row r="264" spans="2:5" x14ac:dyDescent="0.4">
      <c r="B264" s="114"/>
      <c r="C264" s="114"/>
      <c r="D264" s="114"/>
      <c r="E264" s="114"/>
    </row>
    <row r="265" spans="2:5" x14ac:dyDescent="0.4">
      <c r="B265" s="114"/>
      <c r="C265" s="114"/>
      <c r="D265" s="114"/>
      <c r="E265" s="114"/>
    </row>
    <row r="266" spans="2:5" x14ac:dyDescent="0.4">
      <c r="B266" s="114"/>
      <c r="C266" s="114"/>
      <c r="D266" s="114"/>
      <c r="E266" s="114"/>
    </row>
    <row r="267" spans="2:5" x14ac:dyDescent="0.4">
      <c r="B267" s="114"/>
      <c r="C267" s="114"/>
      <c r="D267" s="114"/>
      <c r="E267" s="114"/>
    </row>
    <row r="268" spans="2:5" x14ac:dyDescent="0.4">
      <c r="B268" s="114"/>
      <c r="C268" s="114"/>
      <c r="D268" s="114"/>
      <c r="E268" s="114"/>
    </row>
    <row r="269" spans="2:5" x14ac:dyDescent="0.4">
      <c r="B269" s="114"/>
      <c r="C269" s="114"/>
      <c r="D269" s="114"/>
      <c r="E269" s="114"/>
    </row>
    <row r="270" spans="2:5" x14ac:dyDescent="0.4">
      <c r="B270" s="114"/>
      <c r="C270" s="114"/>
      <c r="D270" s="114"/>
      <c r="E270" s="114"/>
    </row>
    <row r="271" spans="2:5" x14ac:dyDescent="0.4">
      <c r="B271" s="114"/>
      <c r="C271" s="114"/>
      <c r="D271" s="114"/>
      <c r="E271" s="114"/>
    </row>
    <row r="272" spans="2:5" x14ac:dyDescent="0.4">
      <c r="B272" s="114"/>
      <c r="C272" s="114"/>
      <c r="D272" s="114"/>
      <c r="E272" s="114"/>
    </row>
    <row r="273" spans="2:5" x14ac:dyDescent="0.4">
      <c r="B273" s="114"/>
      <c r="C273" s="114"/>
      <c r="D273" s="114"/>
      <c r="E273" s="114"/>
    </row>
    <row r="274" spans="2:5" x14ac:dyDescent="0.4">
      <c r="B274" s="114"/>
      <c r="C274" s="114"/>
      <c r="D274" s="114"/>
      <c r="E274" s="114"/>
    </row>
    <row r="275" spans="2:5" x14ac:dyDescent="0.4">
      <c r="B275" s="114"/>
      <c r="C275" s="114"/>
      <c r="D275" s="114"/>
      <c r="E275" s="114"/>
    </row>
  </sheetData>
  <mergeCells count="18">
    <mergeCell ref="Q1:Y2"/>
    <mergeCell ref="A123:I124"/>
    <mergeCell ref="A134:I135"/>
    <mergeCell ref="A136:E137"/>
    <mergeCell ref="F136:I137"/>
    <mergeCell ref="A1:I2"/>
    <mergeCell ref="A17:I18"/>
    <mergeCell ref="A3:C3"/>
    <mergeCell ref="D3:E3"/>
    <mergeCell ref="A7:E7"/>
    <mergeCell ref="H116:I116"/>
    <mergeCell ref="H117:I117"/>
    <mergeCell ref="H118:I118"/>
    <mergeCell ref="A117:F117"/>
    <mergeCell ref="A118:F118"/>
    <mergeCell ref="A116:F116"/>
    <mergeCell ref="A138:E139"/>
    <mergeCell ref="F138:I1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45EE-52E3-4035-85F2-37BA26BDDFEF}">
  <dimension ref="A1:Y141"/>
  <sheetViews>
    <sheetView zoomScale="54" workbookViewId="0">
      <selection activeCell="B1" sqref="B1:J2"/>
    </sheetView>
  </sheetViews>
  <sheetFormatPr defaultRowHeight="14.6" x14ac:dyDescent="0.4"/>
  <sheetData>
    <row r="1" spans="2:25" ht="14.4" customHeight="1" x14ac:dyDescent="0.4">
      <c r="B1" s="330" t="s">
        <v>361</v>
      </c>
      <c r="C1" s="330"/>
      <c r="D1" s="330"/>
      <c r="E1" s="330"/>
      <c r="F1" s="330"/>
      <c r="G1" s="330"/>
      <c r="H1" s="330"/>
      <c r="I1" s="330"/>
      <c r="J1" s="330"/>
      <c r="Q1" s="332" t="s">
        <v>284</v>
      </c>
      <c r="R1" s="332"/>
      <c r="S1" s="332"/>
      <c r="T1" s="332"/>
      <c r="U1" s="332"/>
      <c r="V1" s="332"/>
      <c r="W1" s="332"/>
      <c r="X1" s="332"/>
      <c r="Y1" s="332"/>
    </row>
    <row r="2" spans="2:25" ht="14.4" customHeight="1" x14ac:dyDescent="0.4">
      <c r="B2" s="330"/>
      <c r="C2" s="330"/>
      <c r="D2" s="330"/>
      <c r="E2" s="330"/>
      <c r="F2" s="330"/>
      <c r="G2" s="330"/>
      <c r="H2" s="330"/>
      <c r="I2" s="330"/>
      <c r="J2" s="330"/>
      <c r="Q2" s="332"/>
      <c r="R2" s="332"/>
      <c r="S2" s="332"/>
      <c r="T2" s="332"/>
      <c r="U2" s="332"/>
      <c r="V2" s="332"/>
      <c r="W2" s="332"/>
      <c r="X2" s="332"/>
      <c r="Y2" s="332"/>
    </row>
    <row r="3" spans="2:25" x14ac:dyDescent="0.4">
      <c r="B3" t="s">
        <v>377</v>
      </c>
    </row>
    <row r="4" spans="2:25" x14ac:dyDescent="0.4">
      <c r="B4" t="s">
        <v>375</v>
      </c>
    </row>
    <row r="5" spans="2:25" x14ac:dyDescent="0.4">
      <c r="B5" t="s">
        <v>376</v>
      </c>
    </row>
    <row r="6" spans="2:25" x14ac:dyDescent="0.4">
      <c r="B6" t="s">
        <v>378</v>
      </c>
    </row>
    <row r="24" spans="2:10" ht="14.4" customHeight="1" x14ac:dyDescent="0.4">
      <c r="B24" s="330" t="s">
        <v>285</v>
      </c>
      <c r="C24" s="330"/>
      <c r="D24" s="330"/>
      <c r="E24" s="330"/>
      <c r="F24" s="330"/>
      <c r="G24" s="330"/>
      <c r="H24" s="330"/>
      <c r="I24" s="330"/>
      <c r="J24" s="330"/>
    </row>
    <row r="25" spans="2:10" ht="14.4" customHeight="1" x14ac:dyDescent="0.4">
      <c r="B25" s="330"/>
      <c r="C25" s="330"/>
      <c r="D25" s="330"/>
      <c r="E25" s="330"/>
      <c r="F25" s="330"/>
      <c r="G25" s="330"/>
      <c r="H25" s="330"/>
      <c r="I25" s="330"/>
      <c r="J25" s="330"/>
    </row>
    <row r="27" spans="2:10" x14ac:dyDescent="0.4">
      <c r="D27" t="s">
        <v>286</v>
      </c>
    </row>
    <row r="28" spans="2:10" x14ac:dyDescent="0.4">
      <c r="D28" t="s">
        <v>287</v>
      </c>
    </row>
    <row r="30" spans="2:10" x14ac:dyDescent="0.4">
      <c r="D30" t="s">
        <v>288</v>
      </c>
    </row>
    <row r="31" spans="2:10" x14ac:dyDescent="0.4">
      <c r="D31" t="s">
        <v>289</v>
      </c>
    </row>
    <row r="32" spans="2:10" x14ac:dyDescent="0.4">
      <c r="D32" t="s">
        <v>290</v>
      </c>
    </row>
    <row r="34" spans="4:4" x14ac:dyDescent="0.4">
      <c r="D34" t="s">
        <v>291</v>
      </c>
    </row>
    <row r="35" spans="4:4" x14ac:dyDescent="0.4">
      <c r="D35" t="s">
        <v>292</v>
      </c>
    </row>
    <row r="36" spans="4:4" x14ac:dyDescent="0.4">
      <c r="D36" t="s">
        <v>293</v>
      </c>
    </row>
    <row r="38" spans="4:4" x14ac:dyDescent="0.4">
      <c r="D38" t="s">
        <v>294</v>
      </c>
    </row>
    <row r="40" spans="4:4" x14ac:dyDescent="0.4">
      <c r="D40" t="s">
        <v>295</v>
      </c>
    </row>
    <row r="42" spans="4:4" x14ac:dyDescent="0.4">
      <c r="D42" t="s">
        <v>296</v>
      </c>
    </row>
    <row r="43" spans="4:4" x14ac:dyDescent="0.4">
      <c r="D43" t="s">
        <v>297</v>
      </c>
    </row>
    <row r="44" spans="4:4" x14ac:dyDescent="0.4">
      <c r="D44" t="s">
        <v>298</v>
      </c>
    </row>
    <row r="45" spans="4:4" x14ac:dyDescent="0.4">
      <c r="D45" t="s">
        <v>299</v>
      </c>
    </row>
    <row r="46" spans="4:4" x14ac:dyDescent="0.4">
      <c r="D46" t="s">
        <v>300</v>
      </c>
    </row>
    <row r="48" spans="4:4" x14ac:dyDescent="0.4">
      <c r="D48" t="s">
        <v>301</v>
      </c>
    </row>
    <row r="52" spans="1:12" ht="14.4" customHeight="1" x14ac:dyDescent="0.4">
      <c r="B52" s="330" t="s">
        <v>346</v>
      </c>
      <c r="C52" s="330"/>
      <c r="D52" s="330"/>
      <c r="E52" s="330"/>
      <c r="F52" s="330"/>
      <c r="G52" s="330"/>
      <c r="H52" s="330"/>
      <c r="I52" s="330"/>
      <c r="J52" s="330"/>
    </row>
    <row r="53" spans="1:12" ht="14.4" customHeight="1" x14ac:dyDescent="0.4">
      <c r="B53" s="330"/>
      <c r="C53" s="330"/>
      <c r="D53" s="330"/>
      <c r="E53" s="330"/>
      <c r="F53" s="330"/>
      <c r="G53" s="330"/>
      <c r="H53" s="330"/>
      <c r="I53" s="330"/>
      <c r="J53" s="330"/>
    </row>
    <row r="54" spans="1:12" x14ac:dyDescent="0.4">
      <c r="A54" t="s">
        <v>347</v>
      </c>
      <c r="L54" t="s">
        <v>360</v>
      </c>
    </row>
    <row r="56" spans="1:12" x14ac:dyDescent="0.4">
      <c r="B56" t="s">
        <v>345</v>
      </c>
    </row>
    <row r="57" spans="1:12" x14ac:dyDescent="0.4">
      <c r="L57" t="s">
        <v>348</v>
      </c>
    </row>
    <row r="58" spans="1:12" x14ac:dyDescent="0.4">
      <c r="B58" t="s">
        <v>302</v>
      </c>
      <c r="L58" t="s">
        <v>304</v>
      </c>
    </row>
    <row r="59" spans="1:12" x14ac:dyDescent="0.4">
      <c r="B59" t="s">
        <v>303</v>
      </c>
      <c r="L59" t="s">
        <v>349</v>
      </c>
    </row>
    <row r="60" spans="1:12" x14ac:dyDescent="0.4">
      <c r="L60" t="s">
        <v>310</v>
      </c>
    </row>
    <row r="61" spans="1:12" x14ac:dyDescent="0.4">
      <c r="B61" t="s">
        <v>362</v>
      </c>
      <c r="L61" t="s">
        <v>370</v>
      </c>
    </row>
    <row r="62" spans="1:12" x14ac:dyDescent="0.4">
      <c r="B62" t="s">
        <v>304</v>
      </c>
      <c r="L62" t="s">
        <v>350</v>
      </c>
    </row>
    <row r="63" spans="1:12" x14ac:dyDescent="0.4">
      <c r="B63" t="s">
        <v>305</v>
      </c>
      <c r="L63" t="s">
        <v>351</v>
      </c>
    </row>
    <row r="64" spans="1:12" x14ac:dyDescent="0.4">
      <c r="B64" t="s">
        <v>363</v>
      </c>
      <c r="L64" t="s">
        <v>371</v>
      </c>
    </row>
    <row r="65" spans="2:12" x14ac:dyDescent="0.4">
      <c r="L65" t="s">
        <v>352</v>
      </c>
    </row>
    <row r="66" spans="2:12" x14ac:dyDescent="0.4">
      <c r="B66" t="s">
        <v>306</v>
      </c>
      <c r="L66" t="s">
        <v>353</v>
      </c>
    </row>
    <row r="67" spans="2:12" x14ac:dyDescent="0.4">
      <c r="B67" t="s">
        <v>307</v>
      </c>
      <c r="L67" t="s">
        <v>371</v>
      </c>
    </row>
    <row r="68" spans="2:12" x14ac:dyDescent="0.4">
      <c r="B68" t="s">
        <v>308</v>
      </c>
      <c r="L68" t="s">
        <v>354</v>
      </c>
    </row>
    <row r="69" spans="2:12" x14ac:dyDescent="0.4">
      <c r="B69" t="s">
        <v>309</v>
      </c>
      <c r="L69" t="s">
        <v>317</v>
      </c>
    </row>
    <row r="70" spans="2:12" x14ac:dyDescent="0.4">
      <c r="B70" t="s">
        <v>310</v>
      </c>
      <c r="L70" t="s">
        <v>355</v>
      </c>
    </row>
    <row r="71" spans="2:12" x14ac:dyDescent="0.4">
      <c r="B71" t="s">
        <v>311</v>
      </c>
      <c r="L71" t="s">
        <v>372</v>
      </c>
    </row>
    <row r="72" spans="2:12" x14ac:dyDescent="0.4">
      <c r="B72" t="s">
        <v>312</v>
      </c>
      <c r="L72" t="s">
        <v>356</v>
      </c>
    </row>
    <row r="73" spans="2:12" x14ac:dyDescent="0.4">
      <c r="B73" t="s">
        <v>313</v>
      </c>
      <c r="L73" t="s">
        <v>319</v>
      </c>
    </row>
    <row r="74" spans="2:12" x14ac:dyDescent="0.4">
      <c r="L74" t="s">
        <v>357</v>
      </c>
    </row>
    <row r="75" spans="2:12" x14ac:dyDescent="0.4">
      <c r="B75" t="s">
        <v>364</v>
      </c>
      <c r="L75" t="s">
        <v>324</v>
      </c>
    </row>
    <row r="76" spans="2:12" x14ac:dyDescent="0.4">
      <c r="B76" t="s">
        <v>310</v>
      </c>
      <c r="L76" t="s">
        <v>371</v>
      </c>
    </row>
    <row r="77" spans="2:12" x14ac:dyDescent="0.4">
      <c r="B77" t="s">
        <v>314</v>
      </c>
      <c r="L77" t="s">
        <v>358</v>
      </c>
    </row>
    <row r="78" spans="2:12" x14ac:dyDescent="0.4">
      <c r="B78" t="s">
        <v>315</v>
      </c>
      <c r="L78" t="s">
        <v>371</v>
      </c>
    </row>
    <row r="79" spans="2:12" x14ac:dyDescent="0.4">
      <c r="L79" t="s">
        <v>359</v>
      </c>
    </row>
    <row r="80" spans="2:12" x14ac:dyDescent="0.4">
      <c r="B80" t="s">
        <v>316</v>
      </c>
      <c r="L80" t="s">
        <v>373</v>
      </c>
    </row>
    <row r="81" spans="2:12" x14ac:dyDescent="0.4">
      <c r="B81" t="s">
        <v>317</v>
      </c>
      <c r="L81" t="s">
        <v>374</v>
      </c>
    </row>
    <row r="82" spans="2:12" x14ac:dyDescent="0.4">
      <c r="B82" t="s">
        <v>318</v>
      </c>
      <c r="L82" t="s">
        <v>313</v>
      </c>
    </row>
    <row r="83" spans="2:12" x14ac:dyDescent="0.4">
      <c r="L83" t="s">
        <v>344</v>
      </c>
    </row>
    <row r="84" spans="2:12" x14ac:dyDescent="0.4">
      <c r="B84" t="s">
        <v>365</v>
      </c>
    </row>
    <row r="85" spans="2:12" x14ac:dyDescent="0.4">
      <c r="B85" t="s">
        <v>366</v>
      </c>
    </row>
    <row r="86" spans="2:12" x14ac:dyDescent="0.4">
      <c r="B86" t="s">
        <v>367</v>
      </c>
    </row>
    <row r="87" spans="2:12" x14ac:dyDescent="0.4">
      <c r="B87" t="s">
        <v>368</v>
      </c>
    </row>
    <row r="89" spans="2:12" x14ac:dyDescent="0.4">
      <c r="B89" t="s">
        <v>320</v>
      </c>
    </row>
    <row r="90" spans="2:12" x14ac:dyDescent="0.4">
      <c r="B90" t="s">
        <v>321</v>
      </c>
    </row>
    <row r="92" spans="2:12" x14ac:dyDescent="0.4">
      <c r="B92" t="s">
        <v>322</v>
      </c>
    </row>
    <row r="94" spans="2:12" x14ac:dyDescent="0.4">
      <c r="B94" t="s">
        <v>323</v>
      </c>
    </row>
    <row r="95" spans="2:12" x14ac:dyDescent="0.4">
      <c r="B95" t="s">
        <v>324</v>
      </c>
    </row>
    <row r="97" spans="2:2" x14ac:dyDescent="0.4">
      <c r="B97" t="s">
        <v>326</v>
      </c>
    </row>
    <row r="98" spans="2:2" x14ac:dyDescent="0.4">
      <c r="B98" t="s">
        <v>313</v>
      </c>
    </row>
    <row r="100" spans="2:2" x14ac:dyDescent="0.4">
      <c r="B100" t="s">
        <v>327</v>
      </c>
    </row>
    <row r="101" spans="2:2" x14ac:dyDescent="0.4">
      <c r="B101" t="s">
        <v>310</v>
      </c>
    </row>
    <row r="102" spans="2:2" x14ac:dyDescent="0.4">
      <c r="B102" t="s">
        <v>328</v>
      </c>
    </row>
    <row r="103" spans="2:2" x14ac:dyDescent="0.4">
      <c r="B103" t="s">
        <v>317</v>
      </c>
    </row>
    <row r="104" spans="2:2" x14ac:dyDescent="0.4">
      <c r="B104" t="s">
        <v>325</v>
      </c>
    </row>
    <row r="105" spans="2:2" x14ac:dyDescent="0.4">
      <c r="B105" t="s">
        <v>329</v>
      </c>
    </row>
    <row r="106" spans="2:2" x14ac:dyDescent="0.4">
      <c r="B106" t="s">
        <v>324</v>
      </c>
    </row>
    <row r="108" spans="2:2" x14ac:dyDescent="0.4">
      <c r="B108" t="s">
        <v>330</v>
      </c>
    </row>
    <row r="109" spans="2:2" x14ac:dyDescent="0.4">
      <c r="B109" t="s">
        <v>317</v>
      </c>
    </row>
    <row r="110" spans="2:2" x14ac:dyDescent="0.4">
      <c r="B110" t="s">
        <v>325</v>
      </c>
    </row>
    <row r="111" spans="2:2" x14ac:dyDescent="0.4">
      <c r="B111" t="s">
        <v>331</v>
      </c>
    </row>
    <row r="112" spans="2:2" x14ac:dyDescent="0.4">
      <c r="B112" t="s">
        <v>324</v>
      </c>
    </row>
    <row r="113" spans="2:2" x14ac:dyDescent="0.4">
      <c r="B113" t="s">
        <v>332</v>
      </c>
    </row>
    <row r="114" spans="2:2" x14ac:dyDescent="0.4">
      <c r="B114" t="s">
        <v>317</v>
      </c>
    </row>
    <row r="115" spans="2:2" x14ac:dyDescent="0.4">
      <c r="B115" t="s">
        <v>333</v>
      </c>
    </row>
    <row r="116" spans="2:2" x14ac:dyDescent="0.4">
      <c r="B116" t="s">
        <v>334</v>
      </c>
    </row>
    <row r="117" spans="2:2" x14ac:dyDescent="0.4">
      <c r="B117" t="s">
        <v>324</v>
      </c>
    </row>
    <row r="118" spans="2:2" x14ac:dyDescent="0.4">
      <c r="B118" t="s">
        <v>313</v>
      </c>
    </row>
    <row r="120" spans="2:2" x14ac:dyDescent="0.4">
      <c r="B120" t="s">
        <v>335</v>
      </c>
    </row>
    <row r="121" spans="2:2" x14ac:dyDescent="0.4">
      <c r="B121" t="s">
        <v>310</v>
      </c>
    </row>
    <row r="122" spans="2:2" x14ac:dyDescent="0.4">
      <c r="B122" t="s">
        <v>336</v>
      </c>
    </row>
    <row r="123" spans="2:2" x14ac:dyDescent="0.4">
      <c r="B123" t="s">
        <v>317</v>
      </c>
    </row>
    <row r="124" spans="2:2" x14ac:dyDescent="0.4">
      <c r="B124" t="s">
        <v>369</v>
      </c>
    </row>
    <row r="125" spans="2:2" x14ac:dyDescent="0.4">
      <c r="B125" t="s">
        <v>324</v>
      </c>
    </row>
    <row r="126" spans="2:2" x14ac:dyDescent="0.4">
      <c r="B126" t="s">
        <v>337</v>
      </c>
    </row>
    <row r="127" spans="2:2" x14ac:dyDescent="0.4">
      <c r="B127" t="s">
        <v>317</v>
      </c>
    </row>
    <row r="128" spans="2:2" x14ac:dyDescent="0.4">
      <c r="B128" t="s">
        <v>338</v>
      </c>
    </row>
    <row r="129" spans="2:2" x14ac:dyDescent="0.4">
      <c r="B129" t="s">
        <v>324</v>
      </c>
    </row>
    <row r="130" spans="2:2" x14ac:dyDescent="0.4">
      <c r="B130" t="s">
        <v>313</v>
      </c>
    </row>
    <row r="132" spans="2:2" x14ac:dyDescent="0.4">
      <c r="B132" t="s">
        <v>339</v>
      </c>
    </row>
    <row r="135" spans="2:2" x14ac:dyDescent="0.4">
      <c r="B135" t="s">
        <v>340</v>
      </c>
    </row>
    <row r="136" spans="2:2" x14ac:dyDescent="0.4">
      <c r="B136" t="s">
        <v>310</v>
      </c>
    </row>
    <row r="137" spans="2:2" x14ac:dyDescent="0.4">
      <c r="B137" t="s">
        <v>341</v>
      </c>
    </row>
    <row r="138" spans="2:2" x14ac:dyDescent="0.4">
      <c r="B138" t="s">
        <v>342</v>
      </c>
    </row>
    <row r="139" spans="2:2" x14ac:dyDescent="0.4">
      <c r="B139" t="s">
        <v>343</v>
      </c>
    </row>
    <row r="140" spans="2:2" x14ac:dyDescent="0.4">
      <c r="B140" t="s">
        <v>313</v>
      </c>
    </row>
    <row r="141" spans="2:2" x14ac:dyDescent="0.4">
      <c r="B141" t="s">
        <v>344</v>
      </c>
    </row>
  </sheetData>
  <mergeCells count="4">
    <mergeCell ref="Q1:Y2"/>
    <mergeCell ref="B52:J53"/>
    <mergeCell ref="B24:J25"/>
    <mergeCell ref="B1:J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3F22-B070-41DE-88A6-F1DAE55D46F2}">
  <dimension ref="A1:I90"/>
  <sheetViews>
    <sheetView topLeftCell="A2" zoomScale="131" zoomScaleNormal="131" workbookViewId="0">
      <selection activeCell="C93" sqref="C93"/>
    </sheetView>
  </sheetViews>
  <sheetFormatPr defaultRowHeight="14.6" x14ac:dyDescent="0.4"/>
  <cols>
    <col min="2" max="2" width="10.69140625" customWidth="1"/>
    <col min="4" max="4" width="11" customWidth="1"/>
    <col min="5" max="5" width="14.53515625" customWidth="1"/>
  </cols>
  <sheetData>
    <row r="1" spans="1:9" x14ac:dyDescent="0.4">
      <c r="A1" s="330" t="s">
        <v>361</v>
      </c>
      <c r="B1" s="330"/>
      <c r="C1" s="330"/>
      <c r="D1" s="330"/>
      <c r="E1" s="330"/>
      <c r="F1" s="330"/>
      <c r="G1" s="330"/>
      <c r="H1" s="330"/>
      <c r="I1" s="330"/>
    </row>
    <row r="2" spans="1:9" x14ac:dyDescent="0.4">
      <c r="A2" s="330"/>
      <c r="B2" s="330"/>
      <c r="C2" s="330"/>
      <c r="D2" s="330"/>
      <c r="E2" s="330"/>
      <c r="F2" s="330"/>
      <c r="G2" s="330"/>
      <c r="H2" s="330"/>
      <c r="I2" s="330"/>
    </row>
    <row r="3" spans="1:9" x14ac:dyDescent="0.4">
      <c r="A3" t="s">
        <v>379</v>
      </c>
    </row>
    <row r="4" spans="1:9" x14ac:dyDescent="0.4">
      <c r="A4" t="s">
        <v>380</v>
      </c>
    </row>
    <row r="5" spans="1:9" x14ac:dyDescent="0.4">
      <c r="A5" t="s">
        <v>381</v>
      </c>
    </row>
    <row r="6" spans="1:9" x14ac:dyDescent="0.4">
      <c r="A6" t="s">
        <v>382</v>
      </c>
    </row>
    <row r="7" spans="1:9" x14ac:dyDescent="0.4">
      <c r="A7" t="s">
        <v>383</v>
      </c>
    </row>
    <row r="21" spans="1:9" ht="21.45" x14ac:dyDescent="0.4">
      <c r="A21" s="330" t="s">
        <v>384</v>
      </c>
      <c r="B21" s="330"/>
      <c r="C21" s="330"/>
      <c r="D21" s="330"/>
      <c r="E21" s="330"/>
      <c r="F21" s="330"/>
      <c r="G21" s="330"/>
      <c r="H21" s="330"/>
      <c r="I21" s="330"/>
    </row>
    <row r="22" spans="1:9" ht="15" thickBot="1" x14ac:dyDescent="0.45"/>
    <row r="23" spans="1:9" ht="18.899999999999999" thickBot="1" x14ac:dyDescent="0.45">
      <c r="A23" s="7"/>
      <c r="B23" s="7" t="s">
        <v>58</v>
      </c>
      <c r="C23" s="7" t="s">
        <v>57</v>
      </c>
      <c r="D23" s="7" t="s">
        <v>56</v>
      </c>
      <c r="E23" s="7" t="s">
        <v>55</v>
      </c>
      <c r="F23" s="135" t="s">
        <v>386</v>
      </c>
    </row>
    <row r="24" spans="1:9" x14ac:dyDescent="0.4">
      <c r="A24" s="7" t="s">
        <v>52</v>
      </c>
      <c r="B24" s="125">
        <v>4</v>
      </c>
      <c r="C24" s="126">
        <v>3</v>
      </c>
      <c r="D24" s="126">
        <v>2</v>
      </c>
      <c r="E24" s="127">
        <v>5</v>
      </c>
      <c r="F24" s="128">
        <f>MIN(B24:E24)</f>
        <v>2</v>
      </c>
    </row>
    <row r="25" spans="1:9" x14ac:dyDescent="0.4">
      <c r="A25" s="7" t="s">
        <v>53</v>
      </c>
      <c r="B25" s="129">
        <v>1</v>
      </c>
      <c r="C25" s="122">
        <v>2</v>
      </c>
      <c r="D25" s="122">
        <v>3</v>
      </c>
      <c r="E25" s="130">
        <v>3</v>
      </c>
      <c r="F25" s="128">
        <f>MIN(B25:E25)</f>
        <v>1</v>
      </c>
    </row>
    <row r="26" spans="1:9" ht="15" thickBot="1" x14ac:dyDescent="0.45">
      <c r="A26" s="7" t="s">
        <v>54</v>
      </c>
      <c r="B26" s="131">
        <v>5</v>
      </c>
      <c r="C26" s="132">
        <v>3</v>
      </c>
      <c r="D26" s="132">
        <v>4</v>
      </c>
      <c r="E26" s="133">
        <v>2</v>
      </c>
      <c r="F26" s="128">
        <f>MIN(B26:E26)</f>
        <v>2</v>
      </c>
    </row>
    <row r="27" spans="1:9" ht="18.899999999999999" thickBot="1" x14ac:dyDescent="0.45">
      <c r="A27" s="135" t="s">
        <v>387</v>
      </c>
      <c r="B27" s="134">
        <f>MAX(B24:B26)</f>
        <v>5</v>
      </c>
      <c r="C27" s="134">
        <f>MAX(C24:C26)</f>
        <v>3</v>
      </c>
      <c r="D27" s="134">
        <f>MAX(D24:D26)</f>
        <v>4</v>
      </c>
      <c r="E27" s="134">
        <f>MAX(E24:E26)</f>
        <v>5</v>
      </c>
      <c r="F27" s="124"/>
    </row>
    <row r="29" spans="1:9" x14ac:dyDescent="0.4">
      <c r="A29" s="123" t="s">
        <v>401</v>
      </c>
    </row>
    <row r="30" spans="1:9" ht="15" thickBot="1" x14ac:dyDescent="0.45"/>
    <row r="31" spans="1:9" x14ac:dyDescent="0.4">
      <c r="B31" s="84" t="s">
        <v>385</v>
      </c>
      <c r="C31" s="86">
        <f>F24</f>
        <v>2</v>
      </c>
    </row>
    <row r="32" spans="1:9" x14ac:dyDescent="0.4">
      <c r="B32" s="87" t="s">
        <v>388</v>
      </c>
      <c r="C32" s="88">
        <f>F25</f>
        <v>1</v>
      </c>
      <c r="D32" t="s">
        <v>394</v>
      </c>
      <c r="E32" t="s">
        <v>395</v>
      </c>
      <c r="F32" s="136">
        <f>MAX(C31:C33)</f>
        <v>2</v>
      </c>
    </row>
    <row r="33" spans="1:9" ht="15" thickBot="1" x14ac:dyDescent="0.45">
      <c r="B33" s="89" t="s">
        <v>389</v>
      </c>
      <c r="C33" s="91">
        <f>F26</f>
        <v>2</v>
      </c>
    </row>
    <row r="36" spans="1:9" x14ac:dyDescent="0.4">
      <c r="A36" s="123" t="s">
        <v>400</v>
      </c>
    </row>
    <row r="37" spans="1:9" ht="15" thickBot="1" x14ac:dyDescent="0.45"/>
    <row r="38" spans="1:9" x14ac:dyDescent="0.4">
      <c r="B38" s="84" t="s">
        <v>390</v>
      </c>
      <c r="C38" s="86">
        <f>B27</f>
        <v>5</v>
      </c>
      <c r="D38" s="334" t="s">
        <v>396</v>
      </c>
    </row>
    <row r="39" spans="1:9" x14ac:dyDescent="0.4">
      <c r="B39" s="87" t="s">
        <v>391</v>
      </c>
      <c r="C39" s="88">
        <f>C27</f>
        <v>3</v>
      </c>
      <c r="D39" s="334"/>
      <c r="E39" s="307" t="s">
        <v>397</v>
      </c>
      <c r="F39" s="292">
        <f>MIN(C38:C41)</f>
        <v>3</v>
      </c>
    </row>
    <row r="40" spans="1:9" x14ac:dyDescent="0.4">
      <c r="B40" s="87" t="s">
        <v>392</v>
      </c>
      <c r="C40" s="88">
        <f>D27</f>
        <v>4</v>
      </c>
      <c r="D40" s="334"/>
      <c r="E40" s="307"/>
      <c r="F40" s="292"/>
    </row>
    <row r="41" spans="1:9" ht="15" thickBot="1" x14ac:dyDescent="0.45">
      <c r="B41" s="89" t="s">
        <v>393</v>
      </c>
      <c r="C41" s="91">
        <f>E27</f>
        <v>5</v>
      </c>
      <c r="D41" s="334"/>
    </row>
    <row r="47" spans="1:9" ht="21.45" x14ac:dyDescent="0.4">
      <c r="A47" s="330" t="s">
        <v>412</v>
      </c>
      <c r="B47" s="330"/>
      <c r="C47" s="330"/>
      <c r="D47" s="330"/>
      <c r="E47" s="330"/>
      <c r="F47" s="330"/>
      <c r="G47" s="330"/>
      <c r="H47" s="330"/>
      <c r="I47" s="330"/>
    </row>
    <row r="49" spans="1:9" x14ac:dyDescent="0.4">
      <c r="A49" s="123" t="s">
        <v>399</v>
      </c>
    </row>
    <row r="51" spans="1:9" x14ac:dyDescent="0.4">
      <c r="B51" t="s">
        <v>404</v>
      </c>
    </row>
    <row r="52" spans="1:9" x14ac:dyDescent="0.4">
      <c r="B52" s="137" t="s">
        <v>403</v>
      </c>
    </row>
    <row r="55" spans="1:9" x14ac:dyDescent="0.4">
      <c r="A55" s="123" t="s">
        <v>398</v>
      </c>
    </row>
    <row r="57" spans="1:9" x14ac:dyDescent="0.4">
      <c r="B57" t="s">
        <v>405</v>
      </c>
    </row>
    <row r="58" spans="1:9" x14ac:dyDescent="0.4">
      <c r="B58" s="137" t="s">
        <v>402</v>
      </c>
    </row>
    <row r="62" spans="1:9" ht="21.45" x14ac:dyDescent="0.4">
      <c r="A62" s="330" t="s">
        <v>413</v>
      </c>
      <c r="B62" s="330"/>
      <c r="C62" s="330"/>
      <c r="D62" s="330"/>
      <c r="E62" s="330"/>
      <c r="F62" s="330"/>
      <c r="G62" s="330"/>
      <c r="H62" s="330"/>
      <c r="I62" s="330"/>
    </row>
    <row r="64" spans="1:9" x14ac:dyDescent="0.4">
      <c r="A64" s="123" t="s">
        <v>406</v>
      </c>
    </row>
    <row r="66" spans="1:7" x14ac:dyDescent="0.4">
      <c r="B66" t="s">
        <v>407</v>
      </c>
    </row>
    <row r="67" spans="1:7" ht="15" thickBot="1" x14ac:dyDescent="0.45"/>
    <row r="68" spans="1:7" ht="18.899999999999999" thickBot="1" x14ac:dyDescent="0.45">
      <c r="B68" s="7"/>
      <c r="C68" s="7" t="s">
        <v>58</v>
      </c>
      <c r="D68" s="150" t="s">
        <v>57</v>
      </c>
      <c r="E68" s="7" t="s">
        <v>56</v>
      </c>
      <c r="F68" s="7" t="s">
        <v>55</v>
      </c>
      <c r="G68" s="135" t="s">
        <v>386</v>
      </c>
    </row>
    <row r="69" spans="1:7" x14ac:dyDescent="0.4">
      <c r="B69" s="138" t="s">
        <v>52</v>
      </c>
      <c r="C69" s="139">
        <v>4</v>
      </c>
      <c r="D69" s="148">
        <v>3</v>
      </c>
      <c r="E69" s="140">
        <v>2</v>
      </c>
      <c r="F69" s="141">
        <v>5</v>
      </c>
      <c r="G69" s="142">
        <f>MIN(C69:F69)</f>
        <v>2</v>
      </c>
    </row>
    <row r="70" spans="1:7" x14ac:dyDescent="0.4">
      <c r="B70" s="7" t="s">
        <v>53</v>
      </c>
      <c r="C70" s="129">
        <v>1</v>
      </c>
      <c r="D70" s="146">
        <v>2</v>
      </c>
      <c r="E70" s="122">
        <v>3</v>
      </c>
      <c r="F70" s="130">
        <v>3</v>
      </c>
      <c r="G70" s="128">
        <f>MIN(C70:F70)</f>
        <v>1</v>
      </c>
    </row>
    <row r="71" spans="1:7" ht="15" thickBot="1" x14ac:dyDescent="0.45">
      <c r="B71" s="138" t="s">
        <v>54</v>
      </c>
      <c r="C71" s="143">
        <v>5</v>
      </c>
      <c r="D71" s="149">
        <v>3</v>
      </c>
      <c r="E71" s="144">
        <v>4</v>
      </c>
      <c r="F71" s="145">
        <v>2</v>
      </c>
      <c r="G71" s="142">
        <f>MIN(C71:F71)</f>
        <v>2</v>
      </c>
    </row>
    <row r="72" spans="1:7" ht="18.899999999999999" thickBot="1" x14ac:dyDescent="0.45">
      <c r="B72" s="135" t="s">
        <v>387</v>
      </c>
      <c r="C72" s="134">
        <f>MAX(C69:C71)</f>
        <v>5</v>
      </c>
      <c r="D72" s="147">
        <f>MAX(D69:D71)</f>
        <v>3</v>
      </c>
      <c r="E72" s="134">
        <f>MAX(E69:E71)</f>
        <v>4</v>
      </c>
      <c r="F72" s="134">
        <f>MAX(F69:F71)</f>
        <v>5</v>
      </c>
      <c r="G72" s="124"/>
    </row>
    <row r="74" spans="1:7" x14ac:dyDescent="0.4">
      <c r="B74" t="s">
        <v>408</v>
      </c>
      <c r="C74" t="s">
        <v>396</v>
      </c>
      <c r="D74" t="s">
        <v>409</v>
      </c>
      <c r="F74" t="s">
        <v>410</v>
      </c>
      <c r="G74" t="s">
        <v>411</v>
      </c>
    </row>
    <row r="77" spans="1:7" x14ac:dyDescent="0.4">
      <c r="A77" s="123" t="s">
        <v>414</v>
      </c>
    </row>
    <row r="78" spans="1:7" ht="15" thickBot="1" x14ac:dyDescent="0.45"/>
    <row r="79" spans="1:7" ht="18.899999999999999" thickBot="1" x14ac:dyDescent="0.45">
      <c r="B79" s="7"/>
      <c r="C79" s="7" t="s">
        <v>58</v>
      </c>
      <c r="D79" s="7" t="s">
        <v>57</v>
      </c>
      <c r="E79" s="7" t="s">
        <v>56</v>
      </c>
      <c r="F79" s="7" t="s">
        <v>55</v>
      </c>
      <c r="G79" s="135" t="s">
        <v>386</v>
      </c>
    </row>
    <row r="80" spans="1:7" x14ac:dyDescent="0.4">
      <c r="B80" s="7" t="s">
        <v>52</v>
      </c>
      <c r="C80" s="125">
        <v>4</v>
      </c>
      <c r="D80" s="126">
        <v>3</v>
      </c>
      <c r="E80" s="126">
        <v>2</v>
      </c>
      <c r="F80" s="127">
        <v>5</v>
      </c>
      <c r="G80" s="128">
        <f>MIN(C80:F80)</f>
        <v>2</v>
      </c>
    </row>
    <row r="81" spans="1:7" x14ac:dyDescent="0.4">
      <c r="B81" s="7" t="s">
        <v>53</v>
      </c>
      <c r="C81" s="129">
        <v>1</v>
      </c>
      <c r="D81" s="122">
        <v>2</v>
      </c>
      <c r="E81" s="122">
        <v>3</v>
      </c>
      <c r="F81" s="130">
        <v>3</v>
      </c>
      <c r="G81" s="128">
        <f>MIN(C81:F81)</f>
        <v>1</v>
      </c>
    </row>
    <row r="82" spans="1:7" ht="15" thickBot="1" x14ac:dyDescent="0.45">
      <c r="B82" s="7" t="s">
        <v>54</v>
      </c>
      <c r="C82" s="131">
        <v>5</v>
      </c>
      <c r="D82" s="132">
        <v>3</v>
      </c>
      <c r="E82" s="132">
        <v>4</v>
      </c>
      <c r="F82" s="133">
        <v>2</v>
      </c>
      <c r="G82" s="128">
        <f>MIN(C82:F82)</f>
        <v>2</v>
      </c>
    </row>
    <row r="83" spans="1:7" ht="18.899999999999999" thickBot="1" x14ac:dyDescent="0.45">
      <c r="B83" s="135" t="s">
        <v>387</v>
      </c>
      <c r="C83" s="134">
        <f>MAX(C80:C82)</f>
        <v>5</v>
      </c>
      <c r="D83" s="134">
        <f>MAX(D80:D82)</f>
        <v>3</v>
      </c>
      <c r="E83" s="134">
        <f>MAX(E80:E82)</f>
        <v>4</v>
      </c>
      <c r="F83" s="134">
        <f>MAX(F80:F82)</f>
        <v>5</v>
      </c>
      <c r="G83" s="124"/>
    </row>
    <row r="86" spans="1:7" x14ac:dyDescent="0.4">
      <c r="A86" t="s">
        <v>416</v>
      </c>
    </row>
    <row r="87" spans="1:7" x14ac:dyDescent="0.4">
      <c r="A87" t="s">
        <v>415</v>
      </c>
    </row>
    <row r="90" spans="1:7" x14ac:dyDescent="0.4">
      <c r="A90" t="s">
        <v>420</v>
      </c>
    </row>
  </sheetData>
  <mergeCells count="7">
    <mergeCell ref="A47:I47"/>
    <mergeCell ref="A62:I62"/>
    <mergeCell ref="A1:I2"/>
    <mergeCell ref="A21:I21"/>
    <mergeCell ref="D38:D41"/>
    <mergeCell ref="E39:E40"/>
    <mergeCell ref="F39:F4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F0D2-D44D-4F08-9DFA-F0D8724D32B0}">
  <dimension ref="A1:M176"/>
  <sheetViews>
    <sheetView zoomScaleNormal="100" workbookViewId="0">
      <selection activeCell="A13" sqref="A13:I13"/>
    </sheetView>
  </sheetViews>
  <sheetFormatPr defaultRowHeight="14.6" x14ac:dyDescent="0.4"/>
  <cols>
    <col min="2" max="2" width="11.07421875" bestFit="1" customWidth="1"/>
    <col min="5" max="5" width="14.07421875" bestFit="1" customWidth="1"/>
  </cols>
  <sheetData>
    <row r="1" spans="1:13" ht="15" thickBot="1" x14ac:dyDescent="0.45">
      <c r="A1" t="s">
        <v>417</v>
      </c>
    </row>
    <row r="2" spans="1:13" ht="18.899999999999999" thickBot="1" x14ac:dyDescent="0.45">
      <c r="A2" t="s">
        <v>418</v>
      </c>
      <c r="I2" s="124"/>
      <c r="J2" s="4" t="s">
        <v>58</v>
      </c>
      <c r="K2" s="4" t="s">
        <v>57</v>
      </c>
      <c r="L2" s="5" t="s">
        <v>56</v>
      </c>
      <c r="M2" s="135" t="s">
        <v>386</v>
      </c>
    </row>
    <row r="3" spans="1:13" x14ac:dyDescent="0.4">
      <c r="A3" t="s">
        <v>419</v>
      </c>
      <c r="I3" s="6" t="s">
        <v>52</v>
      </c>
      <c r="J3" s="125">
        <v>3</v>
      </c>
      <c r="K3" s="126">
        <v>2</v>
      </c>
      <c r="L3" s="154">
        <v>4</v>
      </c>
      <c r="M3" s="152">
        <f>MIN(I3:L3)</f>
        <v>2</v>
      </c>
    </row>
    <row r="4" spans="1:13" ht="15" thickBot="1" x14ac:dyDescent="0.45">
      <c r="I4" s="1" t="s">
        <v>53</v>
      </c>
      <c r="J4" s="155">
        <v>2</v>
      </c>
      <c r="K4" s="156">
        <v>4</v>
      </c>
      <c r="L4" s="157">
        <v>1</v>
      </c>
      <c r="M4" s="152">
        <f>MIN(I4:L4)</f>
        <v>1</v>
      </c>
    </row>
    <row r="5" spans="1:13" ht="18.899999999999999" thickBot="1" x14ac:dyDescent="0.45">
      <c r="I5" s="135" t="s">
        <v>387</v>
      </c>
      <c r="J5" s="153">
        <f>MAX(J2:J4)</f>
        <v>3</v>
      </c>
      <c r="K5" s="153">
        <f>MAX(K2:K4)</f>
        <v>4</v>
      </c>
      <c r="L5" s="153">
        <f>MAX(L2:L4)</f>
        <v>4</v>
      </c>
      <c r="M5" s="151"/>
    </row>
    <row r="13" spans="1:13" ht="21.45" x14ac:dyDescent="0.4">
      <c r="A13" s="330" t="s">
        <v>421</v>
      </c>
      <c r="B13" s="330"/>
      <c r="C13" s="330"/>
      <c r="D13" s="330"/>
      <c r="E13" s="330"/>
      <c r="F13" s="330"/>
      <c r="G13" s="330"/>
      <c r="H13" s="330"/>
      <c r="I13" s="330"/>
    </row>
    <row r="17" spans="1:9" x14ac:dyDescent="0.4">
      <c r="A17" s="123" t="s">
        <v>401</v>
      </c>
    </row>
    <row r="18" spans="1:9" ht="15" thickBot="1" x14ac:dyDescent="0.45"/>
    <row r="19" spans="1:9" x14ac:dyDescent="0.4">
      <c r="B19" s="84" t="s">
        <v>385</v>
      </c>
      <c r="C19" s="86">
        <f>M3</f>
        <v>2</v>
      </c>
      <c r="D19" s="336" t="s">
        <v>394</v>
      </c>
      <c r="E19" s="307" t="s">
        <v>395</v>
      </c>
      <c r="F19" s="307">
        <f>MAX(C19:C20)</f>
        <v>2</v>
      </c>
    </row>
    <row r="20" spans="1:9" ht="15" thickBot="1" x14ac:dyDescent="0.45">
      <c r="B20" s="89" t="s">
        <v>388</v>
      </c>
      <c r="C20" s="91">
        <f>M4</f>
        <v>1</v>
      </c>
      <c r="D20" s="336"/>
      <c r="E20" s="307"/>
      <c r="F20" s="307"/>
    </row>
    <row r="24" spans="1:9" x14ac:dyDescent="0.4">
      <c r="A24" s="123" t="s">
        <v>400</v>
      </c>
    </row>
    <row r="25" spans="1:9" ht="15" thickBot="1" x14ac:dyDescent="0.45"/>
    <row r="26" spans="1:9" x14ac:dyDescent="0.4">
      <c r="B26" s="84" t="s">
        <v>390</v>
      </c>
      <c r="C26" s="86">
        <f>J5</f>
        <v>3</v>
      </c>
      <c r="D26" s="336" t="s">
        <v>396</v>
      </c>
      <c r="E26" s="307" t="s">
        <v>397</v>
      </c>
      <c r="F26" s="307">
        <f>MIN(C26:C28)</f>
        <v>3</v>
      </c>
    </row>
    <row r="27" spans="1:9" x14ac:dyDescent="0.4">
      <c r="B27" s="87" t="s">
        <v>391</v>
      </c>
      <c r="C27" s="88">
        <f>K5</f>
        <v>4</v>
      </c>
      <c r="D27" s="336"/>
      <c r="E27" s="307"/>
      <c r="F27" s="307"/>
    </row>
    <row r="28" spans="1:9" ht="15" thickBot="1" x14ac:dyDescent="0.45">
      <c r="B28" s="89" t="s">
        <v>393</v>
      </c>
      <c r="C28" s="91">
        <f>L5</f>
        <v>4</v>
      </c>
      <c r="D28" s="336"/>
      <c r="E28" s="307"/>
      <c r="F28" s="307"/>
    </row>
    <row r="29" spans="1:9" x14ac:dyDescent="0.4">
      <c r="D29" s="117"/>
    </row>
    <row r="31" spans="1:9" ht="21.45" x14ac:dyDescent="0.4">
      <c r="A31" s="330" t="s">
        <v>422</v>
      </c>
      <c r="B31" s="330"/>
      <c r="C31" s="330"/>
      <c r="D31" s="330"/>
      <c r="E31" s="330"/>
      <c r="F31" s="330"/>
      <c r="G31" s="330"/>
      <c r="H31" s="330"/>
      <c r="I31" s="330"/>
    </row>
    <row r="33" spans="1:9" x14ac:dyDescent="0.4">
      <c r="A33" s="123" t="s">
        <v>399</v>
      </c>
    </row>
    <row r="35" spans="1:9" x14ac:dyDescent="0.4">
      <c r="B35" t="s">
        <v>404</v>
      </c>
    </row>
    <row r="36" spans="1:9" x14ac:dyDescent="0.4">
      <c r="B36" s="137" t="s">
        <v>423</v>
      </c>
    </row>
    <row r="39" spans="1:9" x14ac:dyDescent="0.4">
      <c r="A39" s="123" t="s">
        <v>398</v>
      </c>
    </row>
    <row r="41" spans="1:9" x14ac:dyDescent="0.4">
      <c r="B41" t="s">
        <v>405</v>
      </c>
    </row>
    <row r="42" spans="1:9" x14ac:dyDescent="0.4">
      <c r="B42" s="137" t="s">
        <v>424</v>
      </c>
    </row>
    <row r="45" spans="1:9" ht="21.45" x14ac:dyDescent="0.4">
      <c r="A45" s="330" t="s">
        <v>425</v>
      </c>
      <c r="B45" s="330"/>
      <c r="C45" s="330"/>
      <c r="D45" s="330"/>
      <c r="E45" s="330"/>
      <c r="F45" s="330"/>
      <c r="G45" s="330"/>
      <c r="H45" s="330"/>
      <c r="I45" s="330"/>
    </row>
    <row r="47" spans="1:9" x14ac:dyDescent="0.4">
      <c r="A47" s="123" t="s">
        <v>406</v>
      </c>
    </row>
    <row r="49" spans="1:7" x14ac:dyDescent="0.4">
      <c r="B49" t="s">
        <v>407</v>
      </c>
    </row>
    <row r="50" spans="1:7" ht="15" thickBot="1" x14ac:dyDescent="0.45"/>
    <row r="51" spans="1:7" ht="18.899999999999999" thickBot="1" x14ac:dyDescent="0.45">
      <c r="B51" s="124"/>
      <c r="C51" s="158" t="s">
        <v>58</v>
      </c>
      <c r="D51" s="4" t="s">
        <v>57</v>
      </c>
      <c r="E51" s="5" t="s">
        <v>56</v>
      </c>
      <c r="F51" s="135" t="s">
        <v>386</v>
      </c>
    </row>
    <row r="52" spans="1:7" x14ac:dyDescent="0.4">
      <c r="B52" s="161" t="s">
        <v>52</v>
      </c>
      <c r="C52" s="164">
        <v>3</v>
      </c>
      <c r="D52" s="140">
        <v>2</v>
      </c>
      <c r="E52" s="162">
        <v>4</v>
      </c>
      <c r="F52" s="163">
        <f>MIN(B52:E52)</f>
        <v>2</v>
      </c>
    </row>
    <row r="53" spans="1:7" ht="15" thickBot="1" x14ac:dyDescent="0.45">
      <c r="B53" s="1" t="s">
        <v>53</v>
      </c>
      <c r="C53" s="159">
        <v>2</v>
      </c>
      <c r="D53" s="156">
        <v>4</v>
      </c>
      <c r="E53" s="157">
        <v>1</v>
      </c>
      <c r="F53" s="152">
        <f>MIN(B53:E53)</f>
        <v>1</v>
      </c>
    </row>
    <row r="54" spans="1:7" ht="18.899999999999999" thickBot="1" x14ac:dyDescent="0.45">
      <c r="B54" s="135" t="s">
        <v>387</v>
      </c>
      <c r="C54" s="160">
        <f>MAX(C51:C53)</f>
        <v>3</v>
      </c>
      <c r="D54" s="153">
        <f>MAX(D51:D53)</f>
        <v>4</v>
      </c>
      <c r="E54" s="153">
        <f>MAX(E51:E53)</f>
        <v>4</v>
      </c>
      <c r="F54" s="151"/>
    </row>
    <row r="56" spans="1:7" x14ac:dyDescent="0.4">
      <c r="B56" t="s">
        <v>408</v>
      </c>
      <c r="C56" t="s">
        <v>396</v>
      </c>
      <c r="D56" t="s">
        <v>409</v>
      </c>
      <c r="F56" t="s">
        <v>410</v>
      </c>
      <c r="G56" t="s">
        <v>411</v>
      </c>
    </row>
    <row r="59" spans="1:7" x14ac:dyDescent="0.4">
      <c r="A59" s="123" t="s">
        <v>414</v>
      </c>
    </row>
    <row r="60" spans="1:7" ht="15" thickBot="1" x14ac:dyDescent="0.45"/>
    <row r="61" spans="1:7" ht="18.899999999999999" thickBot="1" x14ac:dyDescent="0.45">
      <c r="B61" s="124"/>
      <c r="C61" s="4" t="s">
        <v>58</v>
      </c>
      <c r="D61" s="4" t="s">
        <v>57</v>
      </c>
      <c r="E61" s="5" t="s">
        <v>56</v>
      </c>
      <c r="F61" s="135" t="s">
        <v>386</v>
      </c>
    </row>
    <row r="62" spans="1:7" x14ac:dyDescent="0.4">
      <c r="B62" s="6" t="s">
        <v>52</v>
      </c>
      <c r="C62" s="125">
        <v>3</v>
      </c>
      <c r="D62" s="126">
        <v>2</v>
      </c>
      <c r="E62" s="154">
        <v>4</v>
      </c>
      <c r="F62" s="152">
        <f>MIN(B62:E62)</f>
        <v>2</v>
      </c>
    </row>
    <row r="63" spans="1:7" ht="15" thickBot="1" x14ac:dyDescent="0.45">
      <c r="B63" s="1" t="s">
        <v>53</v>
      </c>
      <c r="C63" s="155">
        <v>2</v>
      </c>
      <c r="D63" s="156">
        <v>4</v>
      </c>
      <c r="E63" s="157">
        <v>1</v>
      </c>
      <c r="F63" s="152">
        <f>MIN(B63:E63)</f>
        <v>1</v>
      </c>
    </row>
    <row r="64" spans="1:7" ht="18.899999999999999" thickBot="1" x14ac:dyDescent="0.45">
      <c r="B64" s="135" t="s">
        <v>387</v>
      </c>
      <c r="C64" s="153">
        <f>MAX(C61:C63)</f>
        <v>3</v>
      </c>
      <c r="D64" s="153">
        <f>MAX(D61:D63)</f>
        <v>4</v>
      </c>
      <c r="E64" s="153">
        <f>MAX(E61:E63)</f>
        <v>4</v>
      </c>
      <c r="F64" s="151"/>
    </row>
    <row r="66" spans="1:1" x14ac:dyDescent="0.4">
      <c r="A66" t="s">
        <v>416</v>
      </c>
    </row>
    <row r="67" spans="1:1" x14ac:dyDescent="0.4">
      <c r="A67" t="s">
        <v>415</v>
      </c>
    </row>
    <row r="69" spans="1:1" x14ac:dyDescent="0.4">
      <c r="A69" t="s">
        <v>426</v>
      </c>
    </row>
    <row r="107" spans="2:2" x14ac:dyDescent="0.4">
      <c r="B107" t="s">
        <v>427</v>
      </c>
    </row>
    <row r="113" spans="2:9" x14ac:dyDescent="0.4">
      <c r="B113" t="s">
        <v>428</v>
      </c>
    </row>
    <row r="115" spans="2:9" x14ac:dyDescent="0.4">
      <c r="B115" t="s">
        <v>429</v>
      </c>
      <c r="I115" t="s">
        <v>431</v>
      </c>
    </row>
    <row r="116" spans="2:9" x14ac:dyDescent="0.4">
      <c r="B116" t="s">
        <v>430</v>
      </c>
      <c r="I116" t="s">
        <v>432</v>
      </c>
    </row>
    <row r="118" spans="2:9" ht="15" thickBot="1" x14ac:dyDescent="0.45"/>
    <row r="119" spans="2:9" x14ac:dyDescent="0.4">
      <c r="C119" s="81"/>
      <c r="D119" s="83"/>
      <c r="E119" s="81"/>
      <c r="F119" s="83"/>
    </row>
    <row r="120" spans="2:9" x14ac:dyDescent="0.4">
      <c r="C120" s="10"/>
      <c r="D120" s="11"/>
      <c r="E120" s="10"/>
      <c r="F120" s="11"/>
    </row>
    <row r="121" spans="2:9" x14ac:dyDescent="0.4">
      <c r="C121" s="10"/>
      <c r="D121" s="11"/>
      <c r="E121" s="10"/>
      <c r="F121" s="11"/>
    </row>
    <row r="122" spans="2:9" x14ac:dyDescent="0.4">
      <c r="C122" s="10"/>
      <c r="D122" s="11"/>
      <c r="E122" s="10"/>
      <c r="F122" s="11"/>
    </row>
    <row r="123" spans="2:9" ht="15" thickBot="1" x14ac:dyDescent="0.45">
      <c r="C123" s="28"/>
      <c r="D123" s="29"/>
      <c r="E123" s="28"/>
      <c r="F123" s="29"/>
    </row>
    <row r="127" spans="2:9" x14ac:dyDescent="0.4">
      <c r="B127" s="335" t="s">
        <v>433</v>
      </c>
      <c r="C127" s="335"/>
      <c r="D127" s="335"/>
      <c r="E127" s="335"/>
    </row>
    <row r="130" spans="2:5" x14ac:dyDescent="0.4">
      <c r="B130" s="335" t="s">
        <v>434</v>
      </c>
      <c r="C130" s="335"/>
      <c r="D130" s="335"/>
      <c r="E130" s="335"/>
    </row>
    <row r="145" spans="1:12" ht="15" thickBot="1" x14ac:dyDescent="0.45">
      <c r="B145" t="s">
        <v>435</v>
      </c>
    </row>
    <row r="146" spans="1:12" ht="18.899999999999999" thickBot="1" x14ac:dyDescent="0.45">
      <c r="H146" s="124"/>
      <c r="I146" s="4" t="s">
        <v>58</v>
      </c>
      <c r="J146" s="4" t="s">
        <v>57</v>
      </c>
      <c r="K146" s="5" t="s">
        <v>56</v>
      </c>
      <c r="L146" s="135" t="s">
        <v>386</v>
      </c>
    </row>
    <row r="147" spans="1:12" x14ac:dyDescent="0.4">
      <c r="A147" s="123" t="s">
        <v>436</v>
      </c>
      <c r="H147" s="6" t="s">
        <v>52</v>
      </c>
      <c r="I147" s="125">
        <v>3</v>
      </c>
      <c r="J147" s="126">
        <v>2</v>
      </c>
      <c r="K147" s="154">
        <v>4</v>
      </c>
      <c r="L147" s="152">
        <f>MIN(H147:K147)</f>
        <v>2</v>
      </c>
    </row>
    <row r="148" spans="1:12" ht="15" thickBot="1" x14ac:dyDescent="0.45">
      <c r="A148" s="123" t="s">
        <v>437</v>
      </c>
      <c r="B148" s="123"/>
      <c r="C148" s="123"/>
      <c r="H148" s="1" t="s">
        <v>53</v>
      </c>
      <c r="I148" s="155">
        <v>2</v>
      </c>
      <c r="J148" s="156">
        <v>4</v>
      </c>
      <c r="K148" s="157">
        <v>1</v>
      </c>
      <c r="L148" s="152">
        <f>MIN(H148:K148)</f>
        <v>1</v>
      </c>
    </row>
    <row r="149" spans="1:12" ht="18.899999999999999" thickBot="1" x14ac:dyDescent="0.45">
      <c r="A149" s="123" t="s">
        <v>439</v>
      </c>
      <c r="B149" s="123"/>
      <c r="C149" s="123"/>
      <c r="H149" s="135" t="s">
        <v>387</v>
      </c>
      <c r="I149" s="153">
        <f>MAX(I146:I148)</f>
        <v>3</v>
      </c>
      <c r="J149" s="153">
        <f>MAX(J146:J148)</f>
        <v>4</v>
      </c>
      <c r="K149" s="153">
        <f>MAX(K146:K148)</f>
        <v>4</v>
      </c>
      <c r="L149" s="151"/>
    </row>
    <row r="150" spans="1:12" x14ac:dyDescent="0.4">
      <c r="A150" s="123" t="s">
        <v>438</v>
      </c>
      <c r="B150" s="123"/>
      <c r="C150" s="123"/>
    </row>
    <row r="151" spans="1:12" x14ac:dyDescent="0.4">
      <c r="B151" s="165"/>
    </row>
    <row r="153" spans="1:12" x14ac:dyDescent="0.4">
      <c r="A153" s="166" t="s">
        <v>440</v>
      </c>
    </row>
    <row r="154" spans="1:12" x14ac:dyDescent="0.4">
      <c r="A154" t="s">
        <v>441</v>
      </c>
    </row>
    <row r="156" spans="1:12" x14ac:dyDescent="0.4">
      <c r="A156" t="s">
        <v>442</v>
      </c>
    </row>
    <row r="157" spans="1:12" x14ac:dyDescent="0.4">
      <c r="A157" t="s">
        <v>443</v>
      </c>
    </row>
    <row r="158" spans="1:12" x14ac:dyDescent="0.4">
      <c r="A158" t="s">
        <v>444</v>
      </c>
    </row>
    <row r="160" spans="1:12" x14ac:dyDescent="0.4">
      <c r="A160" t="s">
        <v>445</v>
      </c>
    </row>
    <row r="162" spans="1:8" x14ac:dyDescent="0.4">
      <c r="A162" s="166" t="s">
        <v>446</v>
      </c>
    </row>
    <row r="163" spans="1:8" x14ac:dyDescent="0.4">
      <c r="A163" t="s">
        <v>447</v>
      </c>
    </row>
    <row r="164" spans="1:8" x14ac:dyDescent="0.4">
      <c r="A164" t="s">
        <v>448</v>
      </c>
    </row>
    <row r="165" spans="1:8" x14ac:dyDescent="0.4">
      <c r="A165" t="s">
        <v>449</v>
      </c>
    </row>
    <row r="168" spans="1:8" x14ac:dyDescent="0.4">
      <c r="A168" t="s">
        <v>450</v>
      </c>
    </row>
    <row r="169" spans="1:8" x14ac:dyDescent="0.4">
      <c r="A169" t="s">
        <v>451</v>
      </c>
      <c r="C169" t="s">
        <v>396</v>
      </c>
      <c r="D169" t="s">
        <v>452</v>
      </c>
      <c r="E169" t="s">
        <v>396</v>
      </c>
      <c r="F169" t="s">
        <v>453</v>
      </c>
      <c r="G169" t="s">
        <v>396</v>
      </c>
      <c r="H169" t="s">
        <v>454</v>
      </c>
    </row>
    <row r="170" spans="1:8" x14ac:dyDescent="0.4">
      <c r="A170" t="s">
        <v>449</v>
      </c>
    </row>
    <row r="173" spans="1:8" x14ac:dyDescent="0.4">
      <c r="A173" s="123" t="s">
        <v>455</v>
      </c>
    </row>
    <row r="174" spans="1:8" x14ac:dyDescent="0.4">
      <c r="A174" s="123" t="s">
        <v>456</v>
      </c>
    </row>
    <row r="175" spans="1:8" x14ac:dyDescent="0.4">
      <c r="A175" s="123" t="s">
        <v>457</v>
      </c>
    </row>
    <row r="176" spans="1:8" x14ac:dyDescent="0.4">
      <c r="A176" s="123" t="s">
        <v>458</v>
      </c>
    </row>
  </sheetData>
  <mergeCells count="11">
    <mergeCell ref="A31:I31"/>
    <mergeCell ref="A45:I45"/>
    <mergeCell ref="B127:E127"/>
    <mergeCell ref="B130:E130"/>
    <mergeCell ref="A13:I13"/>
    <mergeCell ref="D19:D20"/>
    <mergeCell ref="E19:E20"/>
    <mergeCell ref="F19:F20"/>
    <mergeCell ref="D26:D28"/>
    <mergeCell ref="E26:E28"/>
    <mergeCell ref="F26:F2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C38D-B781-4368-99A1-87D1FF8FA1C1}">
  <dimension ref="A1:U177"/>
  <sheetViews>
    <sheetView tabSelected="1" topLeftCell="A94" zoomScale="70" zoomScaleNormal="70" workbookViewId="0">
      <selection activeCell="A146" sqref="A146:I146"/>
    </sheetView>
  </sheetViews>
  <sheetFormatPr defaultRowHeight="14.6" x14ac:dyDescent="0.4"/>
  <cols>
    <col min="2" max="3" width="15.07421875" bestFit="1" customWidth="1"/>
    <col min="4" max="4" width="14.07421875" bestFit="1" customWidth="1"/>
    <col min="5" max="6" width="16.07421875" bestFit="1" customWidth="1"/>
    <col min="7" max="7" width="15.07421875" bestFit="1" customWidth="1"/>
    <col min="8" max="9" width="16.07421875" bestFit="1" customWidth="1"/>
    <col min="12" max="12" width="11" bestFit="1" customWidth="1"/>
    <col min="14" max="16" width="10.23046875" bestFit="1" customWidth="1"/>
    <col min="17" max="18" width="11.23046875" bestFit="1" customWidth="1"/>
    <col min="19" max="20" width="9.53515625" bestFit="1" customWidth="1"/>
    <col min="21" max="21" width="10.23046875" bestFit="1" customWidth="1"/>
    <col min="22" max="22" width="11.53515625" bestFit="1" customWidth="1"/>
  </cols>
  <sheetData>
    <row r="1" spans="1:11" ht="15" thickBot="1" x14ac:dyDescent="0.45">
      <c r="A1" s="168" t="s">
        <v>459</v>
      </c>
      <c r="B1" s="168" t="s">
        <v>460</v>
      </c>
      <c r="C1" s="168" t="s">
        <v>461</v>
      </c>
      <c r="D1" s="168" t="s">
        <v>462</v>
      </c>
      <c r="E1" s="168" t="s">
        <v>463</v>
      </c>
      <c r="F1" s="168" t="s">
        <v>464</v>
      </c>
      <c r="G1" s="168" t="s">
        <v>465</v>
      </c>
      <c r="H1" s="168" t="s">
        <v>466</v>
      </c>
      <c r="I1" s="168" t="s">
        <v>467</v>
      </c>
      <c r="K1" t="s">
        <v>468</v>
      </c>
    </row>
    <row r="2" spans="1:11" ht="15" thickBot="1" x14ac:dyDescent="0.45">
      <c r="A2" s="169">
        <v>2010</v>
      </c>
      <c r="B2" s="169">
        <v>1316</v>
      </c>
      <c r="C2" s="169">
        <v>1377</v>
      </c>
      <c r="D2" s="169">
        <v>1266</v>
      </c>
      <c r="E2" s="169">
        <v>18708</v>
      </c>
      <c r="F2" s="169">
        <v>18696</v>
      </c>
      <c r="G2" s="169">
        <v>18717</v>
      </c>
      <c r="H2" s="169">
        <v>18674</v>
      </c>
      <c r="I2" s="169">
        <v>11350</v>
      </c>
      <c r="K2" t="s">
        <v>469</v>
      </c>
    </row>
    <row r="3" spans="1:11" ht="15" thickBot="1" x14ac:dyDescent="0.45">
      <c r="A3" s="169">
        <v>2011</v>
      </c>
      <c r="B3" s="169">
        <v>1400</v>
      </c>
      <c r="C3" s="169">
        <v>1383</v>
      </c>
      <c r="D3" s="169">
        <v>1365</v>
      </c>
      <c r="E3" s="169">
        <v>18731</v>
      </c>
      <c r="F3" s="169">
        <v>18554</v>
      </c>
      <c r="G3" s="169">
        <v>18715</v>
      </c>
      <c r="H3" s="169">
        <v>18718</v>
      </c>
      <c r="I3" s="169">
        <v>11296</v>
      </c>
      <c r="K3" t="s">
        <v>470</v>
      </c>
    </row>
    <row r="4" spans="1:11" ht="15" thickBot="1" x14ac:dyDescent="0.45">
      <c r="A4" s="169">
        <v>2012</v>
      </c>
      <c r="B4" s="169">
        <v>1609</v>
      </c>
      <c r="C4" s="169">
        <v>1501</v>
      </c>
      <c r="D4" s="169">
        <v>1590</v>
      </c>
      <c r="E4" s="169">
        <v>18469</v>
      </c>
      <c r="F4" s="169">
        <v>18577</v>
      </c>
      <c r="G4" s="169">
        <v>18458</v>
      </c>
      <c r="H4" s="169">
        <v>18540</v>
      </c>
      <c r="I4" s="169">
        <v>11483</v>
      </c>
      <c r="K4" t="s">
        <v>471</v>
      </c>
    </row>
    <row r="5" spans="1:11" ht="15" thickBot="1" x14ac:dyDescent="0.45">
      <c r="A5" s="169">
        <v>2013</v>
      </c>
      <c r="B5" s="169">
        <v>1723</v>
      </c>
      <c r="C5" s="169">
        <v>1625</v>
      </c>
      <c r="D5" s="169">
        <v>1658</v>
      </c>
      <c r="E5" s="169">
        <v>18387</v>
      </c>
      <c r="F5" s="169">
        <v>18332</v>
      </c>
      <c r="G5" s="169">
        <v>18481</v>
      </c>
      <c r="H5" s="169">
        <v>18429</v>
      </c>
      <c r="I5" s="169">
        <v>11526</v>
      </c>
      <c r="K5" t="s">
        <v>472</v>
      </c>
    </row>
    <row r="6" spans="1:11" ht="15" thickBot="1" x14ac:dyDescent="0.45">
      <c r="A6" s="169">
        <v>2014</v>
      </c>
      <c r="B6" s="169">
        <v>1809</v>
      </c>
      <c r="C6" s="169">
        <v>1756</v>
      </c>
      <c r="D6" s="169">
        <v>1734</v>
      </c>
      <c r="E6" s="169">
        <v>18285</v>
      </c>
      <c r="F6" s="169">
        <v>18331</v>
      </c>
      <c r="G6" s="169">
        <v>18281</v>
      </c>
      <c r="H6" s="169">
        <v>18387</v>
      </c>
      <c r="I6" s="169">
        <v>11619</v>
      </c>
      <c r="K6" t="s">
        <v>473</v>
      </c>
    </row>
    <row r="7" spans="1:11" ht="15" thickBot="1" x14ac:dyDescent="0.45">
      <c r="A7" s="169">
        <v>2015</v>
      </c>
      <c r="B7" s="169">
        <v>1909</v>
      </c>
      <c r="C7" s="169">
        <v>1931</v>
      </c>
      <c r="D7" s="169">
        <v>1882</v>
      </c>
      <c r="E7" s="169">
        <v>18209</v>
      </c>
      <c r="F7" s="169">
        <v>18221</v>
      </c>
      <c r="G7" s="169">
        <v>18250</v>
      </c>
      <c r="H7" s="169">
        <v>18154</v>
      </c>
      <c r="I7" s="169">
        <v>11901</v>
      </c>
      <c r="K7" t="s">
        <v>474</v>
      </c>
    </row>
    <row r="8" spans="1:11" ht="15" thickBot="1" x14ac:dyDescent="0.45">
      <c r="A8" s="169">
        <v>2016</v>
      </c>
      <c r="B8" s="169">
        <v>1957</v>
      </c>
      <c r="C8" s="169">
        <v>2120</v>
      </c>
      <c r="D8" s="169">
        <v>1930</v>
      </c>
      <c r="E8" s="169">
        <v>18147</v>
      </c>
      <c r="F8" s="169">
        <v>17966</v>
      </c>
      <c r="G8" s="169">
        <v>17990</v>
      </c>
      <c r="H8" s="169">
        <v>18156</v>
      </c>
      <c r="I8" s="169">
        <v>11875</v>
      </c>
    </row>
    <row r="9" spans="1:11" ht="15" thickBot="1" x14ac:dyDescent="0.45">
      <c r="A9" s="169">
        <v>2017</v>
      </c>
      <c r="B9" s="169">
        <v>2112</v>
      </c>
      <c r="C9" s="169">
        <v>2162</v>
      </c>
      <c r="D9" s="169">
        <v>2120</v>
      </c>
      <c r="E9" s="169">
        <v>17902</v>
      </c>
      <c r="F9" s="169">
        <v>17860</v>
      </c>
      <c r="G9" s="169">
        <v>18017</v>
      </c>
      <c r="H9" s="169">
        <v>17887</v>
      </c>
      <c r="I9" s="169">
        <v>12054</v>
      </c>
      <c r="K9" t="s">
        <v>475</v>
      </c>
    </row>
    <row r="10" spans="1:11" ht="15" thickBot="1" x14ac:dyDescent="0.45">
      <c r="A10" s="169">
        <v>2018</v>
      </c>
      <c r="B10" s="169">
        <v>2319</v>
      </c>
      <c r="C10" s="169">
        <v>2195</v>
      </c>
      <c r="D10" s="169">
        <v>2288</v>
      </c>
      <c r="E10" s="169">
        <v>17884</v>
      </c>
      <c r="F10" s="169">
        <v>17764</v>
      </c>
      <c r="G10" s="169">
        <v>17890</v>
      </c>
      <c r="H10" s="169">
        <v>17907</v>
      </c>
      <c r="I10" s="169">
        <v>12152</v>
      </c>
    </row>
    <row r="11" spans="1:11" ht="15" thickBot="1" x14ac:dyDescent="0.45">
      <c r="A11" s="169">
        <v>2019</v>
      </c>
      <c r="B11" s="169">
        <v>2384</v>
      </c>
      <c r="C11" s="169">
        <v>2471</v>
      </c>
      <c r="D11" s="169">
        <v>2297</v>
      </c>
      <c r="E11" s="169">
        <v>17649</v>
      </c>
      <c r="F11" s="169">
        <v>17785</v>
      </c>
      <c r="G11" s="169">
        <v>17619</v>
      </c>
      <c r="H11" s="169">
        <v>17807</v>
      </c>
      <c r="I11" s="169">
        <v>12331</v>
      </c>
      <c r="K11" t="s">
        <v>476</v>
      </c>
    </row>
    <row r="12" spans="1:11" ht="15" thickBot="1" x14ac:dyDescent="0.45">
      <c r="A12" s="169">
        <v>2020</v>
      </c>
      <c r="B12" s="169">
        <v>2543</v>
      </c>
      <c r="C12" s="169">
        <v>2593</v>
      </c>
      <c r="D12" s="169">
        <v>2429</v>
      </c>
      <c r="E12" s="169">
        <v>17533</v>
      </c>
      <c r="F12" s="169">
        <v>17676</v>
      </c>
      <c r="G12" s="169">
        <v>17670</v>
      </c>
      <c r="H12" s="169">
        <v>17532</v>
      </c>
      <c r="I12" s="169">
        <v>12496</v>
      </c>
      <c r="K12" t="s">
        <v>477</v>
      </c>
    </row>
    <row r="13" spans="1:11" x14ac:dyDescent="0.4">
      <c r="K13" t="s">
        <v>478</v>
      </c>
    </row>
    <row r="14" spans="1:11" x14ac:dyDescent="0.4">
      <c r="K14" t="s">
        <v>479</v>
      </c>
    </row>
    <row r="15" spans="1:11" x14ac:dyDescent="0.4">
      <c r="K15" t="s">
        <v>480</v>
      </c>
    </row>
    <row r="16" spans="1:11" x14ac:dyDescent="0.4">
      <c r="K16" t="s">
        <v>481</v>
      </c>
    </row>
    <row r="17" spans="1:11" x14ac:dyDescent="0.4">
      <c r="K17" t="s">
        <v>482</v>
      </c>
    </row>
    <row r="18" spans="1:11" x14ac:dyDescent="0.4">
      <c r="K18" t="s">
        <v>483</v>
      </c>
    </row>
    <row r="19" spans="1:11" x14ac:dyDescent="0.4">
      <c r="K19" t="s">
        <v>484</v>
      </c>
    </row>
    <row r="20" spans="1:11" x14ac:dyDescent="0.4">
      <c r="K20" t="s">
        <v>485</v>
      </c>
    </row>
    <row r="21" spans="1:11" ht="21.9" thickBot="1" x14ac:dyDescent="0.45">
      <c r="A21" s="341" t="s">
        <v>428</v>
      </c>
      <c r="B21" s="341"/>
      <c r="C21" s="341"/>
      <c r="D21" s="341"/>
      <c r="E21" s="341"/>
      <c r="F21" s="341"/>
      <c r="G21" s="341"/>
      <c r="H21" s="341"/>
      <c r="I21" s="341"/>
      <c r="J21" s="176"/>
      <c r="K21" t="s">
        <v>486</v>
      </c>
    </row>
    <row r="22" spans="1:11" ht="15" thickBot="1" x14ac:dyDescent="0.45">
      <c r="A22" s="168" t="s">
        <v>459</v>
      </c>
      <c r="B22" s="168" t="s">
        <v>460</v>
      </c>
      <c r="C22" s="168" t="s">
        <v>461</v>
      </c>
      <c r="D22" s="168" t="s">
        <v>462</v>
      </c>
      <c r="E22" s="168" t="s">
        <v>463</v>
      </c>
      <c r="F22" s="168" t="s">
        <v>464</v>
      </c>
      <c r="G22" s="168" t="s">
        <v>465</v>
      </c>
      <c r="H22" s="168" t="s">
        <v>466</v>
      </c>
      <c r="I22" s="168" t="s">
        <v>467</v>
      </c>
      <c r="K22" t="s">
        <v>487</v>
      </c>
    </row>
    <row r="23" spans="1:11" ht="15" thickBot="1" x14ac:dyDescent="0.45">
      <c r="A23" s="169">
        <v>2010</v>
      </c>
      <c r="B23" s="169">
        <v>1316</v>
      </c>
      <c r="C23" s="169">
        <v>1377</v>
      </c>
      <c r="D23" s="169">
        <v>1266</v>
      </c>
      <c r="E23" s="169">
        <v>18708</v>
      </c>
      <c r="F23" s="169">
        <v>18696</v>
      </c>
      <c r="G23" s="169">
        <v>18717</v>
      </c>
      <c r="H23" s="169">
        <v>18674</v>
      </c>
      <c r="I23" s="169">
        <v>11350</v>
      </c>
    </row>
    <row r="24" spans="1:11" ht="15" thickBot="1" x14ac:dyDescent="0.45">
      <c r="A24" s="169">
        <v>2011</v>
      </c>
      <c r="B24" s="169">
        <v>1400</v>
      </c>
      <c r="C24" s="169">
        <v>1383</v>
      </c>
      <c r="D24" s="169">
        <v>1365</v>
      </c>
      <c r="E24" s="169">
        <v>18731</v>
      </c>
      <c r="F24" s="169">
        <v>18554</v>
      </c>
      <c r="G24" s="169">
        <v>18715</v>
      </c>
      <c r="H24" s="169">
        <v>18718</v>
      </c>
      <c r="I24" s="169">
        <v>11296</v>
      </c>
    </row>
    <row r="25" spans="1:11" ht="15" thickBot="1" x14ac:dyDescent="0.45">
      <c r="A25" s="169">
        <v>2012</v>
      </c>
      <c r="B25" s="169">
        <v>1609</v>
      </c>
      <c r="C25" s="169">
        <v>1501</v>
      </c>
      <c r="D25" s="169">
        <v>1590</v>
      </c>
      <c r="E25" s="169">
        <v>18469</v>
      </c>
      <c r="F25" s="169">
        <v>18577</v>
      </c>
      <c r="G25" s="169">
        <v>18458</v>
      </c>
      <c r="H25" s="169">
        <v>18540</v>
      </c>
      <c r="I25" s="169">
        <v>11483</v>
      </c>
    </row>
    <row r="26" spans="1:11" ht="15" thickBot="1" x14ac:dyDescent="0.45">
      <c r="A26" s="169">
        <v>2013</v>
      </c>
      <c r="B26" s="169">
        <v>1723</v>
      </c>
      <c r="C26" s="169">
        <v>1625</v>
      </c>
      <c r="D26" s="169">
        <v>1658</v>
      </c>
      <c r="E26" s="169">
        <v>18387</v>
      </c>
      <c r="F26" s="169">
        <v>18332</v>
      </c>
      <c r="G26" s="169">
        <v>18481</v>
      </c>
      <c r="H26" s="169">
        <v>18429</v>
      </c>
      <c r="I26" s="169">
        <v>11526</v>
      </c>
    </row>
    <row r="27" spans="1:11" ht="15" thickBot="1" x14ac:dyDescent="0.45">
      <c r="A27" s="169">
        <v>2014</v>
      </c>
      <c r="B27" s="169">
        <v>1809</v>
      </c>
      <c r="C27" s="169">
        <v>1756</v>
      </c>
      <c r="D27" s="169">
        <v>1734</v>
      </c>
      <c r="E27" s="169">
        <v>18285</v>
      </c>
      <c r="F27" s="169">
        <v>18331</v>
      </c>
      <c r="G27" s="169">
        <v>18281</v>
      </c>
      <c r="H27" s="169">
        <v>18387</v>
      </c>
      <c r="I27" s="169">
        <v>11619</v>
      </c>
    </row>
    <row r="28" spans="1:11" ht="15" thickBot="1" x14ac:dyDescent="0.45">
      <c r="A28" s="169">
        <v>2015</v>
      </c>
      <c r="B28" s="169">
        <v>1909</v>
      </c>
      <c r="C28" s="169">
        <v>1931</v>
      </c>
      <c r="D28" s="169">
        <v>1882</v>
      </c>
      <c r="E28" s="169">
        <v>18209</v>
      </c>
      <c r="F28" s="169">
        <v>18221</v>
      </c>
      <c r="G28" s="169">
        <v>18250</v>
      </c>
      <c r="H28" s="169">
        <v>18154</v>
      </c>
      <c r="I28" s="169">
        <v>11901</v>
      </c>
    </row>
    <row r="29" spans="1:11" ht="15" thickBot="1" x14ac:dyDescent="0.45">
      <c r="A29" s="169">
        <v>2016</v>
      </c>
      <c r="B29" s="169">
        <v>1957</v>
      </c>
      <c r="C29" s="169">
        <v>2120</v>
      </c>
      <c r="D29" s="169">
        <v>1930</v>
      </c>
      <c r="E29" s="169">
        <v>18147</v>
      </c>
      <c r="F29" s="169">
        <v>17966</v>
      </c>
      <c r="G29" s="169">
        <v>17990</v>
      </c>
      <c r="H29" s="169">
        <v>18156</v>
      </c>
      <c r="I29" s="169">
        <v>11875</v>
      </c>
    </row>
    <row r="30" spans="1:11" ht="15" thickBot="1" x14ac:dyDescent="0.45">
      <c r="A30" s="169">
        <v>2017</v>
      </c>
      <c r="B30" s="169">
        <v>2112</v>
      </c>
      <c r="C30" s="169">
        <v>2162</v>
      </c>
      <c r="D30" s="169">
        <v>2120</v>
      </c>
      <c r="E30" s="169">
        <v>17902</v>
      </c>
      <c r="F30" s="169">
        <v>17860</v>
      </c>
      <c r="G30" s="169">
        <v>18017</v>
      </c>
      <c r="H30" s="169">
        <v>17887</v>
      </c>
      <c r="I30" s="169">
        <v>12054</v>
      </c>
    </row>
    <row r="31" spans="1:11" ht="15" thickBot="1" x14ac:dyDescent="0.45">
      <c r="A31" s="169">
        <v>2018</v>
      </c>
      <c r="B31" s="169">
        <v>2319</v>
      </c>
      <c r="C31" s="169">
        <v>2195</v>
      </c>
      <c r="D31" s="169">
        <v>2288</v>
      </c>
      <c r="E31" s="169">
        <v>17884</v>
      </c>
      <c r="F31" s="169">
        <v>17764</v>
      </c>
      <c r="G31" s="169">
        <v>17890</v>
      </c>
      <c r="H31" s="169">
        <v>17907</v>
      </c>
      <c r="I31" s="169">
        <v>12152</v>
      </c>
    </row>
    <row r="32" spans="1:11" ht="15" thickBot="1" x14ac:dyDescent="0.45">
      <c r="A32" s="169">
        <v>2019</v>
      </c>
      <c r="B32" s="169">
        <v>2384</v>
      </c>
      <c r="C32" s="169">
        <v>2471</v>
      </c>
      <c r="D32" s="169">
        <v>2297</v>
      </c>
      <c r="E32" s="169">
        <v>17649</v>
      </c>
      <c r="F32" s="169">
        <v>17785</v>
      </c>
      <c r="G32" s="169">
        <v>17619</v>
      </c>
      <c r="H32" s="169">
        <v>17807</v>
      </c>
      <c r="I32" s="169">
        <v>12331</v>
      </c>
    </row>
    <row r="33" spans="1:10" ht="15" thickBot="1" x14ac:dyDescent="0.45">
      <c r="A33" s="169">
        <v>2020</v>
      </c>
      <c r="B33" s="169">
        <v>2543</v>
      </c>
      <c r="C33" s="169">
        <v>2593</v>
      </c>
      <c r="D33" s="169">
        <v>2429</v>
      </c>
      <c r="E33" s="169">
        <v>17533</v>
      </c>
      <c r="F33" s="169">
        <v>17676</v>
      </c>
      <c r="G33" s="169">
        <v>17670</v>
      </c>
      <c r="H33" s="169">
        <v>17532</v>
      </c>
      <c r="I33" s="169">
        <v>12496</v>
      </c>
    </row>
    <row r="34" spans="1:10" ht="15" thickBot="1" x14ac:dyDescent="0.45">
      <c r="A34" s="169"/>
      <c r="B34" s="171">
        <f>AVERAGE(B23:B33)</f>
        <v>1916.4545454545455</v>
      </c>
      <c r="C34" s="171">
        <f t="shared" ref="C34:I34" si="0">AVERAGE(C23:C33)</f>
        <v>1919.4545454545455</v>
      </c>
      <c r="D34" s="171">
        <f>AVERAGE(D23:D33)</f>
        <v>1869</v>
      </c>
      <c r="E34" s="171">
        <f t="shared" si="0"/>
        <v>18173.090909090908</v>
      </c>
      <c r="F34" s="171">
        <f t="shared" si="0"/>
        <v>18160.18181818182</v>
      </c>
      <c r="G34" s="171">
        <f t="shared" si="0"/>
        <v>18189.81818181818</v>
      </c>
      <c r="H34" s="171">
        <f t="shared" si="0"/>
        <v>18199.18181818182</v>
      </c>
      <c r="I34" s="171">
        <f t="shared" si="0"/>
        <v>11825.727272727272</v>
      </c>
    </row>
    <row r="35" spans="1:10" ht="15.9" thickBot="1" x14ac:dyDescent="0.45">
      <c r="A35" s="337" t="s">
        <v>488</v>
      </c>
      <c r="B35" s="338"/>
      <c r="C35" s="338"/>
      <c r="D35" s="338"/>
      <c r="E35" s="338"/>
      <c r="F35" s="338"/>
      <c r="G35" s="338"/>
      <c r="H35" s="338"/>
      <c r="I35" s="339"/>
    </row>
    <row r="36" spans="1:10" ht="15" thickBot="1" x14ac:dyDescent="0.45">
      <c r="A36" s="169">
        <v>2010</v>
      </c>
      <c r="B36" s="169">
        <f t="shared" ref="B36:I36" si="1">B23-B$23</f>
        <v>0</v>
      </c>
      <c r="C36" s="169">
        <f t="shared" si="1"/>
        <v>0</v>
      </c>
      <c r="D36" s="169">
        <f t="shared" si="1"/>
        <v>0</v>
      </c>
      <c r="E36" s="169">
        <f t="shared" si="1"/>
        <v>0</v>
      </c>
      <c r="F36" s="169">
        <f t="shared" si="1"/>
        <v>0</v>
      </c>
      <c r="G36" s="169">
        <f t="shared" si="1"/>
        <v>0</v>
      </c>
      <c r="H36" s="169">
        <f t="shared" si="1"/>
        <v>0</v>
      </c>
      <c r="I36" s="169">
        <f t="shared" si="1"/>
        <v>0</v>
      </c>
    </row>
    <row r="37" spans="1:10" ht="15" thickBot="1" x14ac:dyDescent="0.45">
      <c r="A37" s="169">
        <v>2011</v>
      </c>
      <c r="B37" s="169">
        <f t="shared" ref="B37:I46" si="2">B24-B$23</f>
        <v>84</v>
      </c>
      <c r="C37" s="169">
        <f t="shared" si="2"/>
        <v>6</v>
      </c>
      <c r="D37" s="169">
        <f t="shared" si="2"/>
        <v>99</v>
      </c>
      <c r="E37" s="169">
        <f t="shared" si="2"/>
        <v>23</v>
      </c>
      <c r="F37" s="169">
        <f t="shared" si="2"/>
        <v>-142</v>
      </c>
      <c r="G37" s="169">
        <f t="shared" si="2"/>
        <v>-2</v>
      </c>
      <c r="H37" s="169">
        <f t="shared" si="2"/>
        <v>44</v>
      </c>
      <c r="I37" s="169">
        <f t="shared" si="2"/>
        <v>-54</v>
      </c>
    </row>
    <row r="38" spans="1:10" ht="15" thickBot="1" x14ac:dyDescent="0.45">
      <c r="A38" s="169">
        <v>2012</v>
      </c>
      <c r="B38" s="169">
        <f t="shared" si="2"/>
        <v>293</v>
      </c>
      <c r="C38" s="169">
        <f t="shared" si="2"/>
        <v>124</v>
      </c>
      <c r="D38" s="169">
        <f t="shared" si="2"/>
        <v>324</v>
      </c>
      <c r="E38" s="169">
        <f>E25-E$23</f>
        <v>-239</v>
      </c>
      <c r="F38" s="169">
        <f t="shared" si="2"/>
        <v>-119</v>
      </c>
      <c r="G38" s="169">
        <f t="shared" si="2"/>
        <v>-259</v>
      </c>
      <c r="H38" s="169">
        <f t="shared" si="2"/>
        <v>-134</v>
      </c>
      <c r="I38" s="169">
        <f t="shared" si="2"/>
        <v>133</v>
      </c>
    </row>
    <row r="39" spans="1:10" ht="15" thickBot="1" x14ac:dyDescent="0.45">
      <c r="A39" s="169">
        <v>2013</v>
      </c>
      <c r="B39" s="169">
        <f t="shared" si="2"/>
        <v>407</v>
      </c>
      <c r="C39" s="169">
        <f t="shared" si="2"/>
        <v>248</v>
      </c>
      <c r="D39" s="169">
        <f t="shared" si="2"/>
        <v>392</v>
      </c>
      <c r="E39" s="169">
        <f t="shared" si="2"/>
        <v>-321</v>
      </c>
      <c r="F39" s="169">
        <f t="shared" si="2"/>
        <v>-364</v>
      </c>
      <c r="G39" s="169">
        <f t="shared" si="2"/>
        <v>-236</v>
      </c>
      <c r="H39" s="169">
        <f t="shared" si="2"/>
        <v>-245</v>
      </c>
      <c r="I39" s="169">
        <f t="shared" si="2"/>
        <v>176</v>
      </c>
    </row>
    <row r="40" spans="1:10" ht="15" thickBot="1" x14ac:dyDescent="0.45">
      <c r="A40" s="169">
        <v>2014</v>
      </c>
      <c r="B40" s="169">
        <f t="shared" si="2"/>
        <v>493</v>
      </c>
      <c r="C40" s="169">
        <f t="shared" si="2"/>
        <v>379</v>
      </c>
      <c r="D40" s="169">
        <f t="shared" si="2"/>
        <v>468</v>
      </c>
      <c r="E40" s="169">
        <f t="shared" si="2"/>
        <v>-423</v>
      </c>
      <c r="F40" s="169">
        <f t="shared" si="2"/>
        <v>-365</v>
      </c>
      <c r="G40" s="169">
        <f t="shared" si="2"/>
        <v>-436</v>
      </c>
      <c r="H40" s="169">
        <f t="shared" si="2"/>
        <v>-287</v>
      </c>
      <c r="I40" s="169">
        <f t="shared" si="2"/>
        <v>269</v>
      </c>
    </row>
    <row r="41" spans="1:10" ht="15" thickBot="1" x14ac:dyDescent="0.45">
      <c r="A41" s="169">
        <v>2015</v>
      </c>
      <c r="B41" s="169">
        <f t="shared" si="2"/>
        <v>593</v>
      </c>
      <c r="C41" s="169">
        <f t="shared" si="2"/>
        <v>554</v>
      </c>
      <c r="D41" s="169">
        <f t="shared" si="2"/>
        <v>616</v>
      </c>
      <c r="E41" s="169">
        <f t="shared" si="2"/>
        <v>-499</v>
      </c>
      <c r="F41" s="169">
        <f t="shared" si="2"/>
        <v>-475</v>
      </c>
      <c r="G41" s="169">
        <f t="shared" si="2"/>
        <v>-467</v>
      </c>
      <c r="H41" s="169">
        <f t="shared" si="2"/>
        <v>-520</v>
      </c>
      <c r="I41" s="169">
        <f t="shared" si="2"/>
        <v>551</v>
      </c>
    </row>
    <row r="42" spans="1:10" ht="15" thickBot="1" x14ac:dyDescent="0.45">
      <c r="A42" s="169">
        <v>2016</v>
      </c>
      <c r="B42" s="169">
        <f>B29-B$23</f>
        <v>641</v>
      </c>
      <c r="C42" s="169">
        <f t="shared" ref="C42:I46" si="3">C29-C$23</f>
        <v>743</v>
      </c>
      <c r="D42" s="169">
        <f t="shared" si="3"/>
        <v>664</v>
      </c>
      <c r="E42" s="169">
        <f t="shared" si="3"/>
        <v>-561</v>
      </c>
      <c r="F42" s="169">
        <f t="shared" si="3"/>
        <v>-730</v>
      </c>
      <c r="G42" s="169">
        <f t="shared" si="3"/>
        <v>-727</v>
      </c>
      <c r="H42" s="169">
        <f t="shared" si="3"/>
        <v>-518</v>
      </c>
      <c r="I42" s="169">
        <f t="shared" si="3"/>
        <v>525</v>
      </c>
    </row>
    <row r="43" spans="1:10" ht="15" thickBot="1" x14ac:dyDescent="0.45">
      <c r="A43" s="169">
        <v>2017</v>
      </c>
      <c r="B43" s="169">
        <f t="shared" si="2"/>
        <v>796</v>
      </c>
      <c r="C43" s="169">
        <f t="shared" si="3"/>
        <v>785</v>
      </c>
      <c r="D43" s="169">
        <f t="shared" si="3"/>
        <v>854</v>
      </c>
      <c r="E43" s="169">
        <f t="shared" si="3"/>
        <v>-806</v>
      </c>
      <c r="F43" s="169">
        <f t="shared" si="3"/>
        <v>-836</v>
      </c>
      <c r="G43" s="169">
        <f t="shared" si="3"/>
        <v>-700</v>
      </c>
      <c r="H43" s="169">
        <f t="shared" si="3"/>
        <v>-787</v>
      </c>
      <c r="I43" s="169">
        <f t="shared" si="3"/>
        <v>704</v>
      </c>
    </row>
    <row r="44" spans="1:10" ht="15" thickBot="1" x14ac:dyDescent="0.45">
      <c r="A44" s="169">
        <v>2018</v>
      </c>
      <c r="B44" s="169">
        <f t="shared" si="2"/>
        <v>1003</v>
      </c>
      <c r="C44" s="169">
        <f t="shared" si="3"/>
        <v>818</v>
      </c>
      <c r="D44" s="169">
        <f t="shared" si="3"/>
        <v>1022</v>
      </c>
      <c r="E44" s="169">
        <f t="shared" si="3"/>
        <v>-824</v>
      </c>
      <c r="F44" s="169">
        <f t="shared" si="3"/>
        <v>-932</v>
      </c>
      <c r="G44" s="169">
        <f t="shared" si="3"/>
        <v>-827</v>
      </c>
      <c r="H44" s="169">
        <f t="shared" si="3"/>
        <v>-767</v>
      </c>
      <c r="I44" s="169">
        <f t="shared" si="3"/>
        <v>802</v>
      </c>
    </row>
    <row r="45" spans="1:10" ht="15" thickBot="1" x14ac:dyDescent="0.45">
      <c r="A45" s="169">
        <v>2019</v>
      </c>
      <c r="B45" s="169">
        <f t="shared" si="2"/>
        <v>1068</v>
      </c>
      <c r="C45" s="169">
        <f t="shared" si="3"/>
        <v>1094</v>
      </c>
      <c r="D45" s="169">
        <f t="shared" si="3"/>
        <v>1031</v>
      </c>
      <c r="E45" s="169">
        <f t="shared" si="3"/>
        <v>-1059</v>
      </c>
      <c r="F45" s="169">
        <f t="shared" si="3"/>
        <v>-911</v>
      </c>
      <c r="G45" s="169">
        <f t="shared" si="3"/>
        <v>-1098</v>
      </c>
      <c r="H45" s="169">
        <f t="shared" si="3"/>
        <v>-867</v>
      </c>
      <c r="I45" s="169">
        <f t="shared" si="3"/>
        <v>981</v>
      </c>
    </row>
    <row r="46" spans="1:10" ht="15" thickBot="1" x14ac:dyDescent="0.45">
      <c r="A46" s="169">
        <v>2020</v>
      </c>
      <c r="B46" s="169">
        <f t="shared" si="2"/>
        <v>1227</v>
      </c>
      <c r="C46" s="169">
        <f t="shared" si="3"/>
        <v>1216</v>
      </c>
      <c r="D46" s="169">
        <f t="shared" si="3"/>
        <v>1163</v>
      </c>
      <c r="E46" s="169">
        <f t="shared" si="3"/>
        <v>-1175</v>
      </c>
      <c r="F46" s="169">
        <f t="shared" si="3"/>
        <v>-1020</v>
      </c>
      <c r="G46" s="169">
        <f t="shared" si="3"/>
        <v>-1047</v>
      </c>
      <c r="H46" s="169">
        <f t="shared" si="3"/>
        <v>-1142</v>
      </c>
      <c r="I46" s="169">
        <f t="shared" si="3"/>
        <v>1146</v>
      </c>
    </row>
    <row r="47" spans="1:10" ht="15.9" thickBot="1" x14ac:dyDescent="0.45">
      <c r="A47" s="337" t="s">
        <v>489</v>
      </c>
      <c r="B47" s="338"/>
      <c r="C47" s="338"/>
      <c r="D47" s="338"/>
      <c r="E47" s="338"/>
      <c r="F47" s="338"/>
      <c r="G47" s="338"/>
      <c r="H47" s="338"/>
      <c r="I47" s="339"/>
      <c r="J47" s="167"/>
    </row>
    <row r="48" spans="1:10" ht="15" thickBot="1" x14ac:dyDescent="0.45">
      <c r="A48" s="169">
        <v>2010</v>
      </c>
      <c r="B48" s="172" t="s">
        <v>273</v>
      </c>
      <c r="C48" s="172" t="s">
        <v>273</v>
      </c>
      <c r="D48" s="172" t="s">
        <v>273</v>
      </c>
      <c r="E48" s="172" t="s">
        <v>273</v>
      </c>
      <c r="F48" s="172" t="s">
        <v>273</v>
      </c>
      <c r="G48" s="172" t="s">
        <v>273</v>
      </c>
      <c r="H48" s="172" t="s">
        <v>273</v>
      </c>
      <c r="I48" s="172" t="s">
        <v>273</v>
      </c>
    </row>
    <row r="49" spans="1:9" ht="15" thickBot="1" x14ac:dyDescent="0.45">
      <c r="A49" s="169">
        <v>2011</v>
      </c>
      <c r="B49" s="169">
        <f>B24-B23</f>
        <v>84</v>
      </c>
      <c r="C49" s="169">
        <f t="shared" ref="C49:I49" si="4">C24-C23</f>
        <v>6</v>
      </c>
      <c r="D49" s="169">
        <f t="shared" si="4"/>
        <v>99</v>
      </c>
      <c r="E49" s="169">
        <f t="shared" si="4"/>
        <v>23</v>
      </c>
      <c r="F49" s="169">
        <f t="shared" si="4"/>
        <v>-142</v>
      </c>
      <c r="G49" s="169">
        <f t="shared" si="4"/>
        <v>-2</v>
      </c>
      <c r="H49" s="169">
        <f t="shared" si="4"/>
        <v>44</v>
      </c>
      <c r="I49" s="169">
        <f t="shared" si="4"/>
        <v>-54</v>
      </c>
    </row>
    <row r="50" spans="1:9" ht="15" thickBot="1" x14ac:dyDescent="0.45">
      <c r="A50" s="169">
        <v>2012</v>
      </c>
      <c r="B50" s="169">
        <f t="shared" ref="B50:I58" si="5">B25-B24</f>
        <v>209</v>
      </c>
      <c r="C50" s="169">
        <f t="shared" si="5"/>
        <v>118</v>
      </c>
      <c r="D50" s="169">
        <f t="shared" si="5"/>
        <v>225</v>
      </c>
      <c r="E50" s="169">
        <f t="shared" si="5"/>
        <v>-262</v>
      </c>
      <c r="F50" s="169">
        <f t="shared" si="5"/>
        <v>23</v>
      </c>
      <c r="G50" s="169">
        <f t="shared" si="5"/>
        <v>-257</v>
      </c>
      <c r="H50" s="169">
        <f t="shared" si="5"/>
        <v>-178</v>
      </c>
      <c r="I50" s="169">
        <f t="shared" si="5"/>
        <v>187</v>
      </c>
    </row>
    <row r="51" spans="1:9" ht="15" thickBot="1" x14ac:dyDescent="0.45">
      <c r="A51" s="169">
        <v>2013</v>
      </c>
      <c r="B51" s="169">
        <f t="shared" si="5"/>
        <v>114</v>
      </c>
      <c r="C51" s="169">
        <f t="shared" si="5"/>
        <v>124</v>
      </c>
      <c r="D51" s="169">
        <f t="shared" si="5"/>
        <v>68</v>
      </c>
      <c r="E51" s="169">
        <f t="shared" si="5"/>
        <v>-82</v>
      </c>
      <c r="F51" s="169">
        <f t="shared" si="5"/>
        <v>-245</v>
      </c>
      <c r="G51" s="169">
        <f t="shared" si="5"/>
        <v>23</v>
      </c>
      <c r="H51" s="169">
        <f t="shared" si="5"/>
        <v>-111</v>
      </c>
      <c r="I51" s="169">
        <f t="shared" si="5"/>
        <v>43</v>
      </c>
    </row>
    <row r="52" spans="1:9" ht="15" thickBot="1" x14ac:dyDescent="0.45">
      <c r="A52" s="169">
        <v>2014</v>
      </c>
      <c r="B52" s="169">
        <f t="shared" si="5"/>
        <v>86</v>
      </c>
      <c r="C52" s="169">
        <f t="shared" si="5"/>
        <v>131</v>
      </c>
      <c r="D52" s="169">
        <f t="shared" si="5"/>
        <v>76</v>
      </c>
      <c r="E52" s="169">
        <f t="shared" si="5"/>
        <v>-102</v>
      </c>
      <c r="F52" s="169">
        <f t="shared" si="5"/>
        <v>-1</v>
      </c>
      <c r="G52" s="169">
        <f t="shared" si="5"/>
        <v>-200</v>
      </c>
      <c r="H52" s="169">
        <f t="shared" si="5"/>
        <v>-42</v>
      </c>
      <c r="I52" s="169">
        <f t="shared" si="5"/>
        <v>93</v>
      </c>
    </row>
    <row r="53" spans="1:9" ht="15" thickBot="1" x14ac:dyDescent="0.45">
      <c r="A53" s="169">
        <v>2015</v>
      </c>
      <c r="B53" s="169">
        <f t="shared" si="5"/>
        <v>100</v>
      </c>
      <c r="C53" s="169">
        <f t="shared" si="5"/>
        <v>175</v>
      </c>
      <c r="D53" s="169">
        <f t="shared" si="5"/>
        <v>148</v>
      </c>
      <c r="E53" s="169">
        <f t="shared" si="5"/>
        <v>-76</v>
      </c>
      <c r="F53" s="169">
        <f t="shared" si="5"/>
        <v>-110</v>
      </c>
      <c r="G53" s="169">
        <f t="shared" si="5"/>
        <v>-31</v>
      </c>
      <c r="H53" s="169">
        <f t="shared" si="5"/>
        <v>-233</v>
      </c>
      <c r="I53" s="169">
        <f t="shared" si="5"/>
        <v>282</v>
      </c>
    </row>
    <row r="54" spans="1:9" ht="15" thickBot="1" x14ac:dyDescent="0.45">
      <c r="A54" s="169">
        <v>2016</v>
      </c>
      <c r="B54" s="169">
        <f t="shared" si="5"/>
        <v>48</v>
      </c>
      <c r="C54" s="169">
        <f t="shared" si="5"/>
        <v>189</v>
      </c>
      <c r="D54" s="169">
        <f t="shared" si="5"/>
        <v>48</v>
      </c>
      <c r="E54" s="169">
        <f t="shared" si="5"/>
        <v>-62</v>
      </c>
      <c r="F54" s="169">
        <f t="shared" si="5"/>
        <v>-255</v>
      </c>
      <c r="G54" s="169">
        <f t="shared" si="5"/>
        <v>-260</v>
      </c>
      <c r="H54" s="169">
        <f t="shared" si="5"/>
        <v>2</v>
      </c>
      <c r="I54" s="169">
        <f t="shared" si="5"/>
        <v>-26</v>
      </c>
    </row>
    <row r="55" spans="1:9" ht="15" thickBot="1" x14ac:dyDescent="0.45">
      <c r="A55" s="169">
        <v>2017</v>
      </c>
      <c r="B55" s="169">
        <f t="shared" si="5"/>
        <v>155</v>
      </c>
      <c r="C55" s="169">
        <f t="shared" si="5"/>
        <v>42</v>
      </c>
      <c r="D55" s="169">
        <f t="shared" si="5"/>
        <v>190</v>
      </c>
      <c r="E55" s="169">
        <f t="shared" si="5"/>
        <v>-245</v>
      </c>
      <c r="F55" s="169">
        <f t="shared" si="5"/>
        <v>-106</v>
      </c>
      <c r="G55" s="169">
        <f t="shared" si="5"/>
        <v>27</v>
      </c>
      <c r="H55" s="169">
        <f t="shared" si="5"/>
        <v>-269</v>
      </c>
      <c r="I55" s="169">
        <f t="shared" si="5"/>
        <v>179</v>
      </c>
    </row>
    <row r="56" spans="1:9" ht="15" thickBot="1" x14ac:dyDescent="0.45">
      <c r="A56" s="169">
        <v>2018</v>
      </c>
      <c r="B56" s="169">
        <f t="shared" si="5"/>
        <v>207</v>
      </c>
      <c r="C56" s="169">
        <f t="shared" si="5"/>
        <v>33</v>
      </c>
      <c r="D56" s="169">
        <f t="shared" si="5"/>
        <v>168</v>
      </c>
      <c r="E56" s="169">
        <f t="shared" si="5"/>
        <v>-18</v>
      </c>
      <c r="F56" s="169">
        <f t="shared" si="5"/>
        <v>-96</v>
      </c>
      <c r="G56" s="169">
        <f t="shared" si="5"/>
        <v>-127</v>
      </c>
      <c r="H56" s="169">
        <f t="shared" si="5"/>
        <v>20</v>
      </c>
      <c r="I56" s="169">
        <f t="shared" si="5"/>
        <v>98</v>
      </c>
    </row>
    <row r="57" spans="1:9" ht="15" thickBot="1" x14ac:dyDescent="0.45">
      <c r="A57" s="169">
        <v>2019</v>
      </c>
      <c r="B57" s="169">
        <f t="shared" si="5"/>
        <v>65</v>
      </c>
      <c r="C57" s="169">
        <f t="shared" si="5"/>
        <v>276</v>
      </c>
      <c r="D57" s="169">
        <f t="shared" si="5"/>
        <v>9</v>
      </c>
      <c r="E57" s="169">
        <f t="shared" si="5"/>
        <v>-235</v>
      </c>
      <c r="F57" s="169">
        <f t="shared" si="5"/>
        <v>21</v>
      </c>
      <c r="G57" s="169">
        <f t="shared" si="5"/>
        <v>-271</v>
      </c>
      <c r="H57" s="169">
        <f t="shared" si="5"/>
        <v>-100</v>
      </c>
      <c r="I57" s="169">
        <f t="shared" si="5"/>
        <v>179</v>
      </c>
    </row>
    <row r="58" spans="1:9" ht="15" thickBot="1" x14ac:dyDescent="0.45">
      <c r="A58" s="169">
        <v>2020</v>
      </c>
      <c r="B58" s="169">
        <f t="shared" si="5"/>
        <v>159</v>
      </c>
      <c r="C58" s="169">
        <f t="shared" si="5"/>
        <v>122</v>
      </c>
      <c r="D58" s="169">
        <f t="shared" si="5"/>
        <v>132</v>
      </c>
      <c r="E58" s="169">
        <f t="shared" si="5"/>
        <v>-116</v>
      </c>
      <c r="F58" s="169">
        <f t="shared" si="5"/>
        <v>-109</v>
      </c>
      <c r="G58" s="169">
        <f t="shared" si="5"/>
        <v>51</v>
      </c>
      <c r="H58" s="169">
        <f t="shared" si="5"/>
        <v>-275</v>
      </c>
      <c r="I58" s="169">
        <f t="shared" si="5"/>
        <v>165</v>
      </c>
    </row>
    <row r="59" spans="1:9" ht="15.9" thickBot="1" x14ac:dyDescent="0.45">
      <c r="A59" s="337" t="s">
        <v>490</v>
      </c>
      <c r="B59" s="338"/>
      <c r="C59" s="338"/>
      <c r="D59" s="338"/>
      <c r="E59" s="338"/>
      <c r="F59" s="338"/>
      <c r="G59" s="338"/>
      <c r="H59" s="338"/>
      <c r="I59" s="339"/>
    </row>
    <row r="60" spans="1:9" ht="15" thickBot="1" x14ac:dyDescent="0.45">
      <c r="A60" s="169">
        <v>2010</v>
      </c>
      <c r="B60" s="170">
        <f>B36/B$23</f>
        <v>0</v>
      </c>
      <c r="C60" s="170">
        <f t="shared" ref="C60:I60" si="6">C36/C$23</f>
        <v>0</v>
      </c>
      <c r="D60" s="170">
        <f t="shared" si="6"/>
        <v>0</v>
      </c>
      <c r="E60" s="170">
        <f t="shared" si="6"/>
        <v>0</v>
      </c>
      <c r="F60" s="170">
        <f t="shared" si="6"/>
        <v>0</v>
      </c>
      <c r="G60" s="170">
        <f t="shared" si="6"/>
        <v>0</v>
      </c>
      <c r="H60" s="170">
        <f t="shared" si="6"/>
        <v>0</v>
      </c>
      <c r="I60" s="170">
        <f t="shared" si="6"/>
        <v>0</v>
      </c>
    </row>
    <row r="61" spans="1:9" ht="15" thickBot="1" x14ac:dyDescent="0.45">
      <c r="A61" s="169">
        <v>2011</v>
      </c>
      <c r="B61" s="170">
        <f t="shared" ref="B61:I70" si="7">B37/B$23</f>
        <v>6.3829787234042548E-2</v>
      </c>
      <c r="C61" s="170">
        <f>C37/C$23</f>
        <v>4.3572984749455342E-3</v>
      </c>
      <c r="D61" s="170">
        <f t="shared" si="7"/>
        <v>7.8199052132701424E-2</v>
      </c>
      <c r="E61" s="170">
        <f t="shared" si="7"/>
        <v>1.2294205687406457E-3</v>
      </c>
      <c r="F61" s="170">
        <f t="shared" si="7"/>
        <v>-7.5952075310226786E-3</v>
      </c>
      <c r="G61" s="170">
        <f t="shared" si="7"/>
        <v>-1.0685473099321472E-4</v>
      </c>
      <c r="H61" s="170">
        <f t="shared" si="7"/>
        <v>2.3562172003855626E-3</v>
      </c>
      <c r="I61" s="170">
        <f t="shared" si="7"/>
        <v>-4.7577092511013217E-3</v>
      </c>
    </row>
    <row r="62" spans="1:9" ht="15" thickBot="1" x14ac:dyDescent="0.45">
      <c r="A62" s="169">
        <v>2012</v>
      </c>
      <c r="B62" s="170">
        <f t="shared" si="7"/>
        <v>0.22264437689969604</v>
      </c>
      <c r="C62" s="170">
        <f t="shared" si="7"/>
        <v>9.0050835148874367E-2</v>
      </c>
      <c r="D62" s="170">
        <f t="shared" si="7"/>
        <v>0.25592417061611372</v>
      </c>
      <c r="E62" s="170">
        <f t="shared" si="7"/>
        <v>-1.2775283301261492E-2</v>
      </c>
      <c r="F62" s="170">
        <f t="shared" si="7"/>
        <v>-6.3649978605049206E-3</v>
      </c>
      <c r="G62" s="170">
        <f t="shared" si="7"/>
        <v>-1.3837687663621307E-2</v>
      </c>
      <c r="H62" s="170">
        <f t="shared" si="7"/>
        <v>-7.1757523829923961E-3</v>
      </c>
      <c r="I62" s="170">
        <f t="shared" si="7"/>
        <v>1.1718061674008811E-2</v>
      </c>
    </row>
    <row r="63" spans="1:9" ht="15" thickBot="1" x14ac:dyDescent="0.45">
      <c r="A63" s="169">
        <v>2013</v>
      </c>
      <c r="B63" s="170">
        <f t="shared" si="7"/>
        <v>0.30927051671732525</v>
      </c>
      <c r="C63" s="170">
        <f t="shared" si="7"/>
        <v>0.18010167029774873</v>
      </c>
      <c r="D63" s="170">
        <f t="shared" si="7"/>
        <v>0.30963665086887837</v>
      </c>
      <c r="E63" s="170">
        <f t="shared" si="7"/>
        <v>-1.7158434894162924E-2</v>
      </c>
      <c r="F63" s="170">
        <f t="shared" si="7"/>
        <v>-1.9469405220367993E-2</v>
      </c>
      <c r="G63" s="170">
        <f t="shared" si="7"/>
        <v>-1.2608858257199337E-2</v>
      </c>
      <c r="H63" s="170">
        <f t="shared" si="7"/>
        <v>-1.3119845774874156E-2</v>
      </c>
      <c r="I63" s="170">
        <f t="shared" si="7"/>
        <v>1.5506607929515418E-2</v>
      </c>
    </row>
    <row r="64" spans="1:9" ht="15" thickBot="1" x14ac:dyDescent="0.45">
      <c r="A64" s="169">
        <v>2014</v>
      </c>
      <c r="B64" s="170">
        <f t="shared" si="7"/>
        <v>0.37462006079027355</v>
      </c>
      <c r="C64" s="170">
        <f t="shared" si="7"/>
        <v>0.27523602033405953</v>
      </c>
      <c r="D64" s="170">
        <f t="shared" si="7"/>
        <v>0.36966824644549762</v>
      </c>
      <c r="E64" s="170">
        <f>E40/E$23</f>
        <v>-2.2610647851186657E-2</v>
      </c>
      <c r="F64" s="170">
        <f t="shared" si="7"/>
        <v>-1.9522892597347026E-2</v>
      </c>
      <c r="G64" s="170">
        <f t="shared" si="7"/>
        <v>-2.3294331356520811E-2</v>
      </c>
      <c r="H64" s="170">
        <f t="shared" si="7"/>
        <v>-1.5368962193424013E-2</v>
      </c>
      <c r="I64" s="170">
        <f t="shared" si="7"/>
        <v>2.3700440528634362E-2</v>
      </c>
    </row>
    <row r="65" spans="1:9" ht="15" thickBot="1" x14ac:dyDescent="0.45">
      <c r="A65" s="169">
        <v>2015</v>
      </c>
      <c r="B65" s="170">
        <f t="shared" si="7"/>
        <v>0.45060790273556228</v>
      </c>
      <c r="C65" s="170">
        <f t="shared" si="7"/>
        <v>0.40232389251997097</v>
      </c>
      <c r="D65" s="170">
        <f t="shared" si="7"/>
        <v>0.48657187993680884</v>
      </c>
      <c r="E65" s="170">
        <f t="shared" si="7"/>
        <v>-2.6673081034851401E-2</v>
      </c>
      <c r="F65" s="170">
        <f t="shared" si="7"/>
        <v>-2.540650406504065E-2</v>
      </c>
      <c r="G65" s="170">
        <f t="shared" si="7"/>
        <v>-2.4950579686915639E-2</v>
      </c>
      <c r="H65" s="170">
        <f t="shared" si="7"/>
        <v>-2.7846203277283925E-2</v>
      </c>
      <c r="I65" s="170">
        <f t="shared" si="7"/>
        <v>4.8546255506607933E-2</v>
      </c>
    </row>
    <row r="66" spans="1:9" ht="15" thickBot="1" x14ac:dyDescent="0.45">
      <c r="A66" s="169">
        <v>2016</v>
      </c>
      <c r="B66" s="170">
        <f t="shared" si="7"/>
        <v>0.48708206686930089</v>
      </c>
      <c r="C66" s="170">
        <f t="shared" si="7"/>
        <v>0.5395787944807553</v>
      </c>
      <c r="D66" s="170">
        <f t="shared" si="7"/>
        <v>0.52448657187993686</v>
      </c>
      <c r="E66" s="170">
        <f t="shared" si="7"/>
        <v>-2.9987171263630534E-2</v>
      </c>
      <c r="F66" s="170">
        <f t="shared" si="7"/>
        <v>-3.9045785194694052E-2</v>
      </c>
      <c r="G66" s="170">
        <f t="shared" si="7"/>
        <v>-3.8841694716033555E-2</v>
      </c>
      <c r="H66" s="170">
        <f t="shared" si="7"/>
        <v>-2.7739102495448215E-2</v>
      </c>
      <c r="I66" s="170">
        <f t="shared" si="7"/>
        <v>4.6255506607929514E-2</v>
      </c>
    </row>
    <row r="67" spans="1:9" ht="15" thickBot="1" x14ac:dyDescent="0.45">
      <c r="A67" s="169">
        <v>2017</v>
      </c>
      <c r="B67" s="170">
        <f t="shared" si="7"/>
        <v>0.60486322188449848</v>
      </c>
      <c r="C67" s="170">
        <f t="shared" si="7"/>
        <v>0.570079883805374</v>
      </c>
      <c r="D67" s="170">
        <f t="shared" si="7"/>
        <v>0.674565560821485</v>
      </c>
      <c r="E67" s="170">
        <f t="shared" si="7"/>
        <v>-4.3083172974128718E-2</v>
      </c>
      <c r="F67" s="170">
        <f t="shared" si="7"/>
        <v>-4.4715447154471545E-2</v>
      </c>
      <c r="G67" s="170">
        <f t="shared" si="7"/>
        <v>-3.7399155847625154E-2</v>
      </c>
      <c r="H67" s="170">
        <f t="shared" si="7"/>
        <v>-4.2144157652350862E-2</v>
      </c>
      <c r="I67" s="170">
        <f t="shared" si="7"/>
        <v>6.2026431718061673E-2</v>
      </c>
    </row>
    <row r="68" spans="1:9" ht="15" thickBot="1" x14ac:dyDescent="0.45">
      <c r="A68" s="169">
        <v>2018</v>
      </c>
      <c r="B68" s="170">
        <f t="shared" si="7"/>
        <v>0.7621580547112462</v>
      </c>
      <c r="C68" s="170">
        <f t="shared" si="7"/>
        <v>0.59404502541757442</v>
      </c>
      <c r="D68" s="170">
        <f t="shared" si="7"/>
        <v>0.8072669826224329</v>
      </c>
      <c r="E68" s="170">
        <f t="shared" si="7"/>
        <v>-4.4045328201838783E-2</v>
      </c>
      <c r="F68" s="170">
        <f t="shared" si="7"/>
        <v>-4.9850235344458704E-2</v>
      </c>
      <c r="G68" s="170">
        <f t="shared" si="7"/>
        <v>-4.4184431265694289E-2</v>
      </c>
      <c r="H68" s="170">
        <f t="shared" si="7"/>
        <v>-4.1073149833993787E-2</v>
      </c>
      <c r="I68" s="170">
        <f t="shared" si="7"/>
        <v>7.0660792951541845E-2</v>
      </c>
    </row>
    <row r="69" spans="1:9" ht="15" thickBot="1" x14ac:dyDescent="0.45">
      <c r="A69" s="169">
        <v>2019</v>
      </c>
      <c r="B69" s="170">
        <f t="shared" si="7"/>
        <v>0.81155015197568392</v>
      </c>
      <c r="C69" s="170">
        <f t="shared" si="7"/>
        <v>0.79448075526506901</v>
      </c>
      <c r="D69" s="170">
        <f t="shared" si="7"/>
        <v>0.8143759873617693</v>
      </c>
      <c r="E69" s="170">
        <f>E45/E$23</f>
        <v>-5.6606799230275819E-2</v>
      </c>
      <c r="F69" s="170">
        <f t="shared" si="7"/>
        <v>-4.8727000427899014E-2</v>
      </c>
      <c r="G69" s="170">
        <f t="shared" si="7"/>
        <v>-5.8663247315274884E-2</v>
      </c>
      <c r="H69" s="170">
        <f t="shared" si="7"/>
        <v>-4.6428188925779157E-2</v>
      </c>
      <c r="I69" s="170">
        <f t="shared" si="7"/>
        <v>8.6431718061674004E-2</v>
      </c>
    </row>
    <row r="70" spans="1:9" ht="15" thickBot="1" x14ac:dyDescent="0.45">
      <c r="A70" s="169">
        <v>2020</v>
      </c>
      <c r="B70" s="170">
        <f t="shared" si="7"/>
        <v>0.93237082066869303</v>
      </c>
      <c r="C70" s="170">
        <f t="shared" si="7"/>
        <v>0.88307915758896149</v>
      </c>
      <c r="D70" s="170">
        <f t="shared" si="7"/>
        <v>0.91864139020537128</v>
      </c>
      <c r="E70" s="170">
        <f>E46/E$23</f>
        <v>-6.2807355142185162E-2</v>
      </c>
      <c r="F70" s="170">
        <f t="shared" si="7"/>
        <v>-5.4557124518613609E-2</v>
      </c>
      <c r="G70" s="170">
        <f t="shared" si="7"/>
        <v>-5.593845167494791E-2</v>
      </c>
      <c r="H70" s="170">
        <f t="shared" si="7"/>
        <v>-6.1154546428188926E-2</v>
      </c>
      <c r="I70" s="170">
        <f t="shared" si="7"/>
        <v>0.10096916299559472</v>
      </c>
    </row>
    <row r="71" spans="1:9" ht="15.9" thickBot="1" x14ac:dyDescent="0.45">
      <c r="A71" s="337" t="s">
        <v>491</v>
      </c>
      <c r="B71" s="338"/>
      <c r="C71" s="338"/>
      <c r="D71" s="338"/>
      <c r="E71" s="338"/>
      <c r="F71" s="338"/>
      <c r="G71" s="338"/>
      <c r="H71" s="338"/>
      <c r="I71" s="339"/>
    </row>
    <row r="72" spans="1:9" ht="15" thickBot="1" x14ac:dyDescent="0.45">
      <c r="A72" s="169">
        <v>2010</v>
      </c>
      <c r="B72" s="172" t="s">
        <v>273</v>
      </c>
      <c r="C72" s="172" t="s">
        <v>273</v>
      </c>
      <c r="D72" s="172" t="s">
        <v>273</v>
      </c>
      <c r="E72" s="172" t="s">
        <v>273</v>
      </c>
      <c r="F72" s="172" t="s">
        <v>273</v>
      </c>
      <c r="G72" s="172" t="s">
        <v>273</v>
      </c>
      <c r="H72" s="172" t="s">
        <v>273</v>
      </c>
      <c r="I72" s="172" t="s">
        <v>273</v>
      </c>
    </row>
    <row r="73" spans="1:9" ht="15" thickBot="1" x14ac:dyDescent="0.45">
      <c r="A73" s="169">
        <v>2011</v>
      </c>
      <c r="B73" s="170">
        <f>B49/B23</f>
        <v>6.3829787234042548E-2</v>
      </c>
      <c r="C73" s="170">
        <f t="shared" ref="C73:I73" si="8">C49/C23</f>
        <v>4.3572984749455342E-3</v>
      </c>
      <c r="D73" s="170">
        <f t="shared" si="8"/>
        <v>7.8199052132701424E-2</v>
      </c>
      <c r="E73" s="170">
        <f t="shared" si="8"/>
        <v>1.2294205687406457E-3</v>
      </c>
      <c r="F73" s="170">
        <f t="shared" si="8"/>
        <v>-7.5952075310226786E-3</v>
      </c>
      <c r="G73" s="170">
        <f t="shared" si="8"/>
        <v>-1.0685473099321472E-4</v>
      </c>
      <c r="H73" s="170">
        <f t="shared" si="8"/>
        <v>2.3562172003855626E-3</v>
      </c>
      <c r="I73" s="170">
        <f t="shared" si="8"/>
        <v>-4.7577092511013217E-3</v>
      </c>
    </row>
    <row r="74" spans="1:9" ht="15" thickBot="1" x14ac:dyDescent="0.45">
      <c r="A74" s="169">
        <v>2012</v>
      </c>
      <c r="B74" s="170">
        <f t="shared" ref="B74:I82" si="9">B50/B24</f>
        <v>0.1492857142857143</v>
      </c>
      <c r="C74" s="170">
        <f t="shared" si="9"/>
        <v>8.5321764280549536E-2</v>
      </c>
      <c r="D74" s="170">
        <f t="shared" si="9"/>
        <v>0.16483516483516483</v>
      </c>
      <c r="E74" s="170">
        <f t="shared" si="9"/>
        <v>-1.3987507340771982E-2</v>
      </c>
      <c r="F74" s="170">
        <f t="shared" si="9"/>
        <v>1.2396248787323488E-3</v>
      </c>
      <c r="G74" s="170">
        <f t="shared" si="9"/>
        <v>-1.3732300293881913E-2</v>
      </c>
      <c r="H74" s="170">
        <f t="shared" si="9"/>
        <v>-9.5095629874986636E-3</v>
      </c>
      <c r="I74" s="170">
        <f t="shared" si="9"/>
        <v>1.6554532577903684E-2</v>
      </c>
    </row>
    <row r="75" spans="1:9" ht="15" thickBot="1" x14ac:dyDescent="0.45">
      <c r="A75" s="169">
        <v>2013</v>
      </c>
      <c r="B75" s="170">
        <f t="shared" si="9"/>
        <v>7.0851460534493468E-2</v>
      </c>
      <c r="C75" s="170">
        <f t="shared" si="9"/>
        <v>8.2611592271818787E-2</v>
      </c>
      <c r="D75" s="170">
        <f t="shared" si="9"/>
        <v>4.2767295597484274E-2</v>
      </c>
      <c r="E75" s="170">
        <f t="shared" si="9"/>
        <v>-4.4398722183117655E-3</v>
      </c>
      <c r="F75" s="170">
        <f t="shared" si="9"/>
        <v>-1.3188351186951606E-2</v>
      </c>
      <c r="G75" s="170">
        <f t="shared" si="9"/>
        <v>1.2460721638314011E-3</v>
      </c>
      <c r="H75" s="170">
        <f t="shared" si="9"/>
        <v>-5.9870550161812298E-3</v>
      </c>
      <c r="I75" s="170">
        <f t="shared" si="9"/>
        <v>3.7446660280414526E-3</v>
      </c>
    </row>
    <row r="76" spans="1:9" ht="15" thickBot="1" x14ac:dyDescent="0.45">
      <c r="A76" s="169">
        <v>2014</v>
      </c>
      <c r="B76" s="170">
        <f t="shared" si="9"/>
        <v>4.9912942542077773E-2</v>
      </c>
      <c r="C76" s="170">
        <f t="shared" si="9"/>
        <v>8.0615384615384617E-2</v>
      </c>
      <c r="D76" s="170">
        <f t="shared" si="9"/>
        <v>4.5838359469240045E-2</v>
      </c>
      <c r="E76" s="170">
        <f t="shared" si="9"/>
        <v>-5.5473976178821993E-3</v>
      </c>
      <c r="F76" s="170">
        <f t="shared" si="9"/>
        <v>-5.4549421776129175E-5</v>
      </c>
      <c r="G76" s="170">
        <f t="shared" si="9"/>
        <v>-1.0821925220496726E-2</v>
      </c>
      <c r="H76" s="170">
        <f t="shared" si="9"/>
        <v>-2.2790167670519289E-3</v>
      </c>
      <c r="I76" s="170">
        <f t="shared" si="9"/>
        <v>8.068714211348256E-3</v>
      </c>
    </row>
    <row r="77" spans="1:9" ht="15" thickBot="1" x14ac:dyDescent="0.45">
      <c r="A77" s="169">
        <v>2015</v>
      </c>
      <c r="B77" s="170">
        <f t="shared" si="9"/>
        <v>5.5279159756771695E-2</v>
      </c>
      <c r="C77" s="170">
        <f t="shared" si="9"/>
        <v>9.9658314350797264E-2</v>
      </c>
      <c r="D77" s="170">
        <f t="shared" si="9"/>
        <v>8.5351787773933097E-2</v>
      </c>
      <c r="E77" s="170">
        <f t="shared" si="9"/>
        <v>-4.1564123598578067E-3</v>
      </c>
      <c r="F77" s="170">
        <f t="shared" si="9"/>
        <v>-6.0007637335660899E-3</v>
      </c>
      <c r="G77" s="170">
        <f t="shared" si="9"/>
        <v>-1.695749685465784E-3</v>
      </c>
      <c r="H77" s="170">
        <f t="shared" si="9"/>
        <v>-1.2671996519279926E-2</v>
      </c>
      <c r="I77" s="170">
        <f t="shared" si="9"/>
        <v>2.4270591272915053E-2</v>
      </c>
    </row>
    <row r="78" spans="1:9" ht="15" thickBot="1" x14ac:dyDescent="0.45">
      <c r="A78" s="169">
        <v>2016</v>
      </c>
      <c r="B78" s="170">
        <f t="shared" si="9"/>
        <v>2.5144054478784705E-2</v>
      </c>
      <c r="C78" s="170">
        <f t="shared" si="9"/>
        <v>9.787674779906784E-2</v>
      </c>
      <c r="D78" s="170">
        <f t="shared" si="9"/>
        <v>2.5504782146652496E-2</v>
      </c>
      <c r="E78" s="170">
        <f t="shared" si="9"/>
        <v>-3.4049096600582132E-3</v>
      </c>
      <c r="F78" s="170">
        <f t="shared" si="9"/>
        <v>-1.3994841117392021E-2</v>
      </c>
      <c r="G78" s="170">
        <f t="shared" si="9"/>
        <v>-1.4246575342465753E-2</v>
      </c>
      <c r="H78" s="170">
        <f t="shared" si="9"/>
        <v>1.1016855789357717E-4</v>
      </c>
      <c r="I78" s="170">
        <f t="shared" si="9"/>
        <v>-2.184690362154441E-3</v>
      </c>
    </row>
    <row r="79" spans="1:9" ht="15" thickBot="1" x14ac:dyDescent="0.45">
      <c r="A79" s="169">
        <v>2017</v>
      </c>
      <c r="B79" s="170">
        <f t="shared" si="9"/>
        <v>7.9202861522738879E-2</v>
      </c>
      <c r="C79" s="170">
        <f t="shared" si="9"/>
        <v>1.981132075471698E-2</v>
      </c>
      <c r="D79" s="170">
        <f t="shared" si="9"/>
        <v>9.8445595854922283E-2</v>
      </c>
      <c r="E79" s="170">
        <f t="shared" si="9"/>
        <v>-1.3500854135669808E-2</v>
      </c>
      <c r="F79" s="170">
        <f t="shared" si="9"/>
        <v>-5.9000333964154515E-3</v>
      </c>
      <c r="G79" s="170">
        <f t="shared" si="9"/>
        <v>1.500833796553641E-3</v>
      </c>
      <c r="H79" s="170">
        <f t="shared" si="9"/>
        <v>-1.4816038775060585E-2</v>
      </c>
      <c r="I79" s="170">
        <f t="shared" si="9"/>
        <v>1.5073684210526316E-2</v>
      </c>
    </row>
    <row r="80" spans="1:9" ht="15" thickBot="1" x14ac:dyDescent="0.45">
      <c r="A80" s="169">
        <v>2018</v>
      </c>
      <c r="B80" s="170">
        <f t="shared" si="9"/>
        <v>9.8011363636363633E-2</v>
      </c>
      <c r="C80" s="170">
        <f t="shared" si="9"/>
        <v>1.5263644773358002E-2</v>
      </c>
      <c r="D80" s="170">
        <f t="shared" si="9"/>
        <v>7.9245283018867921E-2</v>
      </c>
      <c r="E80" s="170">
        <f t="shared" si="9"/>
        <v>-1.0054742486872974E-3</v>
      </c>
      <c r="F80" s="170">
        <f t="shared" si="9"/>
        <v>-5.3751399776035833E-3</v>
      </c>
      <c r="G80" s="170">
        <f t="shared" si="9"/>
        <v>-7.0488982627518451E-3</v>
      </c>
      <c r="H80" s="170">
        <f t="shared" si="9"/>
        <v>1.1181304858276962E-3</v>
      </c>
      <c r="I80" s="170">
        <f t="shared" si="9"/>
        <v>8.130081300813009E-3</v>
      </c>
    </row>
    <row r="81" spans="1:9" ht="15" thickBot="1" x14ac:dyDescent="0.45">
      <c r="A81" s="169">
        <v>2019</v>
      </c>
      <c r="B81" s="170">
        <f t="shared" si="9"/>
        <v>2.8029322984044848E-2</v>
      </c>
      <c r="C81" s="170">
        <f t="shared" si="9"/>
        <v>0.12574031890660592</v>
      </c>
      <c r="D81" s="170">
        <f t="shared" si="9"/>
        <v>3.9335664335664339E-3</v>
      </c>
      <c r="E81" s="170">
        <f t="shared" si="9"/>
        <v>-1.3140237083426527E-2</v>
      </c>
      <c r="F81" s="170">
        <f t="shared" si="9"/>
        <v>1.1821661787885611E-3</v>
      </c>
      <c r="G81" s="170">
        <f t="shared" si="9"/>
        <v>-1.514812744550028E-2</v>
      </c>
      <c r="H81" s="170">
        <f t="shared" si="9"/>
        <v>-5.5844083319372311E-3</v>
      </c>
      <c r="I81" s="170">
        <f t="shared" si="9"/>
        <v>1.4730085582620145E-2</v>
      </c>
    </row>
    <row r="82" spans="1:9" ht="15" thickBot="1" x14ac:dyDescent="0.45">
      <c r="A82" s="169">
        <v>2020</v>
      </c>
      <c r="B82" s="170">
        <f t="shared" si="9"/>
        <v>6.6694630872483215E-2</v>
      </c>
      <c r="C82" s="170">
        <f t="shared" si="9"/>
        <v>4.9372723593686767E-2</v>
      </c>
      <c r="D82" s="170">
        <f t="shared" si="9"/>
        <v>5.7466260339573354E-2</v>
      </c>
      <c r="E82" s="170">
        <f t="shared" si="9"/>
        <v>-6.5726103461952517E-3</v>
      </c>
      <c r="F82" s="170">
        <f t="shared" si="9"/>
        <v>-6.1287601911723362E-3</v>
      </c>
      <c r="G82" s="170">
        <f t="shared" si="9"/>
        <v>2.8946024178443724E-3</v>
      </c>
      <c r="H82" s="170">
        <f t="shared" si="9"/>
        <v>-1.5443364968832482E-2</v>
      </c>
      <c r="I82" s="170">
        <f t="shared" si="9"/>
        <v>1.3380909901873328E-2</v>
      </c>
    </row>
    <row r="83" spans="1:9" ht="15.9" thickBot="1" x14ac:dyDescent="0.45">
      <c r="A83" s="337" t="s">
        <v>492</v>
      </c>
      <c r="B83" s="338"/>
      <c r="C83" s="338"/>
      <c r="D83" s="338"/>
      <c r="E83" s="338"/>
      <c r="F83" s="338"/>
      <c r="G83" s="338"/>
      <c r="H83" s="338"/>
      <c r="I83" s="339"/>
    </row>
    <row r="84" spans="1:9" ht="15" thickBot="1" x14ac:dyDescent="0.45">
      <c r="A84" s="169">
        <v>2010</v>
      </c>
      <c r="B84" s="170">
        <f>B23/B$23</f>
        <v>1</v>
      </c>
      <c r="C84" s="170">
        <f t="shared" ref="C84:I84" si="10">C23/C$23</f>
        <v>1</v>
      </c>
      <c r="D84" s="170">
        <f t="shared" si="10"/>
        <v>1</v>
      </c>
      <c r="E84" s="170">
        <f t="shared" si="10"/>
        <v>1</v>
      </c>
      <c r="F84" s="170">
        <f t="shared" si="10"/>
        <v>1</v>
      </c>
      <c r="G84" s="170">
        <f t="shared" si="10"/>
        <v>1</v>
      </c>
      <c r="H84" s="170">
        <f t="shared" si="10"/>
        <v>1</v>
      </c>
      <c r="I84" s="170">
        <f t="shared" si="10"/>
        <v>1</v>
      </c>
    </row>
    <row r="85" spans="1:9" ht="15" thickBot="1" x14ac:dyDescent="0.45">
      <c r="A85" s="169">
        <v>2011</v>
      </c>
      <c r="B85" s="170">
        <f t="shared" ref="B85:I94" si="11">B24/B$23</f>
        <v>1.0638297872340425</v>
      </c>
      <c r="C85" s="170">
        <f t="shared" si="11"/>
        <v>1.0043572984749456</v>
      </c>
      <c r="D85" s="170">
        <f t="shared" si="11"/>
        <v>1.0781990521327014</v>
      </c>
      <c r="E85" s="170">
        <f t="shared" si="11"/>
        <v>1.0012294205687406</v>
      </c>
      <c r="F85" s="170">
        <f t="shared" si="11"/>
        <v>0.99240479246897728</v>
      </c>
      <c r="G85" s="170">
        <f t="shared" si="11"/>
        <v>0.99989314526900674</v>
      </c>
      <c r="H85" s="170">
        <f t="shared" si="11"/>
        <v>1.0023562172003855</v>
      </c>
      <c r="I85" s="170">
        <f t="shared" si="11"/>
        <v>0.99524229074889869</v>
      </c>
    </row>
    <row r="86" spans="1:9" ht="15" thickBot="1" x14ac:dyDescent="0.45">
      <c r="A86" s="169">
        <v>2012</v>
      </c>
      <c r="B86" s="170">
        <f t="shared" si="11"/>
        <v>1.222644376899696</v>
      </c>
      <c r="C86" s="170">
        <f t="shared" si="11"/>
        <v>1.0900508351488745</v>
      </c>
      <c r="D86" s="170">
        <f t="shared" si="11"/>
        <v>1.2559241706161137</v>
      </c>
      <c r="E86" s="170">
        <f t="shared" si="11"/>
        <v>0.98722471669873846</v>
      </c>
      <c r="F86" s="170">
        <f t="shared" si="11"/>
        <v>0.99363500213949507</v>
      </c>
      <c r="G86" s="170">
        <f t="shared" si="11"/>
        <v>0.98616231233637874</v>
      </c>
      <c r="H86" s="170">
        <f t="shared" si="11"/>
        <v>0.9928242476170076</v>
      </c>
      <c r="I86" s="170">
        <f t="shared" si="11"/>
        <v>1.0117180616740089</v>
      </c>
    </row>
    <row r="87" spans="1:9" ht="15" thickBot="1" x14ac:dyDescent="0.45">
      <c r="A87" s="169">
        <v>2013</v>
      </c>
      <c r="B87" s="170">
        <f t="shared" si="11"/>
        <v>1.3092705167173253</v>
      </c>
      <c r="C87" s="170">
        <f t="shared" si="11"/>
        <v>1.1801016702977487</v>
      </c>
      <c r="D87" s="170">
        <f t="shared" si="11"/>
        <v>1.3096366508688784</v>
      </c>
      <c r="E87" s="170">
        <f t="shared" si="11"/>
        <v>0.98284156510583709</v>
      </c>
      <c r="F87" s="170">
        <f t="shared" si="11"/>
        <v>0.980530594779632</v>
      </c>
      <c r="G87" s="170">
        <f t="shared" si="11"/>
        <v>0.98739114174280063</v>
      </c>
      <c r="H87" s="170">
        <f t="shared" si="11"/>
        <v>0.98688015422512587</v>
      </c>
      <c r="I87" s="170">
        <f t="shared" si="11"/>
        <v>1.0155066079295154</v>
      </c>
    </row>
    <row r="88" spans="1:9" ht="15" thickBot="1" x14ac:dyDescent="0.45">
      <c r="A88" s="169">
        <v>2014</v>
      </c>
      <c r="B88" s="170">
        <f t="shared" si="11"/>
        <v>1.3746200607902737</v>
      </c>
      <c r="C88" s="170">
        <f t="shared" si="11"/>
        <v>1.2752360203340596</v>
      </c>
      <c r="D88" s="170">
        <f t="shared" si="11"/>
        <v>1.3696682464454977</v>
      </c>
      <c r="E88" s="170">
        <f t="shared" si="11"/>
        <v>0.9773893521488134</v>
      </c>
      <c r="F88" s="170">
        <f t="shared" si="11"/>
        <v>0.98047710740265293</v>
      </c>
      <c r="G88" s="170">
        <f t="shared" si="11"/>
        <v>0.97670566864347919</v>
      </c>
      <c r="H88" s="170">
        <f t="shared" si="11"/>
        <v>0.98463103780657601</v>
      </c>
      <c r="I88" s="170">
        <f t="shared" si="11"/>
        <v>1.0237004405286343</v>
      </c>
    </row>
    <row r="89" spans="1:9" ht="15" thickBot="1" x14ac:dyDescent="0.45">
      <c r="A89" s="169">
        <v>2015</v>
      </c>
      <c r="B89" s="170">
        <f t="shared" si="11"/>
        <v>1.4506079027355623</v>
      </c>
      <c r="C89" s="170">
        <f t="shared" si="11"/>
        <v>1.402323892519971</v>
      </c>
      <c r="D89" s="170">
        <f t="shared" si="11"/>
        <v>1.4865718799368088</v>
      </c>
      <c r="E89" s="170">
        <f t="shared" si="11"/>
        <v>0.97332691896514856</v>
      </c>
      <c r="F89" s="170">
        <f t="shared" si="11"/>
        <v>0.97459349593495936</v>
      </c>
      <c r="G89" s="170">
        <f t="shared" si="11"/>
        <v>0.97504942031308439</v>
      </c>
      <c r="H89" s="170">
        <f t="shared" si="11"/>
        <v>0.97215379672271607</v>
      </c>
      <c r="I89" s="170">
        <f t="shared" si="11"/>
        <v>1.0485462555066078</v>
      </c>
    </row>
    <row r="90" spans="1:9" ht="15" thickBot="1" x14ac:dyDescent="0.45">
      <c r="A90" s="169">
        <v>2016</v>
      </c>
      <c r="B90" s="170">
        <f t="shared" si="11"/>
        <v>1.487082066869301</v>
      </c>
      <c r="C90" s="170">
        <f t="shared" si="11"/>
        <v>1.5395787944807553</v>
      </c>
      <c r="D90" s="170">
        <f t="shared" si="11"/>
        <v>1.5244865718799367</v>
      </c>
      <c r="E90" s="170">
        <f t="shared" si="11"/>
        <v>0.97001282873636951</v>
      </c>
      <c r="F90" s="170">
        <f t="shared" si="11"/>
        <v>0.96095421480530596</v>
      </c>
      <c r="G90" s="170">
        <f t="shared" si="11"/>
        <v>0.9611583052839664</v>
      </c>
      <c r="H90" s="170">
        <f t="shared" si="11"/>
        <v>0.9722608975045518</v>
      </c>
      <c r="I90" s="170">
        <f t="shared" si="11"/>
        <v>1.0462555066079295</v>
      </c>
    </row>
    <row r="91" spans="1:9" ht="15" thickBot="1" x14ac:dyDescent="0.45">
      <c r="A91" s="169">
        <v>2017</v>
      </c>
      <c r="B91" s="170">
        <f>B30/B$23</f>
        <v>1.6048632218844985</v>
      </c>
      <c r="C91" s="170">
        <f t="shared" si="11"/>
        <v>1.570079883805374</v>
      </c>
      <c r="D91" s="170">
        <f t="shared" si="11"/>
        <v>1.6745655608214849</v>
      </c>
      <c r="E91" s="170">
        <f t="shared" si="11"/>
        <v>0.95691682702587133</v>
      </c>
      <c r="F91" s="170">
        <f t="shared" si="11"/>
        <v>0.95528455284552849</v>
      </c>
      <c r="G91" s="170">
        <f t="shared" si="11"/>
        <v>0.9626008441523749</v>
      </c>
      <c r="H91" s="170">
        <f t="shared" si="11"/>
        <v>0.95785584234764909</v>
      </c>
      <c r="I91" s="170">
        <f t="shared" si="11"/>
        <v>1.0620264317180617</v>
      </c>
    </row>
    <row r="92" spans="1:9" ht="15" thickBot="1" x14ac:dyDescent="0.45">
      <c r="A92" s="169">
        <v>2018</v>
      </c>
      <c r="B92" s="170">
        <f t="shared" si="11"/>
        <v>1.7621580547112461</v>
      </c>
      <c r="C92" s="170">
        <f t="shared" si="11"/>
        <v>1.5940450254175744</v>
      </c>
      <c r="D92" s="170">
        <f t="shared" si="11"/>
        <v>1.8072669826224328</v>
      </c>
      <c r="E92" s="170">
        <f t="shared" si="11"/>
        <v>0.95595467179816118</v>
      </c>
      <c r="F92" s="170">
        <f t="shared" si="11"/>
        <v>0.95014976465554124</v>
      </c>
      <c r="G92" s="170">
        <f t="shared" si="11"/>
        <v>0.95581556873430573</v>
      </c>
      <c r="H92" s="170">
        <f t="shared" si="11"/>
        <v>0.95892685016600621</v>
      </c>
      <c r="I92" s="170">
        <f t="shared" si="11"/>
        <v>1.0706607929515419</v>
      </c>
    </row>
    <row r="93" spans="1:9" ht="15" thickBot="1" x14ac:dyDescent="0.45">
      <c r="A93" s="169">
        <v>2019</v>
      </c>
      <c r="B93" s="170">
        <f t="shared" si="11"/>
        <v>1.8115501519756838</v>
      </c>
      <c r="C93" s="170">
        <f t="shared" si="11"/>
        <v>1.794480755265069</v>
      </c>
      <c r="D93" s="170">
        <f t="shared" si="11"/>
        <v>1.8143759873617693</v>
      </c>
      <c r="E93" s="170">
        <f t="shared" si="11"/>
        <v>0.94339320076972422</v>
      </c>
      <c r="F93" s="170">
        <f t="shared" si="11"/>
        <v>0.95127299957210099</v>
      </c>
      <c r="G93" s="170">
        <f t="shared" si="11"/>
        <v>0.94133675268472516</v>
      </c>
      <c r="H93" s="170">
        <f t="shared" si="11"/>
        <v>0.95357181107422084</v>
      </c>
      <c r="I93" s="170">
        <f t="shared" si="11"/>
        <v>1.086431718061674</v>
      </c>
    </row>
    <row r="94" spans="1:9" ht="15" thickBot="1" x14ac:dyDescent="0.45">
      <c r="A94" s="169">
        <v>2020</v>
      </c>
      <c r="B94" s="170">
        <f t="shared" si="11"/>
        <v>1.9323708206686929</v>
      </c>
      <c r="C94" s="170">
        <f t="shared" si="11"/>
        <v>1.8830791575889616</v>
      </c>
      <c r="D94" s="170">
        <f t="shared" si="11"/>
        <v>1.9186413902053712</v>
      </c>
      <c r="E94" s="170">
        <f t="shared" si="11"/>
        <v>0.93719264485781484</v>
      </c>
      <c r="F94" s="170">
        <f t="shared" si="11"/>
        <v>0.94544287548138639</v>
      </c>
      <c r="G94" s="170">
        <f t="shared" si="11"/>
        <v>0.94406154832505207</v>
      </c>
      <c r="H94" s="170">
        <f t="shared" si="11"/>
        <v>0.93884545357181104</v>
      </c>
      <c r="I94" s="170">
        <f t="shared" si="11"/>
        <v>1.1009691629955947</v>
      </c>
    </row>
    <row r="95" spans="1:9" ht="15.9" thickBot="1" x14ac:dyDescent="0.45">
      <c r="A95" s="337" t="s">
        <v>493</v>
      </c>
      <c r="B95" s="338"/>
      <c r="C95" s="338"/>
      <c r="D95" s="338"/>
      <c r="E95" s="338"/>
      <c r="F95" s="338"/>
      <c r="G95" s="338"/>
      <c r="H95" s="338"/>
      <c r="I95" s="339"/>
    </row>
    <row r="96" spans="1:9" ht="15" thickBot="1" x14ac:dyDescent="0.45">
      <c r="A96" s="169">
        <v>2010</v>
      </c>
      <c r="B96" s="172" t="s">
        <v>273</v>
      </c>
      <c r="C96" s="172" t="s">
        <v>273</v>
      </c>
      <c r="D96" s="172" t="s">
        <v>273</v>
      </c>
      <c r="E96" s="172" t="s">
        <v>273</v>
      </c>
      <c r="F96" s="172" t="s">
        <v>273</v>
      </c>
      <c r="G96" s="172" t="s">
        <v>273</v>
      </c>
      <c r="H96" s="172" t="s">
        <v>273</v>
      </c>
      <c r="I96" s="172" t="s">
        <v>273</v>
      </c>
    </row>
    <row r="97" spans="1:18" ht="15" thickBot="1" x14ac:dyDescent="0.45">
      <c r="A97" s="169">
        <v>2011</v>
      </c>
      <c r="B97" s="170">
        <f>B24/B23</f>
        <v>1.0638297872340425</v>
      </c>
      <c r="C97" s="170">
        <f t="shared" ref="C97:I97" si="12">C24/C23</f>
        <v>1.0043572984749456</v>
      </c>
      <c r="D97" s="170">
        <f t="shared" si="12"/>
        <v>1.0781990521327014</v>
      </c>
      <c r="E97" s="170">
        <f t="shared" si="12"/>
        <v>1.0012294205687406</v>
      </c>
      <c r="F97" s="170">
        <f t="shared" si="12"/>
        <v>0.99240479246897728</v>
      </c>
      <c r="G97" s="170">
        <f t="shared" si="12"/>
        <v>0.99989314526900674</v>
      </c>
      <c r="H97" s="170">
        <f t="shared" si="12"/>
        <v>1.0023562172003855</v>
      </c>
      <c r="I97" s="170">
        <f t="shared" si="12"/>
        <v>0.99524229074889869</v>
      </c>
    </row>
    <row r="98" spans="1:18" ht="15" thickBot="1" x14ac:dyDescent="0.45">
      <c r="A98" s="169">
        <v>2012</v>
      </c>
      <c r="B98" s="170">
        <f t="shared" ref="B98:I106" si="13">B25/B24</f>
        <v>1.1492857142857142</v>
      </c>
      <c r="C98" s="170">
        <f t="shared" si="13"/>
        <v>1.0853217642805495</v>
      </c>
      <c r="D98" s="170">
        <f t="shared" si="13"/>
        <v>1.1648351648351649</v>
      </c>
      <c r="E98" s="170">
        <f t="shared" si="13"/>
        <v>0.98601249265922797</v>
      </c>
      <c r="F98" s="170">
        <f t="shared" si="13"/>
        <v>1.0012396248787323</v>
      </c>
      <c r="G98" s="170">
        <f t="shared" si="13"/>
        <v>0.98626769970611805</v>
      </c>
      <c r="H98" s="170">
        <f t="shared" si="13"/>
        <v>0.99049043701250139</v>
      </c>
      <c r="I98" s="170">
        <f t="shared" si="13"/>
        <v>1.0165545325779037</v>
      </c>
    </row>
    <row r="99" spans="1:18" ht="15" thickBot="1" x14ac:dyDescent="0.45">
      <c r="A99" s="169">
        <v>2013</v>
      </c>
      <c r="B99" s="170">
        <f t="shared" si="13"/>
        <v>1.0708514605344934</v>
      </c>
      <c r="C99" s="170">
        <f t="shared" si="13"/>
        <v>1.0826115922718187</v>
      </c>
      <c r="D99" s="170">
        <f t="shared" si="13"/>
        <v>1.0427672955974843</v>
      </c>
      <c r="E99" s="170">
        <f t="shared" si="13"/>
        <v>0.99556012778168823</v>
      </c>
      <c r="F99" s="170">
        <f t="shared" si="13"/>
        <v>0.98681164881304839</v>
      </c>
      <c r="G99" s="170">
        <f t="shared" si="13"/>
        <v>1.0012460721638314</v>
      </c>
      <c r="H99" s="170">
        <f t="shared" si="13"/>
        <v>0.99401294498381876</v>
      </c>
      <c r="I99" s="170">
        <f t="shared" si="13"/>
        <v>1.0037446660280414</v>
      </c>
    </row>
    <row r="100" spans="1:18" ht="15" thickBot="1" x14ac:dyDescent="0.45">
      <c r="A100" s="169">
        <v>2014</v>
      </c>
      <c r="B100" s="170">
        <f t="shared" si="13"/>
        <v>1.0499129425420777</v>
      </c>
      <c r="C100" s="170">
        <f t="shared" si="13"/>
        <v>1.0806153846153845</v>
      </c>
      <c r="D100" s="170">
        <f t="shared" si="13"/>
        <v>1.04583835946924</v>
      </c>
      <c r="E100" s="170">
        <f t="shared" si="13"/>
        <v>0.99445260238211775</v>
      </c>
      <c r="F100" s="170">
        <f t="shared" si="13"/>
        <v>0.99994545057822382</v>
      </c>
      <c r="G100" s="170">
        <f t="shared" si="13"/>
        <v>0.98917807477950326</v>
      </c>
      <c r="H100" s="170">
        <f t="shared" si="13"/>
        <v>0.99772098323294811</v>
      </c>
      <c r="I100" s="170">
        <f t="shared" si="13"/>
        <v>1.0080687142113482</v>
      </c>
    </row>
    <row r="101" spans="1:18" ht="15" thickBot="1" x14ac:dyDescent="0.45">
      <c r="A101" s="169">
        <v>2015</v>
      </c>
      <c r="B101" s="170">
        <f t="shared" si="13"/>
        <v>1.0552791597567717</v>
      </c>
      <c r="C101" s="170">
        <f t="shared" si="13"/>
        <v>1.0996583143507972</v>
      </c>
      <c r="D101" s="170">
        <f t="shared" si="13"/>
        <v>1.0853517877739332</v>
      </c>
      <c r="E101" s="170">
        <f t="shared" si="13"/>
        <v>0.99584358764014225</v>
      </c>
      <c r="F101" s="170">
        <f t="shared" si="13"/>
        <v>0.99399923626643394</v>
      </c>
      <c r="G101" s="170">
        <f t="shared" si="13"/>
        <v>0.99830425031453418</v>
      </c>
      <c r="H101" s="170">
        <f t="shared" si="13"/>
        <v>0.98732800348072003</v>
      </c>
      <c r="I101" s="170">
        <f t="shared" si="13"/>
        <v>1.0242705912729151</v>
      </c>
    </row>
    <row r="102" spans="1:18" ht="15" thickBot="1" x14ac:dyDescent="0.45">
      <c r="A102" s="169">
        <v>2016</v>
      </c>
      <c r="B102" s="170">
        <f t="shared" si="13"/>
        <v>1.0251440544787846</v>
      </c>
      <c r="C102" s="170">
        <f t="shared" si="13"/>
        <v>1.0978767477990679</v>
      </c>
      <c r="D102" s="170">
        <f t="shared" si="13"/>
        <v>1.0255047821466525</v>
      </c>
      <c r="E102" s="170">
        <f t="shared" si="13"/>
        <v>0.99659509033994176</v>
      </c>
      <c r="F102" s="170">
        <f t="shared" si="13"/>
        <v>0.98600515888260798</v>
      </c>
      <c r="G102" s="170">
        <f t="shared" si="13"/>
        <v>0.98575342465753424</v>
      </c>
      <c r="H102" s="170">
        <f t="shared" si="13"/>
        <v>1.0001101685578935</v>
      </c>
      <c r="I102" s="170">
        <f t="shared" si="13"/>
        <v>0.99781530963784559</v>
      </c>
    </row>
    <row r="103" spans="1:18" ht="15" thickBot="1" x14ac:dyDescent="0.45">
      <c r="A103" s="169">
        <v>2017</v>
      </c>
      <c r="B103" s="170">
        <f t="shared" si="13"/>
        <v>1.0792028615227389</v>
      </c>
      <c r="C103" s="170">
        <f t="shared" si="13"/>
        <v>1.019811320754717</v>
      </c>
      <c r="D103" s="170">
        <f t="shared" si="13"/>
        <v>1.0984455958549222</v>
      </c>
      <c r="E103" s="170">
        <f t="shared" si="13"/>
        <v>0.98649914586433018</v>
      </c>
      <c r="F103" s="170">
        <f t="shared" si="13"/>
        <v>0.99409996660358457</v>
      </c>
      <c r="G103" s="170">
        <f t="shared" si="13"/>
        <v>1.0015008337965536</v>
      </c>
      <c r="H103" s="170">
        <f t="shared" si="13"/>
        <v>0.98518396122493945</v>
      </c>
      <c r="I103" s="170">
        <f t="shared" si="13"/>
        <v>1.0150736842105264</v>
      </c>
    </row>
    <row r="104" spans="1:18" ht="15" thickBot="1" x14ac:dyDescent="0.45">
      <c r="A104" s="169">
        <v>2018</v>
      </c>
      <c r="B104" s="170">
        <f t="shared" si="13"/>
        <v>1.0980113636363635</v>
      </c>
      <c r="C104" s="170">
        <f t="shared" si="13"/>
        <v>1.0152636447733581</v>
      </c>
      <c r="D104" s="170">
        <f t="shared" si="13"/>
        <v>1.0792452830188679</v>
      </c>
      <c r="E104" s="170">
        <f t="shared" si="13"/>
        <v>0.99899452575131276</v>
      </c>
      <c r="F104" s="170">
        <f t="shared" si="13"/>
        <v>0.99462486002239636</v>
      </c>
      <c r="G104" s="170">
        <f t="shared" si="13"/>
        <v>0.99295110173724821</v>
      </c>
      <c r="H104" s="170">
        <f t="shared" si="13"/>
        <v>1.0011181304858277</v>
      </c>
      <c r="I104" s="170">
        <f t="shared" si="13"/>
        <v>1.0081300813008129</v>
      </c>
    </row>
    <row r="105" spans="1:18" ht="15" thickBot="1" x14ac:dyDescent="0.45">
      <c r="A105" s="169">
        <v>2019</v>
      </c>
      <c r="B105" s="170">
        <f t="shared" si="13"/>
        <v>1.0280293229840449</v>
      </c>
      <c r="C105" s="170">
        <f t="shared" si="13"/>
        <v>1.125740318906606</v>
      </c>
      <c r="D105" s="170">
        <f t="shared" si="13"/>
        <v>1.0039335664335665</v>
      </c>
      <c r="E105" s="170">
        <f t="shared" si="13"/>
        <v>0.98685976291657351</v>
      </c>
      <c r="F105" s="170">
        <f t="shared" si="13"/>
        <v>1.0011821661787885</v>
      </c>
      <c r="G105" s="170">
        <f t="shared" si="13"/>
        <v>0.98485187255449969</v>
      </c>
      <c r="H105" s="170">
        <f t="shared" si="13"/>
        <v>0.99441559166806281</v>
      </c>
      <c r="I105" s="170">
        <f t="shared" si="13"/>
        <v>1.0147300855826202</v>
      </c>
    </row>
    <row r="106" spans="1:18" ht="15" thickBot="1" x14ac:dyDescent="0.45">
      <c r="A106" s="169">
        <v>2020</v>
      </c>
      <c r="B106" s="170">
        <f t="shared" si="13"/>
        <v>1.0666946308724832</v>
      </c>
      <c r="C106" s="170">
        <f t="shared" si="13"/>
        <v>1.0493727235936867</v>
      </c>
      <c r="D106" s="170">
        <f t="shared" si="13"/>
        <v>1.0574662603395732</v>
      </c>
      <c r="E106" s="170">
        <f t="shared" si="13"/>
        <v>0.99342738965380473</v>
      </c>
      <c r="F106" s="170">
        <f t="shared" si="13"/>
        <v>0.99387123980882763</v>
      </c>
      <c r="G106" s="170">
        <f t="shared" si="13"/>
        <v>1.0028946024178444</v>
      </c>
      <c r="H106" s="170">
        <f t="shared" si="13"/>
        <v>0.98455663503116753</v>
      </c>
      <c r="I106" s="170">
        <f t="shared" si="13"/>
        <v>1.0133809099018734</v>
      </c>
    </row>
    <row r="107" spans="1:18" ht="15.9" thickBot="1" x14ac:dyDescent="0.45">
      <c r="A107" s="337" t="s">
        <v>496</v>
      </c>
      <c r="B107" s="338"/>
      <c r="C107" s="338"/>
      <c r="D107" s="338"/>
      <c r="E107" s="338"/>
      <c r="F107" s="338"/>
      <c r="G107" s="338"/>
      <c r="H107" s="338"/>
      <c r="I107" s="339"/>
      <c r="J107" s="340"/>
      <c r="K107" s="340"/>
      <c r="L107" s="340"/>
      <c r="M107" s="340"/>
      <c r="N107" s="340"/>
      <c r="O107" s="340"/>
      <c r="P107" s="340"/>
      <c r="Q107" s="340"/>
      <c r="R107" s="340"/>
    </row>
    <row r="108" spans="1:18" ht="15" thickBot="1" x14ac:dyDescent="0.45">
      <c r="A108" s="169">
        <v>2010</v>
      </c>
      <c r="B108" s="169">
        <f>(B23-B$23)/(COUNT($A$23:$A$33)-1)</f>
        <v>0</v>
      </c>
      <c r="C108" s="169">
        <f t="shared" ref="C108:I108" si="14">(C23-C$23)/(COUNT($A$23:$A$33)-1)</f>
        <v>0</v>
      </c>
      <c r="D108" s="169">
        <f t="shared" si="14"/>
        <v>0</v>
      </c>
      <c r="E108" s="169">
        <f t="shared" si="14"/>
        <v>0</v>
      </c>
      <c r="F108" s="169">
        <f t="shared" si="14"/>
        <v>0</v>
      </c>
      <c r="G108" s="169">
        <f t="shared" si="14"/>
        <v>0</v>
      </c>
      <c r="H108" s="169">
        <f t="shared" si="14"/>
        <v>0</v>
      </c>
      <c r="I108" s="169">
        <f t="shared" si="14"/>
        <v>0</v>
      </c>
      <c r="J108" s="174"/>
      <c r="K108" s="174"/>
      <c r="L108" s="174"/>
      <c r="M108" s="174"/>
      <c r="N108" s="174"/>
      <c r="O108" s="174"/>
      <c r="P108" s="174"/>
      <c r="Q108" s="174"/>
      <c r="R108" s="174"/>
    </row>
    <row r="109" spans="1:18" ht="15" thickBot="1" x14ac:dyDescent="0.45">
      <c r="A109" s="169">
        <v>2011</v>
      </c>
      <c r="B109" s="169">
        <f t="shared" ref="B109:I118" si="15">(B24-B$23)/(COUNT($A$23:$A$33)-1)</f>
        <v>8.4</v>
      </c>
      <c r="C109" s="169">
        <f t="shared" si="15"/>
        <v>0.6</v>
      </c>
      <c r="D109" s="169">
        <f t="shared" si="15"/>
        <v>9.9</v>
      </c>
      <c r="E109" s="169">
        <f t="shared" si="15"/>
        <v>2.2999999999999998</v>
      </c>
      <c r="F109" s="169">
        <f t="shared" si="15"/>
        <v>-14.2</v>
      </c>
      <c r="G109" s="169">
        <f t="shared" si="15"/>
        <v>-0.2</v>
      </c>
      <c r="H109" s="169">
        <f t="shared" si="15"/>
        <v>4.4000000000000004</v>
      </c>
      <c r="I109" s="169">
        <f t="shared" si="15"/>
        <v>-5.4</v>
      </c>
      <c r="J109" s="174"/>
      <c r="K109" s="174"/>
      <c r="L109" s="174"/>
      <c r="M109" s="174"/>
      <c r="N109" s="174"/>
      <c r="O109" s="174"/>
      <c r="P109" s="174"/>
      <c r="Q109" s="174"/>
      <c r="R109" s="174"/>
    </row>
    <row r="110" spans="1:18" ht="15" thickBot="1" x14ac:dyDescent="0.45">
      <c r="A110" s="169">
        <v>2012</v>
      </c>
      <c r="B110" s="169">
        <f t="shared" si="15"/>
        <v>29.3</v>
      </c>
      <c r="C110" s="169">
        <f t="shared" si="15"/>
        <v>12.4</v>
      </c>
      <c r="D110" s="169">
        <f t="shared" si="15"/>
        <v>32.4</v>
      </c>
      <c r="E110" s="169">
        <f t="shared" si="15"/>
        <v>-23.9</v>
      </c>
      <c r="F110" s="169">
        <f t="shared" si="15"/>
        <v>-11.9</v>
      </c>
      <c r="G110" s="169">
        <f t="shared" si="15"/>
        <v>-25.9</v>
      </c>
      <c r="H110" s="169">
        <f t="shared" si="15"/>
        <v>-13.4</v>
      </c>
      <c r="I110" s="169">
        <f t="shared" si="15"/>
        <v>13.3</v>
      </c>
      <c r="J110" s="174"/>
      <c r="K110" s="174"/>
      <c r="L110" s="174"/>
      <c r="M110" s="174"/>
      <c r="N110" s="174"/>
      <c r="O110" s="174"/>
      <c r="P110" s="174"/>
      <c r="Q110" s="174"/>
      <c r="R110" s="174"/>
    </row>
    <row r="111" spans="1:18" ht="15" thickBot="1" x14ac:dyDescent="0.45">
      <c r="A111" s="169">
        <v>2013</v>
      </c>
      <c r="B111" s="169">
        <f t="shared" si="15"/>
        <v>40.700000000000003</v>
      </c>
      <c r="C111" s="169">
        <f t="shared" si="15"/>
        <v>24.8</v>
      </c>
      <c r="D111" s="169">
        <f t="shared" si="15"/>
        <v>39.200000000000003</v>
      </c>
      <c r="E111" s="169">
        <f t="shared" si="15"/>
        <v>-32.1</v>
      </c>
      <c r="F111" s="169">
        <f t="shared" si="15"/>
        <v>-36.4</v>
      </c>
      <c r="G111" s="169">
        <f t="shared" si="15"/>
        <v>-23.6</v>
      </c>
      <c r="H111" s="169">
        <f t="shared" si="15"/>
        <v>-24.5</v>
      </c>
      <c r="I111" s="169">
        <f t="shared" si="15"/>
        <v>17.600000000000001</v>
      </c>
      <c r="J111" s="174"/>
      <c r="K111" s="174"/>
      <c r="M111" s="174"/>
      <c r="N111" s="174"/>
      <c r="O111" s="174"/>
      <c r="P111" s="174"/>
      <c r="Q111" s="174"/>
      <c r="R111" s="174"/>
    </row>
    <row r="112" spans="1:18" ht="15" thickBot="1" x14ac:dyDescent="0.45">
      <c r="A112" s="169">
        <v>2014</v>
      </c>
      <c r="B112" s="169">
        <f t="shared" si="15"/>
        <v>49.3</v>
      </c>
      <c r="C112" s="169">
        <f t="shared" si="15"/>
        <v>37.9</v>
      </c>
      <c r="D112" s="169">
        <f t="shared" si="15"/>
        <v>46.8</v>
      </c>
      <c r="E112" s="169">
        <f t="shared" si="15"/>
        <v>-42.3</v>
      </c>
      <c r="F112" s="169">
        <f t="shared" si="15"/>
        <v>-36.5</v>
      </c>
      <c r="G112" s="169">
        <f t="shared" si="15"/>
        <v>-43.6</v>
      </c>
      <c r="H112" s="169">
        <f t="shared" si="15"/>
        <v>-28.7</v>
      </c>
      <c r="I112" s="169">
        <f t="shared" si="15"/>
        <v>26.9</v>
      </c>
      <c r="J112" s="174"/>
      <c r="K112" s="174"/>
      <c r="L112" s="174"/>
      <c r="M112" s="174"/>
      <c r="N112" s="174"/>
      <c r="O112" s="174"/>
      <c r="P112" s="174"/>
      <c r="Q112" s="174"/>
      <c r="R112" s="174"/>
    </row>
    <row r="113" spans="1:21" ht="15" thickBot="1" x14ac:dyDescent="0.45">
      <c r="A113" s="169">
        <v>2015</v>
      </c>
      <c r="B113" s="169">
        <f t="shared" si="15"/>
        <v>59.3</v>
      </c>
      <c r="C113" s="169">
        <f t="shared" si="15"/>
        <v>55.4</v>
      </c>
      <c r="D113" s="169">
        <f t="shared" si="15"/>
        <v>61.6</v>
      </c>
      <c r="E113" s="169">
        <f t="shared" si="15"/>
        <v>-49.9</v>
      </c>
      <c r="F113" s="169">
        <f t="shared" si="15"/>
        <v>-47.5</v>
      </c>
      <c r="G113" s="169">
        <f t="shared" si="15"/>
        <v>-46.7</v>
      </c>
      <c r="H113" s="169">
        <f t="shared" si="15"/>
        <v>-52</v>
      </c>
      <c r="I113" s="169">
        <f t="shared" si="15"/>
        <v>55.1</v>
      </c>
      <c r="J113" s="174"/>
      <c r="K113" s="174"/>
      <c r="L113" s="174"/>
      <c r="M113" s="174"/>
      <c r="N113" s="174"/>
      <c r="O113" s="174"/>
      <c r="P113" s="174"/>
      <c r="Q113" s="174"/>
      <c r="R113" s="174"/>
    </row>
    <row r="114" spans="1:21" ht="15" thickBot="1" x14ac:dyDescent="0.45">
      <c r="A114" s="169">
        <v>2016</v>
      </c>
      <c r="B114" s="169">
        <f t="shared" si="15"/>
        <v>64.099999999999994</v>
      </c>
      <c r="C114" s="169">
        <f t="shared" si="15"/>
        <v>74.3</v>
      </c>
      <c r="D114" s="169">
        <f t="shared" si="15"/>
        <v>66.400000000000006</v>
      </c>
      <c r="E114" s="169">
        <f t="shared" si="15"/>
        <v>-56.1</v>
      </c>
      <c r="F114" s="169">
        <f t="shared" si="15"/>
        <v>-73</v>
      </c>
      <c r="G114" s="169">
        <f t="shared" si="15"/>
        <v>-72.7</v>
      </c>
      <c r="H114" s="169">
        <f t="shared" si="15"/>
        <v>-51.8</v>
      </c>
      <c r="I114" s="169">
        <f t="shared" si="15"/>
        <v>52.5</v>
      </c>
      <c r="J114" s="174"/>
      <c r="K114" s="174"/>
      <c r="L114" s="174"/>
      <c r="M114" s="174"/>
      <c r="N114" s="174"/>
      <c r="O114" s="174"/>
      <c r="P114" s="174"/>
      <c r="Q114" s="174"/>
      <c r="R114" s="174"/>
    </row>
    <row r="115" spans="1:21" ht="15" thickBot="1" x14ac:dyDescent="0.45">
      <c r="A115" s="169">
        <v>2017</v>
      </c>
      <c r="B115" s="169">
        <f t="shared" si="15"/>
        <v>79.599999999999994</v>
      </c>
      <c r="C115" s="169">
        <f t="shared" si="15"/>
        <v>78.5</v>
      </c>
      <c r="D115" s="169">
        <f t="shared" si="15"/>
        <v>85.4</v>
      </c>
      <c r="E115" s="169">
        <f t="shared" si="15"/>
        <v>-80.599999999999994</v>
      </c>
      <c r="F115" s="169">
        <f t="shared" si="15"/>
        <v>-83.6</v>
      </c>
      <c r="G115" s="169">
        <f t="shared" si="15"/>
        <v>-70</v>
      </c>
      <c r="H115" s="169">
        <f t="shared" si="15"/>
        <v>-78.7</v>
      </c>
      <c r="I115" s="169">
        <f t="shared" si="15"/>
        <v>70.400000000000006</v>
      </c>
      <c r="J115" s="174"/>
      <c r="K115" s="174"/>
      <c r="L115" s="174"/>
      <c r="M115" s="174"/>
      <c r="N115" s="174"/>
      <c r="O115" s="174"/>
      <c r="P115" s="174"/>
      <c r="Q115" s="174"/>
      <c r="R115" s="174"/>
    </row>
    <row r="116" spans="1:21" ht="15" thickBot="1" x14ac:dyDescent="0.45">
      <c r="A116" s="169">
        <v>2018</v>
      </c>
      <c r="B116" s="169">
        <f t="shared" si="15"/>
        <v>100.3</v>
      </c>
      <c r="C116" s="169">
        <f t="shared" si="15"/>
        <v>81.8</v>
      </c>
      <c r="D116" s="169">
        <f t="shared" si="15"/>
        <v>102.2</v>
      </c>
      <c r="E116" s="169">
        <f t="shared" si="15"/>
        <v>-82.4</v>
      </c>
      <c r="F116" s="169">
        <f t="shared" si="15"/>
        <v>-93.2</v>
      </c>
      <c r="G116" s="169">
        <f t="shared" si="15"/>
        <v>-82.7</v>
      </c>
      <c r="H116" s="169">
        <f t="shared" si="15"/>
        <v>-76.7</v>
      </c>
      <c r="I116" s="169">
        <f t="shared" si="15"/>
        <v>80.2</v>
      </c>
      <c r="J116" s="174"/>
      <c r="K116" s="174"/>
      <c r="L116" s="174"/>
      <c r="M116" s="174"/>
      <c r="N116" s="174"/>
      <c r="O116" s="174"/>
      <c r="P116" s="174"/>
      <c r="Q116" s="174"/>
      <c r="R116" s="174"/>
    </row>
    <row r="117" spans="1:21" ht="15" thickBot="1" x14ac:dyDescent="0.45">
      <c r="A117" s="169">
        <v>2019</v>
      </c>
      <c r="B117" s="169">
        <f t="shared" si="15"/>
        <v>106.8</v>
      </c>
      <c r="C117" s="169">
        <f t="shared" si="15"/>
        <v>109.4</v>
      </c>
      <c r="D117" s="169">
        <f t="shared" si="15"/>
        <v>103.1</v>
      </c>
      <c r="E117" s="169">
        <f t="shared" si="15"/>
        <v>-105.9</v>
      </c>
      <c r="F117" s="169">
        <f t="shared" si="15"/>
        <v>-91.1</v>
      </c>
      <c r="G117" s="169">
        <f t="shared" si="15"/>
        <v>-109.8</v>
      </c>
      <c r="H117" s="169">
        <f t="shared" si="15"/>
        <v>-86.7</v>
      </c>
      <c r="I117" s="169">
        <f t="shared" si="15"/>
        <v>98.1</v>
      </c>
      <c r="J117" s="174"/>
      <c r="K117" s="174"/>
      <c r="L117" s="174"/>
      <c r="M117" s="174"/>
      <c r="N117" s="174"/>
      <c r="O117" s="174"/>
      <c r="P117" s="174"/>
      <c r="Q117" s="174"/>
      <c r="R117" s="174"/>
    </row>
    <row r="118" spans="1:21" ht="15" thickBot="1" x14ac:dyDescent="0.45">
      <c r="A118" s="169">
        <v>2020</v>
      </c>
      <c r="B118" s="169">
        <f t="shared" si="15"/>
        <v>122.7</v>
      </c>
      <c r="C118" s="169">
        <f t="shared" si="15"/>
        <v>121.6</v>
      </c>
      <c r="D118" s="169">
        <f t="shared" si="15"/>
        <v>116.3</v>
      </c>
      <c r="E118" s="169">
        <f t="shared" si="15"/>
        <v>-117.5</v>
      </c>
      <c r="F118" s="169">
        <f t="shared" si="15"/>
        <v>-102</v>
      </c>
      <c r="G118" s="169">
        <f t="shared" si="15"/>
        <v>-104.7</v>
      </c>
      <c r="H118" s="169">
        <f t="shared" si="15"/>
        <v>-114.2</v>
      </c>
      <c r="I118" s="169">
        <f t="shared" si="15"/>
        <v>114.6</v>
      </c>
      <c r="J118" s="174"/>
      <c r="K118" s="174"/>
      <c r="L118" s="174"/>
      <c r="M118" s="174"/>
      <c r="N118" s="174"/>
      <c r="O118" s="174"/>
      <c r="P118" s="174"/>
      <c r="Q118" s="174"/>
      <c r="R118" s="174"/>
    </row>
    <row r="119" spans="1:21" ht="15.9" thickBot="1" x14ac:dyDescent="0.45">
      <c r="A119" s="337" t="s">
        <v>496</v>
      </c>
      <c r="B119" s="338"/>
      <c r="C119" s="338"/>
      <c r="D119" s="338"/>
      <c r="E119" s="338"/>
      <c r="F119" s="338"/>
      <c r="G119" s="338"/>
      <c r="H119" s="338"/>
      <c r="I119" s="339"/>
      <c r="K119" s="173" t="s">
        <v>459</v>
      </c>
      <c r="L119" s="173" t="s">
        <v>494</v>
      </c>
      <c r="M119" s="173" t="s">
        <v>495</v>
      </c>
      <c r="N119" s="173" t="s">
        <v>460</v>
      </c>
      <c r="O119" s="173" t="s">
        <v>461</v>
      </c>
      <c r="P119" s="173" t="s">
        <v>462</v>
      </c>
      <c r="Q119" s="173" t="s">
        <v>463</v>
      </c>
      <c r="R119" s="173" t="s">
        <v>464</v>
      </c>
      <c r="S119" s="173" t="s">
        <v>465</v>
      </c>
      <c r="T119" s="173" t="s">
        <v>466</v>
      </c>
      <c r="U119" s="173" t="s">
        <v>467</v>
      </c>
    </row>
    <row r="120" spans="1:21" ht="15" thickBot="1" x14ac:dyDescent="0.45">
      <c r="A120" s="169">
        <v>2010</v>
      </c>
      <c r="B120" s="177">
        <f>POWER(B23/B$23,1/COUNT($A$23:$A$33))</f>
        <v>1</v>
      </c>
      <c r="C120" s="177">
        <f t="shared" ref="C120:I120" si="16">POWER(C23/C$23,1/COUNT($A$23:$A$33))</f>
        <v>1</v>
      </c>
      <c r="D120" s="177">
        <f t="shared" si="16"/>
        <v>1</v>
      </c>
      <c r="E120" s="177">
        <f t="shared" si="16"/>
        <v>1</v>
      </c>
      <c r="F120" s="177">
        <f t="shared" si="16"/>
        <v>1</v>
      </c>
      <c r="G120" s="177">
        <f t="shared" si="16"/>
        <v>1</v>
      </c>
      <c r="H120" s="177">
        <f t="shared" si="16"/>
        <v>1</v>
      </c>
      <c r="I120" s="177">
        <f t="shared" si="16"/>
        <v>1</v>
      </c>
      <c r="K120" s="178">
        <v>2010</v>
      </c>
      <c r="L120" s="169">
        <f>K120*K120</f>
        <v>4040100</v>
      </c>
      <c r="M120" s="169">
        <f>2*K120</f>
        <v>4020</v>
      </c>
      <c r="N120" s="169">
        <v>1316</v>
      </c>
      <c r="O120" s="169">
        <v>1377</v>
      </c>
      <c r="P120" s="169">
        <v>1266</v>
      </c>
      <c r="Q120" s="169">
        <v>18708</v>
      </c>
      <c r="R120" s="169">
        <v>18696</v>
      </c>
      <c r="S120" s="169">
        <v>18717</v>
      </c>
      <c r="T120" s="169">
        <v>18674</v>
      </c>
      <c r="U120" s="169">
        <v>11350</v>
      </c>
    </row>
    <row r="121" spans="1:21" ht="15" thickBot="1" x14ac:dyDescent="0.45">
      <c r="A121" s="169">
        <v>2011</v>
      </c>
      <c r="B121" s="177">
        <f t="shared" ref="B121:I130" si="17">POWER(B24/B$23,1/COUNT($A$23:$A$33))</f>
        <v>1.0056408869260201</v>
      </c>
      <c r="C121" s="177">
        <f t="shared" si="17"/>
        <v>1.0003953356641999</v>
      </c>
      <c r="D121" s="177">
        <f t="shared" si="17"/>
        <v>1.0068682155595012</v>
      </c>
      <c r="E121" s="177">
        <f t="shared" si="17"/>
        <v>1.0001117030974278</v>
      </c>
      <c r="F121" s="177">
        <f t="shared" si="17"/>
        <v>0.99930713123490611</v>
      </c>
      <c r="G121" s="177">
        <f t="shared" si="17"/>
        <v>0.99999028546169855</v>
      </c>
      <c r="H121" s="177">
        <f t="shared" si="17"/>
        <v>1.0002139724955159</v>
      </c>
      <c r="I121" s="177">
        <f t="shared" si="17"/>
        <v>0.99956654277187396</v>
      </c>
      <c r="K121" s="178">
        <v>2011</v>
      </c>
      <c r="L121" s="169">
        <f t="shared" ref="L121:L130" si="18">K121*K121</f>
        <v>4044121</v>
      </c>
      <c r="M121" s="169">
        <f t="shared" ref="M121:M130" si="19">2*K121</f>
        <v>4022</v>
      </c>
      <c r="N121" s="169">
        <v>1400</v>
      </c>
      <c r="O121" s="169">
        <v>1383</v>
      </c>
      <c r="P121" s="169">
        <v>1365</v>
      </c>
      <c r="Q121" s="169">
        <v>18731</v>
      </c>
      <c r="R121" s="169">
        <v>18554</v>
      </c>
      <c r="S121" s="169">
        <v>18715</v>
      </c>
      <c r="T121" s="169">
        <v>18718</v>
      </c>
      <c r="U121" s="169">
        <v>11296</v>
      </c>
    </row>
    <row r="122" spans="1:21" ht="15" thickBot="1" x14ac:dyDescent="0.45">
      <c r="A122" s="169">
        <v>2012</v>
      </c>
      <c r="B122" s="177">
        <f t="shared" si="17"/>
        <v>1.0184421796903209</v>
      </c>
      <c r="C122" s="177">
        <f t="shared" si="17"/>
        <v>1.0078693777821037</v>
      </c>
      <c r="D122" s="177">
        <f t="shared" si="17"/>
        <v>1.0209316659681131</v>
      </c>
      <c r="E122" s="177">
        <f t="shared" si="17"/>
        <v>0.99883181113993469</v>
      </c>
      <c r="F122" s="177">
        <f t="shared" si="17"/>
        <v>0.99941968291937588</v>
      </c>
      <c r="G122" s="177">
        <f t="shared" si="17"/>
        <v>0.99873404554696465</v>
      </c>
      <c r="H122" s="177">
        <f t="shared" si="17"/>
        <v>0.99934552136245225</v>
      </c>
      <c r="I122" s="177">
        <f t="shared" si="17"/>
        <v>1.0010596461984345</v>
      </c>
      <c r="K122" s="178">
        <v>2012</v>
      </c>
      <c r="L122" s="169">
        <f t="shared" si="18"/>
        <v>4048144</v>
      </c>
      <c r="M122" s="169">
        <f t="shared" si="19"/>
        <v>4024</v>
      </c>
      <c r="N122" s="169">
        <v>1609</v>
      </c>
      <c r="O122" s="169">
        <v>1501</v>
      </c>
      <c r="P122" s="169">
        <v>1590</v>
      </c>
      <c r="Q122" s="169">
        <v>18469</v>
      </c>
      <c r="R122" s="169">
        <v>18577</v>
      </c>
      <c r="S122" s="169">
        <v>18458</v>
      </c>
      <c r="T122" s="169">
        <v>18540</v>
      </c>
      <c r="U122" s="169">
        <v>11483</v>
      </c>
    </row>
    <row r="123" spans="1:21" ht="15" thickBot="1" x14ac:dyDescent="0.45">
      <c r="A123" s="169">
        <v>2013</v>
      </c>
      <c r="B123" s="177">
        <f t="shared" si="17"/>
        <v>1.0247998078070142</v>
      </c>
      <c r="C123" s="177">
        <f t="shared" si="17"/>
        <v>1.0151684909362766</v>
      </c>
      <c r="D123" s="177">
        <f t="shared" si="17"/>
        <v>1.0248258574637041</v>
      </c>
      <c r="E123" s="177">
        <f t="shared" si="17"/>
        <v>0.99842784198342238</v>
      </c>
      <c r="F123" s="177">
        <f t="shared" si="17"/>
        <v>0.9982141936721608</v>
      </c>
      <c r="G123" s="177">
        <f t="shared" si="17"/>
        <v>0.99884711739917331</v>
      </c>
      <c r="H123" s="177">
        <f t="shared" si="17"/>
        <v>0.99880011396579904</v>
      </c>
      <c r="I123" s="177">
        <f t="shared" si="17"/>
        <v>1.0013998524333685</v>
      </c>
      <c r="K123" s="178">
        <v>2013</v>
      </c>
      <c r="L123" s="169">
        <f t="shared" si="18"/>
        <v>4052169</v>
      </c>
      <c r="M123" s="169">
        <f t="shared" si="19"/>
        <v>4026</v>
      </c>
      <c r="N123" s="169">
        <v>1723</v>
      </c>
      <c r="O123" s="169">
        <v>1625</v>
      </c>
      <c r="P123" s="169">
        <v>1658</v>
      </c>
      <c r="Q123" s="169">
        <v>18387</v>
      </c>
      <c r="R123" s="169">
        <v>18332</v>
      </c>
      <c r="S123" s="169">
        <v>18481</v>
      </c>
      <c r="T123" s="169">
        <v>18429</v>
      </c>
      <c r="U123" s="169">
        <v>11526</v>
      </c>
    </row>
    <row r="124" spans="1:21" ht="15" thickBot="1" x14ac:dyDescent="0.45">
      <c r="A124" s="169">
        <v>2014</v>
      </c>
      <c r="B124" s="177">
        <f t="shared" si="17"/>
        <v>1.029347612631786</v>
      </c>
      <c r="C124" s="177">
        <f t="shared" si="17"/>
        <v>1.0223489207233538</v>
      </c>
      <c r="D124" s="177">
        <f t="shared" si="17"/>
        <v>1.0290099653768021</v>
      </c>
      <c r="E124" s="177">
        <f t="shared" si="17"/>
        <v>0.99792305182413066</v>
      </c>
      <c r="F124" s="177">
        <f t="shared" si="17"/>
        <v>0.99820924336695449</v>
      </c>
      <c r="G124" s="177">
        <f t="shared" si="17"/>
        <v>0.99785957283623328</v>
      </c>
      <c r="H124" s="177">
        <f t="shared" si="17"/>
        <v>0.99859296454116775</v>
      </c>
      <c r="I124" s="177">
        <f t="shared" si="17"/>
        <v>1.0021317184582457</v>
      </c>
      <c r="K124" s="178">
        <v>2014</v>
      </c>
      <c r="L124" s="169">
        <f t="shared" si="18"/>
        <v>4056196</v>
      </c>
      <c r="M124" s="169">
        <f t="shared" si="19"/>
        <v>4028</v>
      </c>
      <c r="N124" s="169">
        <v>1809</v>
      </c>
      <c r="O124" s="169">
        <v>1756</v>
      </c>
      <c r="P124" s="169">
        <v>1734</v>
      </c>
      <c r="Q124" s="169">
        <v>18285</v>
      </c>
      <c r="R124" s="169">
        <v>18331</v>
      </c>
      <c r="S124" s="169">
        <v>18281</v>
      </c>
      <c r="T124" s="169">
        <v>18387</v>
      </c>
      <c r="U124" s="169">
        <v>11619</v>
      </c>
    </row>
    <row r="125" spans="1:21" ht="15" thickBot="1" x14ac:dyDescent="0.45">
      <c r="A125" s="169">
        <v>2015</v>
      </c>
      <c r="B125" s="177">
        <f t="shared" si="17"/>
        <v>1.0343948918266173</v>
      </c>
      <c r="C125" s="177">
        <f t="shared" si="17"/>
        <v>1.0312164885162782</v>
      </c>
      <c r="D125" s="177">
        <f t="shared" si="17"/>
        <v>1.0367003970208322</v>
      </c>
      <c r="E125" s="177">
        <f t="shared" si="17"/>
        <v>0.99754526665985888</v>
      </c>
      <c r="F125" s="177">
        <f t="shared" si="17"/>
        <v>0.99766320527762287</v>
      </c>
      <c r="G125" s="177">
        <f t="shared" si="17"/>
        <v>0.99770562504130733</v>
      </c>
      <c r="H125" s="177">
        <f t="shared" si="17"/>
        <v>0.99743590565117901</v>
      </c>
      <c r="I125" s="177">
        <f t="shared" si="17"/>
        <v>1.0043188162557304</v>
      </c>
      <c r="K125" s="178">
        <v>2015</v>
      </c>
      <c r="L125" s="169">
        <f t="shared" si="18"/>
        <v>4060225</v>
      </c>
      <c r="M125" s="169">
        <f t="shared" si="19"/>
        <v>4030</v>
      </c>
      <c r="N125" s="169">
        <v>1909</v>
      </c>
      <c r="O125" s="169">
        <v>1931</v>
      </c>
      <c r="P125" s="169">
        <v>1882</v>
      </c>
      <c r="Q125" s="169">
        <v>18209</v>
      </c>
      <c r="R125" s="169">
        <v>18221</v>
      </c>
      <c r="S125" s="169">
        <v>18250</v>
      </c>
      <c r="T125" s="169">
        <v>18154</v>
      </c>
      <c r="U125" s="169">
        <v>11901</v>
      </c>
    </row>
    <row r="126" spans="1:21" ht="15" thickBot="1" x14ac:dyDescent="0.45">
      <c r="A126" s="169">
        <v>2016</v>
      </c>
      <c r="B126" s="177">
        <f t="shared" si="17"/>
        <v>1.0367327367409651</v>
      </c>
      <c r="C126" s="177">
        <f t="shared" si="17"/>
        <v>1.0400076605028823</v>
      </c>
      <c r="D126" s="177">
        <f t="shared" si="17"/>
        <v>1.0390766853659226</v>
      </c>
      <c r="E126" s="177">
        <f t="shared" si="17"/>
        <v>0.99723601032083775</v>
      </c>
      <c r="F126" s="177">
        <f t="shared" si="17"/>
        <v>0.99638577305903375</v>
      </c>
      <c r="G126" s="177">
        <f t="shared" si="17"/>
        <v>0.99640500897888007</v>
      </c>
      <c r="H126" s="177">
        <f t="shared" si="17"/>
        <v>0.99744589479417711</v>
      </c>
      <c r="I126" s="177">
        <f t="shared" si="17"/>
        <v>1.0041191519348871</v>
      </c>
      <c r="K126" s="178">
        <v>2016</v>
      </c>
      <c r="L126" s="169">
        <f t="shared" si="18"/>
        <v>4064256</v>
      </c>
      <c r="M126" s="169">
        <f t="shared" si="19"/>
        <v>4032</v>
      </c>
      <c r="N126" s="169">
        <v>1957</v>
      </c>
      <c r="O126" s="169">
        <v>2120</v>
      </c>
      <c r="P126" s="169">
        <v>1930</v>
      </c>
      <c r="Q126" s="169">
        <v>18147</v>
      </c>
      <c r="R126" s="169">
        <v>17966</v>
      </c>
      <c r="S126" s="169">
        <v>17990</v>
      </c>
      <c r="T126" s="169">
        <v>18156</v>
      </c>
      <c r="U126" s="169">
        <v>11875</v>
      </c>
    </row>
    <row r="127" spans="1:21" ht="15" thickBot="1" x14ac:dyDescent="0.45">
      <c r="A127" s="169">
        <v>2017</v>
      </c>
      <c r="B127" s="177">
        <f t="shared" si="17"/>
        <v>1.0439415517658535</v>
      </c>
      <c r="C127" s="177">
        <f t="shared" si="17"/>
        <v>1.0418640868634343</v>
      </c>
      <c r="D127" s="177">
        <f>POWER(D30/D$23,1/COUNT($A$23:$A$33))</f>
        <v>1.0479842153405241</v>
      </c>
      <c r="E127" s="177">
        <f t="shared" si="17"/>
        <v>0.99600447603025788</v>
      </c>
      <c r="F127" s="177">
        <f t="shared" si="17"/>
        <v>0.99584990628592451</v>
      </c>
      <c r="G127" s="177">
        <f t="shared" si="17"/>
        <v>0.99654086526088204</v>
      </c>
      <c r="H127" s="177">
        <f t="shared" si="17"/>
        <v>0.99609328839956646</v>
      </c>
      <c r="I127" s="177">
        <f t="shared" si="17"/>
        <v>1.0054857931712258</v>
      </c>
      <c r="K127" s="178">
        <v>2017</v>
      </c>
      <c r="L127" s="169">
        <f t="shared" si="18"/>
        <v>4068289</v>
      </c>
      <c r="M127" s="169">
        <f t="shared" si="19"/>
        <v>4034</v>
      </c>
      <c r="N127" s="169">
        <v>2112</v>
      </c>
      <c r="O127" s="169">
        <v>2162</v>
      </c>
      <c r="P127" s="169">
        <v>2120</v>
      </c>
      <c r="Q127" s="169">
        <v>17902</v>
      </c>
      <c r="R127" s="169">
        <v>17860</v>
      </c>
      <c r="S127" s="169">
        <v>18017</v>
      </c>
      <c r="T127" s="169">
        <v>17887</v>
      </c>
      <c r="U127" s="169">
        <v>12054</v>
      </c>
    </row>
    <row r="128" spans="1:21" ht="15" thickBot="1" x14ac:dyDescent="0.45">
      <c r="A128" s="169">
        <v>2018</v>
      </c>
      <c r="B128" s="177">
        <f t="shared" si="17"/>
        <v>1.0528529406987519</v>
      </c>
      <c r="C128" s="177">
        <f t="shared" si="17"/>
        <v>1.0432998478082407</v>
      </c>
      <c r="D128" s="177">
        <f t="shared" si="17"/>
        <v>1.0552750372842252</v>
      </c>
      <c r="E128" s="177">
        <f t="shared" si="17"/>
        <v>0.99591339286254166</v>
      </c>
      <c r="F128" s="177">
        <f t="shared" si="17"/>
        <v>0.99536209211888849</v>
      </c>
      <c r="G128" s="177">
        <f t="shared" si="17"/>
        <v>0.99590021766880266</v>
      </c>
      <c r="H128" s="177">
        <f t="shared" si="17"/>
        <v>0.99619448809185174</v>
      </c>
      <c r="I128" s="177">
        <f t="shared" si="17"/>
        <v>1.0062262138217972</v>
      </c>
      <c r="K128" s="178">
        <v>2018</v>
      </c>
      <c r="L128" s="169">
        <f t="shared" si="18"/>
        <v>4072324</v>
      </c>
      <c r="M128" s="169">
        <f t="shared" si="19"/>
        <v>4036</v>
      </c>
      <c r="N128" s="169">
        <v>2319</v>
      </c>
      <c r="O128" s="169">
        <v>2195</v>
      </c>
      <c r="P128" s="169">
        <v>2288</v>
      </c>
      <c r="Q128" s="169">
        <v>17884</v>
      </c>
      <c r="R128" s="169">
        <v>17764</v>
      </c>
      <c r="S128" s="169">
        <v>17890</v>
      </c>
      <c r="T128" s="169">
        <v>17907</v>
      </c>
      <c r="U128" s="169">
        <v>12152</v>
      </c>
    </row>
    <row r="129" spans="1:21" ht="15" thickBot="1" x14ac:dyDescent="0.45">
      <c r="A129" s="169">
        <v>2019</v>
      </c>
      <c r="B129" s="177">
        <f t="shared" si="17"/>
        <v>1.0555021536953835</v>
      </c>
      <c r="C129" s="177">
        <f t="shared" si="17"/>
        <v>1.0545941209093312</v>
      </c>
      <c r="D129" s="177">
        <f t="shared" si="17"/>
        <v>1.0556517273819948</v>
      </c>
      <c r="E129" s="177">
        <f t="shared" si="17"/>
        <v>0.99471654179492297</v>
      </c>
      <c r="F129" s="177">
        <f t="shared" si="17"/>
        <v>0.99546900589956344</v>
      </c>
      <c r="G129" s="177">
        <f t="shared" si="17"/>
        <v>0.99451922576770291</v>
      </c>
      <c r="H129" s="177">
        <f t="shared" si="17"/>
        <v>0.99568745822608584</v>
      </c>
      <c r="I129" s="177">
        <f t="shared" si="17"/>
        <v>1.0075647119470774</v>
      </c>
      <c r="K129" s="178">
        <v>2019</v>
      </c>
      <c r="L129" s="169">
        <f t="shared" si="18"/>
        <v>4076361</v>
      </c>
      <c r="M129" s="169">
        <f t="shared" si="19"/>
        <v>4038</v>
      </c>
      <c r="N129" s="169">
        <v>2384</v>
      </c>
      <c r="O129" s="169">
        <v>2471</v>
      </c>
      <c r="P129" s="169">
        <v>2297</v>
      </c>
      <c r="Q129" s="169">
        <v>17649</v>
      </c>
      <c r="R129" s="169">
        <v>17785</v>
      </c>
      <c r="S129" s="169">
        <v>17619</v>
      </c>
      <c r="T129" s="169">
        <v>17807</v>
      </c>
      <c r="U129" s="169">
        <v>12331</v>
      </c>
    </row>
    <row r="130" spans="1:21" ht="15" thickBot="1" x14ac:dyDescent="0.45">
      <c r="A130" s="169">
        <v>2020</v>
      </c>
      <c r="B130" s="177">
        <f t="shared" si="17"/>
        <v>1.0617156636773188</v>
      </c>
      <c r="C130" s="177">
        <f t="shared" si="17"/>
        <v>1.0592245851457422</v>
      </c>
      <c r="D130" s="177">
        <f t="shared" si="17"/>
        <v>1.0610276703098032</v>
      </c>
      <c r="E130" s="177">
        <f t="shared" si="17"/>
        <v>0.99412040556048942</v>
      </c>
      <c r="F130" s="177">
        <f t="shared" si="17"/>
        <v>0.99491281921415264</v>
      </c>
      <c r="G130" s="177">
        <f t="shared" si="17"/>
        <v>0.99478058550232185</v>
      </c>
      <c r="H130" s="177">
        <f t="shared" si="17"/>
        <v>0.99427966021536507</v>
      </c>
      <c r="I130" s="177">
        <f t="shared" si="17"/>
        <v>1.008782968556462</v>
      </c>
      <c r="K130" s="178">
        <v>2020</v>
      </c>
      <c r="L130" s="169">
        <f t="shared" si="18"/>
        <v>4080400</v>
      </c>
      <c r="M130" s="169">
        <f t="shared" si="19"/>
        <v>4040</v>
      </c>
      <c r="N130" s="169">
        <v>2543</v>
      </c>
      <c r="O130" s="169">
        <v>2593</v>
      </c>
      <c r="P130" s="169">
        <v>2429</v>
      </c>
      <c r="Q130" s="169">
        <v>17533</v>
      </c>
      <c r="R130" s="169">
        <v>17676</v>
      </c>
      <c r="S130" s="169">
        <v>17670</v>
      </c>
      <c r="T130" s="169">
        <v>17532</v>
      </c>
      <c r="U130" s="169">
        <v>12496</v>
      </c>
    </row>
    <row r="131" spans="1:21" ht="16.2" customHeight="1" thickBot="1" x14ac:dyDescent="0.45">
      <c r="A131" s="337" t="s">
        <v>497</v>
      </c>
      <c r="B131" s="338"/>
      <c r="C131" s="338"/>
      <c r="D131" s="338"/>
      <c r="E131" s="338"/>
      <c r="F131" s="338"/>
      <c r="G131" s="338"/>
      <c r="H131" s="338"/>
      <c r="I131" s="339"/>
      <c r="K131" s="173" t="s">
        <v>11</v>
      </c>
      <c r="L131" s="169"/>
      <c r="M131" s="169"/>
      <c r="N131" s="179">
        <f>(SUM(N120:N130) - N132 * SUM($K$120:$K$130))/COUNT($K$120:$K$130)</f>
        <v>-238546.31818181818</v>
      </c>
      <c r="O131" s="179">
        <f>(SUM(O120:O130) - O132 * SUM($K$120:$K$130))/COUNT($K$120:$K$130)</f>
        <v>-253655.81818181818</v>
      </c>
      <c r="P131" s="179">
        <f t="shared" ref="P131:U131" si="20">(SUM(P120:P130) - P132 * SUM($K$120:$K$130))/COUNT($K$120:$K$130)</f>
        <v>-231816.04545454544</v>
      </c>
      <c r="Q131" s="179">
        <f t="shared" si="20"/>
        <v>257518.45454545456</v>
      </c>
      <c r="R131" s="179">
        <f t="shared" si="20"/>
        <v>236586.18181818182</v>
      </c>
      <c r="S131" s="179">
        <f t="shared" si="20"/>
        <v>247936.45454545456</v>
      </c>
      <c r="T131" s="179">
        <f t="shared" si="20"/>
        <v>248422.09090909091</v>
      </c>
      <c r="U131" s="179">
        <f t="shared" si="20"/>
        <v>-229772.77272727274</v>
      </c>
    </row>
    <row r="132" spans="1:21" ht="15" thickBot="1" x14ac:dyDescent="0.45">
      <c r="A132" s="169">
        <v>2010</v>
      </c>
      <c r="B132" s="175">
        <f>N$131+N$132*$A132</f>
        <v>1319.7727272727352</v>
      </c>
      <c r="C132" s="175">
        <f t="shared" ref="C132:C141" si="21">O$131+O$132*$A132</f>
        <v>1285.2727272727352</v>
      </c>
      <c r="D132" s="175">
        <f t="shared" ref="D132:D145" si="22">P$131+P$132*$A132</f>
        <v>1289.1363636363822</v>
      </c>
      <c r="E132" s="175">
        <f t="shared" ref="E132:E145" si="23">Q$131+Q$132*$A132</f>
        <v>18767</v>
      </c>
      <c r="F132" s="175">
        <f t="shared" ref="F132:F145" si="24">R$131+R$132*$A132</f>
        <v>18702.181818181823</v>
      </c>
      <c r="G132" s="175">
        <f t="shared" ref="G132:G145" si="25">S$131+S$132*$A132</f>
        <v>18759.909090909117</v>
      </c>
      <c r="H132" s="175">
        <f t="shared" ref="H132:H145" si="26">T$131+T$132*$A132</f>
        <v>18770.454545454559</v>
      </c>
      <c r="I132" s="175">
        <f t="shared" ref="I132:I144" si="27">U$131+U$132*$A132</f>
        <v>11226.227272727265</v>
      </c>
      <c r="K132" s="173" t="s">
        <v>20</v>
      </c>
      <c r="L132" s="169"/>
      <c r="M132" s="169"/>
      <c r="N132" s="179">
        <f>(SUM($K$120:$K$130)*SUM(N120:N130)-COUNT($K$120:$K$130)*SUMPRODUCT($K$120:$K$130,N120:N130))/(POWER(SUM($K$120:$K$130),2) - COUNT($K$120:$K$130) * SUM($L$120:$L$130))</f>
        <v>119.33636363636364</v>
      </c>
      <c r="O132" s="179">
        <f t="shared" ref="O132:U132" si="28">(SUM($K$120:$K$130)*SUM(O120:O130)-COUNT($K$120:$K$130)*SUMPRODUCT($K$120:$K$130,O120:O130))/(POWER(SUM($K$120:$K$130),2) - COUNT($K$120:$K$130) * SUM($L$120:$L$130))</f>
        <v>126.83636363636364</v>
      </c>
      <c r="P132" s="179">
        <f t="shared" si="28"/>
        <v>115.97272727272727</v>
      </c>
      <c r="Q132" s="179">
        <f>(SUM($K$120:$K$130)*SUM(Q120:Q130)-COUNT($K$120:$K$130)*SUMPRODUCT($K$120:$K$130,Q120:Q130))/(POWER(SUM($K$120:$K$130),2) - COUNT($K$120:$K$130) * SUM($L$120:$L$130))</f>
        <v>-118.78181818181818</v>
      </c>
      <c r="R132" s="179">
        <f t="shared" si="28"/>
        <v>-108.4</v>
      </c>
      <c r="S132" s="179">
        <f t="shared" si="28"/>
        <v>-114.01818181818182</v>
      </c>
      <c r="T132" s="179">
        <f t="shared" si="28"/>
        <v>-114.25454545454545</v>
      </c>
      <c r="U132" s="179">
        <f t="shared" si="28"/>
        <v>119.9</v>
      </c>
    </row>
    <row r="133" spans="1:21" ht="15" thickBot="1" x14ac:dyDescent="0.45">
      <c r="A133" s="169">
        <v>2011</v>
      </c>
      <c r="B133" s="175">
        <f>N$131+N$132*$A133</f>
        <v>1439.1090909090999</v>
      </c>
      <c r="C133" s="175">
        <f t="shared" si="21"/>
        <v>1412.1090909090999</v>
      </c>
      <c r="D133" s="175">
        <f t="shared" si="22"/>
        <v>1405.1090909090999</v>
      </c>
      <c r="E133" s="175">
        <f t="shared" si="23"/>
        <v>18648.2181818182</v>
      </c>
      <c r="F133" s="175">
        <f t="shared" si="24"/>
        <v>18593.7818181818</v>
      </c>
      <c r="G133" s="175">
        <f t="shared" si="25"/>
        <v>18645.890909090929</v>
      </c>
      <c r="H133" s="175">
        <f t="shared" si="26"/>
        <v>18656.200000000012</v>
      </c>
      <c r="I133" s="175">
        <f t="shared" si="27"/>
        <v>11346.127272727288</v>
      </c>
    </row>
    <row r="134" spans="1:21" ht="15" thickBot="1" x14ac:dyDescent="0.45">
      <c r="A134" s="169">
        <v>2012</v>
      </c>
      <c r="B134" s="175">
        <f t="shared" ref="B134:B141" si="29">N$131+N$132*$A134</f>
        <v>1558.4454545454646</v>
      </c>
      <c r="C134" s="175">
        <f t="shared" si="21"/>
        <v>1538.9454545454646</v>
      </c>
      <c r="D134" s="175">
        <f t="shared" si="22"/>
        <v>1521.0818181818177</v>
      </c>
      <c r="E134" s="175">
        <f t="shared" si="23"/>
        <v>18529.436363636371</v>
      </c>
      <c r="F134" s="175">
        <f t="shared" si="24"/>
        <v>18485.381818181806</v>
      </c>
      <c r="G134" s="175">
        <f t="shared" si="25"/>
        <v>18531.872727272741</v>
      </c>
      <c r="H134" s="175">
        <f t="shared" si="26"/>
        <v>18541.945454545465</v>
      </c>
      <c r="I134" s="175">
        <f t="shared" si="27"/>
        <v>11466.027272727282</v>
      </c>
    </row>
    <row r="135" spans="1:21" ht="15" thickBot="1" x14ac:dyDescent="0.45">
      <c r="A135" s="169">
        <v>2013</v>
      </c>
      <c r="B135" s="175">
        <f t="shared" si="29"/>
        <v>1677.7818181818293</v>
      </c>
      <c r="C135" s="175">
        <f t="shared" si="21"/>
        <v>1665.7818181818293</v>
      </c>
      <c r="D135" s="175">
        <f t="shared" si="22"/>
        <v>1637.0545454545645</v>
      </c>
      <c r="E135" s="175">
        <f t="shared" si="23"/>
        <v>18410.65454545457</v>
      </c>
      <c r="F135" s="175">
        <f t="shared" si="24"/>
        <v>18376.981818181812</v>
      </c>
      <c r="G135" s="175">
        <f t="shared" si="25"/>
        <v>18417.854545454553</v>
      </c>
      <c r="H135" s="175">
        <f t="shared" si="26"/>
        <v>18427.690909090918</v>
      </c>
      <c r="I135" s="175">
        <f t="shared" si="27"/>
        <v>11585.927272727276</v>
      </c>
      <c r="Q135">
        <f>SUMPRODUCT($K$120:$K$130,Q120:Q130)</f>
        <v>402793494</v>
      </c>
    </row>
    <row r="136" spans="1:21" ht="15" thickBot="1" x14ac:dyDescent="0.45">
      <c r="A136" s="169">
        <v>2014</v>
      </c>
      <c r="B136" s="175">
        <f t="shared" si="29"/>
        <v>1797.118181818194</v>
      </c>
      <c r="C136" s="175">
        <f t="shared" si="21"/>
        <v>1792.618181818194</v>
      </c>
      <c r="D136" s="175">
        <f t="shared" si="22"/>
        <v>1753.0272727272823</v>
      </c>
      <c r="E136" s="175">
        <f t="shared" si="23"/>
        <v>18291.872727272741</v>
      </c>
      <c r="F136" s="175">
        <f t="shared" si="24"/>
        <v>18268.581818181818</v>
      </c>
      <c r="G136" s="175">
        <f t="shared" si="25"/>
        <v>18303.836363636394</v>
      </c>
      <c r="H136" s="175">
        <f t="shared" si="26"/>
        <v>18313.436363636371</v>
      </c>
      <c r="I136" s="175">
        <f t="shared" si="27"/>
        <v>11705.827272727271</v>
      </c>
      <c r="Q136">
        <f>SUM(Q120:Q130)</f>
        <v>199904</v>
      </c>
    </row>
    <row r="137" spans="1:21" ht="15" thickBot="1" x14ac:dyDescent="0.45">
      <c r="A137" s="169">
        <v>2015</v>
      </c>
      <c r="B137" s="175">
        <f t="shared" si="29"/>
        <v>1916.4545454545587</v>
      </c>
      <c r="C137" s="175">
        <f t="shared" si="21"/>
        <v>1919.4545454545587</v>
      </c>
      <c r="D137" s="175">
        <f t="shared" si="22"/>
        <v>1869</v>
      </c>
      <c r="E137" s="175">
        <f t="shared" si="23"/>
        <v>18173.090909090912</v>
      </c>
      <c r="F137" s="175">
        <f>R$131+R$132*$A137</f>
        <v>18160.181818181823</v>
      </c>
      <c r="G137" s="175">
        <f t="shared" si="25"/>
        <v>18189.818181818206</v>
      </c>
      <c r="H137" s="175">
        <f t="shared" si="26"/>
        <v>18199.181818181823</v>
      </c>
      <c r="I137" s="175">
        <f t="shared" si="27"/>
        <v>11825.727272727265</v>
      </c>
      <c r="Q137">
        <f>(SUM($K$120:$K$130))</f>
        <v>22165</v>
      </c>
    </row>
    <row r="138" spans="1:21" ht="15" thickBot="1" x14ac:dyDescent="0.45">
      <c r="A138" s="169">
        <v>2016</v>
      </c>
      <c r="B138" s="175">
        <f t="shared" si="29"/>
        <v>2035.7909090909234</v>
      </c>
      <c r="C138" s="175">
        <f t="shared" si="21"/>
        <v>2046.2909090909234</v>
      </c>
      <c r="D138" s="175">
        <f t="shared" si="22"/>
        <v>1984.9727272727469</v>
      </c>
      <c r="E138" s="175">
        <f t="shared" si="23"/>
        <v>18054.309090909112</v>
      </c>
      <c r="F138" s="175">
        <f t="shared" si="24"/>
        <v>18051.7818181818</v>
      </c>
      <c r="G138" s="175">
        <f t="shared" si="25"/>
        <v>18075.800000000017</v>
      </c>
      <c r="H138" s="175">
        <f t="shared" si="26"/>
        <v>18084.927272727276</v>
      </c>
      <c r="I138" s="175">
        <f t="shared" si="27"/>
        <v>11945.627272727288</v>
      </c>
      <c r="Q138">
        <f>COUNT($K$120:$K$130)</f>
        <v>11</v>
      </c>
    </row>
    <row r="139" spans="1:21" ht="15" thickBot="1" x14ac:dyDescent="0.45">
      <c r="A139" s="169">
        <v>2017</v>
      </c>
      <c r="B139" s="175">
        <f t="shared" si="29"/>
        <v>2155.1272727272881</v>
      </c>
      <c r="C139" s="175">
        <f t="shared" si="21"/>
        <v>2173.1272727272881</v>
      </c>
      <c r="D139" s="175">
        <f t="shared" si="22"/>
        <v>2100.9454545454646</v>
      </c>
      <c r="E139" s="175">
        <f t="shared" si="23"/>
        <v>17935.527272727282</v>
      </c>
      <c r="F139" s="175">
        <f t="shared" si="24"/>
        <v>17943.381818181806</v>
      </c>
      <c r="G139" s="175">
        <f t="shared" si="25"/>
        <v>17961.781818181829</v>
      </c>
      <c r="H139" s="175">
        <f t="shared" si="26"/>
        <v>17970.672727272729</v>
      </c>
      <c r="I139" s="175">
        <f t="shared" si="27"/>
        <v>12065.527272727282</v>
      </c>
      <c r="N139">
        <f>(SUM($K$120:$K$130)*SUM(N120:N130))</f>
        <v>467260365</v>
      </c>
      <c r="O139">
        <f>(SUM($K$120:$K$130)*SUM(O120:O130))</f>
        <v>467991810</v>
      </c>
      <c r="P139">
        <f t="shared" ref="P139:U139" si="30">(SUM($K$120:$K$130)*SUM(P120:P130))</f>
        <v>455690235</v>
      </c>
      <c r="Q139">
        <f>(SUM($K$120:$K$130)*SUM(Q120:Q130))</f>
        <v>4430872160</v>
      </c>
      <c r="R139">
        <f t="shared" si="30"/>
        <v>4427724730</v>
      </c>
      <c r="S139">
        <f t="shared" si="30"/>
        <v>4434950520</v>
      </c>
      <c r="T139">
        <f t="shared" si="30"/>
        <v>4437233515</v>
      </c>
      <c r="U139">
        <f t="shared" si="30"/>
        <v>2883289695</v>
      </c>
    </row>
    <row r="140" spans="1:21" ht="15" thickBot="1" x14ac:dyDescent="0.45">
      <c r="A140" s="169">
        <v>2018</v>
      </c>
      <c r="B140" s="175">
        <f t="shared" si="29"/>
        <v>2274.4636363636528</v>
      </c>
      <c r="C140" s="175">
        <f t="shared" si="21"/>
        <v>2299.9636363636528</v>
      </c>
      <c r="D140" s="175">
        <f t="shared" si="22"/>
        <v>2216.9181818181823</v>
      </c>
      <c r="E140" s="175">
        <f t="shared" si="23"/>
        <v>17816.745454545482</v>
      </c>
      <c r="F140" s="175">
        <f t="shared" si="24"/>
        <v>17834.981818181812</v>
      </c>
      <c r="G140" s="175">
        <f t="shared" si="25"/>
        <v>17847.763636363641</v>
      </c>
      <c r="H140" s="175">
        <f t="shared" si="26"/>
        <v>17856.418181818182</v>
      </c>
      <c r="I140" s="175">
        <f t="shared" si="27"/>
        <v>12185.427272727276</v>
      </c>
      <c r="Q140">
        <f>COUNT($K$120:$K$130)*SUMPRODUCT($K$120:$K$130,Q120:Q130)</f>
        <v>4430728434</v>
      </c>
    </row>
    <row r="141" spans="1:21" ht="15" thickBot="1" x14ac:dyDescent="0.45">
      <c r="A141" s="169">
        <v>2019</v>
      </c>
      <c r="B141" s="175">
        <f t="shared" si="29"/>
        <v>2393.8000000000175</v>
      </c>
      <c r="C141" s="175">
        <f t="shared" si="21"/>
        <v>2426.8000000000175</v>
      </c>
      <c r="D141" s="175">
        <f t="shared" si="22"/>
        <v>2332.8909090909292</v>
      </c>
      <c r="E141" s="175">
        <f t="shared" si="23"/>
        <v>17697.963636363653</v>
      </c>
      <c r="F141" s="175">
        <f t="shared" si="24"/>
        <v>17726.581818181818</v>
      </c>
      <c r="G141" s="175">
        <f t="shared" si="25"/>
        <v>17733.745454545482</v>
      </c>
      <c r="H141" s="175">
        <f t="shared" si="26"/>
        <v>17742.163636363635</v>
      </c>
      <c r="I141" s="175">
        <f t="shared" si="27"/>
        <v>12305.327272727271</v>
      </c>
      <c r="Q141">
        <f>(POWER(SUM($K$120:$K$130),2) - COUNT($K$120:$K$130) * SUM($L$120:$L$130))</f>
        <v>-1210</v>
      </c>
    </row>
    <row r="142" spans="1:21" ht="15" thickBot="1" x14ac:dyDescent="0.45">
      <c r="A142" s="169">
        <v>2020</v>
      </c>
      <c r="B142" s="175">
        <f t="shared" ref="B142:B145" si="31">N$131+N$132*$A142</f>
        <v>2513.1363636363822</v>
      </c>
      <c r="C142" s="175">
        <f t="shared" ref="C142:C145" si="32">O$131+O$132*$A142</f>
        <v>2553.6363636363822</v>
      </c>
      <c r="D142" s="175">
        <f t="shared" si="22"/>
        <v>2448.8636363636469</v>
      </c>
      <c r="E142" s="175">
        <f t="shared" si="23"/>
        <v>17579.181818181823</v>
      </c>
      <c r="F142" s="175">
        <f t="shared" si="24"/>
        <v>17618.181818181823</v>
      </c>
      <c r="G142" s="175">
        <f t="shared" si="25"/>
        <v>17619.727272727294</v>
      </c>
      <c r="H142" s="175">
        <f t="shared" si="26"/>
        <v>17627.909090909088</v>
      </c>
      <c r="I142" s="175">
        <f t="shared" si="27"/>
        <v>12425.227272727265</v>
      </c>
      <c r="Q142">
        <f>SUM($L$120:$L$130)</f>
        <v>44662585</v>
      </c>
    </row>
    <row r="143" spans="1:21" ht="15" thickBot="1" x14ac:dyDescent="0.45">
      <c r="A143" s="169">
        <v>2021</v>
      </c>
      <c r="B143" s="175">
        <f t="shared" si="31"/>
        <v>2632.4727272727469</v>
      </c>
      <c r="C143" s="175">
        <f t="shared" si="32"/>
        <v>2680.4727272727469</v>
      </c>
      <c r="D143" s="175">
        <f t="shared" si="22"/>
        <v>2564.8363636363647</v>
      </c>
      <c r="E143" s="175">
        <f t="shared" si="23"/>
        <v>17460.400000000023</v>
      </c>
      <c r="F143" s="175">
        <f t="shared" si="24"/>
        <v>17509.7818181818</v>
      </c>
      <c r="G143" s="175">
        <f t="shared" si="25"/>
        <v>17505.709090909106</v>
      </c>
      <c r="H143" s="175">
        <f t="shared" si="26"/>
        <v>17513.65454545457</v>
      </c>
      <c r="I143" s="175">
        <f t="shared" si="27"/>
        <v>12545.127272727288</v>
      </c>
      <c r="Q143">
        <f>(POWER(SUM($K$120:$K$130),2))</f>
        <v>491287225</v>
      </c>
    </row>
    <row r="144" spans="1:21" ht="15" thickBot="1" x14ac:dyDescent="0.45">
      <c r="A144" s="169">
        <v>2022</v>
      </c>
      <c r="B144" s="175">
        <f>N$131+N$132*$A144</f>
        <v>2751.8090909091115</v>
      </c>
      <c r="C144" s="175">
        <f t="shared" si="32"/>
        <v>2807.3090909091115</v>
      </c>
      <c r="D144" s="175">
        <f t="shared" si="22"/>
        <v>2680.8090909090824</v>
      </c>
      <c r="E144" s="175">
        <f t="shared" si="23"/>
        <v>17341.618181818194</v>
      </c>
      <c r="F144" s="175">
        <f t="shared" si="24"/>
        <v>17401.381818181806</v>
      </c>
      <c r="G144" s="175">
        <f t="shared" si="25"/>
        <v>17391.690909090918</v>
      </c>
      <c r="H144" s="175">
        <f t="shared" si="26"/>
        <v>17399.400000000023</v>
      </c>
      <c r="I144" s="175">
        <f t="shared" si="27"/>
        <v>12665.027272727282</v>
      </c>
    </row>
    <row r="145" spans="1:9" ht="15" thickBot="1" x14ac:dyDescent="0.45">
      <c r="A145" s="169">
        <v>2023</v>
      </c>
      <c r="B145" s="175">
        <f t="shared" si="31"/>
        <v>2871.1454545454762</v>
      </c>
      <c r="C145" s="175">
        <f t="shared" si="32"/>
        <v>2934.1454545454762</v>
      </c>
      <c r="D145" s="175">
        <f t="shared" si="22"/>
        <v>2796.7818181818293</v>
      </c>
      <c r="E145" s="175">
        <f t="shared" si="23"/>
        <v>17222.836363636365</v>
      </c>
      <c r="F145" s="175">
        <f t="shared" si="24"/>
        <v>17292.981818181812</v>
      </c>
      <c r="G145" s="175">
        <f t="shared" si="25"/>
        <v>17277.672727272758</v>
      </c>
      <c r="H145" s="175">
        <f t="shared" si="26"/>
        <v>17285.145454545476</v>
      </c>
      <c r="I145" s="175">
        <f>U$131+U$132*$A145</f>
        <v>12784.927272727276</v>
      </c>
    </row>
    <row r="146" spans="1:9" ht="15.9" thickBot="1" x14ac:dyDescent="0.45">
      <c r="A146" s="337" t="s">
        <v>498</v>
      </c>
      <c r="B146" s="338"/>
      <c r="C146" s="338"/>
      <c r="D146" s="338"/>
      <c r="E146" s="338"/>
      <c r="F146" s="338"/>
      <c r="G146" s="338"/>
      <c r="H146" s="338"/>
      <c r="I146" s="339"/>
    </row>
    <row r="147" spans="1:9" ht="15" thickBot="1" x14ac:dyDescent="0.45">
      <c r="A147" s="169">
        <v>2010</v>
      </c>
      <c r="B147" s="179">
        <f t="shared" ref="B147:I157" si="33">POWER(B23-B132,2)</f>
        <v>14.233471074440057</v>
      </c>
      <c r="C147" s="179">
        <f t="shared" si="33"/>
        <v>8413.8925619820147</v>
      </c>
      <c r="D147" s="179">
        <f t="shared" si="33"/>
        <v>535.29132231490655</v>
      </c>
      <c r="E147" s="179">
        <f t="shared" si="33"/>
        <v>3481</v>
      </c>
      <c r="F147" s="179">
        <f t="shared" si="33"/>
        <v>38.214876033123275</v>
      </c>
      <c r="G147" s="179">
        <f t="shared" si="33"/>
        <v>1841.1900826468986</v>
      </c>
      <c r="H147" s="179">
        <f t="shared" si="33"/>
        <v>9303.4793388455273</v>
      </c>
      <c r="I147" s="179">
        <f t="shared" si="33"/>
        <v>15319.68801653089</v>
      </c>
    </row>
    <row r="148" spans="1:9" ht="15" thickBot="1" x14ac:dyDescent="0.45">
      <c r="A148" s="169">
        <v>2011</v>
      </c>
      <c r="B148" s="179">
        <f t="shared" si="33"/>
        <v>1529.5209917362408</v>
      </c>
      <c r="C148" s="179">
        <f t="shared" si="33"/>
        <v>847.33917355424273</v>
      </c>
      <c r="D148" s="179">
        <f t="shared" si="33"/>
        <v>1608.7391735544406</v>
      </c>
      <c r="E148" s="179">
        <f t="shared" si="33"/>
        <v>6852.8294214846246</v>
      </c>
      <c r="F148" s="179">
        <f t="shared" si="33"/>
        <v>1582.5930578498082</v>
      </c>
      <c r="G148" s="179">
        <f t="shared" si="33"/>
        <v>4776.0664462782124</v>
      </c>
      <c r="H148" s="179">
        <f t="shared" si="33"/>
        <v>3819.239999998561</v>
      </c>
      <c r="I148" s="179">
        <f t="shared" si="33"/>
        <v>2512.7434710759185</v>
      </c>
    </row>
    <row r="149" spans="1:9" ht="15" thickBot="1" x14ac:dyDescent="0.45">
      <c r="A149" s="169">
        <v>2012</v>
      </c>
      <c r="B149" s="179">
        <f t="shared" si="33"/>
        <v>2555.7620661146861</v>
      </c>
      <c r="C149" s="179">
        <f t="shared" si="33"/>
        <v>1439.85752066192</v>
      </c>
      <c r="D149" s="179">
        <f t="shared" si="33"/>
        <v>4749.7157851240399</v>
      </c>
      <c r="E149" s="179">
        <f t="shared" si="33"/>
        <v>3652.5540495876085</v>
      </c>
      <c r="F149" s="179">
        <f t="shared" si="33"/>
        <v>8393.8912396716514</v>
      </c>
      <c r="G149" s="179">
        <f t="shared" si="33"/>
        <v>5457.1798347127769</v>
      </c>
      <c r="H149" s="179">
        <f t="shared" si="33"/>
        <v>3.7847933884688714</v>
      </c>
      <c r="I149" s="179">
        <f t="shared" si="33"/>
        <v>288.07347107405684</v>
      </c>
    </row>
    <row r="150" spans="1:9" ht="15" thickBot="1" x14ac:dyDescent="0.45">
      <c r="A150" s="169">
        <v>2013</v>
      </c>
      <c r="B150" s="179">
        <f t="shared" si="33"/>
        <v>2044.6839669411438</v>
      </c>
      <c r="C150" s="179">
        <f t="shared" si="33"/>
        <v>1663.1566942157824</v>
      </c>
      <c r="D150" s="179">
        <f t="shared" si="33"/>
        <v>438.71206611490447</v>
      </c>
      <c r="E150" s="179">
        <f t="shared" si="33"/>
        <v>559.53752066233358</v>
      </c>
      <c r="F150" s="179">
        <f t="shared" si="33"/>
        <v>2023.3639669415775</v>
      </c>
      <c r="G150" s="179">
        <f t="shared" si="33"/>
        <v>3987.3484297511304</v>
      </c>
      <c r="H150" s="179">
        <f t="shared" si="33"/>
        <v>1.7137190082422957</v>
      </c>
      <c r="I150" s="179">
        <f t="shared" si="33"/>
        <v>3591.2780165293698</v>
      </c>
    </row>
    <row r="151" spans="1:9" ht="15" thickBot="1" x14ac:dyDescent="0.45">
      <c r="A151" s="169">
        <v>2014</v>
      </c>
      <c r="B151" s="179">
        <f t="shared" si="33"/>
        <v>141.17760330549589</v>
      </c>
      <c r="C151" s="179">
        <f t="shared" si="33"/>
        <v>1340.8912396703129</v>
      </c>
      <c r="D151" s="179">
        <f t="shared" si="33"/>
        <v>362.037107438379</v>
      </c>
      <c r="E151" s="179">
        <f t="shared" si="33"/>
        <v>47.23438016547837</v>
      </c>
      <c r="F151" s="179">
        <f t="shared" si="33"/>
        <v>3896.0294214876694</v>
      </c>
      <c r="G151" s="179">
        <f t="shared" si="33"/>
        <v>521.49950413360898</v>
      </c>
      <c r="H151" s="179">
        <f t="shared" si="33"/>
        <v>5411.6085950403103</v>
      </c>
      <c r="I151" s="179">
        <f t="shared" si="33"/>
        <v>7538.9752892558308</v>
      </c>
    </row>
    <row r="152" spans="1:9" ht="15" thickBot="1" x14ac:dyDescent="0.45">
      <c r="A152" s="169">
        <v>2015</v>
      </c>
      <c r="B152" s="179">
        <f t="shared" si="33"/>
        <v>55.570247934081529</v>
      </c>
      <c r="C152" s="179">
        <f t="shared" si="33"/>
        <v>133.29752066085155</v>
      </c>
      <c r="D152" s="179">
        <f t="shared" si="33"/>
        <v>169</v>
      </c>
      <c r="E152" s="179">
        <f t="shared" si="33"/>
        <v>1289.4628099171653</v>
      </c>
      <c r="F152" s="179">
        <f t="shared" si="33"/>
        <v>3698.8512396687779</v>
      </c>
      <c r="G152" s="179">
        <f t="shared" si="33"/>
        <v>3621.8512396665556</v>
      </c>
      <c r="H152" s="179">
        <f t="shared" si="33"/>
        <v>2041.3966942153543</v>
      </c>
      <c r="I152" s="179">
        <f t="shared" si="33"/>
        <v>5665.9834710755749</v>
      </c>
    </row>
    <row r="153" spans="1:9" ht="15" thickBot="1" x14ac:dyDescent="0.45">
      <c r="A153" s="169">
        <v>2016</v>
      </c>
      <c r="B153" s="179">
        <f t="shared" si="33"/>
        <v>6208.0073553741522</v>
      </c>
      <c r="C153" s="179">
        <f t="shared" si="33"/>
        <v>5433.0300826425218</v>
      </c>
      <c r="D153" s="179">
        <f t="shared" si="33"/>
        <v>3022.0007438038056</v>
      </c>
      <c r="E153" s="179">
        <f t="shared" si="33"/>
        <v>8591.6046280953469</v>
      </c>
      <c r="F153" s="179">
        <f t="shared" si="33"/>
        <v>7358.5203305754258</v>
      </c>
      <c r="G153" s="179">
        <f t="shared" si="33"/>
        <v>7361.6400000029962</v>
      </c>
      <c r="H153" s="179">
        <f t="shared" si="33"/>
        <v>5051.3325619829448</v>
      </c>
      <c r="I153" s="179">
        <f t="shared" si="33"/>
        <v>4988.2116528947299</v>
      </c>
    </row>
    <row r="154" spans="1:9" ht="15" thickBot="1" x14ac:dyDescent="0.45">
      <c r="A154" s="169">
        <v>2017</v>
      </c>
      <c r="B154" s="179">
        <f t="shared" si="33"/>
        <v>1859.9616528938857</v>
      </c>
      <c r="C154" s="179">
        <f t="shared" si="33"/>
        <v>123.81619834744895</v>
      </c>
      <c r="D154" s="179">
        <f t="shared" si="33"/>
        <v>363.07570247895569</v>
      </c>
      <c r="E154" s="179">
        <f t="shared" si="33"/>
        <v>1124.0780165295644</v>
      </c>
      <c r="F154" s="179">
        <f t="shared" si="33"/>
        <v>6952.5276033037553</v>
      </c>
      <c r="G154" s="179">
        <f t="shared" si="33"/>
        <v>3049.0476033045579</v>
      </c>
      <c r="H154" s="179">
        <f t="shared" si="33"/>
        <v>7001.1252892565526</v>
      </c>
      <c r="I154" s="179">
        <f t="shared" si="33"/>
        <v>132.87801652914521</v>
      </c>
    </row>
    <row r="155" spans="1:9" ht="15" thickBot="1" x14ac:dyDescent="0.45">
      <c r="A155" s="169">
        <v>2018</v>
      </c>
      <c r="B155" s="179">
        <f t="shared" si="33"/>
        <v>1983.487685948952</v>
      </c>
      <c r="C155" s="179">
        <f t="shared" si="33"/>
        <v>11017.36495868113</v>
      </c>
      <c r="D155" s="179">
        <f t="shared" si="33"/>
        <v>5052.6248760329827</v>
      </c>
      <c r="E155" s="179">
        <f t="shared" si="33"/>
        <v>4523.1738842938194</v>
      </c>
      <c r="F155" s="179">
        <f t="shared" si="33"/>
        <v>5038.4185123957932</v>
      </c>
      <c r="G155" s="179">
        <f t="shared" si="33"/>
        <v>1783.9104132227383</v>
      </c>
      <c r="H155" s="179">
        <f t="shared" si="33"/>
        <v>2558.5203305784589</v>
      </c>
      <c r="I155" s="179">
        <f t="shared" si="33"/>
        <v>1117.3825619837187</v>
      </c>
    </row>
    <row r="156" spans="1:9" ht="15" thickBot="1" x14ac:dyDescent="0.45">
      <c r="A156" s="169">
        <v>2019</v>
      </c>
      <c r="B156" s="179">
        <f t="shared" si="33"/>
        <v>96.04000000034226</v>
      </c>
      <c r="C156" s="179">
        <f t="shared" si="33"/>
        <v>1953.6399999984562</v>
      </c>
      <c r="D156" s="179">
        <f t="shared" si="33"/>
        <v>1288.1573553733442</v>
      </c>
      <c r="E156" s="179">
        <f t="shared" si="33"/>
        <v>2397.4376859520198</v>
      </c>
      <c r="F156" s="179">
        <f t="shared" si="33"/>
        <v>3412.6839669422106</v>
      </c>
      <c r="G156" s="179">
        <f t="shared" si="33"/>
        <v>13166.51933884929</v>
      </c>
      <c r="H156" s="179">
        <f t="shared" si="33"/>
        <v>4203.7540495869143</v>
      </c>
      <c r="I156" s="179">
        <f t="shared" si="33"/>
        <v>659.08892561994344</v>
      </c>
    </row>
    <row r="157" spans="1:9" ht="15" thickBot="1" x14ac:dyDescent="0.45">
      <c r="A157" s="169">
        <v>2020</v>
      </c>
      <c r="B157" s="179">
        <f t="shared" si="33"/>
        <v>891.83677685839791</v>
      </c>
      <c r="C157" s="179">
        <f t="shared" si="33"/>
        <v>1549.495867767137</v>
      </c>
      <c r="D157" s="179">
        <f t="shared" si="33"/>
        <v>394.5640495871973</v>
      </c>
      <c r="E157" s="179">
        <f t="shared" si="33"/>
        <v>2132.7603305790012</v>
      </c>
      <c r="F157" s="179">
        <f t="shared" si="33"/>
        <v>3342.9421487597187</v>
      </c>
      <c r="G157" s="179">
        <f t="shared" si="33"/>
        <v>2527.3471074358881</v>
      </c>
      <c r="H157" s="179">
        <f t="shared" si="33"/>
        <v>9198.5537190077575</v>
      </c>
      <c r="I157" s="179">
        <f t="shared" si="33"/>
        <v>5008.778925620958</v>
      </c>
    </row>
    <row r="158" spans="1:9" ht="15" thickBot="1" x14ac:dyDescent="0.45">
      <c r="A158" s="169" t="s">
        <v>499</v>
      </c>
      <c r="B158" s="179">
        <f t="shared" ref="B158:I158" si="34">SQRT(SUM(B147:B157)/(COUNT($A$147:$A$157)-2))</f>
        <v>43.944765606866362</v>
      </c>
      <c r="C158" s="179">
        <f t="shared" si="34"/>
        <v>61.387459647880874</v>
      </c>
      <c r="D158" s="179">
        <f t="shared" si="34"/>
        <v>44.701377286540755</v>
      </c>
      <c r="E158" s="179">
        <f t="shared" si="34"/>
        <v>62.04986590303978</v>
      </c>
      <c r="F158" s="179">
        <f t="shared" si="34"/>
        <v>71.288176021015431</v>
      </c>
      <c r="G158" s="179">
        <f t="shared" si="34"/>
        <v>73.100843588387207</v>
      </c>
      <c r="H158" s="179">
        <f t="shared" si="34"/>
        <v>73.480540954662942</v>
      </c>
      <c r="I158" s="179">
        <f t="shared" si="34"/>
        <v>72.128805940938534</v>
      </c>
    </row>
    <row r="159" spans="1:9" ht="15" thickBot="1" x14ac:dyDescent="0.45">
      <c r="A159" s="169" t="s">
        <v>500</v>
      </c>
      <c r="B159" s="180">
        <f t="shared" ref="B159:I159" si="35">B158/B34</f>
        <v>2.2930241529127173E-2</v>
      </c>
      <c r="C159" s="180">
        <f t="shared" si="35"/>
        <v>3.1981720949450107E-2</v>
      </c>
      <c r="D159" s="180">
        <f t="shared" si="35"/>
        <v>2.3917269816233683E-2</v>
      </c>
      <c r="E159" s="180">
        <f t="shared" si="35"/>
        <v>3.4143815278005322E-3</v>
      </c>
      <c r="F159" s="180">
        <f t="shared" si="35"/>
        <v>3.925521051206784E-3</v>
      </c>
      <c r="G159" s="180">
        <f t="shared" si="35"/>
        <v>4.0187781349819048E-3</v>
      </c>
      <c r="H159" s="180">
        <f t="shared" si="35"/>
        <v>4.0375738694611264E-3</v>
      </c>
      <c r="I159" s="180">
        <f t="shared" si="35"/>
        <v>6.0993124801113439E-3</v>
      </c>
    </row>
    <row r="160" spans="1:9" ht="15.9" thickBot="1" x14ac:dyDescent="0.45">
      <c r="A160" s="337" t="s">
        <v>501</v>
      </c>
      <c r="B160" s="338"/>
      <c r="C160" s="338"/>
      <c r="D160" s="338"/>
      <c r="E160" s="338"/>
      <c r="F160" s="338"/>
      <c r="G160" s="338"/>
      <c r="H160" s="338"/>
      <c r="I160" s="339"/>
    </row>
    <row r="161" spans="1:9" ht="15" thickBot="1" x14ac:dyDescent="0.45">
      <c r="A161" s="169">
        <v>2010</v>
      </c>
      <c r="B161" s="181" t="str">
        <f t="shared" ref="B161:D161" si="36">ROUND(B132,2)&amp;" +- "&amp;ROUND(B$158,2)</f>
        <v>1319.77 +- 43.94</v>
      </c>
      <c r="C161" s="181" t="str">
        <f t="shared" si="36"/>
        <v>1285.27 +- 61.39</v>
      </c>
      <c r="D161" s="181" t="str">
        <f t="shared" si="36"/>
        <v>1289.14 +- 44.7</v>
      </c>
      <c r="E161" s="181" t="str">
        <f t="shared" ref="E161:I173" si="37">ROUND(E132,2)&amp;" +- "&amp;ROUND(E$158,2)</f>
        <v>18767 +- 62.05</v>
      </c>
      <c r="F161" s="181" t="str">
        <f t="shared" si="37"/>
        <v>18702.18 +- 71.29</v>
      </c>
      <c r="G161" s="181" t="str">
        <f t="shared" si="37"/>
        <v>18759.91 +- 73.1</v>
      </c>
      <c r="H161" s="181" t="str">
        <f t="shared" si="37"/>
        <v>18770.45 +- 73.48</v>
      </c>
      <c r="I161" s="181" t="str">
        <f t="shared" si="37"/>
        <v>11226.23 +- 72.13</v>
      </c>
    </row>
    <row r="162" spans="1:9" ht="15" thickBot="1" x14ac:dyDescent="0.45">
      <c r="A162" s="169">
        <v>2011</v>
      </c>
      <c r="B162" s="181" t="str">
        <f t="shared" ref="B162:D162" si="38">ROUND(B133,2)&amp;" +- "&amp;ROUND(B$158,2)</f>
        <v>1439.11 +- 43.94</v>
      </c>
      <c r="C162" s="181" t="str">
        <f t="shared" si="38"/>
        <v>1412.11 +- 61.39</v>
      </c>
      <c r="D162" s="181" t="str">
        <f t="shared" si="38"/>
        <v>1405.11 +- 44.7</v>
      </c>
      <c r="E162" s="181" t="str">
        <f t="shared" si="37"/>
        <v>18648.22 +- 62.05</v>
      </c>
      <c r="F162" s="181" t="str">
        <f t="shared" si="37"/>
        <v>18593.78 +- 71.29</v>
      </c>
      <c r="G162" s="181" t="str">
        <f t="shared" si="37"/>
        <v>18645.89 +- 73.1</v>
      </c>
      <c r="H162" s="181" t="str">
        <f t="shared" si="37"/>
        <v>18656.2 +- 73.48</v>
      </c>
      <c r="I162" s="181" t="str">
        <f t="shared" si="37"/>
        <v>11346.13 +- 72.13</v>
      </c>
    </row>
    <row r="163" spans="1:9" ht="15" thickBot="1" x14ac:dyDescent="0.45">
      <c r="A163" s="169">
        <v>2012</v>
      </c>
      <c r="B163" s="181" t="str">
        <f t="shared" ref="B163:D163" si="39">ROUND(B134,2)&amp;" +- "&amp;ROUND(B$158,2)</f>
        <v>1558.45 +- 43.94</v>
      </c>
      <c r="C163" s="181" t="str">
        <f t="shared" si="39"/>
        <v>1538.95 +- 61.39</v>
      </c>
      <c r="D163" s="181" t="str">
        <f t="shared" si="39"/>
        <v>1521.08 +- 44.7</v>
      </c>
      <c r="E163" s="181" t="str">
        <f t="shared" si="37"/>
        <v>18529.44 +- 62.05</v>
      </c>
      <c r="F163" s="181" t="str">
        <f t="shared" si="37"/>
        <v>18485.38 +- 71.29</v>
      </c>
      <c r="G163" s="181" t="str">
        <f t="shared" si="37"/>
        <v>18531.87 +- 73.1</v>
      </c>
      <c r="H163" s="181" t="str">
        <f t="shared" si="37"/>
        <v>18541.95 +- 73.48</v>
      </c>
      <c r="I163" s="181" t="str">
        <f t="shared" si="37"/>
        <v>11466.03 +- 72.13</v>
      </c>
    </row>
    <row r="164" spans="1:9" ht="15" thickBot="1" x14ac:dyDescent="0.45">
      <c r="A164" s="169">
        <v>2013</v>
      </c>
      <c r="B164" s="181" t="str">
        <f t="shared" ref="B164:D164" si="40">ROUND(B135,2)&amp;" +- "&amp;ROUND(B$158,2)</f>
        <v>1677.78 +- 43.94</v>
      </c>
      <c r="C164" s="181" t="str">
        <f t="shared" si="40"/>
        <v>1665.78 +- 61.39</v>
      </c>
      <c r="D164" s="181" t="str">
        <f t="shared" si="40"/>
        <v>1637.05 +- 44.7</v>
      </c>
      <c r="E164" s="181" t="str">
        <f t="shared" si="37"/>
        <v>18410.65 +- 62.05</v>
      </c>
      <c r="F164" s="181" t="str">
        <f t="shared" si="37"/>
        <v>18376.98 +- 71.29</v>
      </c>
      <c r="G164" s="181" t="str">
        <f t="shared" si="37"/>
        <v>18417.85 +- 73.1</v>
      </c>
      <c r="H164" s="181" t="str">
        <f t="shared" si="37"/>
        <v>18427.69 +- 73.48</v>
      </c>
      <c r="I164" s="181" t="str">
        <f t="shared" si="37"/>
        <v>11585.93 +- 72.13</v>
      </c>
    </row>
    <row r="165" spans="1:9" ht="15" thickBot="1" x14ac:dyDescent="0.45">
      <c r="A165" s="169">
        <v>2014</v>
      </c>
      <c r="B165" s="181" t="str">
        <f t="shared" ref="B165:D165" si="41">ROUND(B136,2)&amp;" +- "&amp;ROUND(B$158,2)</f>
        <v>1797.12 +- 43.94</v>
      </c>
      <c r="C165" s="181" t="str">
        <f t="shared" si="41"/>
        <v>1792.62 +- 61.39</v>
      </c>
      <c r="D165" s="181" t="str">
        <f t="shared" si="41"/>
        <v>1753.03 +- 44.7</v>
      </c>
      <c r="E165" s="181" t="str">
        <f t="shared" si="37"/>
        <v>18291.87 +- 62.05</v>
      </c>
      <c r="F165" s="181" t="str">
        <f t="shared" si="37"/>
        <v>18268.58 +- 71.29</v>
      </c>
      <c r="G165" s="181" t="str">
        <f t="shared" si="37"/>
        <v>18303.84 +- 73.1</v>
      </c>
      <c r="H165" s="181" t="str">
        <f t="shared" si="37"/>
        <v>18313.44 +- 73.48</v>
      </c>
      <c r="I165" s="181" t="str">
        <f t="shared" si="37"/>
        <v>11705.83 +- 72.13</v>
      </c>
    </row>
    <row r="166" spans="1:9" ht="15" thickBot="1" x14ac:dyDescent="0.45">
      <c r="A166" s="169">
        <v>2015</v>
      </c>
      <c r="B166" s="181" t="str">
        <f t="shared" ref="B166:D166" si="42">ROUND(B137,2)&amp;" +- "&amp;ROUND(B$158,2)</f>
        <v>1916.45 +- 43.94</v>
      </c>
      <c r="C166" s="181" t="str">
        <f t="shared" si="42"/>
        <v>1919.45 +- 61.39</v>
      </c>
      <c r="D166" s="181" t="str">
        <f t="shared" si="42"/>
        <v>1869 +- 44.7</v>
      </c>
      <c r="E166" s="181" t="str">
        <f t="shared" si="37"/>
        <v>18173.09 +- 62.05</v>
      </c>
      <c r="F166" s="181" t="str">
        <f t="shared" si="37"/>
        <v>18160.18 +- 71.29</v>
      </c>
      <c r="G166" s="181" t="str">
        <f t="shared" si="37"/>
        <v>18189.82 +- 73.1</v>
      </c>
      <c r="H166" s="181" t="str">
        <f t="shared" si="37"/>
        <v>18199.18 +- 73.48</v>
      </c>
      <c r="I166" s="181" t="str">
        <f t="shared" si="37"/>
        <v>11825.73 +- 72.13</v>
      </c>
    </row>
    <row r="167" spans="1:9" ht="15" thickBot="1" x14ac:dyDescent="0.45">
      <c r="A167" s="169">
        <v>2016</v>
      </c>
      <c r="B167" s="181" t="str">
        <f t="shared" ref="B167:D167" si="43">ROUND(B138,2)&amp;" +- "&amp;ROUND(B$158,2)</f>
        <v>2035.79 +- 43.94</v>
      </c>
      <c r="C167" s="181" t="str">
        <f t="shared" si="43"/>
        <v>2046.29 +- 61.39</v>
      </c>
      <c r="D167" s="181" t="str">
        <f t="shared" si="43"/>
        <v>1984.97 +- 44.7</v>
      </c>
      <c r="E167" s="181" t="str">
        <f t="shared" si="37"/>
        <v>18054.31 +- 62.05</v>
      </c>
      <c r="F167" s="181" t="str">
        <f t="shared" si="37"/>
        <v>18051.78 +- 71.29</v>
      </c>
      <c r="G167" s="181" t="str">
        <f t="shared" si="37"/>
        <v>18075.8 +- 73.1</v>
      </c>
      <c r="H167" s="181" t="str">
        <f t="shared" si="37"/>
        <v>18084.93 +- 73.48</v>
      </c>
      <c r="I167" s="181" t="str">
        <f t="shared" si="37"/>
        <v>11945.63 +- 72.13</v>
      </c>
    </row>
    <row r="168" spans="1:9" ht="15" thickBot="1" x14ac:dyDescent="0.45">
      <c r="A168" s="169">
        <v>2017</v>
      </c>
      <c r="B168" s="181" t="str">
        <f t="shared" ref="B168:D168" si="44">ROUND(B139,2)&amp;" +- "&amp;ROUND(B$158,2)</f>
        <v>2155.13 +- 43.94</v>
      </c>
      <c r="C168" s="181" t="str">
        <f t="shared" si="44"/>
        <v>2173.13 +- 61.39</v>
      </c>
      <c r="D168" s="181" t="str">
        <f t="shared" si="44"/>
        <v>2100.95 +- 44.7</v>
      </c>
      <c r="E168" s="181" t="str">
        <f t="shared" si="37"/>
        <v>17935.53 +- 62.05</v>
      </c>
      <c r="F168" s="181" t="str">
        <f t="shared" si="37"/>
        <v>17943.38 +- 71.29</v>
      </c>
      <c r="G168" s="181" t="str">
        <f t="shared" si="37"/>
        <v>17961.78 +- 73.1</v>
      </c>
      <c r="H168" s="181" t="str">
        <f t="shared" si="37"/>
        <v>17970.67 +- 73.48</v>
      </c>
      <c r="I168" s="181" t="str">
        <f t="shared" si="37"/>
        <v>12065.53 +- 72.13</v>
      </c>
    </row>
    <row r="169" spans="1:9" ht="15" thickBot="1" x14ac:dyDescent="0.45">
      <c r="A169" s="169">
        <v>2018</v>
      </c>
      <c r="B169" s="181" t="str">
        <f t="shared" ref="B169:D169" si="45">ROUND(B140,2)&amp;" +- "&amp;ROUND(B$158,2)</f>
        <v>2274.46 +- 43.94</v>
      </c>
      <c r="C169" s="181" t="str">
        <f t="shared" si="45"/>
        <v>2299.96 +- 61.39</v>
      </c>
      <c r="D169" s="181" t="str">
        <f t="shared" si="45"/>
        <v>2216.92 +- 44.7</v>
      </c>
      <c r="E169" s="181" t="str">
        <f t="shared" si="37"/>
        <v>17816.75 +- 62.05</v>
      </c>
      <c r="F169" s="181" t="str">
        <f t="shared" si="37"/>
        <v>17834.98 +- 71.29</v>
      </c>
      <c r="G169" s="181" t="str">
        <f t="shared" si="37"/>
        <v>17847.76 +- 73.1</v>
      </c>
      <c r="H169" s="181" t="str">
        <f t="shared" si="37"/>
        <v>17856.42 +- 73.48</v>
      </c>
      <c r="I169" s="181" t="str">
        <f t="shared" si="37"/>
        <v>12185.43 +- 72.13</v>
      </c>
    </row>
    <row r="170" spans="1:9" ht="15" thickBot="1" x14ac:dyDescent="0.45">
      <c r="A170" s="169">
        <v>2019</v>
      </c>
      <c r="B170" s="181" t="str">
        <f t="shared" ref="B170:D170" si="46">ROUND(B141,2)&amp;" +- "&amp;ROUND(B$158,2)</f>
        <v>2393.8 +- 43.94</v>
      </c>
      <c r="C170" s="181" t="str">
        <f t="shared" si="46"/>
        <v>2426.8 +- 61.39</v>
      </c>
      <c r="D170" s="181" t="str">
        <f t="shared" si="46"/>
        <v>2332.89 +- 44.7</v>
      </c>
      <c r="E170" s="181" t="str">
        <f t="shared" si="37"/>
        <v>17697.96 +- 62.05</v>
      </c>
      <c r="F170" s="181" t="str">
        <f t="shared" si="37"/>
        <v>17726.58 +- 71.29</v>
      </c>
      <c r="G170" s="181" t="str">
        <f t="shared" si="37"/>
        <v>17733.75 +- 73.1</v>
      </c>
      <c r="H170" s="181" t="str">
        <f t="shared" si="37"/>
        <v>17742.16 +- 73.48</v>
      </c>
      <c r="I170" s="181" t="str">
        <f t="shared" si="37"/>
        <v>12305.33 +- 72.13</v>
      </c>
    </row>
    <row r="171" spans="1:9" ht="15" thickBot="1" x14ac:dyDescent="0.45">
      <c r="A171" s="169">
        <v>2020</v>
      </c>
      <c r="B171" s="181" t="str">
        <f t="shared" ref="B171:D171" si="47">ROUND(B142,2)&amp;" +- "&amp;ROUND(B$158,2)</f>
        <v>2513.14 +- 43.94</v>
      </c>
      <c r="C171" s="181" t="str">
        <f t="shared" si="47"/>
        <v>2553.64 +- 61.39</v>
      </c>
      <c r="D171" s="181" t="str">
        <f t="shared" si="47"/>
        <v>2448.86 +- 44.7</v>
      </c>
      <c r="E171" s="181" t="str">
        <f t="shared" si="37"/>
        <v>17579.18 +- 62.05</v>
      </c>
      <c r="F171" s="181" t="str">
        <f t="shared" si="37"/>
        <v>17618.18 +- 71.29</v>
      </c>
      <c r="G171" s="181" t="str">
        <f t="shared" si="37"/>
        <v>17619.73 +- 73.1</v>
      </c>
      <c r="H171" s="181" t="str">
        <f t="shared" si="37"/>
        <v>17627.91 +- 73.48</v>
      </c>
      <c r="I171" s="181" t="str">
        <f t="shared" si="37"/>
        <v>12425.23 +- 72.13</v>
      </c>
    </row>
    <row r="172" spans="1:9" ht="15" thickBot="1" x14ac:dyDescent="0.45">
      <c r="A172" s="169">
        <v>2021</v>
      </c>
      <c r="B172" s="181" t="str">
        <f t="shared" ref="B172:D172" si="48">ROUND(B143,2)&amp;" +- "&amp;ROUND(B$158,2)</f>
        <v>2632.47 +- 43.94</v>
      </c>
      <c r="C172" s="181" t="str">
        <f t="shared" si="48"/>
        <v>2680.47 +- 61.39</v>
      </c>
      <c r="D172" s="181" t="str">
        <f t="shared" si="48"/>
        <v>2564.84 +- 44.7</v>
      </c>
      <c r="E172" s="181" t="str">
        <f t="shared" si="37"/>
        <v>17460.4 +- 62.05</v>
      </c>
      <c r="F172" s="181" t="str">
        <f t="shared" si="37"/>
        <v>17509.78 +- 71.29</v>
      </c>
      <c r="G172" s="181" t="str">
        <f t="shared" si="37"/>
        <v>17505.71 +- 73.1</v>
      </c>
      <c r="H172" s="181" t="str">
        <f t="shared" si="37"/>
        <v>17513.65 +- 73.48</v>
      </c>
      <c r="I172" s="181" t="str">
        <f t="shared" si="37"/>
        <v>12545.13 +- 72.13</v>
      </c>
    </row>
    <row r="173" spans="1:9" ht="15" thickBot="1" x14ac:dyDescent="0.45">
      <c r="A173" s="169">
        <v>2022</v>
      </c>
      <c r="B173" s="181" t="str">
        <f t="shared" ref="B173:D173" si="49">ROUND(B144,2)&amp;" +- "&amp;ROUND(B$158,2)</f>
        <v>2751.81 +- 43.94</v>
      </c>
      <c r="C173" s="181" t="str">
        <f t="shared" si="49"/>
        <v>2807.31 +- 61.39</v>
      </c>
      <c r="D173" s="181" t="str">
        <f t="shared" si="49"/>
        <v>2680.81 +- 44.7</v>
      </c>
      <c r="E173" s="181" t="str">
        <f t="shared" si="37"/>
        <v>17341.62 +- 62.05</v>
      </c>
      <c r="F173" s="181" t="str">
        <f t="shared" si="37"/>
        <v>17401.38 +- 71.29</v>
      </c>
      <c r="G173" s="181" t="str">
        <f t="shared" si="37"/>
        <v>17391.69 +- 73.1</v>
      </c>
      <c r="H173" s="181" t="str">
        <f t="shared" si="37"/>
        <v>17399.4 +- 73.48</v>
      </c>
      <c r="I173" s="181" t="str">
        <f t="shared" si="37"/>
        <v>12665.03 +- 72.13</v>
      </c>
    </row>
    <row r="174" spans="1:9" ht="15" thickBot="1" x14ac:dyDescent="0.45">
      <c r="A174" s="169">
        <v>2023</v>
      </c>
      <c r="B174" s="181" t="str">
        <f t="shared" ref="B174:D174" si="50">ROUND(B145,2)&amp;" +- "&amp;ROUND(B$158,2)</f>
        <v>2871.15 +- 43.94</v>
      </c>
      <c r="C174" s="181" t="str">
        <f t="shared" si="50"/>
        <v>2934.15 +- 61.39</v>
      </c>
      <c r="D174" s="181" t="str">
        <f t="shared" si="50"/>
        <v>2796.78 +- 44.7</v>
      </c>
      <c r="E174" s="181" t="str">
        <f>ROUND(E145,2)&amp;" +- "&amp;ROUND(E$158,2)</f>
        <v>17222.84 +- 62.05</v>
      </c>
      <c r="F174" s="181" t="str">
        <f t="shared" ref="F174:I174" si="51">ROUND(F145,2)&amp;" +- "&amp;ROUND(F$158,2)</f>
        <v>17292.98 +- 71.29</v>
      </c>
      <c r="G174" s="181" t="str">
        <f t="shared" si="51"/>
        <v>17277.67 +- 73.1</v>
      </c>
      <c r="H174" s="181" t="str">
        <f t="shared" si="51"/>
        <v>17285.15 +- 73.48</v>
      </c>
      <c r="I174" s="181" t="str">
        <f t="shared" si="51"/>
        <v>12784.93 +- 72.13</v>
      </c>
    </row>
    <row r="177" spans="2:2" x14ac:dyDescent="0.4">
      <c r="B177" s="114"/>
    </row>
  </sheetData>
  <mergeCells count="13">
    <mergeCell ref="A21:I21"/>
    <mergeCell ref="J107:R107"/>
    <mergeCell ref="A47:I47"/>
    <mergeCell ref="A35:I35"/>
    <mergeCell ref="A59:I59"/>
    <mergeCell ref="A107:I107"/>
    <mergeCell ref="A119:I119"/>
    <mergeCell ref="A131:I131"/>
    <mergeCell ref="A146:I146"/>
    <mergeCell ref="A160:I160"/>
    <mergeCell ref="A71:I71"/>
    <mergeCell ref="A83:I83"/>
    <mergeCell ref="A95:I95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Лр1</vt:lpstr>
      <vt:lpstr>Лр2</vt:lpstr>
      <vt:lpstr>Лр3</vt:lpstr>
      <vt:lpstr>Лр4.1</vt:lpstr>
      <vt:lpstr>Лр4.2</vt:lpstr>
      <vt:lpstr>Лр5.1</vt:lpstr>
      <vt:lpstr>Лр5.2</vt:lpstr>
      <vt:lpstr>Лр6.1</vt:lpstr>
      <vt:lpstr>Лр6.2</vt:lpstr>
      <vt:lpstr>Лр7.1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prod ed1ct</cp:lastModifiedBy>
  <dcterms:created xsi:type="dcterms:W3CDTF">2015-06-05T18:19:34Z</dcterms:created>
  <dcterms:modified xsi:type="dcterms:W3CDTF">2025-12-12T16:31:12Z</dcterms:modified>
</cp:coreProperties>
</file>