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25" yWindow="225" windowWidth="15780" windowHeight="5340" tabRatio="750"/>
  </bookViews>
  <sheets>
    <sheet name="MIX RATES" sheetId="1" r:id="rId1"/>
    <sheet name="APPLICATION RECORD" sheetId="9" r:id="rId2"/>
    <sheet name="AMS" sheetId="11" r:id="rId3"/>
    <sheet name="Instructions" sheetId="8" r:id="rId4"/>
  </sheets>
  <definedNames>
    <definedName name="_xlnm.Print_Area" localSheetId="1">'APPLICATION RECORD'!$B$6:$AC$34</definedName>
    <definedName name="_xlnm.Print_Area" localSheetId="0">'MIX RATES'!$A$4:$T$48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25" i="9" l="1"/>
  <c r="B21" i="9"/>
  <c r="B19" i="9"/>
  <c r="B17" i="9"/>
  <c r="F4" i="9"/>
  <c r="L10" i="9" l="1"/>
  <c r="T27" i="9" l="1"/>
  <c r="B8" i="9" s="1"/>
  <c r="P10" i="9" l="1"/>
  <c r="N10" i="9"/>
  <c r="I13" i="11"/>
  <c r="G13" i="11"/>
  <c r="E13" i="11"/>
  <c r="C13" i="11"/>
  <c r="J10" i="9"/>
  <c r="H10" i="9"/>
  <c r="F10" i="9"/>
  <c r="K6" i="11" l="1"/>
  <c r="K13" i="11" s="1"/>
  <c r="M6" i="11" s="1"/>
  <c r="M8" i="1"/>
  <c r="K46" i="1" s="1"/>
  <c r="Q5" i="1"/>
  <c r="AB10" i="9" s="1"/>
  <c r="O5" i="1"/>
  <c r="T10" i="9" s="1"/>
  <c r="AJ21" i="9" l="1"/>
  <c r="AF21" i="9"/>
  <c r="AG21" i="9" s="1"/>
  <c r="AH21" i="9" s="1"/>
  <c r="AJ19" i="9"/>
  <c r="AK19" i="9" s="1"/>
  <c r="AF19" i="9"/>
  <c r="AJ17" i="9"/>
  <c r="AK17" i="9" s="1"/>
  <c r="AF17" i="9"/>
  <c r="B15" i="9"/>
  <c r="AE25" i="9"/>
  <c r="AJ25" i="9"/>
  <c r="AF25" i="9"/>
  <c r="AG25" i="9" s="1"/>
  <c r="AH25" i="9" s="1"/>
  <c r="AJ23" i="9"/>
  <c r="AJ15" i="9"/>
  <c r="AF23" i="9"/>
  <c r="AF15" i="9"/>
  <c r="AG15" i="9" s="1"/>
  <c r="AK21" i="9" l="1"/>
  <c r="AL21" i="9" s="1"/>
  <c r="AB21" i="9" s="1"/>
  <c r="AE21" i="9"/>
  <c r="AG19" i="9"/>
  <c r="Z19" i="9" s="1"/>
  <c r="AL19" i="9"/>
  <c r="AE19" i="9"/>
  <c r="AG17" i="9"/>
  <c r="Z17" i="9" s="1"/>
  <c r="AL17" i="9"/>
  <c r="AE17" i="9"/>
  <c r="AK23" i="9"/>
  <c r="AL23" i="9" s="1"/>
  <c r="AK25" i="9"/>
  <c r="AL25" i="9" s="1"/>
  <c r="AB25" i="9" s="1"/>
  <c r="AK15" i="9"/>
  <c r="AL15" i="9" s="1"/>
  <c r="AG23" i="9"/>
  <c r="AH15" i="9"/>
  <c r="B23" i="9"/>
  <c r="AE23" i="9"/>
  <c r="Z23" i="9" l="1"/>
  <c r="Z25" i="9"/>
  <c r="Z21" i="9"/>
  <c r="AB15" i="9"/>
  <c r="AH23" i="9"/>
  <c r="AB23" i="9" s="1"/>
  <c r="Z15" i="9"/>
  <c r="AH17" i="9"/>
  <c r="AB17" i="9" s="1"/>
  <c r="AH19" i="9"/>
  <c r="AB19" i="9" s="1"/>
  <c r="AE15" i="9"/>
  <c r="AD21" i="9" l="1"/>
  <c r="AD17" i="9"/>
  <c r="AD19" i="9"/>
  <c r="AD25" i="9"/>
  <c r="AD23" i="9"/>
  <c r="AD15" i="9"/>
  <c r="M10" i="1"/>
  <c r="T29" i="9" s="1"/>
  <c r="A8" i="1" l="1"/>
  <c r="M62" i="1"/>
  <c r="M60" i="1" s="1"/>
  <c r="F14" i="1" s="1"/>
  <c r="M14" i="1"/>
  <c r="D50" i="1"/>
  <c r="D57" i="1"/>
  <c r="D51" i="1"/>
  <c r="D56" i="1"/>
  <c r="D53" i="1"/>
  <c r="D52" i="1"/>
  <c r="K53" i="1"/>
  <c r="H53" i="1"/>
  <c r="F53" i="1"/>
  <c r="H57" i="1"/>
  <c r="H56" i="1"/>
  <c r="F57" i="1"/>
  <c r="F56" i="1"/>
  <c r="K50" i="1"/>
  <c r="K51" i="1"/>
  <c r="K52" i="1"/>
  <c r="H52" i="1"/>
  <c r="F52" i="1"/>
  <c r="H51" i="1"/>
  <c r="F51" i="1"/>
  <c r="H50" i="1"/>
  <c r="F50" i="1"/>
  <c r="O46" i="1" l="1"/>
  <c r="X29" i="9" s="1"/>
  <c r="H60" i="1"/>
  <c r="H68" i="1"/>
  <c r="D62" i="1"/>
  <c r="X17" i="9" s="1"/>
  <c r="F62" i="1"/>
  <c r="H62" i="1"/>
  <c r="F68" i="1"/>
  <c r="H70" i="1"/>
  <c r="D64" i="1"/>
  <c r="F60" i="1"/>
  <c r="D68" i="1"/>
  <c r="X23" i="9" s="1"/>
  <c r="F70" i="1"/>
  <c r="F64" i="1"/>
  <c r="F66" i="1"/>
  <c r="D66" i="1"/>
  <c r="X21" i="9" s="1"/>
  <c r="D70" i="1"/>
  <c r="X25" i="9" s="1"/>
  <c r="H64" i="1"/>
  <c r="H66" i="1"/>
  <c r="D60" i="1"/>
  <c r="X15" i="9" s="1"/>
  <c r="X19" i="9" l="1"/>
  <c r="O33" i="1"/>
  <c r="O20" i="1"/>
  <c r="Q46" i="1"/>
  <c r="Q14" i="1" s="1"/>
  <c r="Q38" i="1" s="1"/>
  <c r="O22" i="1"/>
  <c r="O26" i="1"/>
  <c r="O24" i="1"/>
  <c r="O17" i="1"/>
  <c r="O42" i="1"/>
  <c r="O28" i="1"/>
  <c r="O36" i="1"/>
  <c r="O44" i="1"/>
  <c r="O40" i="1"/>
  <c r="O31" i="1"/>
  <c r="O38" i="1"/>
  <c r="Q40" i="1" l="1"/>
  <c r="Q36" i="1"/>
  <c r="Q42" i="1"/>
  <c r="Q20" i="1"/>
  <c r="Q24" i="1"/>
  <c r="Q26" i="1"/>
  <c r="Q33" i="1"/>
  <c r="Q22" i="1"/>
  <c r="Q17" i="1"/>
  <c r="Q28" i="1"/>
  <c r="Q31" i="1"/>
  <c r="Q44" i="1"/>
</calcChain>
</file>

<file path=xl/comments1.xml><?xml version="1.0" encoding="utf-8"?>
<comments xmlns="http://schemas.openxmlformats.org/spreadsheetml/2006/main">
  <authors>
    <author xml:space="preserve"> </author>
    <author>WT</author>
  </authors>
  <commentList>
    <comment ref="Q5" authorId="0">
      <text>
        <r>
          <rPr>
            <b/>
            <sz val="8"/>
            <color indexed="9"/>
            <rFont val="Calibri"/>
            <family val="2"/>
            <scheme val="minor"/>
          </rPr>
          <t>Enter time of completion</t>
        </r>
      </text>
    </comment>
    <comment ref="O10" authorId="0">
      <text>
        <r>
          <rPr>
            <b/>
            <i/>
            <sz val="9"/>
            <color indexed="9"/>
            <rFont val="Calibri"/>
            <family val="2"/>
            <scheme val="minor"/>
          </rPr>
          <t xml:space="preserve">FROM INSTRUCTIONS C.3.
</t>
        </r>
        <r>
          <rPr>
            <b/>
            <sz val="9"/>
            <color indexed="9"/>
            <rFont val="Calibri"/>
            <family val="2"/>
          </rPr>
          <t>①</t>
        </r>
        <r>
          <rPr>
            <i/>
            <sz val="9"/>
            <color indexed="9"/>
            <rFont val="Calibri"/>
            <family val="2"/>
            <scheme val="minor"/>
          </rPr>
          <t xml:space="preserve"> </t>
        </r>
        <r>
          <rPr>
            <sz val="9"/>
            <color indexed="9"/>
            <rFont val="Calibri"/>
            <family val="2"/>
            <scheme val="minor"/>
          </rPr>
          <t xml:space="preserve">Clear all values in this cell or enter "zero" to use </t>
        </r>
        <r>
          <rPr>
            <b/>
            <sz val="9"/>
            <color indexed="9"/>
            <rFont val="Calibri"/>
            <family val="2"/>
            <scheme val="minor"/>
          </rPr>
          <t>DEMO/TRIAL AREA PER TRT</t>
        </r>
        <r>
          <rPr>
            <sz val="9"/>
            <color indexed="9"/>
            <rFont val="Calibri"/>
            <family val="2"/>
            <scheme val="minor"/>
          </rPr>
          <t xml:space="preserve">. </t>
        </r>
        <r>
          <rPr>
            <i/>
            <sz val="9"/>
            <color indexed="9"/>
            <rFont val="Calibri"/>
            <family val="2"/>
            <scheme val="minor"/>
          </rPr>
          <t xml:space="preserve">OR ...
② </t>
        </r>
        <r>
          <rPr>
            <sz val="9"/>
            <color indexed="9"/>
            <rFont val="Calibri"/>
            <family val="2"/>
            <scheme val="minor"/>
          </rPr>
          <t xml:space="preserve">Enter </t>
        </r>
        <r>
          <rPr>
            <b/>
            <sz val="9"/>
            <color indexed="9"/>
            <rFont val="Calibri"/>
            <family val="2"/>
            <scheme val="minor"/>
          </rPr>
          <t xml:space="preserve">FIELD SIZE </t>
        </r>
        <r>
          <rPr>
            <sz val="9"/>
            <color indexed="9"/>
            <rFont val="Calibri"/>
            <family val="2"/>
            <scheme val="minor"/>
          </rPr>
          <t xml:space="preserve">in acres to prepare a single-rate application. 
</t>
        </r>
      </text>
    </comment>
    <comment ref="O14" authorId="1">
      <text>
        <r>
          <rPr>
            <b/>
            <sz val="10"/>
            <color indexed="26"/>
            <rFont val="Calibri"/>
            <family val="2"/>
            <scheme val="minor"/>
          </rPr>
          <t xml:space="preserve">❶ </t>
        </r>
        <r>
          <rPr>
            <sz val="10"/>
            <color indexed="26"/>
            <rFont val="Calibri"/>
            <family val="2"/>
            <scheme val="minor"/>
          </rPr>
          <t xml:space="preserve">Enter volume of mix container in gallons, or
</t>
        </r>
        <r>
          <rPr>
            <b/>
            <sz val="10"/>
            <color indexed="26"/>
            <rFont val="Calibri"/>
            <family val="2"/>
            <scheme val="minor"/>
          </rPr>
          <t xml:space="preserve">
❷ </t>
        </r>
        <r>
          <rPr>
            <sz val="10"/>
            <color indexed="26"/>
            <rFont val="Calibri"/>
            <family val="2"/>
            <scheme val="minor"/>
          </rPr>
          <t xml:space="preserve">Enter </t>
        </r>
        <r>
          <rPr>
            <b/>
            <sz val="10"/>
            <color indexed="26"/>
            <rFont val="Calibri"/>
            <family val="2"/>
            <scheme val="minor"/>
          </rPr>
          <t>"=O46"</t>
        </r>
        <r>
          <rPr>
            <sz val="10"/>
            <color indexed="26"/>
            <rFont val="Calibri"/>
            <family val="2"/>
            <scheme val="minor"/>
          </rPr>
          <t xml:space="preserve"> to list total amount of product needed per treatment.</t>
        </r>
      </text>
    </comment>
    <comment ref="Q14" authorId="1">
      <text>
        <r>
          <rPr>
            <b/>
            <sz val="10"/>
            <color indexed="26"/>
            <rFont val="Calibri"/>
            <family val="2"/>
          </rPr>
          <t xml:space="preserve">❶ </t>
        </r>
        <r>
          <rPr>
            <sz val="10"/>
            <color indexed="26"/>
            <rFont val="Calibri"/>
            <family val="2"/>
          </rPr>
          <t xml:space="preserve">Enter volume of mix container in liters, or
</t>
        </r>
        <r>
          <rPr>
            <b/>
            <sz val="10"/>
            <color indexed="26"/>
            <rFont val="Calibri"/>
            <family val="2"/>
            <scheme val="minor"/>
          </rPr>
          <t xml:space="preserve">
❷ </t>
        </r>
        <r>
          <rPr>
            <sz val="10"/>
            <color indexed="26"/>
            <rFont val="Calibri"/>
            <family val="2"/>
            <scheme val="minor"/>
          </rPr>
          <t xml:space="preserve">Enter </t>
        </r>
        <r>
          <rPr>
            <b/>
            <sz val="10"/>
            <color indexed="26"/>
            <rFont val="Calibri"/>
            <family val="2"/>
            <scheme val="minor"/>
          </rPr>
          <t>"=Q46"</t>
        </r>
        <r>
          <rPr>
            <sz val="10"/>
            <color indexed="26"/>
            <rFont val="Calibri"/>
            <family val="2"/>
            <scheme val="minor"/>
          </rPr>
          <t xml:space="preserve"> to list total amount of product needed per treatment.</t>
        </r>
      </text>
    </comment>
  </commentList>
</comments>
</file>

<file path=xl/sharedStrings.xml><?xml version="1.0" encoding="utf-8"?>
<sst xmlns="http://schemas.openxmlformats.org/spreadsheetml/2006/main" count="150" uniqueCount="144">
  <si>
    <t>mL/A</t>
  </si>
  <si>
    <t>oz to mL</t>
  </si>
  <si>
    <t>pt to mL</t>
  </si>
  <si>
    <t>qt to mL</t>
  </si>
  <si>
    <t>mL to gal</t>
  </si>
  <si>
    <t>mL/gal of water</t>
  </si>
  <si>
    <t>mL per Acre</t>
  </si>
  <si>
    <t>/A</t>
  </si>
  <si>
    <t>Acres/200'</t>
  </si>
  <si>
    <t>% to mL</t>
  </si>
  <si>
    <t>PROJECT:</t>
  </si>
  <si>
    <t>g to g</t>
  </si>
  <si>
    <t>oz to g</t>
  </si>
  <si>
    <t>Lb to g</t>
  </si>
  <si>
    <t>g/A</t>
  </si>
  <si>
    <t>g/gal of water</t>
  </si>
  <si>
    <r>
      <t>OUNCE</t>
    </r>
    <r>
      <rPr>
        <sz val="10"/>
        <color theme="0"/>
        <rFont val="Calibri"/>
        <family val="2"/>
        <scheme val="minor"/>
      </rPr>
      <t xml:space="preserve"> (oz/A)</t>
    </r>
  </si>
  <si>
    <r>
      <t>PINT</t>
    </r>
    <r>
      <rPr>
        <sz val="10"/>
        <color theme="0"/>
        <rFont val="Calibri"/>
        <family val="2"/>
        <scheme val="minor"/>
      </rPr>
      <t xml:space="preserve"> (pt/A)</t>
    </r>
  </si>
  <si>
    <r>
      <t>QUART</t>
    </r>
    <r>
      <rPr>
        <sz val="10"/>
        <color theme="0"/>
        <rFont val="Calibri"/>
        <family val="2"/>
        <scheme val="minor"/>
      </rPr>
      <t xml:space="preserve"> (qt/A)</t>
    </r>
  </si>
  <si>
    <r>
      <t>POUND</t>
    </r>
    <r>
      <rPr>
        <sz val="10"/>
        <color theme="0"/>
        <rFont val="Calibri"/>
        <family val="2"/>
        <scheme val="minor"/>
      </rPr>
      <t xml:space="preserve"> (Lb/A)</t>
    </r>
  </si>
  <si>
    <r>
      <t>GRAM</t>
    </r>
    <r>
      <rPr>
        <sz val="10"/>
        <color theme="0"/>
        <rFont val="Calibri"/>
        <family val="2"/>
        <scheme val="minor"/>
      </rPr>
      <t xml:space="preserve"> (g/A)</t>
    </r>
  </si>
  <si>
    <r>
      <rPr>
        <i/>
        <vertAlign val="superscript"/>
        <sz val="8"/>
        <color theme="0" tint="-0.499984740745262"/>
        <rFont val="Calibri"/>
        <family val="2"/>
        <scheme val="minor"/>
      </rPr>
      <t>*NOTE*</t>
    </r>
    <r>
      <rPr>
        <i/>
        <sz val="8"/>
        <color theme="0" tint="-0.499984740745262"/>
        <rFont val="Calibri"/>
        <family val="2"/>
        <scheme val="minor"/>
      </rPr>
      <t xml:space="preserve"> ROW SPACING should be the same as nozzle spacing or effective spray pattern width, i.e., broadcast vs. banded.</t>
    </r>
  </si>
  <si>
    <t>Repeat this process for each plot sprayer and technician.  Consider that no two plot sprayers nor technicians operate in exactly the same way … therefore the duplication of effort.</t>
  </si>
  <si>
    <t>PRODUCT A (TRT 2 and 4)</t>
  </si>
  <si>
    <t>PRODUCT B (TRT 3 and 5)</t>
  </si>
  <si>
    <t>PRODUCT C (TRT 2 and 3)</t>
  </si>
  <si>
    <t>PRODUCT D (TRT 4 and 5)</t>
  </si>
  <si>
    <t>PRODUCT E (TRT 6)</t>
  </si>
  <si>
    <r>
      <rPr>
        <b/>
        <sz val="11"/>
        <color theme="0"/>
        <rFont val="Calibri"/>
        <family val="2"/>
        <scheme val="minor"/>
      </rPr>
      <t>mL</t>
    </r>
    <r>
      <rPr>
        <sz val="8"/>
        <color theme="0"/>
        <rFont val="Calibri"/>
        <family val="2"/>
        <scheme val="minor"/>
      </rPr>
      <t xml:space="preserve"> PER 200 FT</t>
    </r>
  </si>
  <si>
    <t>COC (TRT 2 &amp; 3)</t>
  </si>
  <si>
    <t>NIS (TRT 4 &amp; 5)</t>
  </si>
  <si>
    <r>
      <rPr>
        <b/>
        <sz val="11"/>
        <color theme="0"/>
        <rFont val="Calibri"/>
        <family val="2"/>
        <scheme val="minor"/>
      </rPr>
      <t># SECONDS</t>
    </r>
    <r>
      <rPr>
        <b/>
        <sz val="10"/>
        <color theme="0"/>
        <rFont val="Calibri"/>
        <family val="2"/>
        <scheme val="minor"/>
      </rPr>
      <t xml:space="preserve"> 
</t>
    </r>
    <r>
      <rPr>
        <sz val="8"/>
        <color theme="0"/>
        <rFont val="Calibri"/>
        <family val="2"/>
        <scheme val="minor"/>
      </rPr>
      <t>PER 200 FT</t>
    </r>
  </si>
  <si>
    <t>To improve product application accuracy, equip the plot sprayer with a pressure regulator and guage to maintain and monitor the desired spray pressure.</t>
  </si>
  <si>
    <t>Measure and mark a 200-foot track in conditions near-identical to the field,  typiclally not smooth pavement.</t>
  </si>
  <si>
    <r>
      <rPr>
        <b/>
        <sz val="11"/>
        <color theme="0"/>
        <rFont val="Calibri"/>
        <family val="2"/>
        <scheme val="minor"/>
      </rPr>
      <t># STRIDES</t>
    </r>
    <r>
      <rPr>
        <b/>
        <sz val="10"/>
        <color theme="0"/>
        <rFont val="Calibri"/>
        <family val="2"/>
        <scheme val="minor"/>
      </rPr>
      <t xml:space="preserve"> 
</t>
    </r>
    <r>
      <rPr>
        <sz val="8"/>
        <color theme="0"/>
        <rFont val="Calibri"/>
        <family val="2"/>
        <scheme val="minor"/>
      </rPr>
      <t>PER 200 FT</t>
    </r>
  </si>
  <si>
    <r>
      <t>Pace the 200-foot track while operating your plot sprayer, (e.g., hand-pump or CO</t>
    </r>
    <r>
      <rPr>
        <vertAlign val="subscript"/>
        <sz val="11"/>
        <color rgb="FF717074"/>
        <rFont val="Calibri"/>
        <family val="2"/>
        <scheme val="minor"/>
      </rPr>
      <t>2</t>
    </r>
    <r>
      <rPr>
        <sz val="11"/>
        <color rgb="FF717074"/>
        <rFont val="Calibri"/>
        <family val="2"/>
        <scheme val="minor"/>
      </rPr>
      <t xml:space="preserve"> backpack sprayer) at a managable speed.  Record the time in seconds and number of strides to traverse the 200-foot track.  Repeat three times and record the average number of strides and length of time in seconds to traverse the 200-ft track.</t>
    </r>
  </si>
  <si>
    <t>PRODUCT F (TRT 7)</t>
  </si>
  <si>
    <t>21-0-0-24</t>
  </si>
  <si>
    <r>
      <t xml:space="preserve">DRY 
</t>
    </r>
    <r>
      <rPr>
        <b/>
        <sz val="8"/>
        <color theme="0"/>
        <rFont val="Calibri"/>
        <family val="2"/>
        <scheme val="minor"/>
      </rPr>
      <t>ADJUVANTS</t>
    </r>
  </si>
  <si>
    <r>
      <t xml:space="preserve">LIQUID
</t>
    </r>
    <r>
      <rPr>
        <b/>
        <sz val="8"/>
        <color theme="0"/>
        <rFont val="Calibri"/>
        <family val="2"/>
        <scheme val="minor"/>
      </rPr>
      <t>ADJUVANTS</t>
    </r>
  </si>
  <si>
    <t>WIND DIRECTION</t>
  </si>
  <si>
    <t>WIND 
SPEED</t>
  </si>
  <si>
    <t>RELATIVE
HUMIDITY</t>
  </si>
  <si>
    <t>MIX CONTAINER VOLUME</t>
  </si>
  <si>
    <r>
      <t xml:space="preserve">RATE </t>
    </r>
    <r>
      <rPr>
        <sz val="8"/>
        <color theme="0"/>
        <rFont val="Calibri"/>
        <family val="2"/>
        <scheme val="minor"/>
      </rPr>
      <t>PER</t>
    </r>
    <r>
      <rPr>
        <b/>
        <sz val="8"/>
        <color theme="0"/>
        <rFont val="Calibri"/>
        <family val="2"/>
        <scheme val="minor"/>
      </rPr>
      <t xml:space="preserve"> </t>
    </r>
    <r>
      <rPr>
        <b/>
        <sz val="10"/>
        <color theme="0"/>
        <rFont val="Calibri"/>
        <family val="2"/>
        <scheme val="minor"/>
      </rPr>
      <t>ACRE</t>
    </r>
  </si>
  <si>
    <r>
      <t xml:space="preserve">METRONOME
</t>
    </r>
    <r>
      <rPr>
        <b/>
        <sz val="9"/>
        <color theme="0"/>
        <rFont val="Calibri"/>
        <family val="2"/>
        <scheme val="minor"/>
      </rPr>
      <t>SETTING</t>
    </r>
    <r>
      <rPr>
        <sz val="9"/>
        <color theme="0"/>
        <rFont val="Calibri"/>
        <family val="2"/>
        <scheme val="minor"/>
      </rPr>
      <t xml:space="preserve"> (BPM)</t>
    </r>
  </si>
  <si>
    <r>
      <rPr>
        <b/>
        <i/>
        <sz val="8"/>
        <color theme="0"/>
        <rFont val="Calibri"/>
        <family val="2"/>
        <scheme val="minor"/>
      </rPr>
      <t xml:space="preserve">LIQUID </t>
    </r>
    <r>
      <rPr>
        <b/>
        <sz val="8"/>
        <color theme="0"/>
        <rFont val="Calibri"/>
        <family val="2"/>
        <scheme val="minor"/>
      </rPr>
      <t>PRODUCT APPLICATION RATE PER ACRE</t>
    </r>
  </si>
  <si>
    <r>
      <rPr>
        <b/>
        <i/>
        <sz val="8"/>
        <color theme="0"/>
        <rFont val="Calibri"/>
        <family val="2"/>
        <scheme val="minor"/>
      </rPr>
      <t xml:space="preserve">DRY </t>
    </r>
    <r>
      <rPr>
        <b/>
        <sz val="8"/>
        <color theme="0"/>
        <rFont val="Calibri"/>
        <family val="2"/>
        <scheme val="minor"/>
      </rPr>
      <t>PRODUCT APPLICATION RATE PER ACRE</t>
    </r>
  </si>
  <si>
    <r>
      <t>ROW 
SPACING</t>
    </r>
    <r>
      <rPr>
        <sz val="10"/>
        <color theme="0"/>
        <rFont val="Calibri"/>
        <family val="2"/>
        <scheme val="minor"/>
      </rPr>
      <t xml:space="preserve"> (in)</t>
    </r>
  </si>
  <si>
    <r>
      <t xml:space="preserve">PLOT 
LENGTH </t>
    </r>
    <r>
      <rPr>
        <sz val="10"/>
        <color theme="0"/>
        <rFont val="Calibri"/>
        <family val="2"/>
        <scheme val="minor"/>
      </rPr>
      <t>(FT)</t>
    </r>
  </si>
  <si>
    <r>
      <t xml:space="preserve">ROWS </t>
    </r>
    <r>
      <rPr>
        <sz val="9"/>
        <color theme="0"/>
        <rFont val="Calibri"/>
        <family val="2"/>
        <scheme val="minor"/>
      </rPr>
      <t xml:space="preserve">PER 
</t>
    </r>
    <r>
      <rPr>
        <b/>
        <sz val="10"/>
        <color theme="0"/>
        <rFont val="Calibri"/>
        <family val="2"/>
        <scheme val="minor"/>
      </rPr>
      <t>PLOT</t>
    </r>
  </si>
  <si>
    <r>
      <t xml:space="preserve">REPLICATES 
</t>
    </r>
    <r>
      <rPr>
        <sz val="9"/>
        <color theme="0"/>
        <rFont val="Calibri"/>
        <family val="2"/>
        <scheme val="minor"/>
      </rPr>
      <t xml:space="preserve">PER </t>
    </r>
    <r>
      <rPr>
        <b/>
        <sz val="10"/>
        <color theme="0"/>
        <rFont val="Calibri"/>
        <family val="2"/>
        <scheme val="minor"/>
      </rPr>
      <t>TRT</t>
    </r>
  </si>
  <si>
    <t>LATITUDE</t>
  </si>
  <si>
    <t>LONGITUDE</t>
  </si>
  <si>
    <r>
      <rPr>
        <b/>
        <sz val="11"/>
        <color theme="0"/>
        <rFont val="Calibri"/>
        <family val="2"/>
        <scheme val="minor"/>
      </rPr>
      <t>AREA APPLICATION</t>
    </r>
    <r>
      <rPr>
        <b/>
        <sz val="10"/>
        <color theme="0"/>
        <rFont val="Calibri"/>
        <family val="2"/>
        <scheme val="minor"/>
      </rPr>
      <t xml:space="preserve">
</t>
    </r>
    <r>
      <rPr>
        <sz val="10"/>
        <color theme="0"/>
        <rFont val="Calibri"/>
        <family val="2"/>
        <scheme val="minor"/>
      </rPr>
      <t>FIELD SIZE TO TREAT (A)</t>
    </r>
  </si>
  <si>
    <r>
      <t>AIR 
TEMP</t>
    </r>
    <r>
      <rPr>
        <sz val="10"/>
        <color theme="0"/>
        <rFont val="Calibri"/>
        <family val="2"/>
        <scheme val="minor"/>
      </rPr>
      <t xml:space="preserve"> (</t>
    </r>
    <r>
      <rPr>
        <sz val="10"/>
        <color theme="0"/>
        <rFont val="Calibri"/>
        <family val="2"/>
      </rPr>
      <t>°</t>
    </r>
    <r>
      <rPr>
        <sz val="10"/>
        <color theme="0"/>
        <rFont val="Calibri"/>
        <family val="2"/>
        <scheme val="minor"/>
      </rPr>
      <t>F)</t>
    </r>
  </si>
  <si>
    <t>PLOT SPRAYERS FOR FIELD RESEARCH AND EXTENSION DEMONSTRATIONS</t>
  </si>
  <si>
    <t>Dark-colored fields with white text are descriptive headers.  Enter data and treatment specifications in light-colored fields.  Calculated results are presented in adjacent gray-colored fields.</t>
  </si>
  <si>
    <t>DATE/TIME:</t>
  </si>
  <si>
    <r>
      <t xml:space="preserve">CONCN. 
</t>
    </r>
    <r>
      <rPr>
        <sz val="9"/>
        <color theme="6" tint="0.79998168889431442"/>
        <rFont val="Calibri"/>
        <family val="2"/>
        <scheme val="minor"/>
      </rPr>
      <t>[%, v/v]</t>
    </r>
  </si>
  <si>
    <r>
      <t xml:space="preserve">CONCN. 
</t>
    </r>
    <r>
      <rPr>
        <sz val="8"/>
        <color theme="0"/>
        <rFont val="Calibri"/>
        <family val="2"/>
        <scheme val="minor"/>
      </rPr>
      <t>[%, w/w]</t>
    </r>
  </si>
  <si>
    <t>EPA Registration Number</t>
  </si>
  <si>
    <t>Active Ingredient</t>
  </si>
  <si>
    <t>NAME OF APPLICATOR</t>
  </si>
  <si>
    <t>Total gallons of mixed product used</t>
  </si>
  <si>
    <t>DAYS</t>
  </si>
  <si>
    <t>HOURS</t>
  </si>
  <si>
    <r>
      <rPr>
        <b/>
        <sz val="12"/>
        <color theme="0"/>
        <rFont val="Calibri"/>
        <family val="2"/>
        <scheme val="minor"/>
      </rPr>
      <t>LIQUID PRODUCTS</t>
    </r>
    <r>
      <rPr>
        <b/>
        <sz val="11"/>
        <color theme="0"/>
        <rFont val="Calibri"/>
        <family val="2"/>
        <scheme val="minor"/>
      </rPr>
      <t xml:space="preserve">
</t>
    </r>
    <r>
      <rPr>
        <b/>
        <sz val="9"/>
        <color theme="0"/>
        <rFont val="Calibri"/>
        <family val="2"/>
        <scheme val="minor"/>
      </rPr>
      <t>BRAND NAME AND TREATMENTS</t>
    </r>
  </si>
  <si>
    <r>
      <rPr>
        <b/>
        <sz val="12"/>
        <color theme="0"/>
        <rFont val="Calibri"/>
        <family val="2"/>
        <scheme val="minor"/>
      </rPr>
      <t>DRY PRODUCTS</t>
    </r>
    <r>
      <rPr>
        <b/>
        <sz val="11"/>
        <color theme="0"/>
        <rFont val="Calibri"/>
        <family val="2"/>
        <scheme val="minor"/>
      </rPr>
      <t xml:space="preserve">
</t>
    </r>
    <r>
      <rPr>
        <b/>
        <sz val="9"/>
        <color theme="0"/>
        <rFont val="Calibri"/>
        <family val="2"/>
        <scheme val="minor"/>
      </rPr>
      <t>BRAND NAME AND TREATMENTS</t>
    </r>
  </si>
  <si>
    <r>
      <rPr>
        <b/>
        <sz val="11"/>
        <color rgb="FF717074"/>
        <rFont val="Calibri"/>
        <family val="2"/>
        <scheme val="minor"/>
      </rPr>
      <t>PROVIDE THE FOLLOWING AS INDICATED ON PESTICIDE LABEL:</t>
    </r>
    <r>
      <rPr>
        <sz val="11"/>
        <color rgb="FF717074"/>
        <rFont val="Calibri"/>
        <family val="2"/>
        <scheme val="minor"/>
      </rPr>
      <t xml:space="preserve">  EPA Registration Number; Active Ingredient of products applied; and REI (Restricted Entry Interval).</t>
    </r>
  </si>
  <si>
    <t>DATE</t>
  </si>
  <si>
    <t>TIME</t>
  </si>
  <si>
    <t>DAYS+HOURS</t>
  </si>
  <si>
    <t>BY HOUR</t>
  </si>
  <si>
    <t>BY DAY</t>
  </si>
  <si>
    <r>
      <rPr>
        <b/>
        <sz val="11"/>
        <color rgb="FF717074"/>
        <rFont val="Calibri"/>
        <family val="2"/>
        <scheme val="minor"/>
      </rPr>
      <t xml:space="preserve">REPORTING DATA DETERMINED FROM </t>
    </r>
    <r>
      <rPr>
        <b/>
        <i/>
        <sz val="11"/>
        <color rgb="FF717074"/>
        <rFont val="Calibri"/>
        <family val="2"/>
        <scheme val="minor"/>
      </rPr>
      <t xml:space="preserve">MIX RATES </t>
    </r>
    <r>
      <rPr>
        <b/>
        <sz val="11"/>
        <color rgb="FF717074"/>
        <rFont val="Calibri"/>
        <family val="2"/>
        <scheme val="minor"/>
      </rPr>
      <t xml:space="preserve">SHEET:  </t>
    </r>
    <r>
      <rPr>
        <sz val="11"/>
        <color rgb="FF717074"/>
        <rFont val="Calibri"/>
        <family val="2"/>
        <scheme val="minor"/>
      </rPr>
      <t>Date, Location (lat/long), Area Treated (acres or sq ft); Brand Names of Products Applied; Product rate per 100 gallons of water; Total gallons of mixed product used; Applicator name; and Restricted Entry Interval expiration date and time.</t>
    </r>
  </si>
  <si>
    <t>For up to SIX products, enter a product brand name, treatment number (if this a field trial) and the corresponding application rate.</t>
  </si>
  <si>
    <r>
      <rPr>
        <b/>
        <sz val="12"/>
        <color rgb="FF5D0025"/>
        <rFont val="Calibri"/>
        <family val="2"/>
        <scheme val="minor"/>
      </rPr>
      <t xml:space="preserve">B.  Plot sprayer calibration
</t>
    </r>
    <r>
      <rPr>
        <b/>
        <sz val="11"/>
        <color theme="1"/>
        <rFont val="Calibri"/>
        <family val="2"/>
        <scheme val="minor"/>
      </rPr>
      <t xml:space="preserve">    </t>
    </r>
    <r>
      <rPr>
        <i/>
        <sz val="11"/>
        <color rgb="FF717074"/>
        <rFont val="Calibri"/>
        <family val="2"/>
        <scheme val="minor"/>
      </rPr>
      <t>(always calibrate your sprayers with clean H</t>
    </r>
    <r>
      <rPr>
        <i/>
        <vertAlign val="subscript"/>
        <sz val="11"/>
        <color rgb="FF717074"/>
        <rFont val="Calibri"/>
        <family val="2"/>
        <scheme val="minor"/>
      </rPr>
      <t>2</t>
    </r>
    <r>
      <rPr>
        <i/>
        <sz val="11"/>
        <color rgb="FF717074"/>
        <rFont val="Calibri"/>
        <family val="2"/>
        <scheme val="minor"/>
      </rPr>
      <t>O)</t>
    </r>
  </si>
  <si>
    <r>
      <rPr>
        <b/>
        <sz val="12"/>
        <color rgb="FF5D0025"/>
        <rFont val="Calibri"/>
        <family val="2"/>
        <scheme val="minor"/>
      </rPr>
      <t xml:space="preserve">C.  Using the MIX RATES form fields to complete your calculations
</t>
    </r>
    <r>
      <rPr>
        <b/>
        <sz val="11"/>
        <color theme="1"/>
        <rFont val="Calibri"/>
        <family val="2"/>
        <scheme val="minor"/>
      </rPr>
      <t xml:space="preserve">    </t>
    </r>
    <r>
      <rPr>
        <i/>
        <sz val="11"/>
        <color rgb="FF717074"/>
        <rFont val="Calibri"/>
        <family val="2"/>
        <scheme val="minor"/>
      </rPr>
      <t>(always save a backup copy of this file for subsequent use)</t>
    </r>
  </si>
  <si>
    <r>
      <rPr>
        <b/>
        <sz val="12"/>
        <color rgb="FF5D0025"/>
        <rFont val="Calibri"/>
        <family val="2"/>
        <scheme val="minor"/>
      </rPr>
      <t xml:space="preserve">D.  Prepare for sprayer application </t>
    </r>
    <r>
      <rPr>
        <b/>
        <sz val="11"/>
        <color theme="1"/>
        <rFont val="Calibri"/>
        <family val="2"/>
        <scheme val="minor"/>
      </rPr>
      <t xml:space="preserve">
    </t>
    </r>
    <r>
      <rPr>
        <i/>
        <sz val="11"/>
        <color rgb="FF717074"/>
        <rFont val="Calibri"/>
        <family val="2"/>
        <scheme val="minor"/>
      </rPr>
      <t>(always complete mix by topping last small volume with H</t>
    </r>
    <r>
      <rPr>
        <i/>
        <vertAlign val="subscript"/>
        <sz val="11"/>
        <color rgb="FF717074"/>
        <rFont val="Calibri"/>
        <family val="2"/>
        <scheme val="minor"/>
      </rPr>
      <t>2</t>
    </r>
    <r>
      <rPr>
        <i/>
        <sz val="11"/>
        <color rgb="FF717074"/>
        <rFont val="Calibri"/>
        <family val="2"/>
        <scheme val="minor"/>
      </rPr>
      <t>O)</t>
    </r>
  </si>
  <si>
    <r>
      <rPr>
        <b/>
        <sz val="12"/>
        <color rgb="FF5D0025"/>
        <rFont val="Calibri"/>
        <family val="2"/>
        <scheme val="minor"/>
      </rPr>
      <t xml:space="preserve">E.  Pesticide application record </t>
    </r>
    <r>
      <rPr>
        <b/>
        <sz val="11"/>
        <color theme="1"/>
        <rFont val="Calibri"/>
        <family val="2"/>
        <scheme val="minor"/>
      </rPr>
      <t xml:space="preserve">
    </t>
    </r>
    <r>
      <rPr>
        <i/>
        <sz val="11"/>
        <color rgb="FF717074"/>
        <rFont val="Calibri"/>
        <family val="2"/>
        <scheme val="minor"/>
      </rPr>
      <t>(Read and follow pesticide label instructions)</t>
    </r>
  </si>
  <si>
    <t xml:space="preserve">If using a spray boom with multiple uniformly-spaced nozzles, verify that output volume is equal across all nozzles.  For every nozzle, follow calibration Step B.5.  Replace unequal, damaged and worn nozzles. </t>
  </si>
  <si>
    <t xml:space="preserve">With plot sprayer tank under the pressure specified for the selected nozzle(s), spray water directly into the volumetric flask (2L, mL) for the number of seconds recorded in Step B.2.  Note the number of milliliters (mL) collected.  Repeat this step three times and record the average volume (mL) as called for in Step C.4. </t>
  </si>
  <si>
    <t>A.  Save a copy of this file, named by recognisable dated code for each trial or application.</t>
  </si>
  <si>
    <t>[Na]</t>
  </si>
  <si>
    <t>[Ca]</t>
  </si>
  <si>
    <t>[K]</t>
  </si>
  <si>
    <t>[Mg]</t>
  </si>
  <si>
    <t>LAB RESULTS:</t>
  </si>
  <si>
    <r>
      <t xml:space="preserve">AMS Dose 
</t>
    </r>
    <r>
      <rPr>
        <b/>
        <sz val="8"/>
        <color theme="0"/>
        <rFont val="Calibri"/>
        <family val="2"/>
        <scheme val="minor"/>
      </rPr>
      <t>(% w/w)</t>
    </r>
  </si>
  <si>
    <r>
      <rPr>
        <b/>
        <i/>
        <sz val="11"/>
        <color theme="1"/>
        <rFont val="Calibri"/>
        <family val="2"/>
        <scheme val="minor"/>
      </rPr>
      <t xml:space="preserve">Water test results: </t>
    </r>
    <r>
      <rPr>
        <sz val="11"/>
        <color theme="1"/>
        <rFont val="Calibri"/>
        <family val="2"/>
        <scheme val="minor"/>
      </rPr>
      <t xml:space="preserve"> Enter data for each element listed (as ppm, or mg per kg)</t>
    </r>
  </si>
  <si>
    <t>Ammonium Sulfate (AMS, 21-0-0-24) as a water conditioner</t>
  </si>
  <si>
    <t>Mark L. Bernards. 2007. AMS - What is it doing in my tank? Proceedings 2007 Crop Protection Clinics. University of Nebraska-Lincoln.</t>
  </si>
  <si>
    <t xml:space="preserve">ADAPTED FROM: </t>
  </si>
  <si>
    <r>
      <rPr>
        <i/>
        <sz val="10"/>
        <color theme="1"/>
        <rFont val="Calibri"/>
        <family val="2"/>
        <scheme val="minor"/>
      </rPr>
      <t xml:space="preserve">NOTE: </t>
    </r>
    <r>
      <rPr>
        <sz val="10"/>
        <color theme="1"/>
        <rFont val="Calibri"/>
        <family val="2"/>
        <scheme val="minor"/>
      </rPr>
      <t xml:space="preserve"> Completely dissolve AMS in near-full mix tank before adding herbicides.</t>
    </r>
  </si>
  <si>
    <r>
      <rPr>
        <b/>
        <sz val="12"/>
        <color rgb="FF5D0025"/>
        <rFont val="Calibri"/>
        <family val="2"/>
        <scheme val="minor"/>
      </rPr>
      <t>F.  AMS - Ammonium Sulfate as a water conditioner</t>
    </r>
    <r>
      <rPr>
        <b/>
        <sz val="11"/>
        <color theme="1"/>
        <rFont val="Calibri"/>
        <family val="2"/>
        <scheme val="minor"/>
      </rPr>
      <t xml:space="preserve">
    </t>
    </r>
    <r>
      <rPr>
        <i/>
        <sz val="11"/>
        <color rgb="FF717074"/>
        <rFont val="Calibri"/>
        <family val="2"/>
        <scheme val="minor"/>
      </rPr>
      <t>(Read and follow pesticide label instructions)</t>
    </r>
  </si>
  <si>
    <t>Please contact Wayne H. Thompson (whthompson@tamu.edu) with suggestions and to report errors and omissions.</t>
  </si>
  <si>
    <t>Test water sample for ion concentrations known to diminish the effectiveness of glyphosate and other products that loose efficacy when exposed to soil clay and organic matter.</t>
  </si>
  <si>
    <t>Enter ion concentrations as specified and then in MIX RATES enter the concentration (% w/w) of 21-0-0-24 as a dry adjuvant.</t>
  </si>
  <si>
    <r>
      <t xml:space="preserve">Specify </t>
    </r>
    <r>
      <rPr>
        <sz val="10"/>
        <color rgb="FF42001B"/>
        <rFont val="Calibri"/>
        <family val="2"/>
        <scheme val="minor"/>
      </rPr>
      <t xml:space="preserve">METHOD OF APPLICATION </t>
    </r>
    <r>
      <rPr>
        <sz val="11"/>
        <color rgb="FF717074"/>
        <rFont val="Calibri"/>
        <family val="2"/>
        <scheme val="minor"/>
      </rPr>
      <t xml:space="preserve">(boom, backpack, broadcast, air, etc.), and provide </t>
    </r>
    <r>
      <rPr>
        <sz val="10"/>
        <color rgb="FF42001B"/>
        <rFont val="Calibri"/>
        <family val="2"/>
        <scheme val="minor"/>
      </rPr>
      <t>SITE DESCRIPTION</t>
    </r>
    <r>
      <rPr>
        <sz val="11"/>
        <color rgb="FF717074"/>
        <rFont val="Calibri"/>
        <family val="2"/>
        <scheme val="minor"/>
      </rPr>
      <t>.</t>
    </r>
  </si>
  <si>
    <r>
      <t xml:space="preserve">Measure and record the </t>
    </r>
    <r>
      <rPr>
        <sz val="10"/>
        <color theme="6" tint="-0.499984740745262"/>
        <rFont val="Calibri"/>
        <family val="2"/>
        <scheme val="minor"/>
      </rPr>
      <t>WIND SPEED</t>
    </r>
    <r>
      <rPr>
        <sz val="11"/>
        <color rgb="FF717074"/>
        <rFont val="Calibri"/>
        <family val="2"/>
        <scheme val="minor"/>
      </rPr>
      <t xml:space="preserve">, </t>
    </r>
    <r>
      <rPr>
        <sz val="10"/>
        <color theme="6" tint="-0.499984740745262"/>
        <rFont val="Calibri"/>
        <family val="2"/>
        <scheme val="minor"/>
      </rPr>
      <t>WIND DIRECTION</t>
    </r>
    <r>
      <rPr>
        <sz val="11"/>
        <color rgb="FF717074"/>
        <rFont val="Calibri"/>
        <family val="2"/>
        <scheme val="minor"/>
      </rPr>
      <t xml:space="preserve">, </t>
    </r>
    <r>
      <rPr>
        <sz val="10"/>
        <color theme="6" tint="-0.499984740745262"/>
        <rFont val="Calibri"/>
        <family val="2"/>
        <scheme val="minor"/>
      </rPr>
      <t xml:space="preserve">AIR TEMPERATURE, </t>
    </r>
    <r>
      <rPr>
        <sz val="11"/>
        <color theme="0" tint="-0.499984740745262"/>
        <rFont val="Calibri"/>
        <family val="2"/>
        <scheme val="minor"/>
      </rPr>
      <t xml:space="preserve">and </t>
    </r>
    <r>
      <rPr>
        <sz val="10"/>
        <color theme="6" tint="-0.499984740745262"/>
        <rFont val="Calibri"/>
        <family val="2"/>
        <scheme val="minor"/>
      </rPr>
      <t>RELATIVE HUMIDITY</t>
    </r>
    <r>
      <rPr>
        <sz val="11"/>
        <color rgb="FF717074"/>
        <rFont val="Calibri"/>
        <family val="2"/>
        <scheme val="minor"/>
      </rPr>
      <t xml:space="preserve"> at time of application for your records.</t>
    </r>
  </si>
  <si>
    <r>
      <t xml:space="preserve">To improve the uniformity of product application, always use a calibrated metronome (Step C.4.) to mark the pace of your strides over the entire </t>
    </r>
    <r>
      <rPr>
        <sz val="10"/>
        <color theme="6" tint="-0.499984740745262"/>
        <rFont val="Calibri"/>
        <family val="2"/>
        <scheme val="minor"/>
      </rPr>
      <t>TREATMENT AREA</t>
    </r>
    <r>
      <rPr>
        <sz val="11"/>
        <color rgb="FF717074"/>
        <rFont val="Calibri"/>
        <family val="2"/>
        <scheme val="minor"/>
      </rPr>
      <t>.  Metronome apps are readily available for smartphones.</t>
    </r>
  </si>
  <si>
    <r>
      <t xml:space="preserve">Add product(s) as specified to the mix </t>
    </r>
    <r>
      <rPr>
        <sz val="10"/>
        <color rgb="FF42001B"/>
        <rFont val="Calibri"/>
        <family val="2"/>
        <scheme val="minor"/>
      </rPr>
      <t>CONTAINER</t>
    </r>
    <r>
      <rPr>
        <sz val="10"/>
        <color theme="0" tint="-0.499984740745262"/>
        <rFont val="Calibri"/>
        <family val="2"/>
        <scheme val="minor"/>
      </rPr>
      <t>(S)</t>
    </r>
    <r>
      <rPr>
        <sz val="11"/>
        <color rgb="FF717074"/>
        <rFont val="Calibri"/>
        <family val="2"/>
        <scheme val="minor"/>
      </rPr>
      <t>.  Add liquid products with a volumetric measure, (e.g., a syringe without hypodermic needle), to a portion of the desired volume of mix, then fill to the desired volume of mix. Weigh dry products using a balance with precision of 0.01 grams.  Repeat this step for each treatment.</t>
    </r>
  </si>
  <si>
    <r>
      <t xml:space="preserve">How to determine exact amount of each product needed for an entire treatment area.  If the </t>
    </r>
    <r>
      <rPr>
        <sz val="10"/>
        <color rgb="FF5D0025"/>
        <rFont val="Calibri"/>
        <family val="2"/>
        <scheme val="minor"/>
      </rPr>
      <t xml:space="preserve">MIX CONTAINER VOLUME </t>
    </r>
    <r>
      <rPr>
        <sz val="11"/>
        <color rgb="FF717074"/>
        <rFont val="Calibri"/>
        <family val="2"/>
        <scheme val="minor"/>
      </rPr>
      <t xml:space="preserve">is larger than the </t>
    </r>
    <r>
      <rPr>
        <sz val="10"/>
        <color theme="6" tint="-0.499984740745262"/>
        <rFont val="Calibri"/>
        <family val="2"/>
        <scheme val="minor"/>
      </rPr>
      <t>VOLUME OF MIX PER TRT</t>
    </r>
    <r>
      <rPr>
        <sz val="11"/>
        <color rgb="FF717074"/>
        <rFont val="Calibri"/>
        <family val="2"/>
        <scheme val="minor"/>
      </rPr>
      <t xml:space="preserve">, the amount needed is indicated, and no additional steps need be taken.  For cases where the </t>
    </r>
    <r>
      <rPr>
        <sz val="10"/>
        <color rgb="FF5D0025"/>
        <rFont val="Calibri"/>
        <family val="2"/>
        <scheme val="minor"/>
      </rPr>
      <t xml:space="preserve">MIX CONTAINER VOLUME </t>
    </r>
    <r>
      <rPr>
        <sz val="11"/>
        <color rgb="FF717074"/>
        <rFont val="Calibri"/>
        <family val="2"/>
        <scheme val="minor"/>
      </rPr>
      <t xml:space="preserve">is less than </t>
    </r>
    <r>
      <rPr>
        <sz val="10"/>
        <color theme="6" tint="-0.499984740745262"/>
        <rFont val="Calibri"/>
        <family val="2"/>
        <scheme val="minor"/>
      </rPr>
      <t>VOLUME OF MIX PER TRT</t>
    </r>
    <r>
      <rPr>
        <sz val="11"/>
        <color rgb="FF717074"/>
        <rFont val="Calibri"/>
        <family val="2"/>
        <scheme val="minor"/>
      </rPr>
      <t xml:space="preserve">, enter that volume with column-specific units in the un-used </t>
    </r>
    <r>
      <rPr>
        <sz val="10"/>
        <color rgb="FF5D0025"/>
        <rFont val="Calibri"/>
        <family val="2"/>
        <scheme val="minor"/>
      </rPr>
      <t xml:space="preserve">MIX CONTAINER VOLUME </t>
    </r>
    <r>
      <rPr>
        <sz val="11"/>
        <color rgb="FF717074"/>
        <rFont val="Calibri"/>
        <family val="2"/>
        <scheme val="minor"/>
      </rPr>
      <t xml:space="preserve">field.  Default: where </t>
    </r>
    <r>
      <rPr>
        <sz val="10"/>
        <color rgb="FF5D0025"/>
        <rFont val="Calibri"/>
        <family val="2"/>
        <scheme val="minor"/>
      </rPr>
      <t xml:space="preserve">MIX CONTAINER VOLUME </t>
    </r>
    <r>
      <rPr>
        <sz val="11"/>
        <color rgb="FF717074"/>
        <rFont val="Calibri"/>
        <family val="2"/>
        <scheme val="minor"/>
      </rPr>
      <t xml:space="preserve">is in gallons, enter the calculated value for </t>
    </r>
    <r>
      <rPr>
        <sz val="10"/>
        <color theme="6" tint="-0.499984740745262"/>
        <rFont val="Calibri"/>
        <family val="2"/>
        <scheme val="minor"/>
      </rPr>
      <t>VOLUME OF MIX PER TRT</t>
    </r>
    <r>
      <rPr>
        <sz val="11"/>
        <color theme="0" tint="-0.499984740745262"/>
        <rFont val="Calibri"/>
        <family val="2"/>
        <scheme val="minor"/>
      </rPr>
      <t xml:space="preserve"> (liters) into the </t>
    </r>
    <r>
      <rPr>
        <sz val="10"/>
        <color rgb="FF5D0025"/>
        <rFont val="Calibri"/>
        <family val="2"/>
        <scheme val="minor"/>
      </rPr>
      <t xml:space="preserve">MIX CONTAINER VOLUME </t>
    </r>
    <r>
      <rPr>
        <sz val="11"/>
        <color theme="0" tint="-0.499984740745262"/>
        <rFont val="Calibri"/>
        <family val="2"/>
        <scheme val="minor"/>
      </rPr>
      <t>(liters).</t>
    </r>
  </si>
  <si>
    <r>
      <t xml:space="preserve">Weather conditions at time of application and GPS coordinates of location:  Enter </t>
    </r>
    <r>
      <rPr>
        <sz val="10"/>
        <color theme="7" tint="-0.499984740745262"/>
        <rFont val="Calibri"/>
        <family val="2"/>
        <scheme val="minor"/>
      </rPr>
      <t>WIND SPEED</t>
    </r>
    <r>
      <rPr>
        <sz val="10"/>
        <color theme="0" tint="-0.499984740745262"/>
        <rFont val="Calibri"/>
        <family val="2"/>
        <scheme val="minor"/>
      </rPr>
      <t>,</t>
    </r>
    <r>
      <rPr>
        <sz val="10"/>
        <color theme="7" tint="-0.499984740745262"/>
        <rFont val="Calibri"/>
        <family val="2"/>
        <scheme val="minor"/>
      </rPr>
      <t xml:space="preserve"> WIND DIRECTION</t>
    </r>
    <r>
      <rPr>
        <sz val="10"/>
        <color theme="0" tint="-0.499984740745262"/>
        <rFont val="Calibri"/>
        <family val="2"/>
        <scheme val="minor"/>
      </rPr>
      <t>,</t>
    </r>
    <r>
      <rPr>
        <sz val="10"/>
        <color theme="7" tint="-0.499984740745262"/>
        <rFont val="Calibri"/>
        <family val="2"/>
        <scheme val="minor"/>
      </rPr>
      <t xml:space="preserve"> AIR TEMP</t>
    </r>
    <r>
      <rPr>
        <sz val="10"/>
        <color theme="0" tint="-0.499984740745262"/>
        <rFont val="Calibri"/>
        <family val="2"/>
        <scheme val="minor"/>
      </rPr>
      <t>,</t>
    </r>
    <r>
      <rPr>
        <sz val="10"/>
        <color theme="7" tint="-0.499984740745262"/>
        <rFont val="Calibri"/>
        <family val="2"/>
        <scheme val="minor"/>
      </rPr>
      <t xml:space="preserve"> RELATIVE HUMIDITY</t>
    </r>
    <r>
      <rPr>
        <sz val="11"/>
        <color theme="0" tint="-0.499984740745262"/>
        <rFont val="Calibri"/>
        <family val="2"/>
        <scheme val="minor"/>
      </rPr>
      <t xml:space="preserve">, and </t>
    </r>
    <r>
      <rPr>
        <sz val="10"/>
        <color theme="7" tint="-0.499984740745262"/>
        <rFont val="Calibri"/>
        <family val="2"/>
        <scheme val="minor"/>
      </rPr>
      <t>LATITUDE and LONGITUDE.</t>
    </r>
  </si>
  <si>
    <r>
      <t xml:space="preserve">Specify your </t>
    </r>
    <r>
      <rPr>
        <sz val="10"/>
        <rFont val="Calibri"/>
        <family val="2"/>
        <scheme val="minor"/>
      </rPr>
      <t>MIX CONTAINER VOLUME</t>
    </r>
    <r>
      <rPr>
        <sz val="10"/>
        <color theme="0" tint="-0.499984740745262"/>
        <rFont val="Calibri"/>
        <family val="2"/>
        <scheme val="minor"/>
      </rPr>
      <t>,</t>
    </r>
    <r>
      <rPr>
        <sz val="10"/>
        <rFont val="Calibri"/>
        <family val="2"/>
        <scheme val="minor"/>
      </rPr>
      <t xml:space="preserve"> </t>
    </r>
    <r>
      <rPr>
        <sz val="11"/>
        <color rgb="FF717074"/>
        <rFont val="Calibri"/>
        <family val="2"/>
        <scheme val="minor"/>
      </rPr>
      <t>either gallons or liters.</t>
    </r>
  </si>
  <si>
    <r>
      <t xml:space="preserve">For </t>
    </r>
    <r>
      <rPr>
        <i/>
        <sz val="11"/>
        <color theme="3" tint="-0.249977111117893"/>
        <rFont val="Calibri"/>
        <family val="2"/>
        <scheme val="minor"/>
      </rPr>
      <t xml:space="preserve">LIQUID </t>
    </r>
    <r>
      <rPr>
        <sz val="10"/>
        <color theme="3" tint="-0.249977111117893"/>
        <rFont val="Calibri"/>
        <family val="2"/>
        <scheme val="minor"/>
      </rPr>
      <t>PRODUCTS</t>
    </r>
    <r>
      <rPr>
        <sz val="11"/>
        <color rgb="FF717074"/>
        <rFont val="Calibri"/>
        <family val="2"/>
        <scheme val="minor"/>
      </rPr>
      <t>, enter the desired product rate(s) as ounce, pint, or quart per acre.  Use only one application unit of measure per rate for up to four liquid products.</t>
    </r>
  </si>
  <si>
    <r>
      <t xml:space="preserve">For </t>
    </r>
    <r>
      <rPr>
        <i/>
        <sz val="11"/>
        <color theme="2" tint="-0.749992370372631"/>
        <rFont val="Calibri"/>
        <family val="2"/>
        <scheme val="minor"/>
      </rPr>
      <t xml:space="preserve">DRY </t>
    </r>
    <r>
      <rPr>
        <sz val="10"/>
        <color theme="2" tint="-0.749992370372631"/>
        <rFont val="Calibri"/>
        <family val="2"/>
        <scheme val="minor"/>
      </rPr>
      <t>PRODUCTS</t>
    </r>
    <r>
      <rPr>
        <sz val="11"/>
        <color rgb="FF717074"/>
        <rFont val="Calibri"/>
        <family val="2"/>
        <scheme val="minor"/>
      </rPr>
      <t>, enter the desired product rate(s) as grams, ounces, or pounds per acre.  Use only one application unit of measure per rate for up to two dry products.</t>
    </r>
  </si>
  <si>
    <r>
      <rPr>
        <sz val="11"/>
        <color theme="7" tint="-0.499984740745262"/>
        <rFont val="Calibri"/>
        <family val="2"/>
        <scheme val="minor"/>
      </rPr>
      <t>A</t>
    </r>
    <r>
      <rPr>
        <sz val="10"/>
        <color theme="7" tint="-0.499984740745262"/>
        <rFont val="Calibri"/>
        <family val="2"/>
        <scheme val="minor"/>
      </rPr>
      <t xml:space="preserve">DJUVANTS </t>
    </r>
    <r>
      <rPr>
        <sz val="11"/>
        <color rgb="FF717074"/>
        <rFont val="Calibri"/>
        <family val="2"/>
        <scheme val="minor"/>
      </rPr>
      <t>such as liquid non-ionic surfactants (NIS) and crop oil concentrate (COC) can be included in your mix on a percent volume basis (% v/v).  Dry adjuvants are added on a percent weight basis (% w/w).</t>
    </r>
  </si>
  <si>
    <r>
      <rPr>
        <i/>
        <sz val="11"/>
        <color theme="1" tint="0.34998626667073579"/>
        <rFont val="Calibri"/>
        <family val="2"/>
        <scheme val="minor"/>
      </rPr>
      <t xml:space="preserve">Choose one of two options:  </t>
    </r>
    <r>
      <rPr>
        <sz val="10"/>
        <color theme="1" tint="0.34998626667073579"/>
        <rFont val="Calibri"/>
        <family val="2"/>
      </rPr>
      <t xml:space="preserve">① </t>
    </r>
    <r>
      <rPr>
        <sz val="10"/>
        <color theme="1" tint="4.9989318521683403E-2"/>
        <rFont val="Calibri"/>
        <family val="2"/>
        <scheme val="minor"/>
      </rPr>
      <t>DEMO/TRIAL AREA PER TRT</t>
    </r>
    <r>
      <rPr>
        <sz val="11"/>
        <color theme="1" tint="4.9989318521683403E-2"/>
        <rFont val="Calibri"/>
        <family val="2"/>
        <scheme val="minor"/>
      </rPr>
      <t xml:space="preserve"> </t>
    </r>
    <r>
      <rPr>
        <sz val="11"/>
        <color rgb="FF717074"/>
        <rFont val="Calibri"/>
        <family val="2"/>
        <scheme val="minor"/>
      </rPr>
      <t xml:space="preserve">for field trials and plot work, enter </t>
    </r>
    <r>
      <rPr>
        <sz val="11"/>
        <color theme="0" tint="-0.499984740745262"/>
        <rFont val="Calibri"/>
        <family val="2"/>
        <scheme val="minor"/>
      </rPr>
      <t xml:space="preserve">treatment area dimensions, </t>
    </r>
    <r>
      <rPr>
        <sz val="11"/>
        <color rgb="FF717074"/>
        <rFont val="Calibri"/>
        <family val="2"/>
        <scheme val="minor"/>
      </rPr>
      <t xml:space="preserve">including the </t>
    </r>
    <r>
      <rPr>
        <sz val="10"/>
        <color theme="6" tint="-0.499984740745262"/>
        <rFont val="Calibri"/>
        <family val="2"/>
        <scheme val="minor"/>
      </rPr>
      <t>ROWS PER PLOT</t>
    </r>
    <r>
      <rPr>
        <sz val="11"/>
        <color theme="0" tint="-0.499984740745262"/>
        <rFont val="Calibri"/>
        <family val="2"/>
        <scheme val="minor"/>
      </rPr>
      <t xml:space="preserve">, </t>
    </r>
    <r>
      <rPr>
        <sz val="10"/>
        <color theme="6" tint="-0.499984740745262"/>
        <rFont val="Calibri"/>
        <family val="2"/>
        <scheme val="minor"/>
      </rPr>
      <t>ROW SPACING (in)</t>
    </r>
    <r>
      <rPr>
        <sz val="11"/>
        <color theme="0" tint="-0.499984740745262"/>
        <rFont val="Calibri"/>
        <family val="2"/>
        <scheme val="minor"/>
      </rPr>
      <t xml:space="preserve">, </t>
    </r>
    <r>
      <rPr>
        <sz val="10"/>
        <color theme="6" tint="-0.499984740745262"/>
        <rFont val="Calibri"/>
        <family val="2"/>
        <scheme val="minor"/>
      </rPr>
      <t>PLOT LENGTH (ft)</t>
    </r>
    <r>
      <rPr>
        <sz val="11"/>
        <color theme="0" tint="-0.499984740745262"/>
        <rFont val="Calibri"/>
        <family val="2"/>
        <scheme val="minor"/>
      </rPr>
      <t xml:space="preserve">, and </t>
    </r>
    <r>
      <rPr>
        <sz val="10"/>
        <color theme="6" tint="-0.499984740745262"/>
        <rFont val="Calibri"/>
        <family val="2"/>
        <scheme val="minor"/>
      </rPr>
      <t>REPLICATES PER TRT</t>
    </r>
    <r>
      <rPr>
        <sz val="11"/>
        <color rgb="FF717074"/>
        <rFont val="Calibri"/>
        <family val="2"/>
        <scheme val="minor"/>
      </rPr>
      <t xml:space="preserve">; </t>
    </r>
    <r>
      <rPr>
        <i/>
        <sz val="10"/>
        <color theme="1" tint="0.34998626667073579"/>
        <rFont val="Calibri"/>
        <family val="2"/>
        <scheme val="minor"/>
      </rPr>
      <t>OR ...</t>
    </r>
    <r>
      <rPr>
        <sz val="11"/>
        <color theme="1" tint="0.34998626667073579"/>
        <rFont val="Calibri"/>
        <family val="2"/>
        <scheme val="minor"/>
      </rPr>
      <t xml:space="preserve"> </t>
    </r>
    <r>
      <rPr>
        <sz val="10"/>
        <color theme="1" tint="0.34998626667073579"/>
        <rFont val="Calibri"/>
        <family val="2"/>
      </rPr>
      <t>②</t>
    </r>
    <r>
      <rPr>
        <i/>
        <sz val="11"/>
        <color theme="1" tint="0.34998626667073579"/>
        <rFont val="Calibri"/>
        <family val="2"/>
        <scheme val="minor"/>
      </rPr>
      <t xml:space="preserve"> </t>
    </r>
    <r>
      <rPr>
        <sz val="10"/>
        <color theme="1" tint="4.9989318521683403E-2"/>
        <rFont val="Calibri"/>
        <family val="2"/>
        <scheme val="minor"/>
      </rPr>
      <t xml:space="preserve">FIELD SIZE </t>
    </r>
    <r>
      <rPr>
        <sz val="11"/>
        <color theme="0" tint="-0.499984740745262"/>
        <rFont val="Calibri"/>
        <family val="2"/>
        <scheme val="minor"/>
      </rPr>
      <t xml:space="preserve">for single-rate field applications, enter the number of acres to be treated, </t>
    </r>
    <r>
      <rPr>
        <sz val="10"/>
        <color theme="6" tint="-0.499984740745262"/>
        <rFont val="Calibri"/>
        <family val="2"/>
        <scheme val="minor"/>
      </rPr>
      <t>AREA APPLICATION (A).  NOTE:  APPLICATION AREA OVERRIDES ACREAGE CALCULATED FROM FLOM DIMENSIONS.</t>
    </r>
  </si>
  <si>
    <r>
      <rPr>
        <i/>
        <sz val="11"/>
        <color theme="1" tint="0.34998626667073579"/>
        <rFont val="Calibri"/>
        <family val="2"/>
        <scheme val="minor"/>
      </rPr>
      <t xml:space="preserve">Calibration Data:  </t>
    </r>
    <r>
      <rPr>
        <sz val="11"/>
        <color rgb="FF717074"/>
        <rFont val="Calibri"/>
        <family val="2"/>
        <scheme val="minor"/>
      </rPr>
      <t xml:space="preserve">Enter a value for </t>
    </r>
    <r>
      <rPr>
        <sz val="11"/>
        <rFont val="Calibri"/>
        <family val="2"/>
        <scheme val="minor"/>
      </rPr>
      <t>mL PER 200 FT</t>
    </r>
    <r>
      <rPr>
        <sz val="11"/>
        <color theme="0" tint="-0.499984740745262"/>
        <rFont val="Calibri"/>
        <family val="2"/>
        <scheme val="minor"/>
      </rPr>
      <t xml:space="preserve"> measured in calibration Step B.5.</t>
    </r>
  </si>
  <si>
    <r>
      <rPr>
        <sz val="10"/>
        <color theme="5" tint="-0.499984740745262"/>
        <rFont val="Calibri"/>
        <family val="2"/>
        <scheme val="minor"/>
      </rPr>
      <t>METRONOME SETTING (bpm):</t>
    </r>
    <r>
      <rPr>
        <i/>
        <sz val="11"/>
        <color rgb="FFC00000"/>
        <rFont val="Calibri"/>
        <family val="2"/>
        <scheme val="minor"/>
      </rPr>
      <t xml:space="preserve">  </t>
    </r>
    <r>
      <rPr>
        <sz val="11"/>
        <color rgb="FF717074"/>
        <rFont val="Calibri"/>
        <family val="2"/>
        <scheme val="minor"/>
      </rPr>
      <t xml:space="preserve">Enter </t>
    </r>
    <r>
      <rPr>
        <sz val="10"/>
        <color theme="5" tint="-0.499984740745262"/>
        <rFont val="Calibri"/>
        <family val="2"/>
        <scheme val="minor"/>
      </rPr>
      <t xml:space="preserve"># STRIDES PER 200 FT </t>
    </r>
    <r>
      <rPr>
        <sz val="11"/>
        <color rgb="FF717074"/>
        <rFont val="Calibri"/>
        <family val="2"/>
        <scheme val="minor"/>
      </rPr>
      <t xml:space="preserve">and time as </t>
    </r>
    <r>
      <rPr>
        <sz val="10"/>
        <color theme="5" tint="-0.499984740745262"/>
        <rFont val="Calibri"/>
        <family val="2"/>
        <scheme val="minor"/>
      </rPr>
      <t xml:space="preserve"># SECONDS PER 200 FT </t>
    </r>
    <r>
      <rPr>
        <sz val="11"/>
        <color theme="0" tint="-0.499984740745262"/>
        <rFont val="Calibri"/>
        <family val="2"/>
        <scheme val="minor"/>
      </rPr>
      <t>recorded in Step B.2.</t>
    </r>
  </si>
  <si>
    <r>
      <t xml:space="preserve">Enter a </t>
    </r>
    <r>
      <rPr>
        <sz val="10"/>
        <rFont val="Calibri"/>
        <family val="2"/>
        <scheme val="minor"/>
      </rPr>
      <t xml:space="preserve">PROJECT </t>
    </r>
    <r>
      <rPr>
        <sz val="11"/>
        <color rgb="FF717074"/>
        <rFont val="Calibri"/>
        <family val="2"/>
        <scheme val="minor"/>
      </rPr>
      <t xml:space="preserve">title, code or description, and </t>
    </r>
    <r>
      <rPr>
        <sz val="10"/>
        <rFont val="Calibri"/>
        <family val="2"/>
        <scheme val="minor"/>
      </rPr>
      <t>DATE/TIME</t>
    </r>
    <r>
      <rPr>
        <sz val="11"/>
        <color theme="0" tint="-0.34998626667073579"/>
        <rFont val="Calibri"/>
        <family val="2"/>
        <scheme val="minor"/>
      </rPr>
      <t xml:space="preserve"> of application</t>
    </r>
    <r>
      <rPr>
        <sz val="11"/>
        <color rgb="FF717074"/>
        <rFont val="Calibri"/>
        <family val="2"/>
        <scheme val="minor"/>
      </rPr>
      <t>.</t>
    </r>
  </si>
  <si>
    <r>
      <t xml:space="preserve">Equip the plot sprayer with nozzle type needed to achieve desired coverage pattern.  </t>
    </r>
    <r>
      <rPr>
        <i/>
        <sz val="11"/>
        <color rgb="FF717074"/>
        <rFont val="Calibri"/>
        <family val="2"/>
        <scheme val="minor"/>
      </rPr>
      <t xml:space="preserve">NOTE:  </t>
    </r>
    <r>
      <rPr>
        <sz val="11"/>
        <color rgb="FF717074"/>
        <rFont val="Calibri"/>
        <family val="2"/>
        <scheme val="minor"/>
      </rPr>
      <t xml:space="preserve">For this calculator to provide accurate dose information, </t>
    </r>
    <r>
      <rPr>
        <sz val="9"/>
        <color theme="6" tint="-0.499984740745262"/>
        <rFont val="Calibri"/>
        <family val="2"/>
        <scheme val="minor"/>
      </rPr>
      <t>ROW SPACING (in)</t>
    </r>
    <r>
      <rPr>
        <sz val="11"/>
        <color theme="6" tint="-0.499984740745262"/>
        <rFont val="Calibri"/>
        <family val="2"/>
        <scheme val="minor"/>
      </rPr>
      <t xml:space="preserve"> </t>
    </r>
    <r>
      <rPr>
        <sz val="11"/>
        <color rgb="FF717074"/>
        <rFont val="Calibri"/>
        <family val="2"/>
        <scheme val="minor"/>
      </rPr>
      <t>should equal single-nozzle spray pattern width or multiple-nozzle spacing, typically not to exceed forty inches.</t>
    </r>
  </si>
  <si>
    <t>JULY 04, 2012 - Revision 4.5</t>
  </si>
  <si>
    <t>2C-IF, PROJECT NAME OR CODE …………….</t>
  </si>
  <si>
    <t>Read instructions. Enter trt area dimensions or acreage. Calibrate to determine mL PER 200-FT, and metronome pace data. Indicate mix container volume (gal or L).  Indicate 1 rate for up to 6 products, plus adjuvants. Enter weather and position data.</t>
  </si>
  <si>
    <t>UNLICENSED APPLICATOR NAME:</t>
  </si>
  <si>
    <t>LICENSED APPLICATOR NAME:</t>
  </si>
  <si>
    <t>PROJECT NAME:</t>
  </si>
  <si>
    <r>
      <t xml:space="preserve">METHOD OF APPLICATION   </t>
    </r>
    <r>
      <rPr>
        <sz val="11"/>
        <color theme="0"/>
        <rFont val="Calibri"/>
        <family val="2"/>
        <scheme val="minor"/>
      </rPr>
      <t>(backpack, air, boom, broadcast, etc.)</t>
    </r>
  </si>
  <si>
    <t>Spray 
Permit No.</t>
  </si>
  <si>
    <t>Equipment 
ID Number</t>
  </si>
  <si>
    <t>BUSINESS NAME &amp; ADDRESS:</t>
  </si>
  <si>
    <t>Wind Speed</t>
  </si>
  <si>
    <t>Wind Direction</t>
  </si>
  <si>
    <t>Air Temperature</t>
  </si>
  <si>
    <t>Relative Humidity</t>
  </si>
  <si>
    <r>
      <t xml:space="preserve">LOCATION DESCRIPTION   </t>
    </r>
    <r>
      <rPr>
        <sz val="11"/>
        <color theme="0"/>
        <rFont val="Calibri"/>
        <family val="2"/>
        <scheme val="minor"/>
      </rPr>
      <t>(enter legal description, address, shape of application area, GPS coordinates relative to area, soil type, soil texture, soil organic matter content, soil pH, etc.)</t>
    </r>
  </si>
  <si>
    <r>
      <t xml:space="preserve">AMS Dose 
</t>
    </r>
    <r>
      <rPr>
        <b/>
        <sz val="8"/>
        <color theme="0"/>
        <rFont val="Calibri"/>
        <family val="2"/>
        <scheme val="minor"/>
      </rPr>
      <t>(Lb/100 gal H</t>
    </r>
    <r>
      <rPr>
        <b/>
        <vertAlign val="subscript"/>
        <sz val="8"/>
        <color theme="0"/>
        <rFont val="Calibri"/>
        <family val="2"/>
        <scheme val="minor"/>
      </rPr>
      <t>2</t>
    </r>
    <r>
      <rPr>
        <b/>
        <sz val="8"/>
        <color theme="0"/>
        <rFont val="Calibri"/>
        <family val="2"/>
        <scheme val="minor"/>
      </rPr>
      <t>O)</t>
    </r>
  </si>
  <si>
    <t>ION CONCN:</t>
  </si>
  <si>
    <t>Target Pests</t>
  </si>
  <si>
    <r>
      <rPr>
        <b/>
        <sz val="11"/>
        <color theme="1"/>
        <rFont val="Calibri"/>
        <family val="2"/>
        <scheme val="minor"/>
      </rPr>
      <t xml:space="preserve">INSTRUCTIONS:  </t>
    </r>
    <r>
      <rPr>
        <sz val="11"/>
        <color theme="1"/>
        <rFont val="Calibri"/>
        <family val="2"/>
        <scheme val="minor"/>
      </rPr>
      <t xml:space="preserve">ENTER SPECIFIED APPLICATION AND PRODUCT INFORMATION IN YELLOW-COLORED FIELDS.  GRAY-COLORED FIELDS CARRY OVER FROM DATA ENTERED ON THE "MIX RATES" SHEET ...  </t>
    </r>
    <r>
      <rPr>
        <b/>
        <i/>
        <sz val="11"/>
        <color theme="1"/>
        <rFont val="Calibri"/>
        <family val="2"/>
        <scheme val="minor"/>
      </rPr>
      <t>SAFETY FIRST</t>
    </r>
    <r>
      <rPr>
        <b/>
        <sz val="11"/>
        <color theme="1"/>
        <rFont val="Calibri"/>
        <family val="2"/>
        <scheme val="minor"/>
      </rPr>
      <t xml:space="preserve"> </t>
    </r>
    <r>
      <rPr>
        <b/>
        <sz val="11"/>
        <color rgb="FFC00000"/>
        <rFont val="Calibri"/>
        <family val="2"/>
        <scheme val="minor"/>
      </rPr>
      <t>:)</t>
    </r>
  </si>
  <si>
    <r>
      <rPr>
        <b/>
        <i/>
        <sz val="12"/>
        <color rgb="FF5D0025"/>
        <rFont val="Calibri"/>
        <family val="2"/>
        <scheme val="minor"/>
      </rPr>
      <t>PLOT SPRAYER CALIBRATION</t>
    </r>
    <r>
      <rPr>
        <sz val="10"/>
        <color rgb="FF5D0025"/>
        <rFont val="Calibri"/>
        <family val="2"/>
        <scheme val="minor"/>
      </rPr>
      <t xml:space="preserve">
DEPARTMENT OF SOIL AND CROP SCIENCES
WAYNE THOMPSON AND DAVID BALTENSPERGER</t>
    </r>
  </si>
  <si>
    <t>Restricted Entry Interval</t>
  </si>
  <si>
    <t>Product per 100 gal MIX</t>
  </si>
  <si>
    <t>REI expiration  
DATE and TIME</t>
  </si>
  <si>
    <t>Product Brand Name
and TRT Assignments</t>
  </si>
  <si>
    <t>LOCATION 
latitude, longitude</t>
  </si>
  <si>
    <t>PESTICIDE APPLICATOR LICENSE No:</t>
  </si>
  <si>
    <t>Date of Application</t>
  </si>
  <si>
    <t>Time Completed</t>
  </si>
  <si>
    <t>Start Time</t>
  </si>
  <si>
    <t>Contact Wayne Thompson with comments and to report omissions and errors. email: wayne.thompson@edaphos.com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</si>
</sst>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8">
    <numFmt numFmtId="164" formatCode="0.0"/>
    <numFmt numFmtId="165" formatCode="0.00000"/>
    <numFmt numFmtId="166" formatCode="0.000000"/>
    <numFmt numFmtId="167" formatCode="&quot;$&quot;#,##0.00"/>
    <numFmt numFmtId="168" formatCode="0.00&quot; gal&quot;_)"/>
    <numFmt numFmtId="169" formatCode="0.00&quot; L&quot;_)"/>
    <numFmt numFmtId="170" formatCode="0.00&quot; qt&quot;_)"/>
    <numFmt numFmtId="171" formatCode="0.00&quot; g&quot;_)"/>
    <numFmt numFmtId="172" formatCode="0.00&quot; oz&quot;_)"/>
    <numFmt numFmtId="173" formatCode="0.00&quot; Lb&quot;_)"/>
    <numFmt numFmtId="174" formatCode="0.0&quot; mL&quot;_)"/>
    <numFmt numFmtId="175" formatCode="0."/>
    <numFmt numFmtId="176" formatCode="0.00&quot; % v/v&quot;_)"/>
    <numFmt numFmtId="177" formatCode="0.0&quot; in&quot;_)"/>
    <numFmt numFmtId="178" formatCode="0.00&quot; ft&quot;_)"/>
    <numFmt numFmtId="179" formatCode="0_)"/>
    <numFmt numFmtId="180" formatCode="0&quot; strides&quot;"/>
    <numFmt numFmtId="181" formatCode="0.0000&quot; ACRES&quot;_)"/>
    <numFmt numFmtId="182" formatCode="0.00&quot; % w/w&quot;_)"/>
    <numFmt numFmtId="183" formatCode="0&quot; mph&quot;_)"/>
    <numFmt numFmtId="184" formatCode="0.000&quot; A&quot;_)"/>
    <numFmt numFmtId="185" formatCode="0&quot; mph&quot;"/>
    <numFmt numFmtId="186" formatCode="0&quot;°&quot;"/>
    <numFmt numFmtId="187" formatCode="0&quot;°F&quot;"/>
    <numFmt numFmtId="188" formatCode="0&quot;%&quot;"/>
    <numFmt numFmtId="189" formatCode="0&quot; sec&quot;"/>
    <numFmt numFmtId="190" formatCode="0&quot; bpm&quot;"/>
    <numFmt numFmtId="191" formatCode="0.0&quot; gal/A&quot;"/>
    <numFmt numFmtId="192" formatCode="0&quot; mL&quot;"/>
    <numFmt numFmtId="193" formatCode="General&quot; ACRES&quot;_)"/>
    <numFmt numFmtId="194" formatCode="[$-409]m/d/yy\ h:mm\ AM/PM;@"/>
    <numFmt numFmtId="195" formatCode="0.00&quot; days&quot;"/>
    <numFmt numFmtId="196" formatCode="[$-409]h:mm\ AM/PM;@"/>
    <numFmt numFmtId="197" formatCode="mm/dd/yy;@"/>
    <numFmt numFmtId="198" formatCode="0.00&quot; gallons&quot;"/>
    <numFmt numFmtId="199" formatCode="General&quot;°&quot;"/>
    <numFmt numFmtId="200" formatCode="General&quot; d&quot;"/>
    <numFmt numFmtId="201" formatCode="General&quot; hr&quot;"/>
    <numFmt numFmtId="202" formatCode="0.00&quot; pt&quot;_)"/>
    <numFmt numFmtId="203" formatCode="General&quot; acres&quot;"/>
    <numFmt numFmtId="204" formatCode="General&quot; Lb&quot;_)"/>
    <numFmt numFmtId="205" formatCode="General&quot; ppm&quot;_)"/>
    <numFmt numFmtId="206" formatCode="General&quot; %&quot;_)"/>
    <numFmt numFmtId="207" formatCode="General&quot;%&quot;"/>
    <numFmt numFmtId="208" formatCode="General&quot; mph&quot;"/>
    <numFmt numFmtId="209" formatCode="General&quot;°F&quot;"/>
    <numFmt numFmtId="210" formatCode="0.0&quot; fl oz&quot;_)"/>
    <numFmt numFmtId="211" formatCode="0.000&quot; Lb&quot;_)"/>
  </numFmts>
  <fonts count="93" x14ac:knownFonts="1">
    <font>
      <sz val="11"/>
      <color theme="1"/>
      <name val="Calibri"/>
      <family val="2"/>
      <scheme val="minor"/>
    </font>
    <font>
      <sz val="11"/>
      <color theme="0"/>
      <name val="Calibri"/>
      <family val="2"/>
      <scheme val="minor"/>
    </font>
    <font>
      <b/>
      <sz val="10"/>
      <color theme="0"/>
      <name val="Calibri"/>
      <family val="2"/>
      <scheme val="minor"/>
    </font>
    <font>
      <sz val="10"/>
      <color theme="1"/>
      <name val="Calibri"/>
      <family val="2"/>
      <scheme val="minor"/>
    </font>
    <font>
      <b/>
      <sz val="9"/>
      <color rgb="FFC00000"/>
      <name val="Calibri"/>
      <family val="2"/>
      <scheme val="minor"/>
    </font>
    <font>
      <i/>
      <sz val="8"/>
      <color theme="0" tint="-0.499984740745262"/>
      <name val="Calibri"/>
      <family val="2"/>
      <scheme val="minor"/>
    </font>
    <font>
      <sz val="12"/>
      <color theme="1" tint="0.34998626667073579"/>
      <name val="Calibri"/>
      <family val="2"/>
      <scheme val="minor"/>
    </font>
    <font>
      <sz val="12"/>
      <color theme="1"/>
      <name val="Calibri"/>
      <family val="2"/>
      <scheme val="minor"/>
    </font>
    <font>
      <sz val="11"/>
      <color rgb="FF717074"/>
      <name val="Calibri"/>
      <family val="2"/>
      <scheme val="minor"/>
    </font>
    <font>
      <b/>
      <sz val="11"/>
      <color theme="0"/>
      <name val="Calibri"/>
      <family val="2"/>
      <scheme val="minor"/>
    </font>
    <font>
      <sz val="10"/>
      <color rgb="FF5D0025"/>
      <name val="Calibri"/>
      <family val="2"/>
      <scheme val="minor"/>
    </font>
    <font>
      <b/>
      <sz val="9"/>
      <color theme="0"/>
      <name val="Calibri"/>
      <family val="2"/>
      <scheme val="minor"/>
    </font>
    <font>
      <sz val="8"/>
      <color theme="0"/>
      <name val="Calibri"/>
      <family val="2"/>
      <scheme val="minor"/>
    </font>
    <font>
      <sz val="11"/>
      <color theme="5" tint="-0.249977111117893"/>
      <name val="Calibri"/>
      <family val="2"/>
      <scheme val="minor"/>
    </font>
    <font>
      <b/>
      <sz val="10"/>
      <color theme="5" tint="-0.249977111117893"/>
      <name val="Calibri"/>
      <family val="2"/>
      <scheme val="minor"/>
    </font>
    <font>
      <sz val="10"/>
      <color theme="5" tint="-0.249977111117893"/>
      <name val="Arial"/>
      <family val="2"/>
    </font>
    <font>
      <i/>
      <vertAlign val="superscript"/>
      <sz val="8"/>
      <color theme="0" tint="-0.499984740745262"/>
      <name val="Calibri"/>
      <family val="2"/>
      <scheme val="minor"/>
    </font>
    <font>
      <sz val="10"/>
      <color theme="0"/>
      <name val="Calibri"/>
      <family val="2"/>
      <scheme val="minor"/>
    </font>
    <font>
      <b/>
      <sz val="11"/>
      <color theme="1"/>
      <name val="Calibri"/>
      <family val="2"/>
      <scheme val="minor"/>
    </font>
    <font>
      <sz val="8"/>
      <color theme="1"/>
      <name val="Calibri"/>
      <family val="2"/>
      <scheme val="minor"/>
    </font>
    <font>
      <b/>
      <i/>
      <sz val="12"/>
      <color rgb="FF5D0025"/>
      <name val="Calibri"/>
      <family val="2"/>
      <scheme val="minor"/>
    </font>
    <font>
      <b/>
      <sz val="12"/>
      <color rgb="FF5D0025"/>
      <name val="Calibri"/>
      <family val="2"/>
      <scheme val="minor"/>
    </font>
    <font>
      <i/>
      <sz val="11"/>
      <color rgb="FF717074"/>
      <name val="Calibri"/>
      <family val="2"/>
      <scheme val="minor"/>
    </font>
    <font>
      <i/>
      <vertAlign val="subscript"/>
      <sz val="11"/>
      <color rgb="FF717074"/>
      <name val="Calibri"/>
      <family val="2"/>
      <scheme val="minor"/>
    </font>
    <font>
      <sz val="8"/>
      <color rgb="FF717074"/>
      <name val="Calibri"/>
      <family val="2"/>
      <scheme val="minor"/>
    </font>
    <font>
      <sz val="12"/>
      <color theme="6" tint="-0.499984740745262"/>
      <name val="Calibri"/>
      <family val="2"/>
      <scheme val="minor"/>
    </font>
    <font>
      <sz val="11"/>
      <color theme="2" tint="-0.89999084444715716"/>
      <name val="Calibri"/>
      <family val="2"/>
      <scheme val="minor"/>
    </font>
    <font>
      <sz val="12"/>
      <color theme="2" tint="-0.89999084444715716"/>
      <name val="Calibri"/>
      <family val="2"/>
      <scheme val="minor"/>
    </font>
    <font>
      <vertAlign val="subscript"/>
      <sz val="11"/>
      <color rgb="FF717074"/>
      <name val="Calibri"/>
      <family val="2"/>
      <scheme val="minor"/>
    </font>
    <font>
      <sz val="11"/>
      <name val="Calibri"/>
      <family val="2"/>
      <scheme val="minor"/>
    </font>
    <font>
      <sz val="11"/>
      <color theme="0" tint="-0.34998626667073579"/>
      <name val="Calibri"/>
      <family val="2"/>
      <scheme val="minor"/>
    </font>
    <font>
      <sz val="11"/>
      <color theme="0" tint="-0.499984740745262"/>
      <name val="Calibri"/>
      <family val="2"/>
      <scheme val="minor"/>
    </font>
    <font>
      <sz val="10"/>
      <name val="Calibri"/>
      <family val="2"/>
      <scheme val="minor"/>
    </font>
    <font>
      <sz val="10"/>
      <color theme="2" tint="-0.89999084444715716"/>
      <name val="Calibri"/>
      <family val="2"/>
      <scheme val="minor"/>
    </font>
    <font>
      <b/>
      <sz val="12"/>
      <color theme="0" tint="-4.9989318521683403E-2"/>
      <name val="Calibri"/>
      <family val="2"/>
      <scheme val="minor"/>
    </font>
    <font>
      <b/>
      <sz val="11"/>
      <color theme="6" tint="-0.499984740745262"/>
      <name val="Calibri"/>
      <family val="2"/>
      <scheme val="minor"/>
    </font>
    <font>
      <b/>
      <sz val="14"/>
      <color rgb="FF5D0025"/>
      <name val="Calibri"/>
      <family val="2"/>
      <scheme val="minor"/>
    </font>
    <font>
      <sz val="10"/>
      <color theme="0" tint="-0.499984740745262"/>
      <name val="Calibri"/>
      <family val="2"/>
      <scheme val="minor"/>
    </font>
    <font>
      <b/>
      <sz val="8"/>
      <color theme="0"/>
      <name val="Calibri"/>
      <family val="2"/>
      <scheme val="minor"/>
    </font>
    <font>
      <sz val="9"/>
      <color theme="6" tint="0.79998168889431442"/>
      <name val="Calibri"/>
      <family val="2"/>
      <scheme val="minor"/>
    </font>
    <font>
      <b/>
      <sz val="10"/>
      <color theme="6" tint="0.79998168889431442"/>
      <name val="Calibri"/>
      <family val="2"/>
      <scheme val="minor"/>
    </font>
    <font>
      <sz val="9"/>
      <color theme="0"/>
      <name val="Calibri"/>
      <family val="2"/>
      <scheme val="minor"/>
    </font>
    <font>
      <sz val="12"/>
      <color rgb="FF42001B"/>
      <name val="Calibri"/>
      <family val="2"/>
      <scheme val="minor"/>
    </font>
    <font>
      <sz val="11"/>
      <color theme="1" tint="4.9989318521683403E-2"/>
      <name val="Calibri"/>
      <family val="2"/>
      <scheme val="minor"/>
    </font>
    <font>
      <sz val="12"/>
      <color theme="1" tint="4.9989318521683403E-2"/>
      <name val="Calibri"/>
      <family val="2"/>
      <scheme val="minor"/>
    </font>
    <font>
      <b/>
      <i/>
      <sz val="11"/>
      <color rgb="FF717074"/>
      <name val="Calibri"/>
      <family val="2"/>
      <scheme val="minor"/>
    </font>
    <font>
      <sz val="10"/>
      <color theme="6" tint="-0.499984740745262"/>
      <name val="Calibri"/>
      <family val="2"/>
      <scheme val="minor"/>
    </font>
    <font>
      <b/>
      <i/>
      <sz val="8"/>
      <color theme="0"/>
      <name val="Calibri"/>
      <family val="2"/>
      <scheme val="minor"/>
    </font>
    <font>
      <sz val="14"/>
      <color theme="2" tint="-0.89999084444715716"/>
      <name val="Calibri"/>
      <family val="2"/>
      <scheme val="minor"/>
    </font>
    <font>
      <sz val="10"/>
      <color theme="0"/>
      <name val="Calibri"/>
      <family val="2"/>
    </font>
    <font>
      <b/>
      <sz val="4"/>
      <color theme="0"/>
      <name val="Calibri"/>
      <family val="2"/>
      <scheme val="minor"/>
    </font>
    <font>
      <sz val="11"/>
      <color theme="6" tint="-0.499984740745262"/>
      <name val="Calibri"/>
      <family val="2"/>
      <scheme val="minor"/>
    </font>
    <font>
      <b/>
      <sz val="11"/>
      <color theme="2" tint="-0.89999084444715716"/>
      <name val="Calibri"/>
      <family val="2"/>
      <scheme val="minor"/>
    </font>
    <font>
      <sz val="11"/>
      <color theme="8" tint="-0.499984740745262"/>
      <name val="Calibri"/>
      <family val="2"/>
      <scheme val="minor"/>
    </font>
    <font>
      <sz val="12"/>
      <color theme="8" tint="-0.499984740745262"/>
      <name val="Calibri"/>
      <family val="2"/>
      <scheme val="minor"/>
    </font>
    <font>
      <b/>
      <sz val="9"/>
      <color indexed="9"/>
      <name val="Calibri"/>
      <family val="2"/>
      <scheme val="minor"/>
    </font>
    <font>
      <sz val="9"/>
      <color indexed="9"/>
      <name val="Calibri"/>
      <family val="2"/>
      <scheme val="minor"/>
    </font>
    <font>
      <sz val="10"/>
      <color theme="5" tint="-0.499984740745262"/>
      <name val="Calibri"/>
      <family val="2"/>
      <scheme val="minor"/>
    </font>
    <font>
      <i/>
      <sz val="11"/>
      <color theme="1" tint="0.34998626667073579"/>
      <name val="Calibri"/>
      <family val="2"/>
      <scheme val="minor"/>
    </font>
    <font>
      <b/>
      <sz val="10"/>
      <color indexed="26"/>
      <name val="Calibri"/>
      <family val="2"/>
      <scheme val="minor"/>
    </font>
    <font>
      <sz val="10"/>
      <color indexed="26"/>
      <name val="Calibri"/>
      <family val="2"/>
      <scheme val="minor"/>
    </font>
    <font>
      <b/>
      <i/>
      <sz val="9"/>
      <color indexed="9"/>
      <name val="Calibri"/>
      <family val="2"/>
      <scheme val="minor"/>
    </font>
    <font>
      <i/>
      <sz val="9"/>
      <color indexed="9"/>
      <name val="Calibri"/>
      <family val="2"/>
      <scheme val="minor"/>
    </font>
    <font>
      <b/>
      <sz val="9"/>
      <color indexed="9"/>
      <name val="Calibri"/>
      <family val="2"/>
    </font>
    <font>
      <sz val="10"/>
      <color theme="1" tint="0.34998626667073579"/>
      <name val="Calibri"/>
      <family val="2"/>
    </font>
    <font>
      <b/>
      <sz val="10"/>
      <color indexed="26"/>
      <name val="Calibri"/>
      <family val="2"/>
    </font>
    <font>
      <sz val="10"/>
      <color indexed="26"/>
      <name val="Calibri"/>
      <family val="2"/>
    </font>
    <font>
      <b/>
      <sz val="12"/>
      <color theme="0"/>
      <name val="Calibri"/>
      <family val="2"/>
      <scheme val="minor"/>
    </font>
    <font>
      <b/>
      <sz val="8"/>
      <color indexed="9"/>
      <name val="Calibri"/>
      <family val="2"/>
      <scheme val="minor"/>
    </font>
    <font>
      <b/>
      <sz val="14"/>
      <color theme="1"/>
      <name val="Calibri"/>
      <family val="2"/>
      <scheme val="minor"/>
    </font>
    <font>
      <b/>
      <sz val="11"/>
      <color rgb="FF717074"/>
      <name val="Calibri"/>
      <family val="2"/>
      <scheme val="minor"/>
    </font>
    <font>
      <b/>
      <sz val="12"/>
      <color rgb="FF610022"/>
      <name val="Calibri"/>
      <family val="2"/>
      <scheme val="minor"/>
    </font>
    <font>
      <b/>
      <i/>
      <sz val="11"/>
      <color theme="1"/>
      <name val="Calibri"/>
      <family val="2"/>
      <scheme val="minor"/>
    </font>
    <font>
      <i/>
      <sz val="10"/>
      <color theme="1"/>
      <name val="Calibri"/>
      <family val="2"/>
      <scheme val="minor"/>
    </font>
    <font>
      <i/>
      <sz val="8"/>
      <color theme="1"/>
      <name val="Calibri"/>
      <family val="2"/>
      <scheme val="minor"/>
    </font>
    <font>
      <sz val="10"/>
      <color rgb="FF42001B"/>
      <name val="Calibri"/>
      <family val="2"/>
      <scheme val="minor"/>
    </font>
    <font>
      <sz val="10"/>
      <color theme="7" tint="-0.499984740745262"/>
      <name val="Calibri"/>
      <family val="2"/>
      <scheme val="minor"/>
    </font>
    <font>
      <i/>
      <sz val="11"/>
      <color theme="3" tint="-0.249977111117893"/>
      <name val="Calibri"/>
      <family val="2"/>
      <scheme val="minor"/>
    </font>
    <font>
      <sz val="10"/>
      <color theme="3" tint="-0.249977111117893"/>
      <name val="Calibri"/>
      <family val="2"/>
      <scheme val="minor"/>
    </font>
    <font>
      <i/>
      <sz val="11"/>
      <color theme="2" tint="-0.749992370372631"/>
      <name val="Calibri"/>
      <family val="2"/>
      <scheme val="minor"/>
    </font>
    <font>
      <sz val="10"/>
      <color theme="2" tint="-0.749992370372631"/>
      <name val="Calibri"/>
      <family val="2"/>
      <scheme val="minor"/>
    </font>
    <font>
      <sz val="11"/>
      <color theme="7" tint="-0.499984740745262"/>
      <name val="Calibri"/>
      <family val="2"/>
      <scheme val="minor"/>
    </font>
    <font>
      <sz val="10"/>
      <color theme="1" tint="4.9989318521683403E-2"/>
      <name val="Calibri"/>
      <family val="2"/>
      <scheme val="minor"/>
    </font>
    <font>
      <i/>
      <sz val="10"/>
      <color theme="1" tint="0.34998626667073579"/>
      <name val="Calibri"/>
      <family val="2"/>
      <scheme val="minor"/>
    </font>
    <font>
      <sz val="11"/>
      <color theme="1" tint="0.34998626667073579"/>
      <name val="Calibri"/>
      <family val="2"/>
      <scheme val="minor"/>
    </font>
    <font>
      <i/>
      <sz val="11"/>
      <color rgb="FFC00000"/>
      <name val="Calibri"/>
      <family val="2"/>
      <scheme val="minor"/>
    </font>
    <font>
      <sz val="9"/>
      <color theme="6" tint="-0.499984740745262"/>
      <name val="Calibri"/>
      <family val="2"/>
      <scheme val="minor"/>
    </font>
    <font>
      <u/>
      <sz val="11"/>
      <color theme="10"/>
      <name val="Calibri"/>
      <family val="2"/>
      <scheme val="minor"/>
    </font>
    <font>
      <sz val="10"/>
      <color rgb="FF610022"/>
      <name val="Calibri"/>
      <family val="2"/>
      <scheme val="minor"/>
    </font>
    <font>
      <b/>
      <sz val="12"/>
      <color theme="1"/>
      <name val="Calibri"/>
      <family val="2"/>
      <scheme val="minor"/>
    </font>
    <font>
      <b/>
      <sz val="11"/>
      <color rgb="FFC00000"/>
      <name val="Calibri"/>
      <family val="2"/>
      <scheme val="minor"/>
    </font>
    <font>
      <sz val="9"/>
      <color theme="1"/>
      <name val="Calibri"/>
      <family val="2"/>
      <scheme val="minor"/>
    </font>
    <font>
      <b/>
      <vertAlign val="subscript"/>
      <sz val="8"/>
      <color theme="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5D0025"/>
        <bgColor indexed="64"/>
      </patternFill>
    </fill>
    <fill>
      <patternFill patternType="solid">
        <fgColor theme="0"/>
        <bgColor indexed="64"/>
      </patternFill>
    </fill>
    <fill>
      <patternFill patternType="solid">
        <fgColor theme="6" tint="-0.499984740745262"/>
        <bgColor indexed="64"/>
      </patternFill>
    </fill>
    <fill>
      <patternFill patternType="solid">
        <fgColor rgb="FF42001B"/>
        <bgColor indexed="64"/>
      </patternFill>
    </fill>
    <fill>
      <patternFill patternType="solid">
        <fgColor theme="2" tint="-9.9978637043366805E-2"/>
        <bgColor indexed="64"/>
      </patternFill>
    </fill>
    <fill>
      <patternFill patternType="solid">
        <fgColor theme="2" tint="-0.749992370372631"/>
        <bgColor indexed="64"/>
      </patternFill>
    </fill>
    <fill>
      <patternFill patternType="solid">
        <fgColor theme="7" tint="-0.499984740745262"/>
        <bgColor indexed="64"/>
      </patternFill>
    </fill>
    <fill>
      <patternFill patternType="solid">
        <fgColor theme="8" tint="-0.499984740745262"/>
        <bgColor indexed="64"/>
      </patternFill>
    </fill>
    <fill>
      <patternFill patternType="solid">
        <fgColor rgb="FFE8F5F8"/>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DEDEDE"/>
        <bgColor indexed="64"/>
      </patternFill>
    </fill>
    <fill>
      <patternFill patternType="solid">
        <fgColor rgb="FF610022"/>
        <bgColor indexed="64"/>
      </patternFill>
    </fill>
  </fills>
  <borders count="87">
    <border>
      <left/>
      <right/>
      <top/>
      <bottom/>
      <diagonal/>
    </border>
    <border>
      <left/>
      <right/>
      <top style="thin">
        <color rgb="FF42001B"/>
      </top>
      <bottom/>
      <diagonal/>
    </border>
    <border>
      <left/>
      <right/>
      <top/>
      <bottom style="thin">
        <color rgb="FF42001B"/>
      </bottom>
      <diagonal/>
    </border>
    <border>
      <left style="thin">
        <color rgb="FF42001B"/>
      </left>
      <right style="thin">
        <color rgb="FF42001B"/>
      </right>
      <top style="thin">
        <color rgb="FF42001B"/>
      </top>
      <bottom style="thin">
        <color rgb="FF42001B"/>
      </bottom>
      <diagonal/>
    </border>
    <border>
      <left style="thin">
        <color rgb="FF42001B"/>
      </left>
      <right/>
      <top style="thin">
        <color rgb="FF42001B"/>
      </top>
      <bottom style="thin">
        <color rgb="FF42001B"/>
      </bottom>
      <diagonal/>
    </border>
    <border>
      <left/>
      <right/>
      <top style="thin">
        <color rgb="FF42001B"/>
      </top>
      <bottom style="thin">
        <color rgb="FF42001B"/>
      </bottom>
      <diagonal/>
    </border>
    <border>
      <left/>
      <right style="thin">
        <color rgb="FF42001B"/>
      </right>
      <top style="thin">
        <color rgb="FF42001B"/>
      </top>
      <bottom style="thin">
        <color rgb="FF42001B"/>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style="thin">
        <color theme="0" tint="-0.14993743705557422"/>
      </left>
      <right/>
      <top/>
      <bottom style="thin">
        <color theme="0" tint="-0.14993743705557422"/>
      </bottom>
      <diagonal/>
    </border>
    <border>
      <left/>
      <right/>
      <top/>
      <bottom style="thin">
        <color theme="0" tint="-0.14993743705557422"/>
      </bottom>
      <diagonal/>
    </border>
    <border>
      <left/>
      <right style="thin">
        <color theme="0" tint="-0.14993743705557422"/>
      </right>
      <top/>
      <bottom style="thin">
        <color theme="0" tint="-0.14993743705557422"/>
      </bottom>
      <diagonal/>
    </border>
    <border>
      <left/>
      <right style="thin">
        <color theme="0" tint="-0.14990691854609822"/>
      </right>
      <top style="thin">
        <color theme="0" tint="-0.14993743705557422"/>
      </top>
      <bottom/>
      <diagonal/>
    </border>
    <border>
      <left/>
      <right style="thin">
        <color theme="0" tint="-0.14990691854609822"/>
      </right>
      <top/>
      <bottom/>
      <diagonal/>
    </border>
    <border>
      <left/>
      <right style="thin">
        <color theme="0" tint="-0.14990691854609822"/>
      </right>
      <top/>
      <bottom style="thin">
        <color theme="0" tint="-0.14993743705557422"/>
      </bottom>
      <diagonal/>
    </border>
    <border>
      <left style="thin">
        <color theme="2" tint="-0.89996032593768116"/>
      </left>
      <right/>
      <top style="thin">
        <color theme="2" tint="-0.89996032593768116"/>
      </top>
      <bottom style="thin">
        <color theme="2" tint="-0.89996032593768116"/>
      </bottom>
      <diagonal/>
    </border>
    <border>
      <left/>
      <right/>
      <top style="thin">
        <color theme="2" tint="-0.89996032593768116"/>
      </top>
      <bottom style="thin">
        <color theme="2" tint="-0.89996032593768116"/>
      </bottom>
      <diagonal/>
    </border>
    <border>
      <left/>
      <right style="thin">
        <color theme="2" tint="-0.89996032593768116"/>
      </right>
      <top style="thin">
        <color theme="2" tint="-0.89996032593768116"/>
      </top>
      <bottom style="thin">
        <color theme="2" tint="-0.89996032593768116"/>
      </bottom>
      <diagonal/>
    </border>
    <border>
      <left/>
      <right style="thin">
        <color rgb="FF5D0025"/>
      </right>
      <top style="thin">
        <color rgb="FF5D0025"/>
      </top>
      <bottom style="thin">
        <color rgb="FF5D0025"/>
      </bottom>
      <diagonal/>
    </border>
    <border>
      <left/>
      <right/>
      <top style="thin">
        <color rgb="FF5D0025"/>
      </top>
      <bottom style="thin">
        <color rgb="FF5D0025"/>
      </bottom>
      <diagonal/>
    </border>
    <border>
      <left style="thin">
        <color theme="2" tint="-0.24994659260841701"/>
      </left>
      <right style="thin">
        <color theme="2" tint="-0.499984740745262"/>
      </right>
      <top style="thin">
        <color theme="2" tint="-0.24994659260841701"/>
      </top>
      <bottom style="thin">
        <color theme="2" tint="-0.499984740745262"/>
      </bottom>
      <diagonal/>
    </border>
    <border>
      <left style="thin">
        <color theme="2" tint="-0.24994659260841701"/>
      </left>
      <right/>
      <top style="thin">
        <color theme="2" tint="-0.24994659260841701"/>
      </top>
      <bottom style="thin">
        <color theme="2" tint="-0.499984740745262"/>
      </bottom>
      <diagonal/>
    </border>
    <border>
      <left/>
      <right/>
      <top style="thin">
        <color theme="2" tint="-0.24994659260841701"/>
      </top>
      <bottom style="thin">
        <color theme="2" tint="-0.499984740745262"/>
      </bottom>
      <diagonal/>
    </border>
    <border>
      <left/>
      <right style="thin">
        <color theme="2" tint="-0.499984740745262"/>
      </right>
      <top style="thin">
        <color theme="2" tint="-0.24994659260841701"/>
      </top>
      <bottom style="thin">
        <color theme="2" tint="-0.499984740745262"/>
      </bottom>
      <diagonal/>
    </border>
    <border>
      <left style="thin">
        <color theme="7" tint="0.39994506668294322"/>
      </left>
      <right/>
      <top style="thin">
        <color theme="7" tint="0.39994506668294322"/>
      </top>
      <bottom style="thin">
        <color theme="7" tint="-0.24994659260841701"/>
      </bottom>
      <diagonal/>
    </border>
    <border>
      <left/>
      <right/>
      <top style="thin">
        <color theme="7" tint="0.39994506668294322"/>
      </top>
      <bottom style="thin">
        <color theme="7" tint="-0.24994659260841701"/>
      </bottom>
      <diagonal/>
    </border>
    <border>
      <left/>
      <right style="thin">
        <color theme="7" tint="-0.24994659260841701"/>
      </right>
      <top style="thin">
        <color theme="7" tint="0.39994506668294322"/>
      </top>
      <bottom style="thin">
        <color theme="7" tint="-0.24994659260841701"/>
      </bottom>
      <diagonal/>
    </border>
    <border>
      <left style="thin">
        <color theme="6" tint="0.39994506668294322"/>
      </left>
      <right/>
      <top style="thin">
        <color theme="6" tint="0.39994506668294322"/>
      </top>
      <bottom style="thin">
        <color theme="6" tint="-0.24994659260841701"/>
      </bottom>
      <diagonal/>
    </border>
    <border>
      <left/>
      <right/>
      <top style="thin">
        <color theme="6" tint="0.39994506668294322"/>
      </top>
      <bottom style="thin">
        <color theme="6" tint="-0.24994659260841701"/>
      </bottom>
      <diagonal/>
    </border>
    <border>
      <left/>
      <right style="thin">
        <color theme="6" tint="-0.24994659260841701"/>
      </right>
      <top style="thin">
        <color theme="6" tint="0.39994506668294322"/>
      </top>
      <bottom style="thin">
        <color theme="6" tint="-0.24994659260841701"/>
      </bottom>
      <diagonal/>
    </border>
    <border>
      <left style="thin">
        <color theme="2" tint="-0.499984740745262"/>
      </left>
      <right/>
      <top style="thin">
        <color theme="2" tint="-0.499984740745262"/>
      </top>
      <bottom style="thin">
        <color theme="2" tint="-0.749961851863155"/>
      </bottom>
      <diagonal/>
    </border>
    <border>
      <left/>
      <right/>
      <top style="thin">
        <color theme="2" tint="-0.499984740745262"/>
      </top>
      <bottom style="thin">
        <color theme="2" tint="-0.749961851863155"/>
      </bottom>
      <diagonal/>
    </border>
    <border>
      <left/>
      <right style="thin">
        <color theme="2" tint="-0.749961851863155"/>
      </right>
      <top style="thin">
        <color theme="2" tint="-0.499984740745262"/>
      </top>
      <bottom style="thin">
        <color theme="2" tint="-0.749961851863155"/>
      </bottom>
      <diagonal/>
    </border>
    <border>
      <left style="thin">
        <color theme="3" tint="0.59996337778862885"/>
      </left>
      <right/>
      <top style="thin">
        <color theme="3" tint="0.59996337778862885"/>
      </top>
      <bottom style="thin">
        <color theme="3" tint="0.39994506668294322"/>
      </bottom>
      <diagonal/>
    </border>
    <border>
      <left/>
      <right/>
      <top style="thin">
        <color theme="3" tint="0.59996337778862885"/>
      </top>
      <bottom style="thin">
        <color theme="3" tint="0.39994506668294322"/>
      </bottom>
      <diagonal/>
    </border>
    <border>
      <left/>
      <right style="thin">
        <color theme="3" tint="0.39994506668294322"/>
      </right>
      <top style="thin">
        <color theme="3" tint="0.59996337778862885"/>
      </top>
      <bottom style="thin">
        <color theme="3" tint="0.39994506668294322"/>
      </bottom>
      <diagonal/>
    </border>
    <border>
      <left style="thin">
        <color theme="0" tint="-0.24994659260841701"/>
      </left>
      <right style="thin">
        <color theme="0" tint="-0.34998626667073579"/>
      </right>
      <top style="thin">
        <color theme="0" tint="-0.24994659260841701"/>
      </top>
      <bottom style="thin">
        <color theme="0" tint="-0.34998626667073579"/>
      </bottom>
      <diagonal/>
    </border>
    <border>
      <left style="thin">
        <color rgb="FF5D0025"/>
      </left>
      <right/>
      <top style="thin">
        <color rgb="FF5D0025"/>
      </top>
      <bottom style="thin">
        <color rgb="FF42001B"/>
      </bottom>
      <diagonal/>
    </border>
    <border>
      <left/>
      <right/>
      <top style="thin">
        <color rgb="FF5D0025"/>
      </top>
      <bottom style="thin">
        <color rgb="FF42001B"/>
      </bottom>
      <diagonal/>
    </border>
    <border>
      <left/>
      <right style="thin">
        <color rgb="FF42001B"/>
      </right>
      <top style="thin">
        <color rgb="FF5D0025"/>
      </top>
      <bottom style="thin">
        <color rgb="FF42001B"/>
      </bottom>
      <diagonal/>
    </border>
    <border>
      <left style="thin">
        <color rgb="FF610022"/>
      </left>
      <right/>
      <top style="thin">
        <color rgb="FF610022"/>
      </top>
      <bottom style="thin">
        <color rgb="FF42001B"/>
      </bottom>
      <diagonal/>
    </border>
    <border>
      <left/>
      <right/>
      <top style="thin">
        <color rgb="FF610022"/>
      </top>
      <bottom style="thin">
        <color rgb="FF42001B"/>
      </bottom>
      <diagonal/>
    </border>
    <border>
      <left/>
      <right style="thin">
        <color rgb="FF42001B"/>
      </right>
      <top style="thin">
        <color rgb="FF610022"/>
      </top>
      <bottom style="thin">
        <color rgb="FF42001B"/>
      </bottom>
      <diagonal/>
    </border>
    <border>
      <left style="thin">
        <color rgb="FF610022"/>
      </left>
      <right/>
      <top style="thin">
        <color rgb="FF610022"/>
      </top>
      <bottom/>
      <diagonal/>
    </border>
    <border>
      <left/>
      <right/>
      <top style="thin">
        <color rgb="FF610022"/>
      </top>
      <bottom/>
      <diagonal/>
    </border>
    <border>
      <left/>
      <right style="thin">
        <color rgb="FF42001B"/>
      </right>
      <top style="thin">
        <color rgb="FF610022"/>
      </top>
      <bottom/>
      <diagonal/>
    </border>
    <border>
      <left style="thin">
        <color rgb="FF610022"/>
      </left>
      <right/>
      <top/>
      <bottom style="thin">
        <color rgb="FF42001B"/>
      </bottom>
      <diagonal/>
    </border>
    <border>
      <left/>
      <right style="thin">
        <color rgb="FF42001B"/>
      </right>
      <top/>
      <bottom style="thin">
        <color rgb="FF42001B"/>
      </bottom>
      <diagonal/>
    </border>
    <border>
      <left/>
      <right/>
      <top style="thin">
        <color theme="6" tint="-0.24994659260841701"/>
      </top>
      <bottom/>
      <diagonal/>
    </border>
    <border>
      <left style="thin">
        <color rgb="FF42001B"/>
      </left>
      <right/>
      <top style="thin">
        <color rgb="FF42001B"/>
      </top>
      <bottom style="thin">
        <color theme="1"/>
      </bottom>
      <diagonal/>
    </border>
    <border>
      <left/>
      <right/>
      <top style="thin">
        <color rgb="FF42001B"/>
      </top>
      <bottom style="thin">
        <color theme="1"/>
      </bottom>
      <diagonal/>
    </border>
    <border>
      <left/>
      <right style="thin">
        <color theme="1"/>
      </right>
      <top style="thin">
        <color rgb="FF42001B"/>
      </top>
      <bottom style="thin">
        <color theme="1"/>
      </bottom>
      <diagonal/>
    </border>
    <border>
      <left/>
      <right/>
      <top/>
      <bottom style="thin">
        <color indexed="64"/>
      </bottom>
      <diagonal/>
    </border>
    <border>
      <left style="thin">
        <color theme="2" tint="-9.9948118533890809E-2"/>
      </left>
      <right style="thin">
        <color theme="2" tint="-0.24994659260841701"/>
      </right>
      <top style="thin">
        <color theme="2" tint="-9.9948118533890809E-2"/>
      </top>
      <bottom style="thin">
        <color theme="2" tint="-0.24994659260841701"/>
      </bottom>
      <diagonal/>
    </border>
    <border>
      <left style="thin">
        <color theme="2" tint="-9.9948118533890809E-2"/>
      </left>
      <right/>
      <top style="thin">
        <color theme="2" tint="-9.9948118533890809E-2"/>
      </top>
      <bottom style="thin">
        <color theme="2" tint="-0.24994659260841701"/>
      </bottom>
      <diagonal/>
    </border>
    <border>
      <left/>
      <right style="thin">
        <color theme="2" tint="-0.24994659260841701"/>
      </right>
      <top style="thin">
        <color theme="2" tint="-9.9948118533890809E-2"/>
      </top>
      <bottom style="thin">
        <color theme="2" tint="-0.24994659260841701"/>
      </bottom>
      <diagonal/>
    </border>
    <border>
      <left/>
      <right/>
      <top style="thin">
        <color theme="2" tint="-9.9948118533890809E-2"/>
      </top>
      <bottom style="thin">
        <color theme="2" tint="-0.24994659260841701"/>
      </bottom>
      <diagonal/>
    </border>
    <border>
      <left style="thin">
        <color theme="0" tint="-0.14993743705557422"/>
      </left>
      <right/>
      <top style="thin">
        <color theme="0" tint="-0.14993743705557422"/>
      </top>
      <bottom style="thin">
        <color theme="0" tint="-0.24994659260841701"/>
      </bottom>
      <diagonal/>
    </border>
    <border>
      <left/>
      <right style="thin">
        <color theme="0" tint="-0.24994659260841701"/>
      </right>
      <top style="thin">
        <color theme="0" tint="-0.14993743705557422"/>
      </top>
      <bottom style="thin">
        <color theme="0" tint="-0.24994659260841701"/>
      </bottom>
      <diagonal/>
    </border>
    <border>
      <left/>
      <right style="thin">
        <color theme="0" tint="-0.1498764000366222"/>
      </right>
      <top/>
      <bottom/>
      <diagonal/>
    </border>
    <border>
      <left style="thin">
        <color theme="0" tint="-0.1498764000366222"/>
      </left>
      <right/>
      <top style="thin">
        <color theme="0" tint="-0.1498764000366222"/>
      </top>
      <bottom style="thin">
        <color theme="0" tint="-0.1498764000366222"/>
      </bottom>
      <diagonal/>
    </border>
    <border>
      <left/>
      <right/>
      <top style="thin">
        <color theme="0" tint="-0.1498764000366222"/>
      </top>
      <bottom style="thin">
        <color theme="0" tint="-0.1498764000366222"/>
      </bottom>
      <diagonal/>
    </border>
    <border>
      <left/>
      <right style="thin">
        <color theme="0" tint="-0.1498764000366222"/>
      </right>
      <top style="thin">
        <color theme="0" tint="-0.1498764000366222"/>
      </top>
      <bottom style="thin">
        <color theme="0" tint="-0.1498764000366222"/>
      </bottom>
      <diagonal/>
    </border>
    <border>
      <left style="thin">
        <color theme="0" tint="-0.14990691854609822"/>
      </left>
      <right style="thin">
        <color theme="0" tint="-0.24994659260841701"/>
      </right>
      <top style="thin">
        <color theme="0" tint="-0.14990691854609822"/>
      </top>
      <bottom style="thin">
        <color theme="0" tint="-0.24994659260841701"/>
      </bottom>
      <diagonal/>
    </border>
    <border>
      <left style="thin">
        <color theme="0" tint="-0.14996795556505021"/>
      </left>
      <right/>
      <top style="thin">
        <color theme="0" tint="-0.14996795556505021"/>
      </top>
      <bottom style="thin">
        <color theme="0" tint="-0.24994659260841701"/>
      </bottom>
      <diagonal/>
    </border>
    <border>
      <left/>
      <right/>
      <top style="thin">
        <color theme="0" tint="-0.14996795556505021"/>
      </top>
      <bottom style="thin">
        <color theme="0" tint="-0.24994659260841701"/>
      </bottom>
      <diagonal/>
    </border>
    <border>
      <left/>
      <right style="thin">
        <color theme="0" tint="-0.24994659260841701"/>
      </right>
      <top style="thin">
        <color theme="0" tint="-0.14996795556505021"/>
      </top>
      <bottom style="thin">
        <color theme="0" tint="-0.24994659260841701"/>
      </bottom>
      <diagonal/>
    </border>
    <border>
      <left style="thin">
        <color theme="0" tint="-0.1498764000366222"/>
      </left>
      <right/>
      <top style="thin">
        <color theme="0" tint="-0.1498764000366222"/>
      </top>
      <bottom style="thin">
        <color theme="0" tint="-0.24994659260841701"/>
      </bottom>
      <diagonal/>
    </border>
    <border>
      <left/>
      <right/>
      <top style="thin">
        <color theme="0" tint="-0.1498764000366222"/>
      </top>
      <bottom style="thin">
        <color theme="0" tint="-0.24994659260841701"/>
      </bottom>
      <diagonal/>
    </border>
    <border>
      <left/>
      <right style="thin">
        <color theme="0" tint="-0.24994659260841701"/>
      </right>
      <top style="thin">
        <color theme="0" tint="-0.1498764000366222"/>
      </top>
      <bottom style="thin">
        <color theme="0" tint="-0.24994659260841701"/>
      </bottom>
      <diagonal/>
    </border>
    <border>
      <left style="thin">
        <color theme="0" tint="-0.14990691854609822"/>
      </left>
      <right/>
      <top style="thin">
        <color theme="0" tint="-0.14990691854609822"/>
      </top>
      <bottom style="thin">
        <color theme="0" tint="-0.24994659260841701"/>
      </bottom>
      <diagonal/>
    </border>
    <border>
      <left/>
      <right style="thin">
        <color theme="0" tint="-0.24994659260841701"/>
      </right>
      <top style="thin">
        <color theme="0" tint="-0.14990691854609822"/>
      </top>
      <bottom style="thin">
        <color theme="0" tint="-0.24994659260841701"/>
      </bottom>
      <diagonal/>
    </border>
    <border>
      <left style="thin">
        <color theme="2" tint="-9.9917600024414813E-2"/>
      </left>
      <right/>
      <top style="thin">
        <color theme="2" tint="-9.9917600024414813E-2"/>
      </top>
      <bottom style="thin">
        <color theme="2" tint="-0.24994659260841701"/>
      </bottom>
      <diagonal/>
    </border>
    <border>
      <left/>
      <right/>
      <top style="thin">
        <color theme="2" tint="-9.9917600024414813E-2"/>
      </top>
      <bottom style="thin">
        <color theme="2" tint="-0.24994659260841701"/>
      </bottom>
      <diagonal/>
    </border>
    <border>
      <left/>
      <right style="thin">
        <color theme="2" tint="-0.24994659260841701"/>
      </right>
      <top style="thin">
        <color theme="2" tint="-9.9917600024414813E-2"/>
      </top>
      <bottom style="thin">
        <color theme="2" tint="-0.24994659260841701"/>
      </bottom>
      <diagonal/>
    </border>
    <border>
      <left style="thin">
        <color theme="0" tint="-0.14990691854609822"/>
      </left>
      <right style="thin">
        <color theme="0" tint="-0.14996795556505021"/>
      </right>
      <top style="thin">
        <color theme="0" tint="-0.14990691854609822"/>
      </top>
      <bottom style="thin">
        <color theme="0" tint="-0.14996795556505021"/>
      </bottom>
      <diagonal/>
    </border>
    <border>
      <left style="thin">
        <color theme="0" tint="-0.14993743705557422"/>
      </left>
      <right style="thin">
        <color theme="0" tint="-0.24994659260841701"/>
      </right>
      <top style="thin">
        <color theme="0" tint="-0.14993743705557422"/>
      </top>
      <bottom style="thin">
        <color theme="0" tint="-0.24994659260841701"/>
      </bottom>
      <diagonal/>
    </border>
    <border>
      <left/>
      <right/>
      <top style="thin">
        <color theme="0" tint="-0.14990691854609822"/>
      </top>
      <bottom style="thin">
        <color theme="0" tint="-0.24994659260841701"/>
      </bottom>
      <diagonal/>
    </border>
    <border>
      <left/>
      <right/>
      <top style="thin">
        <color theme="0" tint="-0.14993743705557422"/>
      </top>
      <bottom style="thin">
        <color theme="0" tint="-0.24994659260841701"/>
      </bottom>
      <diagonal/>
    </border>
  </borders>
  <cellStyleXfs count="2">
    <xf numFmtId="0" fontId="0" fillId="0" borderId="0"/>
    <xf numFmtId="0" fontId="87" fillId="0" borderId="0" applyNumberFormat="0" applyFill="0" applyBorder="0" applyAlignment="0" applyProtection="0"/>
  </cellStyleXfs>
  <cellXfs count="314">
    <xf numFmtId="0" fontId="0" fillId="0" borderId="0" xfId="0"/>
    <xf numFmtId="0" fontId="0" fillId="0" borderId="0" xfId="0" applyFill="1" applyProtection="1"/>
    <xf numFmtId="0" fontId="0" fillId="0" borderId="0" xfId="0" applyProtection="1"/>
    <xf numFmtId="0" fontId="0" fillId="0" borderId="0" xfId="0" applyBorder="1" applyProtection="1"/>
    <xf numFmtId="0" fontId="7" fillId="0" borderId="0" xfId="0" applyFont="1" applyBorder="1" applyProtection="1"/>
    <xf numFmtId="0" fontId="6" fillId="0" borderId="0" xfId="0" applyFont="1" applyBorder="1" applyProtection="1"/>
    <xf numFmtId="0" fontId="3" fillId="0" borderId="0" xfId="0" applyFont="1" applyBorder="1" applyAlignment="1" applyProtection="1">
      <alignment horizontal="center"/>
    </xf>
    <xf numFmtId="2" fontId="7" fillId="0" borderId="0" xfId="0" applyNumberFormat="1" applyFont="1" applyBorder="1" applyAlignment="1" applyProtection="1">
      <alignment horizontal="right" indent="1"/>
    </xf>
    <xf numFmtId="0" fontId="1" fillId="0" borderId="0" xfId="0" applyFont="1" applyFill="1" applyProtection="1"/>
    <xf numFmtId="0" fontId="13" fillId="0" borderId="0" xfId="0" applyFont="1" applyFill="1" applyBorder="1" applyAlignment="1" applyProtection="1">
      <alignment horizontal="center"/>
    </xf>
    <xf numFmtId="0" fontId="13" fillId="0" borderId="0" xfId="0" applyFont="1" applyFill="1" applyProtection="1"/>
    <xf numFmtId="0" fontId="14" fillId="0" borderId="0" xfId="0" applyFont="1" applyFill="1" applyBorder="1" applyAlignment="1" applyProtection="1">
      <alignment horizontal="center"/>
    </xf>
    <xf numFmtId="1" fontId="13" fillId="0" borderId="0" xfId="0" applyNumberFormat="1" applyFont="1" applyFill="1" applyBorder="1" applyAlignment="1" applyProtection="1">
      <alignment horizontal="right" indent="1"/>
    </xf>
    <xf numFmtId="164" fontId="15" fillId="0" borderId="0" xfId="0" applyNumberFormat="1" applyFont="1" applyFill="1" applyBorder="1" applyAlignment="1" applyProtection="1">
      <alignment horizontal="center"/>
    </xf>
    <xf numFmtId="165" fontId="15" fillId="0" borderId="0" xfId="0" applyNumberFormat="1" applyFont="1" applyFill="1" applyBorder="1" applyAlignment="1" applyProtection="1">
      <alignment horizontal="center"/>
    </xf>
    <xf numFmtId="0" fontId="13" fillId="0" borderId="0" xfId="0" applyFont="1" applyFill="1" applyBorder="1" applyProtection="1"/>
    <xf numFmtId="164" fontId="13" fillId="0" borderId="0" xfId="0" applyNumberFormat="1" applyFont="1" applyFill="1" applyBorder="1" applyAlignment="1" applyProtection="1">
      <alignment horizontal="right" indent="1"/>
    </xf>
    <xf numFmtId="1" fontId="13" fillId="0" borderId="0" xfId="0" applyNumberFormat="1" applyFont="1" applyFill="1" applyBorder="1" applyAlignment="1" applyProtection="1">
      <alignment horizontal="right"/>
    </xf>
    <xf numFmtId="0" fontId="13" fillId="0" borderId="0" xfId="0" applyFont="1" applyFill="1" applyBorder="1" applyAlignment="1" applyProtection="1">
      <alignment horizontal="left"/>
    </xf>
    <xf numFmtId="166" fontId="13" fillId="0" borderId="0" xfId="0" applyNumberFormat="1" applyFont="1" applyFill="1" applyBorder="1" applyAlignment="1" applyProtection="1">
      <alignment horizontal="right"/>
    </xf>
    <xf numFmtId="0" fontId="0" fillId="0" borderId="0" xfId="0" applyBorder="1"/>
    <xf numFmtId="0" fontId="5" fillId="0" borderId="0" xfId="0" applyFont="1" applyFill="1" applyBorder="1" applyAlignment="1" applyProtection="1">
      <alignment vertical="center"/>
    </xf>
    <xf numFmtId="0" fontId="5" fillId="0" borderId="0" xfId="0" applyFont="1" applyFill="1" applyBorder="1" applyAlignment="1" applyProtection="1">
      <alignment horizontal="right" vertical="center" indent="1"/>
    </xf>
    <xf numFmtId="0" fontId="5" fillId="0" borderId="0" xfId="0" applyFont="1" applyFill="1" applyBorder="1" applyAlignment="1" applyProtection="1">
      <alignment horizontal="left" vertical="center" indent="1"/>
    </xf>
    <xf numFmtId="164" fontId="6" fillId="0" borderId="0" xfId="0" applyNumberFormat="1" applyFont="1" applyBorder="1" applyProtection="1"/>
    <xf numFmtId="175" fontId="8" fillId="0" borderId="0" xfId="0" applyNumberFormat="1" applyFont="1" applyAlignment="1">
      <alignment horizontal="right" vertical="top"/>
    </xf>
    <xf numFmtId="0" fontId="8" fillId="0" borderId="0" xfId="0" applyFont="1" applyAlignment="1">
      <alignment horizontal="left" vertical="top" wrapText="1"/>
    </xf>
    <xf numFmtId="175" fontId="8" fillId="0" borderId="0" xfId="0" applyNumberFormat="1" applyFont="1" applyBorder="1" applyAlignment="1">
      <alignment horizontal="right" vertical="top"/>
    </xf>
    <xf numFmtId="0" fontId="8" fillId="0" borderId="0" xfId="0" applyFont="1" applyBorder="1" applyAlignment="1">
      <alignment horizontal="left" vertical="top" wrapText="1"/>
    </xf>
    <xf numFmtId="0" fontId="9" fillId="5" borderId="0" xfId="0" applyFont="1" applyFill="1" applyBorder="1" applyAlignment="1" applyProtection="1">
      <alignment horizontal="right" vertical="center" indent="1"/>
    </xf>
    <xf numFmtId="0" fontId="0" fillId="5" borderId="0" xfId="0" applyFill="1" applyBorder="1" applyProtection="1"/>
    <xf numFmtId="0" fontId="5" fillId="5" borderId="0" xfId="0" applyFont="1" applyFill="1" applyBorder="1" applyAlignment="1" applyProtection="1">
      <alignment vertical="center"/>
    </xf>
    <xf numFmtId="0" fontId="13" fillId="0" borderId="0" xfId="0" applyFont="1" applyFill="1" applyBorder="1" applyAlignment="1" applyProtection="1">
      <alignment horizontal="center"/>
    </xf>
    <xf numFmtId="0" fontId="0" fillId="0" borderId="0" xfId="0" applyFill="1" applyBorder="1" applyProtection="1"/>
    <xf numFmtId="0" fontId="0" fillId="0" borderId="7" xfId="0" applyBorder="1" applyProtection="1"/>
    <xf numFmtId="0" fontId="0" fillId="0" borderId="8" xfId="0" applyBorder="1" applyProtection="1"/>
    <xf numFmtId="0" fontId="9" fillId="5" borderId="8" xfId="0" applyFont="1" applyFill="1" applyBorder="1" applyAlignment="1" applyProtection="1">
      <alignment horizontal="right" vertical="center" indent="1"/>
    </xf>
    <xf numFmtId="0" fontId="0" fillId="0" borderId="9" xfId="0" applyBorder="1" applyProtection="1"/>
    <xf numFmtId="0" fontId="0" fillId="0" borderId="10" xfId="0" applyBorder="1" applyProtection="1"/>
    <xf numFmtId="0" fontId="0" fillId="0" borderId="11" xfId="0" applyBorder="1" applyProtection="1"/>
    <xf numFmtId="0" fontId="0" fillId="0" borderId="12" xfId="0" applyBorder="1" applyProtection="1"/>
    <xf numFmtId="0" fontId="0" fillId="0" borderId="13" xfId="0" applyBorder="1" applyProtection="1"/>
    <xf numFmtId="0" fontId="9" fillId="5" borderId="13" xfId="0" applyFont="1" applyFill="1" applyBorder="1" applyAlignment="1" applyProtection="1">
      <alignment horizontal="right" vertical="center" indent="1"/>
    </xf>
    <xf numFmtId="0" fontId="0" fillId="0" borderId="14" xfId="0" applyBorder="1" applyProtection="1"/>
    <xf numFmtId="0" fontId="0" fillId="0" borderId="15" xfId="0" applyBorder="1" applyProtection="1"/>
    <xf numFmtId="0" fontId="0" fillId="0" borderId="16" xfId="0" applyBorder="1" applyProtection="1"/>
    <xf numFmtId="0" fontId="0" fillId="0" borderId="17" xfId="0" applyBorder="1" applyProtection="1"/>
    <xf numFmtId="0" fontId="0" fillId="0" borderId="18" xfId="0" applyBorder="1" applyProtection="1"/>
    <xf numFmtId="0" fontId="9" fillId="5" borderId="18" xfId="0" applyFont="1" applyFill="1" applyBorder="1" applyAlignment="1" applyProtection="1">
      <alignment horizontal="right" vertical="center" indent="1"/>
    </xf>
    <xf numFmtId="0" fontId="0" fillId="0" borderId="19" xfId="0" applyBorder="1" applyProtection="1"/>
    <xf numFmtId="0" fontId="3" fillId="5" borderId="0" xfId="0" applyFont="1" applyFill="1" applyBorder="1" applyAlignment="1" applyProtection="1">
      <alignment horizontal="center"/>
    </xf>
    <xf numFmtId="0" fontId="3" fillId="0" borderId="0" xfId="0" applyFont="1" applyBorder="1" applyAlignment="1" applyProtection="1">
      <alignment horizontal="center" wrapText="1"/>
    </xf>
    <xf numFmtId="0" fontId="9" fillId="5" borderId="15" xfId="0" applyFont="1" applyFill="1" applyBorder="1" applyAlignment="1" applyProtection="1">
      <alignment horizontal="right" vertical="center" indent="1"/>
    </xf>
    <xf numFmtId="0" fontId="0" fillId="5" borderId="15" xfId="0" applyFill="1" applyBorder="1" applyProtection="1"/>
    <xf numFmtId="0" fontId="0" fillId="0" borderId="16" xfId="0" applyFill="1" applyBorder="1" applyProtection="1"/>
    <xf numFmtId="0" fontId="6" fillId="5" borderId="0" xfId="0" applyFont="1" applyFill="1" applyBorder="1" applyProtection="1"/>
    <xf numFmtId="0" fontId="0" fillId="0" borderId="20" xfId="0" applyBorder="1" applyProtection="1"/>
    <xf numFmtId="0" fontId="11" fillId="5" borderId="21" xfId="0" applyFont="1" applyFill="1" applyBorder="1" applyAlignment="1" applyProtection="1">
      <alignment horizontal="center" vertical="center" wrapText="1"/>
    </xf>
    <xf numFmtId="0" fontId="0" fillId="5" borderId="21" xfId="0" applyFill="1" applyBorder="1" applyProtection="1"/>
    <xf numFmtId="0" fontId="6" fillId="5" borderId="21" xfId="0" applyFont="1" applyFill="1" applyBorder="1" applyProtection="1"/>
    <xf numFmtId="0" fontId="9" fillId="5" borderId="21" xfId="0" applyFont="1" applyFill="1" applyBorder="1" applyAlignment="1" applyProtection="1">
      <alignment vertical="center"/>
    </xf>
    <xf numFmtId="0" fontId="0" fillId="0" borderId="22" xfId="0" applyBorder="1" applyProtection="1"/>
    <xf numFmtId="0" fontId="2" fillId="7" borderId="3" xfId="0" applyFont="1" applyFill="1" applyBorder="1" applyAlignment="1" applyProtection="1">
      <alignment horizontal="center" vertical="center" wrapText="1"/>
    </xf>
    <xf numFmtId="0" fontId="27" fillId="5" borderId="21" xfId="0" applyFont="1" applyFill="1" applyBorder="1" applyAlignment="1" applyProtection="1">
      <alignment vertical="center" shrinkToFit="1"/>
    </xf>
    <xf numFmtId="0" fontId="50" fillId="5" borderId="0" xfId="0" applyFont="1" applyFill="1" applyBorder="1" applyAlignment="1" applyProtection="1">
      <alignment horizontal="right" vertical="center" indent="1"/>
      <protection hidden="1"/>
    </xf>
    <xf numFmtId="0" fontId="2" fillId="6" borderId="4" xfId="0" applyFont="1" applyFill="1" applyBorder="1" applyAlignment="1" applyProtection="1">
      <alignment horizontal="center" vertical="center" wrapText="1"/>
    </xf>
    <xf numFmtId="0" fontId="9" fillId="6" borderId="5" xfId="0" applyFont="1" applyFill="1" applyBorder="1" applyAlignment="1" applyProtection="1">
      <alignment horizontal="right" vertical="center" indent="1"/>
    </xf>
    <xf numFmtId="0" fontId="2" fillId="6" borderId="5" xfId="0" applyFont="1" applyFill="1" applyBorder="1" applyAlignment="1" applyProtection="1">
      <alignment horizontal="center" vertical="center" wrapText="1"/>
    </xf>
    <xf numFmtId="0" fontId="0" fillId="6" borderId="5" xfId="0" applyFill="1" applyBorder="1" applyProtection="1"/>
    <xf numFmtId="2" fontId="7" fillId="5" borderId="0" xfId="0" applyNumberFormat="1" applyFont="1" applyFill="1" applyBorder="1" applyAlignment="1" applyProtection="1">
      <alignment horizontal="right" indent="1"/>
    </xf>
    <xf numFmtId="0" fontId="7" fillId="5" borderId="0" xfId="0" applyFont="1" applyFill="1" applyBorder="1" applyProtection="1"/>
    <xf numFmtId="0" fontId="2" fillId="11" borderId="4" xfId="0" applyFont="1" applyFill="1" applyBorder="1" applyAlignment="1" applyProtection="1">
      <alignment horizontal="center" vertical="center" wrapText="1"/>
    </xf>
    <xf numFmtId="0" fontId="0" fillId="11" borderId="5" xfId="0" applyFill="1" applyBorder="1" applyProtection="1"/>
    <xf numFmtId="0" fontId="2" fillId="11" borderId="5"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wrapText="1"/>
    </xf>
    <xf numFmtId="0" fontId="2" fillId="9" borderId="23" xfId="0" applyFont="1" applyFill="1" applyBorder="1" applyAlignment="1" applyProtection="1">
      <alignment horizontal="center" vertical="center"/>
    </xf>
    <xf numFmtId="0" fontId="9" fillId="9" borderId="24" xfId="0" applyFont="1" applyFill="1" applyBorder="1" applyAlignment="1" applyProtection="1">
      <alignment horizontal="right" vertical="center" indent="1"/>
    </xf>
    <xf numFmtId="0" fontId="2" fillId="9" borderId="25" xfId="0" applyFont="1" applyFill="1" applyBorder="1" applyAlignment="1" applyProtection="1">
      <alignment horizontal="center" vertical="center"/>
    </xf>
    <xf numFmtId="0" fontId="0" fillId="2" borderId="27" xfId="0" applyFill="1" applyBorder="1" applyProtection="1"/>
    <xf numFmtId="0" fontId="7" fillId="3" borderId="30" xfId="0" applyFont="1" applyFill="1" applyBorder="1" applyProtection="1"/>
    <xf numFmtId="0" fontId="26" fillId="3" borderId="29" xfId="0" applyNumberFormat="1" applyFont="1" applyFill="1" applyBorder="1" applyAlignment="1" applyProtection="1">
      <alignment horizontal="left" vertical="center" indent="1" shrinkToFit="1"/>
      <protection locked="0"/>
    </xf>
    <xf numFmtId="0" fontId="26" fillId="3" borderId="29" xfId="0" applyNumberFormat="1" applyFont="1" applyFill="1" applyBorder="1" applyAlignment="1" applyProtection="1">
      <alignment horizontal="center" vertical="center" shrinkToFit="1"/>
      <protection locked="0"/>
    </xf>
    <xf numFmtId="0" fontId="29" fillId="13" borderId="33" xfId="0" applyNumberFormat="1" applyFont="1" applyFill="1" applyBorder="1" applyAlignment="1" applyProtection="1">
      <alignment horizontal="center" vertical="center" shrinkToFit="1"/>
      <protection locked="0"/>
    </xf>
    <xf numFmtId="0" fontId="29" fillId="13" borderId="34" xfId="0" applyNumberFormat="1" applyFont="1" applyFill="1" applyBorder="1" applyAlignment="1" applyProtection="1">
      <alignment horizontal="center" vertical="center" shrinkToFit="1"/>
      <protection locked="0"/>
    </xf>
    <xf numFmtId="1" fontId="25" fillId="14" borderId="35" xfId="0" applyNumberFormat="1" applyFont="1" applyFill="1" applyBorder="1" applyAlignment="1" applyProtection="1">
      <alignment horizontal="center" vertical="center" shrinkToFit="1"/>
      <protection locked="0"/>
    </xf>
    <xf numFmtId="177" fontId="25" fillId="14" borderId="36" xfId="0" applyNumberFormat="1" applyFont="1" applyFill="1" applyBorder="1" applyAlignment="1" applyProtection="1">
      <alignment vertical="center" shrinkToFit="1"/>
      <protection locked="0"/>
    </xf>
    <xf numFmtId="178" fontId="25" fillId="14" borderId="36" xfId="0" applyNumberFormat="1" applyFont="1" applyFill="1" applyBorder="1" applyAlignment="1" applyProtection="1">
      <alignment vertical="center" shrinkToFit="1"/>
      <protection locked="0"/>
    </xf>
    <xf numFmtId="192" fontId="27" fillId="8" borderId="38" xfId="0" applyNumberFormat="1" applyFont="1" applyFill="1" applyBorder="1" applyAlignment="1" applyProtection="1">
      <alignment horizontal="center" vertical="center" shrinkToFit="1"/>
      <protection locked="0"/>
    </xf>
    <xf numFmtId="191" fontId="44" fillId="2" borderId="40" xfId="0" applyNumberFormat="1" applyFont="1" applyFill="1" applyBorder="1" applyAlignment="1" applyProtection="1">
      <alignment horizontal="center" vertical="center" shrinkToFit="1"/>
    </xf>
    <xf numFmtId="180" fontId="54" fillId="12" borderId="41" xfId="0" applyNumberFormat="1" applyFont="1" applyFill="1" applyBorder="1" applyAlignment="1" applyProtection="1">
      <alignment horizontal="center" vertical="center" shrinkToFit="1"/>
      <protection locked="0"/>
    </xf>
    <xf numFmtId="180" fontId="53" fillId="12" borderId="42" xfId="0" applyNumberFormat="1" applyFont="1" applyFill="1" applyBorder="1" applyAlignment="1" applyProtection="1">
      <alignment horizontal="center" vertical="center" shrinkToFit="1"/>
    </xf>
    <xf numFmtId="189" fontId="54" fillId="12" borderId="42" xfId="0" applyNumberFormat="1" applyFont="1" applyFill="1" applyBorder="1" applyAlignment="1" applyProtection="1">
      <alignment horizontal="center" vertical="center" shrinkToFit="1"/>
      <protection locked="0"/>
    </xf>
    <xf numFmtId="189" fontId="54" fillId="12" borderId="42" xfId="0" applyNumberFormat="1" applyFont="1" applyFill="1" applyBorder="1" applyAlignment="1" applyProtection="1">
      <alignment horizontal="center" vertical="center" shrinkToFit="1"/>
    </xf>
    <xf numFmtId="190" fontId="54" fillId="2" borderId="43" xfId="0" applyNumberFormat="1" applyFont="1" applyFill="1" applyBorder="1" applyAlignment="1" applyProtection="1">
      <alignment horizontal="center" vertical="center" shrinkToFit="1"/>
    </xf>
    <xf numFmtId="168" fontId="42" fillId="3" borderId="28" xfId="0" applyNumberFormat="1" applyFont="1" applyFill="1" applyBorder="1" applyAlignment="1" applyProtection="1">
      <alignment vertical="center" shrinkToFit="1"/>
      <protection locked="0"/>
    </xf>
    <xf numFmtId="0" fontId="2" fillId="4" borderId="45" xfId="0" applyFont="1" applyFill="1" applyBorder="1" applyAlignment="1" applyProtection="1">
      <alignment horizontal="center" vertical="center" wrapText="1"/>
    </xf>
    <xf numFmtId="0" fontId="2" fillId="4" borderId="46" xfId="0" applyFont="1" applyFill="1" applyBorder="1" applyAlignment="1" applyProtection="1">
      <alignment vertical="center"/>
    </xf>
    <xf numFmtId="0" fontId="11" fillId="4" borderId="46" xfId="0" applyFont="1" applyFill="1" applyBorder="1" applyAlignment="1" applyProtection="1">
      <alignment horizontal="center" vertical="center" wrapText="1"/>
    </xf>
    <xf numFmtId="0" fontId="11" fillId="4" borderId="47" xfId="0" applyFont="1" applyFill="1" applyBorder="1" applyAlignment="1" applyProtection="1">
      <alignment horizontal="center" vertical="center" wrapText="1"/>
    </xf>
    <xf numFmtId="0" fontId="2" fillId="4" borderId="48" xfId="0" applyFont="1" applyFill="1" applyBorder="1" applyAlignment="1" applyProtection="1">
      <alignment horizontal="center" vertical="center" wrapText="1"/>
    </xf>
    <xf numFmtId="0" fontId="2" fillId="4" borderId="49" xfId="0" applyFont="1" applyFill="1" applyBorder="1" applyAlignment="1" applyProtection="1">
      <alignment vertical="center"/>
    </xf>
    <xf numFmtId="0" fontId="11" fillId="4" borderId="49" xfId="0" applyFont="1" applyFill="1" applyBorder="1" applyAlignment="1" applyProtection="1">
      <alignment horizontal="center" vertical="center" wrapText="1"/>
    </xf>
    <xf numFmtId="0" fontId="11" fillId="4" borderId="50" xfId="0" applyFont="1" applyFill="1" applyBorder="1" applyAlignment="1" applyProtection="1">
      <alignment horizontal="center" vertical="center" wrapText="1"/>
    </xf>
    <xf numFmtId="0" fontId="9" fillId="4" borderId="52" xfId="0" applyFont="1" applyFill="1" applyBorder="1" applyAlignment="1" applyProtection="1">
      <alignment horizontal="center" vertical="center"/>
    </xf>
    <xf numFmtId="0" fontId="11" fillId="4" borderId="52" xfId="0" applyFont="1" applyFill="1" applyBorder="1" applyAlignment="1" applyProtection="1">
      <alignment horizontal="center" vertical="center"/>
    </xf>
    <xf numFmtId="0" fontId="11" fillId="4" borderId="52" xfId="0" applyFont="1" applyFill="1" applyBorder="1" applyAlignment="1" applyProtection="1">
      <alignment horizontal="center" vertical="center" wrapText="1"/>
    </xf>
    <xf numFmtId="0" fontId="2" fillId="4" borderId="2" xfId="0" applyFont="1" applyFill="1" applyBorder="1" applyAlignment="1" applyProtection="1">
      <alignment horizontal="center" vertical="center" wrapText="1"/>
    </xf>
    <xf numFmtId="0" fontId="2" fillId="7" borderId="2" xfId="0" applyFont="1" applyFill="1" applyBorder="1" applyAlignment="1" applyProtection="1">
      <alignment horizontal="center" vertical="top"/>
    </xf>
    <xf numFmtId="0" fontId="11" fillId="4" borderId="2" xfId="0" applyFont="1" applyFill="1" applyBorder="1" applyAlignment="1" applyProtection="1">
      <alignment horizontal="center" vertical="center" wrapText="1"/>
    </xf>
    <xf numFmtId="0" fontId="2" fillId="4" borderId="52" xfId="0" applyFont="1" applyFill="1" applyBorder="1" applyAlignment="1" applyProtection="1">
      <alignment horizontal="center" vertical="center" wrapText="1"/>
    </xf>
    <xf numFmtId="182" fontId="26" fillId="3" borderId="30" xfId="0" applyNumberFormat="1" applyFont="1" applyFill="1" applyBorder="1" applyAlignment="1" applyProtection="1">
      <alignment vertical="center" shrinkToFit="1"/>
      <protection locked="0"/>
    </xf>
    <xf numFmtId="176" fontId="26" fillId="3" borderId="30" xfId="0" applyNumberFormat="1" applyFont="1" applyFill="1" applyBorder="1" applyAlignment="1" applyProtection="1">
      <alignment vertical="center" shrinkToFit="1"/>
      <protection locked="0"/>
    </xf>
    <xf numFmtId="171" fontId="27" fillId="3" borderId="30" xfId="0" applyNumberFormat="1" applyFont="1" applyFill="1" applyBorder="1" applyAlignment="1" applyProtection="1">
      <alignment vertical="center" shrinkToFit="1"/>
      <protection locked="0"/>
    </xf>
    <xf numFmtId="171" fontId="27" fillId="3" borderId="30" xfId="0" applyNumberFormat="1" applyFont="1" applyFill="1" applyBorder="1" applyAlignment="1" applyProtection="1">
      <alignment vertical="center" shrinkToFit="1"/>
    </xf>
    <xf numFmtId="172" fontId="27" fillId="3" borderId="30" xfId="0" applyNumberFormat="1" applyFont="1" applyFill="1" applyBorder="1" applyAlignment="1" applyProtection="1">
      <alignment vertical="center" shrinkToFit="1"/>
      <protection locked="0"/>
    </xf>
    <xf numFmtId="172" fontId="27" fillId="3" borderId="30" xfId="0" applyNumberFormat="1" applyFont="1" applyFill="1" applyBorder="1" applyAlignment="1" applyProtection="1">
      <alignment vertical="center" shrinkToFit="1"/>
    </xf>
    <xf numFmtId="173" fontId="27" fillId="3" borderId="30" xfId="0" applyNumberFormat="1" applyFont="1" applyFill="1" applyBorder="1" applyAlignment="1" applyProtection="1">
      <alignment vertical="center" shrinkToFit="1"/>
      <protection locked="0"/>
    </xf>
    <xf numFmtId="0" fontId="0" fillId="2" borderId="30" xfId="0" applyFill="1" applyBorder="1" applyAlignment="1" applyProtection="1">
      <alignment shrinkToFit="1"/>
    </xf>
    <xf numFmtId="171" fontId="43" fillId="2" borderId="30" xfId="0" applyNumberFormat="1" applyFont="1" applyFill="1" applyBorder="1" applyAlignment="1" applyProtection="1">
      <alignment horizontal="right" vertical="center" shrinkToFit="1"/>
    </xf>
    <xf numFmtId="2" fontId="6" fillId="2" borderId="30" xfId="0" applyNumberFormat="1" applyFont="1" applyFill="1" applyBorder="1" applyAlignment="1" applyProtection="1">
      <alignment shrinkToFit="1"/>
    </xf>
    <xf numFmtId="171" fontId="43" fillId="2" borderId="31" xfId="0" applyNumberFormat="1" applyFont="1" applyFill="1" applyBorder="1" applyAlignment="1" applyProtection="1">
      <alignment horizontal="right" vertical="center" shrinkToFit="1"/>
    </xf>
    <xf numFmtId="2" fontId="7" fillId="0" borderId="0" xfId="0" applyNumberFormat="1" applyFont="1" applyBorder="1" applyAlignment="1" applyProtection="1">
      <alignment horizontal="right" shrinkToFit="1"/>
    </xf>
    <xf numFmtId="0" fontId="7" fillId="0" borderId="0" xfId="0" applyFont="1" applyBorder="1" applyAlignment="1" applyProtection="1">
      <alignment shrinkToFit="1"/>
    </xf>
    <xf numFmtId="0" fontId="0" fillId="0" borderId="0" xfId="0" applyBorder="1" applyAlignment="1" applyProtection="1">
      <alignment shrinkToFit="1"/>
    </xf>
    <xf numFmtId="2" fontId="6" fillId="0" borderId="0" xfId="0" applyNumberFormat="1" applyFont="1" applyBorder="1" applyAlignment="1" applyProtection="1">
      <alignment shrinkToFit="1"/>
    </xf>
    <xf numFmtId="172" fontId="27" fillId="3" borderId="30" xfId="0" applyNumberFormat="1" applyFont="1" applyFill="1" applyBorder="1" applyAlignment="1" applyProtection="1">
      <alignment horizontal="right" vertical="center" shrinkToFit="1"/>
    </xf>
    <xf numFmtId="170" fontId="27" fillId="3" borderId="30" xfId="0" applyNumberFormat="1" applyFont="1" applyFill="1" applyBorder="1" applyAlignment="1" applyProtection="1">
      <alignment horizontal="right" vertical="center" shrinkToFit="1"/>
      <protection locked="0"/>
    </xf>
    <xf numFmtId="174" fontId="43" fillId="2" borderId="30" xfId="0" applyNumberFormat="1" applyFont="1" applyFill="1" applyBorder="1" applyAlignment="1" applyProtection="1">
      <alignment vertical="center" shrinkToFit="1"/>
    </xf>
    <xf numFmtId="164" fontId="6" fillId="2" borderId="30" xfId="0" applyNumberFormat="1" applyFont="1" applyFill="1" applyBorder="1" applyAlignment="1" applyProtection="1">
      <alignment shrinkToFit="1"/>
    </xf>
    <xf numFmtId="174" fontId="43" fillId="2" borderId="31" xfId="0" applyNumberFormat="1" applyFont="1" applyFill="1" applyBorder="1" applyAlignment="1" applyProtection="1">
      <alignment vertical="center" shrinkToFit="1"/>
    </xf>
    <xf numFmtId="164" fontId="6" fillId="0" borderId="0" xfId="0" applyNumberFormat="1" applyFont="1" applyBorder="1" applyAlignment="1" applyProtection="1">
      <alignment shrinkToFit="1"/>
    </xf>
    <xf numFmtId="0" fontId="52" fillId="8" borderId="39" xfId="0" applyFont="1" applyFill="1" applyBorder="1" applyAlignment="1" applyProtection="1">
      <alignment horizontal="right" vertical="center" shrinkToFit="1"/>
    </xf>
    <xf numFmtId="0" fontId="9" fillId="5" borderId="0" xfId="0" applyFont="1" applyFill="1" applyBorder="1" applyAlignment="1" applyProtection="1">
      <alignment horizontal="right" vertical="center" shrinkToFit="1"/>
    </xf>
    <xf numFmtId="0" fontId="35" fillId="14" borderId="36" xfId="0" applyFont="1" applyFill="1" applyBorder="1" applyAlignment="1" applyProtection="1">
      <alignment horizontal="right" vertical="center" shrinkToFit="1"/>
    </xf>
    <xf numFmtId="0" fontId="51" fillId="14" borderId="36" xfId="0" applyFont="1" applyFill="1" applyBorder="1" applyAlignment="1" applyProtection="1">
      <alignment shrinkToFit="1"/>
    </xf>
    <xf numFmtId="184" fontId="44" fillId="2" borderId="44" xfId="0" applyNumberFormat="1" applyFont="1" applyFill="1" applyBorder="1" applyAlignment="1" applyProtection="1">
      <alignment horizontal="center" vertical="center" shrinkToFit="1"/>
    </xf>
    <xf numFmtId="0" fontId="6" fillId="2" borderId="30" xfId="0" applyFont="1" applyFill="1" applyBorder="1" applyAlignment="1" applyProtection="1">
      <alignment shrinkToFit="1"/>
    </xf>
    <xf numFmtId="0" fontId="0" fillId="0" borderId="0" xfId="0" applyFill="1" applyBorder="1" applyAlignment="1" applyProtection="1">
      <alignment shrinkToFit="1"/>
    </xf>
    <xf numFmtId="171" fontId="43" fillId="2" borderId="30" xfId="0" applyNumberFormat="1" applyFont="1" applyFill="1" applyBorder="1" applyAlignment="1" applyProtection="1">
      <alignment vertical="center" shrinkToFit="1"/>
    </xf>
    <xf numFmtId="171" fontId="43" fillId="2" borderId="31" xfId="0" applyNumberFormat="1" applyFont="1" applyFill="1" applyBorder="1" applyAlignment="1" applyProtection="1">
      <alignment vertical="center" shrinkToFit="1"/>
    </xf>
    <xf numFmtId="168" fontId="43" fillId="2" borderId="27" xfId="0" applyNumberFormat="1" applyFont="1" applyFill="1" applyBorder="1" applyAlignment="1" applyProtection="1">
      <alignment vertical="center" shrinkToFit="1"/>
    </xf>
    <xf numFmtId="0" fontId="6" fillId="2" borderId="27" xfId="0" applyFont="1" applyFill="1" applyBorder="1" applyAlignment="1" applyProtection="1">
      <alignment shrinkToFit="1"/>
    </xf>
    <xf numFmtId="169" fontId="43" fillId="2" borderId="26" xfId="0" applyNumberFormat="1" applyFont="1" applyFill="1" applyBorder="1" applyAlignment="1" applyProtection="1">
      <alignment vertical="center" shrinkToFit="1"/>
    </xf>
    <xf numFmtId="188" fontId="29" fillId="13" borderId="32" xfId="0" applyNumberFormat="1" applyFont="1" applyFill="1" applyBorder="1" applyAlignment="1" applyProtection="1">
      <alignment horizontal="center" vertical="center" shrinkToFit="1"/>
      <protection locked="0"/>
    </xf>
    <xf numFmtId="183" fontId="29" fillId="13" borderId="33" xfId="0" applyNumberFormat="1" applyFont="1" applyFill="1" applyBorder="1" applyAlignment="1" applyProtection="1">
      <alignment vertical="center" shrinkToFit="1"/>
    </xf>
    <xf numFmtId="185" fontId="29" fillId="13" borderId="32" xfId="0" applyNumberFormat="1" applyFont="1" applyFill="1" applyBorder="1" applyAlignment="1" applyProtection="1">
      <alignment horizontal="center" vertical="center" shrinkToFit="1"/>
      <protection locked="0"/>
    </xf>
    <xf numFmtId="186" fontId="29" fillId="13" borderId="33" xfId="0" applyNumberFormat="1" applyFont="1" applyFill="1" applyBorder="1" applyAlignment="1" applyProtection="1">
      <alignment horizontal="center" vertical="center" shrinkToFit="1"/>
      <protection locked="0"/>
    </xf>
    <xf numFmtId="187" fontId="29" fillId="13" borderId="34" xfId="0" applyNumberFormat="1" applyFont="1" applyFill="1" applyBorder="1" applyAlignment="1" applyProtection="1">
      <alignment horizontal="center" vertical="center" shrinkToFit="1"/>
      <protection locked="0"/>
    </xf>
    <xf numFmtId="0" fontId="0" fillId="0" borderId="56" xfId="0" applyBorder="1" applyProtection="1"/>
    <xf numFmtId="169" fontId="42" fillId="3" borderId="28" xfId="0" applyNumberFormat="1" applyFont="1" applyFill="1" applyBorder="1" applyAlignment="1" applyProtection="1">
      <alignment vertical="center" shrinkToFit="1"/>
      <protection locked="0"/>
    </xf>
    <xf numFmtId="0" fontId="40" fillId="10" borderId="57" xfId="0" applyFont="1" applyFill="1" applyBorder="1" applyAlignment="1" applyProtection="1">
      <alignment horizontal="center" vertical="center" wrapText="1"/>
    </xf>
    <xf numFmtId="0" fontId="4" fillId="10" borderId="58" xfId="0" applyFont="1" applyFill="1" applyBorder="1" applyAlignment="1" applyProtection="1">
      <alignment horizontal="center" vertical="center"/>
    </xf>
    <xf numFmtId="0" fontId="40" fillId="10" borderId="58" xfId="0" applyFont="1" applyFill="1" applyBorder="1" applyAlignment="1" applyProtection="1">
      <alignment horizontal="center" vertical="center" wrapText="1"/>
    </xf>
    <xf numFmtId="181" fontId="25" fillId="10" borderId="58" xfId="0" applyNumberFormat="1" applyFont="1" applyFill="1" applyBorder="1" applyAlignment="1" applyProtection="1">
      <alignment horizontal="center" vertical="center"/>
    </xf>
    <xf numFmtId="0" fontId="2" fillId="10" borderId="59" xfId="0" applyFont="1" applyFill="1" applyBorder="1" applyAlignment="1" applyProtection="1">
      <alignment horizontal="center" vertical="center" wrapText="1"/>
    </xf>
    <xf numFmtId="197" fontId="27" fillId="3" borderId="30" xfId="0" applyNumberFormat="1" applyFont="1" applyFill="1" applyBorder="1" applyAlignment="1" applyProtection="1">
      <alignment vertical="center" shrinkToFit="1"/>
      <protection locked="0"/>
    </xf>
    <xf numFmtId="196" fontId="27" fillId="3" borderId="31" xfId="0" applyNumberFormat="1" applyFont="1" applyFill="1" applyBorder="1" applyAlignment="1" applyProtection="1">
      <alignment horizontal="left" vertical="center" shrinkToFit="1"/>
      <protection locked="0"/>
    </xf>
    <xf numFmtId="194" fontId="27" fillId="3" borderId="30" xfId="0" applyNumberFormat="1" applyFont="1" applyFill="1" applyBorder="1" applyAlignment="1" applyProtection="1">
      <alignment vertical="center" shrinkToFit="1"/>
    </xf>
    <xf numFmtId="195" fontId="0" fillId="0" borderId="0" xfId="0" applyNumberFormat="1" applyAlignment="1">
      <alignment horizontal="center" vertical="center"/>
    </xf>
    <xf numFmtId="0" fontId="0" fillId="0" borderId="0" xfId="0" applyFill="1" applyBorder="1" applyAlignment="1">
      <alignment vertical="center"/>
    </xf>
    <xf numFmtId="195" fontId="0" fillId="0" borderId="0" xfId="0" applyNumberFormat="1" applyFill="1" applyBorder="1" applyAlignment="1">
      <alignment horizontal="center" vertical="center"/>
    </xf>
    <xf numFmtId="195" fontId="0" fillId="15" borderId="0" xfId="0" applyNumberFormat="1" applyFill="1" applyAlignment="1">
      <alignment horizontal="center" vertical="center"/>
    </xf>
    <xf numFmtId="197" fontId="0" fillId="0" borderId="0" xfId="0" applyNumberFormat="1" applyFill="1" applyBorder="1"/>
    <xf numFmtId="196" fontId="0" fillId="0" borderId="0" xfId="0" applyNumberFormat="1" applyFill="1" applyBorder="1"/>
    <xf numFmtId="0" fontId="0" fillId="0" borderId="0" xfId="0" applyNumberFormat="1" applyFill="1" applyBorder="1"/>
    <xf numFmtId="0" fontId="0" fillId="0" borderId="0" xfId="0" applyNumberFormat="1"/>
    <xf numFmtId="0" fontId="0" fillId="15" borderId="0" xfId="0" applyNumberFormat="1" applyFill="1" applyAlignment="1">
      <alignment horizontal="center" vertical="center"/>
    </xf>
    <xf numFmtId="0" fontId="18" fillId="0" borderId="0" xfId="0" applyFont="1" applyBorder="1"/>
    <xf numFmtId="0" fontId="18" fillId="0" borderId="0" xfId="0" applyFont="1" applyBorder="1" applyAlignment="1">
      <alignment horizontal="left" wrapText="1" indent="1" shrinkToFit="1"/>
    </xf>
    <xf numFmtId="0" fontId="0" fillId="16" borderId="0" xfId="0" applyFont="1" applyFill="1" applyBorder="1" applyAlignment="1">
      <alignment horizontal="left" wrapText="1" indent="1" shrinkToFit="1"/>
    </xf>
    <xf numFmtId="0" fontId="41" fillId="16" borderId="0" xfId="0" applyFont="1" applyFill="1" applyBorder="1" applyAlignment="1">
      <alignment horizontal="center" vertical="center" wrapText="1" shrinkToFit="1"/>
    </xf>
    <xf numFmtId="0" fontId="0" fillId="5" borderId="0" xfId="0" applyFill="1" applyBorder="1" applyAlignment="1">
      <alignment horizontal="left" vertical="center" shrinkToFit="1"/>
    </xf>
    <xf numFmtId="0" fontId="0" fillId="5" borderId="0" xfId="0" applyFill="1" applyBorder="1" applyAlignment="1">
      <alignment vertical="center" shrinkToFit="1"/>
    </xf>
    <xf numFmtId="202" fontId="27" fillId="3" borderId="30" xfId="0" applyNumberFormat="1" applyFont="1" applyFill="1" applyBorder="1" applyAlignment="1" applyProtection="1">
      <alignment vertical="center" shrinkToFit="1"/>
      <protection locked="0"/>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left" indent="1"/>
    </xf>
    <xf numFmtId="0" fontId="9" fillId="16" borderId="0" xfId="0" applyFont="1" applyFill="1" applyAlignment="1">
      <alignment horizontal="center" vertical="center"/>
    </xf>
    <xf numFmtId="0" fontId="9" fillId="16" borderId="0" xfId="0" applyFont="1" applyFill="1" applyAlignment="1">
      <alignment horizontal="center" wrapText="1"/>
    </xf>
    <xf numFmtId="200" fontId="0" fillId="0" borderId="61" xfId="0" applyNumberFormat="1" applyBorder="1" applyAlignment="1" applyProtection="1">
      <alignment horizontal="center" vertical="center" shrinkToFit="1"/>
      <protection locked="0"/>
    </xf>
    <xf numFmtId="201" fontId="0" fillId="0" borderId="61" xfId="0" applyNumberFormat="1" applyBorder="1" applyAlignment="1" applyProtection="1">
      <alignment horizontal="center" vertical="center" shrinkToFit="1"/>
      <protection locked="0"/>
    </xf>
    <xf numFmtId="0" fontId="0" fillId="0" borderId="0" xfId="0" applyAlignment="1">
      <alignment horizontal="right"/>
    </xf>
    <xf numFmtId="0" fontId="3" fillId="0" borderId="0" xfId="0" applyFont="1" applyAlignment="1">
      <alignment horizontal="left" indent="1"/>
    </xf>
    <xf numFmtId="0" fontId="74" fillId="0" borderId="0" xfId="0" applyFont="1" applyAlignment="1">
      <alignment horizontal="left" indent="1"/>
    </xf>
    <xf numFmtId="0" fontId="0" fillId="0" borderId="0" xfId="0" applyBorder="1" applyAlignment="1">
      <alignment horizontal="left" vertical="center" indent="1"/>
    </xf>
    <xf numFmtId="0" fontId="0" fillId="0" borderId="0" xfId="0" applyAlignment="1" applyProtection="1"/>
    <xf numFmtId="0" fontId="18" fillId="0" borderId="0" xfId="0" applyFont="1" applyBorder="1" applyAlignment="1" applyProtection="1">
      <alignment horizontal="left" wrapText="1" indent="1" shrinkToFit="1"/>
    </xf>
    <xf numFmtId="0" fontId="0" fillId="5" borderId="0" xfId="0" applyFill="1" applyBorder="1" applyAlignment="1" applyProtection="1">
      <alignment horizontal="left" vertical="center" indent="1" shrinkToFit="1"/>
    </xf>
    <xf numFmtId="0" fontId="0" fillId="0" borderId="0" xfId="0" applyAlignment="1" applyProtection="1">
      <alignment horizontal="center"/>
    </xf>
    <xf numFmtId="0" fontId="91" fillId="0" borderId="0" xfId="0" applyFont="1"/>
    <xf numFmtId="210" fontId="0" fillId="2" borderId="71" xfId="0" applyNumberFormat="1" applyFill="1" applyBorder="1" applyAlignment="1">
      <alignment vertical="center"/>
    </xf>
    <xf numFmtId="211" fontId="0" fillId="2" borderId="71" xfId="0" applyNumberFormat="1" applyFill="1" applyBorder="1" applyAlignment="1">
      <alignment vertical="center"/>
    </xf>
    <xf numFmtId="197" fontId="27" fillId="2" borderId="72" xfId="0" applyNumberFormat="1" applyFont="1" applyFill="1" applyBorder="1" applyAlignment="1" applyProtection="1">
      <alignment vertical="center" shrinkToFit="1"/>
    </xf>
    <xf numFmtId="0" fontId="0" fillId="2" borderId="73" xfId="0" applyFill="1" applyBorder="1" applyAlignment="1">
      <alignment vertical="center"/>
    </xf>
    <xf numFmtId="196" fontId="27" fillId="2" borderId="74" xfId="0" applyNumberFormat="1" applyFont="1" applyFill="1" applyBorder="1" applyAlignment="1" applyProtection="1">
      <alignment horizontal="left" vertical="center" shrinkToFit="1"/>
    </xf>
    <xf numFmtId="197" fontId="26" fillId="2" borderId="71" xfId="0" applyNumberFormat="1" applyFont="1" applyFill="1" applyBorder="1" applyAlignment="1" applyProtection="1">
      <alignment horizontal="center" vertical="center" shrinkToFit="1"/>
    </xf>
    <xf numFmtId="207" fontId="29" fillId="2" borderId="71" xfId="0" applyNumberFormat="1" applyFont="1" applyFill="1" applyBorder="1" applyAlignment="1" applyProtection="1">
      <alignment horizontal="center" vertical="center" shrinkToFit="1"/>
    </xf>
    <xf numFmtId="209" fontId="29" fillId="2" borderId="71" xfId="0" applyNumberFormat="1" applyFont="1" applyFill="1" applyBorder="1" applyAlignment="1" applyProtection="1">
      <alignment horizontal="center" vertical="center" shrinkToFit="1"/>
    </xf>
    <xf numFmtId="199" fontId="29" fillId="2" borderId="71" xfId="0" applyNumberFormat="1" applyFont="1" applyFill="1" applyBorder="1" applyAlignment="1" applyProtection="1">
      <alignment horizontal="center" vertical="center" shrinkToFit="1"/>
    </xf>
    <xf numFmtId="208" fontId="29" fillId="2" borderId="71" xfId="0" applyNumberFormat="1" applyFont="1" applyFill="1" applyBorder="1" applyAlignment="1" applyProtection="1">
      <alignment horizontal="center" vertical="center" shrinkToFit="1"/>
    </xf>
    <xf numFmtId="199" fontId="0" fillId="2" borderId="78" xfId="0" applyNumberFormat="1" applyFill="1" applyBorder="1" applyAlignment="1">
      <alignment horizontal="center" vertical="center" shrinkToFit="1"/>
    </xf>
    <xf numFmtId="199" fontId="0" fillId="2" borderId="79" xfId="0" applyNumberFormat="1" applyFill="1" applyBorder="1" applyAlignment="1">
      <alignment horizontal="center" vertical="center" shrinkToFit="1"/>
    </xf>
    <xf numFmtId="0" fontId="0" fillId="0" borderId="0" xfId="0" applyAlignment="1">
      <alignment horizontal="right" vertical="center" wrapText="1"/>
    </xf>
    <xf numFmtId="0" fontId="0" fillId="0" borderId="61" xfId="0" applyBorder="1" applyAlignment="1" applyProtection="1">
      <alignment horizontal="center" vertical="center" shrinkToFit="1"/>
      <protection locked="0"/>
    </xf>
    <xf numFmtId="196" fontId="29" fillId="5" borderId="61" xfId="0" applyNumberFormat="1" applyFont="1" applyFill="1" applyBorder="1" applyAlignment="1" applyProtection="1">
      <alignment horizontal="center" vertical="center" shrinkToFit="1"/>
      <protection locked="0"/>
    </xf>
    <xf numFmtId="196" fontId="26" fillId="2" borderId="83" xfId="0" applyNumberFormat="1" applyFont="1" applyFill="1" applyBorder="1" applyAlignment="1" applyProtection="1">
      <alignment horizontal="center" vertical="center" shrinkToFit="1"/>
    </xf>
    <xf numFmtId="205" fontId="29" fillId="5" borderId="61" xfId="0" applyNumberFormat="1" applyFont="1" applyFill="1" applyBorder="1" applyAlignment="1" applyProtection="1">
      <alignment horizontal="right" vertical="center"/>
      <protection locked="0"/>
    </xf>
    <xf numFmtId="204" fontId="0" fillId="2" borderId="84" xfId="0" applyNumberFormat="1" applyFill="1" applyBorder="1" applyAlignment="1">
      <alignment horizontal="right" vertical="center"/>
    </xf>
    <xf numFmtId="206" fontId="0" fillId="2" borderId="84" xfId="0" applyNumberFormat="1" applyFill="1" applyBorder="1" applyAlignment="1">
      <alignment horizontal="right" vertical="center"/>
    </xf>
    <xf numFmtId="0" fontId="17" fillId="16" borderId="0" xfId="0" applyFont="1" applyFill="1" applyBorder="1" applyAlignment="1">
      <alignment horizontal="center" vertical="center" wrapText="1"/>
    </xf>
    <xf numFmtId="199" fontId="0" fillId="2" borderId="85" xfId="0" applyNumberFormat="1" applyFill="1" applyBorder="1" applyAlignment="1">
      <alignment horizontal="center" vertical="center" shrinkToFit="1"/>
    </xf>
    <xf numFmtId="0" fontId="17" fillId="16" borderId="0" xfId="0" applyFont="1" applyFill="1" applyBorder="1" applyAlignment="1">
      <alignment horizontal="right" vertical="center" wrapText="1" indent="1" shrinkToFit="1"/>
    </xf>
    <xf numFmtId="0" fontId="17" fillId="16" borderId="0" xfId="0" applyFont="1" applyFill="1" applyBorder="1" applyAlignment="1">
      <alignment horizontal="left" vertical="center" wrapText="1" indent="2" shrinkToFit="1"/>
    </xf>
    <xf numFmtId="0" fontId="27" fillId="3" borderId="29" xfId="0" applyFont="1" applyFill="1" applyBorder="1" applyAlignment="1" applyProtection="1">
      <alignment horizontal="left" vertical="center" indent="1" shrinkToFit="1"/>
      <protection locked="0"/>
    </xf>
    <xf numFmtId="0" fontId="27" fillId="3" borderId="30" xfId="0" applyFont="1" applyFill="1" applyBorder="1" applyAlignment="1" applyProtection="1">
      <alignment horizontal="left" vertical="center" indent="1" shrinkToFit="1"/>
      <protection locked="0"/>
    </xf>
    <xf numFmtId="0" fontId="27" fillId="3" borderId="31" xfId="0" applyFont="1" applyFill="1" applyBorder="1" applyAlignment="1" applyProtection="1">
      <alignment horizontal="left" vertical="center" indent="1" shrinkToFit="1"/>
      <protection locked="0"/>
    </xf>
    <xf numFmtId="2" fontId="48" fillId="3" borderId="30" xfId="0" applyNumberFormat="1" applyFont="1" applyFill="1" applyBorder="1" applyAlignment="1" applyProtection="1">
      <alignment horizontal="left" vertical="center" indent="1" shrinkToFit="1"/>
      <protection locked="0"/>
    </xf>
    <xf numFmtId="2" fontId="48" fillId="3" borderId="31" xfId="0" applyNumberFormat="1" applyFont="1" applyFill="1" applyBorder="1" applyAlignment="1" applyProtection="1">
      <alignment horizontal="left" vertical="center" indent="1" shrinkToFit="1"/>
      <protection locked="0"/>
    </xf>
    <xf numFmtId="0" fontId="11" fillId="4" borderId="53" xfId="0" applyFont="1" applyFill="1" applyBorder="1" applyAlignment="1" applyProtection="1">
      <alignment horizontal="center" vertical="center" wrapText="1"/>
    </xf>
    <xf numFmtId="0" fontId="11" fillId="4" borderId="55" xfId="0" applyFont="1" applyFill="1" applyBorder="1" applyAlignment="1" applyProtection="1">
      <alignment horizontal="center" vertical="center" wrapText="1"/>
    </xf>
    <xf numFmtId="167" fontId="9" fillId="4" borderId="4" xfId="0" applyNumberFormat="1" applyFont="1" applyFill="1" applyBorder="1" applyAlignment="1" applyProtection="1">
      <alignment horizontal="center" vertical="center" wrapText="1"/>
    </xf>
    <xf numFmtId="167" fontId="9" fillId="4" borderId="5" xfId="0" applyNumberFormat="1" applyFont="1" applyFill="1" applyBorder="1" applyAlignment="1" applyProtection="1">
      <alignment horizontal="center" vertical="center" wrapText="1"/>
    </xf>
    <xf numFmtId="167" fontId="9" fillId="4" borderId="6" xfId="0" applyNumberFormat="1" applyFont="1" applyFill="1" applyBorder="1" applyAlignment="1" applyProtection="1">
      <alignment horizontal="center" vertical="center" wrapText="1"/>
    </xf>
    <xf numFmtId="0" fontId="13" fillId="0" borderId="0" xfId="0" applyFont="1" applyFill="1" applyBorder="1" applyAlignment="1" applyProtection="1">
      <alignment horizontal="center"/>
    </xf>
    <xf numFmtId="0" fontId="38" fillId="4" borderId="52" xfId="0" applyFont="1" applyFill="1" applyBorder="1" applyAlignment="1" applyProtection="1">
      <alignment horizontal="center" vertical="center"/>
    </xf>
    <xf numFmtId="167" fontId="11" fillId="4" borderId="52" xfId="0" applyNumberFormat="1" applyFont="1" applyFill="1" applyBorder="1" applyAlignment="1" applyProtection="1">
      <alignment horizontal="center" vertical="center" wrapText="1"/>
    </xf>
    <xf numFmtId="167" fontId="11" fillId="4" borderId="2" xfId="0" applyNumberFormat="1" applyFont="1" applyFill="1" applyBorder="1" applyAlignment="1" applyProtection="1">
      <alignment horizontal="center" vertical="center" wrapText="1"/>
    </xf>
    <xf numFmtId="0" fontId="9" fillId="4" borderId="51" xfId="0" applyFont="1" applyFill="1" applyBorder="1" applyAlignment="1" applyProtection="1">
      <alignment horizontal="center" vertical="center" wrapText="1"/>
    </xf>
    <xf numFmtId="0" fontId="9" fillId="4" borderId="52" xfId="0" applyFont="1" applyFill="1" applyBorder="1" applyAlignment="1" applyProtection="1">
      <alignment horizontal="center" vertical="center" wrapText="1"/>
    </xf>
    <xf numFmtId="0" fontId="9" fillId="4" borderId="54" xfId="0" applyFont="1" applyFill="1" applyBorder="1" applyAlignment="1" applyProtection="1">
      <alignment horizontal="center" vertical="center" wrapText="1"/>
    </xf>
    <xf numFmtId="0" fontId="9" fillId="4" borderId="2" xfId="0" applyFont="1" applyFill="1" applyBorder="1" applyAlignment="1" applyProtection="1">
      <alignment horizontal="center" vertical="center" wrapText="1"/>
    </xf>
    <xf numFmtId="0" fontId="9" fillId="7" borderId="4" xfId="0" applyFont="1" applyFill="1" applyBorder="1" applyAlignment="1" applyProtection="1">
      <alignment horizontal="center" vertical="center" shrinkToFit="1"/>
    </xf>
    <xf numFmtId="0" fontId="9" fillId="7" borderId="5" xfId="0" applyFont="1" applyFill="1" applyBorder="1" applyAlignment="1" applyProtection="1">
      <alignment horizontal="center" vertical="center" shrinkToFit="1"/>
    </xf>
    <xf numFmtId="0" fontId="9" fillId="4" borderId="48" xfId="0" applyFont="1" applyFill="1" applyBorder="1" applyAlignment="1" applyProtection="1">
      <alignment horizontal="left" vertical="center" indent="1"/>
    </xf>
    <xf numFmtId="0" fontId="9" fillId="4" borderId="49" xfId="0" applyFont="1" applyFill="1" applyBorder="1" applyAlignment="1" applyProtection="1">
      <alignment horizontal="left" vertical="center" indent="1"/>
    </xf>
    <xf numFmtId="0" fontId="9" fillId="4" borderId="50" xfId="0" applyFont="1" applyFill="1" applyBorder="1" applyAlignment="1" applyProtection="1">
      <alignment horizontal="left" vertical="center" indent="1"/>
    </xf>
    <xf numFmtId="0" fontId="33" fillId="3" borderId="29" xfId="0" applyFont="1" applyFill="1" applyBorder="1" applyAlignment="1" applyProtection="1">
      <alignment horizontal="left" vertical="center" wrapText="1" indent="1"/>
      <protection locked="0"/>
    </xf>
    <xf numFmtId="0" fontId="33" fillId="3" borderId="30" xfId="0" applyFont="1" applyFill="1" applyBorder="1" applyAlignment="1" applyProtection="1">
      <alignment horizontal="left" vertical="center" wrapText="1" indent="1"/>
      <protection locked="0"/>
    </xf>
    <xf numFmtId="0" fontId="11" fillId="4" borderId="52" xfId="0" applyFont="1" applyFill="1" applyBorder="1" applyAlignment="1" applyProtection="1">
      <alignment horizontal="center" vertical="center" wrapText="1"/>
    </xf>
    <xf numFmtId="0" fontId="11" fillId="4" borderId="2" xfId="0" applyFont="1" applyFill="1" applyBorder="1" applyAlignment="1" applyProtection="1">
      <alignment horizontal="center" vertical="center" wrapText="1"/>
    </xf>
    <xf numFmtId="0" fontId="0" fillId="0" borderId="0" xfId="0" applyAlignment="1" applyProtection="1">
      <alignment horizontal="center"/>
      <protection locked="0"/>
    </xf>
    <xf numFmtId="0" fontId="34" fillId="4" borderId="4" xfId="0" applyFont="1" applyFill="1" applyBorder="1" applyAlignment="1" applyProtection="1">
      <alignment horizontal="right" vertical="center" indent="1"/>
    </xf>
    <xf numFmtId="0" fontId="34" fillId="4" borderId="5" xfId="0" applyFont="1" applyFill="1" applyBorder="1" applyAlignment="1" applyProtection="1">
      <alignment horizontal="right" vertical="center" indent="1"/>
    </xf>
    <xf numFmtId="0" fontId="34" fillId="4" borderId="4" xfId="0" applyFont="1" applyFill="1" applyBorder="1" applyAlignment="1" applyProtection="1">
      <alignment horizontal="center" vertical="center"/>
    </xf>
    <xf numFmtId="0" fontId="34" fillId="4" borderId="5" xfId="0" applyFont="1" applyFill="1" applyBorder="1" applyAlignment="1" applyProtection="1">
      <alignment horizontal="center" vertical="center"/>
    </xf>
    <xf numFmtId="167" fontId="2" fillId="6" borderId="5" xfId="0" applyNumberFormat="1" applyFont="1" applyFill="1" applyBorder="1" applyAlignment="1" applyProtection="1">
      <alignment horizontal="center" vertical="center" wrapText="1"/>
    </xf>
    <xf numFmtId="193" fontId="51" fillId="14" borderId="35" xfId="0" applyNumberFormat="1" applyFont="1" applyFill="1" applyBorder="1" applyAlignment="1" applyProtection="1">
      <alignment horizontal="center" vertical="center" shrinkToFit="1"/>
      <protection locked="0"/>
    </xf>
    <xf numFmtId="193" fontId="51" fillId="14" borderId="36" xfId="0" applyNumberFormat="1" applyFont="1" applyFill="1" applyBorder="1" applyAlignment="1" applyProtection="1">
      <alignment horizontal="center" vertical="center" shrinkToFit="1"/>
      <protection locked="0"/>
    </xf>
    <xf numFmtId="193" fontId="51" fillId="14" borderId="37" xfId="0" applyNumberFormat="1" applyFont="1" applyFill="1" applyBorder="1" applyAlignment="1" applyProtection="1">
      <alignment horizontal="center" vertical="center" shrinkToFit="1"/>
      <protection locked="0"/>
    </xf>
    <xf numFmtId="0" fontId="2" fillId="6" borderId="5" xfId="0" applyFont="1" applyFill="1" applyBorder="1" applyAlignment="1" applyProtection="1">
      <alignment horizontal="center" vertical="center" wrapText="1"/>
    </xf>
    <xf numFmtId="0" fontId="2" fillId="6" borderId="6" xfId="0" applyFont="1" applyFill="1" applyBorder="1" applyAlignment="1" applyProtection="1">
      <alignment horizontal="center" vertical="center" wrapText="1"/>
    </xf>
    <xf numFmtId="179" fontId="25" fillId="14" borderId="36" xfId="0" applyNumberFormat="1" applyFont="1" applyFill="1" applyBorder="1" applyAlignment="1" applyProtection="1">
      <alignment horizontal="center" vertical="center" shrinkToFit="1"/>
      <protection locked="0"/>
    </xf>
    <xf numFmtId="179" fontId="25" fillId="14" borderId="37" xfId="0" applyNumberFormat="1" applyFont="1" applyFill="1" applyBorder="1" applyAlignment="1" applyProtection="1">
      <alignment horizontal="center" vertical="center" shrinkToFit="1"/>
      <protection locked="0"/>
    </xf>
    <xf numFmtId="0" fontId="88" fillId="5" borderId="0" xfId="1" applyFont="1" applyFill="1" applyBorder="1" applyAlignment="1" applyProtection="1">
      <alignment horizontal="left" vertical="center" wrapText="1" indent="1"/>
      <protection locked="0" hidden="1"/>
    </xf>
    <xf numFmtId="0" fontId="1" fillId="16" borderId="0" xfId="0" applyFont="1" applyFill="1" applyBorder="1" applyAlignment="1">
      <alignment horizontal="center" vertical="center" wrapText="1" shrinkToFit="1"/>
    </xf>
    <xf numFmtId="0" fontId="9" fillId="16" borderId="0" xfId="0" applyFont="1" applyFill="1" applyBorder="1" applyAlignment="1">
      <alignment horizontal="left" vertical="center" indent="1"/>
    </xf>
    <xf numFmtId="0" fontId="7" fillId="5" borderId="62" xfId="0" applyFont="1" applyFill="1" applyBorder="1" applyAlignment="1" applyProtection="1">
      <alignment horizontal="left" vertical="center" indent="1" shrinkToFit="1"/>
      <protection locked="0"/>
    </xf>
    <xf numFmtId="0" fontId="7" fillId="5" borderId="64" xfId="0" applyFont="1" applyFill="1" applyBorder="1" applyAlignment="1" applyProtection="1">
      <alignment horizontal="left" vertical="center" indent="1" shrinkToFit="1"/>
      <protection locked="0"/>
    </xf>
    <xf numFmtId="0" fontId="7" fillId="5" borderId="63" xfId="0" applyFont="1" applyFill="1" applyBorder="1" applyAlignment="1" applyProtection="1">
      <alignment horizontal="left" vertical="center" indent="1" shrinkToFit="1"/>
      <protection locked="0"/>
    </xf>
    <xf numFmtId="2" fontId="89" fillId="2" borderId="68" xfId="0" applyNumberFormat="1" applyFont="1" applyFill="1" applyBorder="1" applyAlignment="1">
      <alignment horizontal="left" vertical="center" indent="1" shrinkToFit="1"/>
    </xf>
    <xf numFmtId="2" fontId="89" fillId="2" borderId="69" xfId="0" applyNumberFormat="1" applyFont="1" applyFill="1" applyBorder="1" applyAlignment="1">
      <alignment horizontal="left" vertical="center" indent="1" shrinkToFit="1"/>
    </xf>
    <xf numFmtId="2" fontId="89" fillId="2" borderId="70" xfId="0" applyNumberFormat="1" applyFont="1" applyFill="1" applyBorder="1" applyAlignment="1">
      <alignment horizontal="left" vertical="center" indent="1" shrinkToFit="1"/>
    </xf>
    <xf numFmtId="2" fontId="89" fillId="5" borderId="62" xfId="0" applyNumberFormat="1" applyFont="1" applyFill="1" applyBorder="1" applyAlignment="1" applyProtection="1">
      <alignment horizontal="left" vertical="center" indent="1" shrinkToFit="1"/>
      <protection locked="0"/>
    </xf>
    <xf numFmtId="2" fontId="89" fillId="5" borderId="64" xfId="0" applyNumberFormat="1" applyFont="1" applyFill="1" applyBorder="1" applyAlignment="1" applyProtection="1">
      <alignment horizontal="left" vertical="center" indent="1" shrinkToFit="1"/>
      <protection locked="0"/>
    </xf>
    <xf numFmtId="2" fontId="89" fillId="5" borderId="63" xfId="0" applyNumberFormat="1" applyFont="1" applyFill="1" applyBorder="1" applyAlignment="1" applyProtection="1">
      <alignment horizontal="left" vertical="center" indent="1" shrinkToFit="1"/>
      <protection locked="0"/>
    </xf>
    <xf numFmtId="0" fontId="9" fillId="16" borderId="0" xfId="0" applyFont="1" applyFill="1" applyBorder="1" applyAlignment="1">
      <alignment horizontal="right" vertical="center" indent="1"/>
    </xf>
    <xf numFmtId="0" fontId="9" fillId="16" borderId="67" xfId="0" applyFont="1" applyFill="1" applyBorder="1" applyAlignment="1">
      <alignment horizontal="right" vertical="center" indent="1"/>
    </xf>
    <xf numFmtId="0" fontId="0" fillId="0" borderId="0" xfId="0" applyAlignment="1">
      <alignment horizontal="left" vertical="center" indent="1"/>
    </xf>
    <xf numFmtId="0" fontId="9" fillId="16" borderId="0" xfId="0" applyFont="1" applyFill="1" applyBorder="1" applyAlignment="1">
      <alignment horizontal="center" vertical="center" wrapText="1" shrinkToFit="1"/>
    </xf>
    <xf numFmtId="0" fontId="0" fillId="5" borderId="62" xfId="0" applyFill="1" applyBorder="1" applyAlignment="1" applyProtection="1">
      <alignment horizontal="left" vertical="top" wrapText="1" indent="1" shrinkToFit="1"/>
      <protection locked="0"/>
    </xf>
    <xf numFmtId="0" fontId="0" fillId="5" borderId="64" xfId="0" applyFill="1" applyBorder="1" applyAlignment="1" applyProtection="1">
      <alignment horizontal="left" vertical="top" wrapText="1" indent="1" shrinkToFit="1"/>
      <protection locked="0"/>
    </xf>
    <xf numFmtId="0" fontId="0" fillId="5" borderId="63" xfId="0" applyFill="1" applyBorder="1" applyAlignment="1" applyProtection="1">
      <alignment horizontal="left" vertical="top" wrapText="1" indent="1" shrinkToFit="1"/>
      <protection locked="0"/>
    </xf>
    <xf numFmtId="0" fontId="0" fillId="2" borderId="65" xfId="0" applyFill="1" applyBorder="1" applyAlignment="1">
      <alignment horizontal="left" vertical="center" wrapText="1" indent="1"/>
    </xf>
    <xf numFmtId="0" fontId="0" fillId="2" borderId="86" xfId="0" applyFill="1" applyBorder="1" applyAlignment="1">
      <alignment horizontal="left" vertical="center" wrapText="1" indent="1"/>
    </xf>
    <xf numFmtId="0" fontId="0" fillId="2" borderId="66" xfId="0" applyFill="1" applyBorder="1" applyAlignment="1">
      <alignment horizontal="left" vertical="center" wrapText="1" indent="1"/>
    </xf>
    <xf numFmtId="0" fontId="0" fillId="2" borderId="78" xfId="0" applyFill="1" applyBorder="1" applyAlignment="1">
      <alignment horizontal="left" vertical="center" wrapText="1" indent="1"/>
    </xf>
    <xf numFmtId="0" fontId="0" fillId="2" borderId="85" xfId="0" applyFill="1" applyBorder="1" applyAlignment="1">
      <alignment horizontal="left" vertical="center" wrapText="1" indent="1"/>
    </xf>
    <xf numFmtId="0" fontId="0" fillId="2" borderId="79" xfId="0" applyFill="1" applyBorder="1" applyAlignment="1">
      <alignment horizontal="left" vertical="center" wrapText="1" indent="1"/>
    </xf>
    <xf numFmtId="0" fontId="0" fillId="0" borderId="80" xfId="0" applyBorder="1" applyAlignment="1" applyProtection="1">
      <alignment horizontal="left" vertical="center" indent="1" shrinkToFit="1"/>
      <protection locked="0"/>
    </xf>
    <xf numFmtId="0" fontId="0" fillId="0" borderId="81" xfId="0" applyBorder="1" applyAlignment="1" applyProtection="1">
      <alignment horizontal="left" vertical="center" indent="1" shrinkToFit="1"/>
      <protection locked="0"/>
    </xf>
    <xf numFmtId="0" fontId="0" fillId="0" borderId="82" xfId="0" applyBorder="1" applyAlignment="1" applyProtection="1">
      <alignment horizontal="left" vertical="center" indent="1" shrinkToFit="1"/>
      <protection locked="0"/>
    </xf>
    <xf numFmtId="0" fontId="9" fillId="16" borderId="0" xfId="0" applyFont="1" applyFill="1" applyBorder="1" applyAlignment="1">
      <alignment horizontal="center" vertical="center" wrapText="1"/>
    </xf>
    <xf numFmtId="198" fontId="0" fillId="2" borderId="75" xfId="0" applyNumberFormat="1" applyFill="1" applyBorder="1" applyAlignment="1">
      <alignment horizontal="center" vertical="center"/>
    </xf>
    <xf numFmtId="198" fontId="0" fillId="2" borderId="76" xfId="0" applyNumberFormat="1" applyFill="1" applyBorder="1" applyAlignment="1">
      <alignment horizontal="center" vertical="center"/>
    </xf>
    <xf numFmtId="198" fontId="0" fillId="2" borderId="77" xfId="0" applyNumberFormat="1" applyFill="1" applyBorder="1" applyAlignment="1">
      <alignment horizontal="center" vertical="center"/>
    </xf>
    <xf numFmtId="0" fontId="0" fillId="0" borderId="62" xfId="0" applyFont="1" applyBorder="1" applyAlignment="1" applyProtection="1">
      <alignment horizontal="left" vertical="center" indent="1" shrinkToFit="1"/>
      <protection locked="0"/>
    </xf>
    <xf numFmtId="0" fontId="0" fillId="0" borderId="64" xfId="0" applyFont="1" applyBorder="1" applyAlignment="1" applyProtection="1">
      <alignment horizontal="left" vertical="center" indent="1" shrinkToFit="1"/>
      <protection locked="0"/>
    </xf>
    <xf numFmtId="0" fontId="0" fillId="0" borderId="63" xfId="0" applyFont="1" applyBorder="1" applyAlignment="1" applyProtection="1">
      <alignment horizontal="left" vertical="center" indent="1" shrinkToFit="1"/>
      <protection locked="0"/>
    </xf>
    <xf numFmtId="0" fontId="1" fillId="16" borderId="0" xfId="0" applyFont="1" applyFill="1" applyBorder="1" applyAlignment="1">
      <alignment horizontal="center" vertical="center" wrapText="1"/>
    </xf>
    <xf numFmtId="0" fontId="1" fillId="16" borderId="0" xfId="0" applyFont="1" applyFill="1" applyBorder="1" applyAlignment="1">
      <alignment horizontal="center" vertical="center"/>
    </xf>
    <xf numFmtId="0" fontId="0" fillId="5" borderId="62" xfId="0" applyNumberFormat="1" applyFill="1" applyBorder="1" applyAlignment="1" applyProtection="1">
      <alignment horizontal="center" vertical="center" shrinkToFit="1"/>
      <protection locked="0"/>
    </xf>
    <xf numFmtId="0" fontId="0" fillId="5" borderId="64" xfId="0" applyNumberFormat="1" applyFill="1" applyBorder="1" applyAlignment="1" applyProtection="1">
      <alignment horizontal="center" vertical="center" shrinkToFit="1"/>
      <protection locked="0"/>
    </xf>
    <xf numFmtId="0" fontId="0" fillId="5" borderId="63" xfId="0" applyNumberFormat="1" applyFill="1" applyBorder="1" applyAlignment="1" applyProtection="1">
      <alignment horizontal="center" vertical="center" shrinkToFit="1"/>
      <protection locked="0"/>
    </xf>
    <xf numFmtId="0" fontId="0" fillId="0" borderId="60" xfId="0" applyBorder="1" applyAlignment="1">
      <alignment horizontal="center"/>
    </xf>
    <xf numFmtId="11" fontId="0" fillId="0" borderId="80" xfId="0" applyNumberFormat="1" applyBorder="1" applyAlignment="1" applyProtection="1">
      <alignment horizontal="left" vertical="center" indent="1" shrinkToFit="1"/>
      <protection locked="0"/>
    </xf>
    <xf numFmtId="0" fontId="17" fillId="16" borderId="0" xfId="0" applyFont="1" applyFill="1" applyBorder="1" applyAlignment="1">
      <alignment horizontal="center" vertical="center" wrapText="1" shrinkToFit="1"/>
    </xf>
    <xf numFmtId="0" fontId="9" fillId="16" borderId="0" xfId="0" applyFont="1" applyFill="1" applyBorder="1" applyAlignment="1">
      <alignment horizontal="center" vertical="center"/>
    </xf>
    <xf numFmtId="203" fontId="0" fillId="2" borderId="75" xfId="0" applyNumberFormat="1" applyFill="1" applyBorder="1" applyAlignment="1">
      <alignment horizontal="center" vertical="center" shrinkToFit="1"/>
    </xf>
    <xf numFmtId="203" fontId="0" fillId="2" borderId="76" xfId="0" applyNumberFormat="1" applyFill="1" applyBorder="1" applyAlignment="1">
      <alignment horizontal="center" vertical="center" shrinkToFit="1"/>
    </xf>
    <xf numFmtId="203" fontId="0" fillId="2" borderId="77" xfId="0" applyNumberFormat="1" applyFill="1" applyBorder="1" applyAlignment="1">
      <alignment horizontal="center" vertical="center" shrinkToFit="1"/>
    </xf>
    <xf numFmtId="0" fontId="17" fillId="16" borderId="0" xfId="0" applyFont="1" applyFill="1" applyBorder="1" applyAlignment="1">
      <alignment horizontal="center" vertical="center" wrapText="1"/>
    </xf>
    <xf numFmtId="1" fontId="0" fillId="5" borderId="62" xfId="0" applyNumberFormat="1" applyFill="1" applyBorder="1" applyAlignment="1" applyProtection="1">
      <alignment horizontal="center" vertical="center"/>
      <protection locked="0"/>
    </xf>
    <xf numFmtId="1" fontId="0" fillId="5" borderId="64" xfId="0" applyNumberFormat="1" applyFill="1" applyBorder="1" applyAlignment="1" applyProtection="1">
      <alignment horizontal="center" vertical="center"/>
      <protection locked="0"/>
    </xf>
    <xf numFmtId="1" fontId="0" fillId="5" borderId="63" xfId="0" applyNumberFormat="1" applyFill="1" applyBorder="1" applyAlignment="1" applyProtection="1">
      <alignment horizontal="center" vertical="center"/>
      <protection locked="0"/>
    </xf>
    <xf numFmtId="0" fontId="17" fillId="16" borderId="0" xfId="0" applyFont="1" applyFill="1" applyBorder="1" applyAlignment="1">
      <alignment horizontal="center" vertical="center"/>
    </xf>
    <xf numFmtId="0" fontId="69" fillId="0" borderId="0" xfId="0" applyFont="1" applyAlignment="1">
      <alignment horizontal="left" indent="2"/>
    </xf>
    <xf numFmtId="0" fontId="0" fillId="0" borderId="0" xfId="0" applyAlignment="1">
      <alignment horizontal="left" indent="3"/>
    </xf>
    <xf numFmtId="0" fontId="19" fillId="0" borderId="0" xfId="0" applyFont="1" applyAlignment="1">
      <alignment horizontal="left" vertical="top" indent="2"/>
    </xf>
    <xf numFmtId="0" fontId="10" fillId="0" borderId="0" xfId="0" applyFont="1" applyBorder="1" applyAlignment="1" applyProtection="1">
      <alignment horizontal="left" vertical="center" wrapText="1" indent="1"/>
    </xf>
    <xf numFmtId="0" fontId="36" fillId="0" borderId="0" xfId="0" applyFont="1" applyBorder="1" applyAlignment="1">
      <alignment horizontal="center" vertical="center" wrapText="1"/>
    </xf>
    <xf numFmtId="0" fontId="18" fillId="0" borderId="0" xfId="0" applyFont="1" applyBorder="1" applyAlignment="1">
      <alignment horizontal="left" vertical="top" wrapText="1" indent="1"/>
    </xf>
    <xf numFmtId="0" fontId="19" fillId="0" borderId="1" xfId="0" applyFont="1" applyBorder="1" applyAlignment="1">
      <alignment horizontal="center"/>
    </xf>
    <xf numFmtId="175" fontId="24" fillId="0" borderId="2" xfId="0" applyNumberFormat="1" applyFont="1" applyBorder="1" applyAlignment="1">
      <alignment horizontal="center" vertical="top" wrapText="1"/>
    </xf>
    <xf numFmtId="0" fontId="71" fillId="0" borderId="0" xfId="0" applyFont="1" applyBorder="1" applyAlignment="1">
      <alignment horizontal="left" vertical="top" wrapText="1" indent="1"/>
    </xf>
  </cellXfs>
  <cellStyles count="2">
    <cellStyle name="Hyperlink" xfId="1" builtinId="8"/>
    <cellStyle name="Normal" xfId="0" builtinId="0"/>
  </cellStyles>
  <dxfs count="46">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499984740745262"/>
        </right>
        <top style="thin">
          <color theme="2" tint="-0.24994659260841701"/>
        </top>
        <bottom style="thin">
          <color theme="2" tint="-0.499984740745262"/>
        </bottom>
        <vertical/>
        <horizontal/>
      </border>
    </dxf>
    <dxf>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vertical/>
        <horizontal/>
      </border>
    </dxf>
    <dxf>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vertical/>
        <horizontal/>
      </border>
    </dxf>
    <dxf>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vertical/>
        <horizontal/>
      </border>
    </dxf>
    <dxf>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vertical/>
        <horizontal/>
      </border>
    </dxf>
    <dxf>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vertical/>
        <horizontal/>
      </border>
    </dxf>
    <dxf>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vertical/>
        <horizontal/>
      </border>
    </dxf>
    <dxf>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vertical/>
        <horizontal/>
      </border>
    </dxf>
    <dxf>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vertical/>
        <horizontal/>
      </border>
    </dxf>
    <dxf>
      <font>
        <b/>
        <i val="0"/>
        <color rgb="FFC00000"/>
      </font>
      <fill>
        <patternFill>
          <bgColor rgb="FFFFFFCC"/>
        </patternFill>
      </fill>
      <border>
        <left style="thin">
          <color theme="2" tint="-0.24994659260841701"/>
        </left>
        <right style="thin">
          <color theme="2" tint="-0.24994659260841701"/>
        </right>
        <top style="thin">
          <color theme="2" tint="-0.24994659260841701"/>
        </top>
        <bottom style="thin">
          <color theme="2" tint="-0.24994659260841701"/>
        </bottom>
      </border>
    </dxf>
    <dxf>
      <font>
        <b/>
        <i val="0"/>
        <color rgb="FFFFFF00"/>
      </font>
      <fill>
        <patternFill>
          <bgColor rgb="FFC00000"/>
        </patternFill>
      </fill>
      <border>
        <left style="thin">
          <color rgb="FFC00000"/>
        </left>
        <right style="thin">
          <color rgb="FFC00000"/>
        </right>
        <top style="thin">
          <color rgb="FFC00000"/>
        </top>
        <bottom style="thin">
          <color rgb="FFC00000"/>
        </bottom>
        <vertical/>
        <horizontal/>
      </border>
    </dxf>
    <dxf>
      <font>
        <b val="0"/>
        <i/>
        <color rgb="FF5D0025"/>
      </font>
    </dxf>
    <dxf>
      <font>
        <b val="0"/>
        <i/>
        <color rgb="FF5D0025"/>
      </font>
    </dxf>
  </dxfs>
  <tableStyles count="0" defaultTableStyle="TableStyleMedium2" defaultPivotStyle="PivotStyleLight16"/>
  <colors>
    <mruColors>
      <color rgb="FF610022"/>
      <color rgb="FFFFFFCC"/>
      <color rgb="FF42001B"/>
      <color rgb="FFDEDEDE"/>
      <color rgb="FF5D0025"/>
      <color rgb="FFE8F5F8"/>
      <color rgb="FFFFFF66"/>
      <color rgb="FFFFCC66"/>
      <color rgb="FFCC9900"/>
      <color rgb="FFFFEDE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3343276</xdr:colOff>
      <xdr:row>0</xdr:row>
      <xdr:rowOff>85724</xdr:rowOff>
    </xdr:from>
    <xdr:to>
      <xdr:col>1</xdr:col>
      <xdr:colOff>3343276</xdr:colOff>
      <xdr:row>1</xdr:row>
      <xdr:rowOff>1136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85724"/>
          <a:ext cx="2311526" cy="820287"/>
        </a:xfrm>
        <a:prstGeom prst="rect">
          <a:avLst/>
        </a:prstGeom>
      </xdr:spPr>
    </xdr:pic>
    <xdr:clientData/>
  </xdr:twoCellAnchor>
  <xdr:twoCellAnchor editAs="absolute">
    <xdr:from>
      <xdr:col>1</xdr:col>
      <xdr:colOff>7988300</xdr:colOff>
      <xdr:row>0</xdr:row>
      <xdr:rowOff>111125</xdr:rowOff>
    </xdr:from>
    <xdr:to>
      <xdr:col>1</xdr:col>
      <xdr:colOff>10299826</xdr:colOff>
      <xdr:row>0</xdr:row>
      <xdr:rowOff>931412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05800" y="111125"/>
          <a:ext cx="2311526" cy="820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C72"/>
  <sheetViews>
    <sheetView showGridLines="0" showRowColHeaders="0" tabSelected="1" zoomScaleNormal="100" workbookViewId="0">
      <selection activeCell="D46" sqref="D46:H46"/>
    </sheetView>
  </sheetViews>
  <sheetFormatPr defaultColWidth="0" defaultRowHeight="15" customHeight="1" zeroHeight="1" x14ac:dyDescent="0.25"/>
  <cols>
    <col min="1" max="1" width="2.7109375" style="2" customWidth="1"/>
    <col min="2" max="2" width="0.85546875" style="2" customWidth="1"/>
    <col min="3" max="3" width="0.5703125" style="2" customWidth="1"/>
    <col min="4" max="4" width="12.7109375" style="2" customWidth="1"/>
    <col min="5" max="5" width="0.5703125" style="2" customWidth="1"/>
    <col min="6" max="6" width="12.7109375" style="2" customWidth="1"/>
    <col min="7" max="7" width="0.5703125" style="2" customWidth="1"/>
    <col min="8" max="8" width="12.7109375" style="2" customWidth="1"/>
    <col min="9" max="10" width="0.5703125" style="2" customWidth="1"/>
    <col min="11" max="11" width="12.7109375" style="2" customWidth="1"/>
    <col min="12" max="12" width="0.5703125" style="2" customWidth="1"/>
    <col min="13" max="13" width="12.7109375" style="2" customWidth="1"/>
    <col min="14" max="14" width="0.5703125" style="2" customWidth="1"/>
    <col min="15" max="15" width="12.7109375" style="2" customWidth="1"/>
    <col min="16" max="16" width="0.5703125" style="2" customWidth="1"/>
    <col min="17" max="17" width="12.7109375" style="2" customWidth="1"/>
    <col min="18" max="18" width="0.5703125" style="2" customWidth="1"/>
    <col min="19" max="19" width="0.85546875" style="2" customWidth="1"/>
    <col min="20" max="20" width="2.7109375" style="2" customWidth="1"/>
    <col min="21" max="29" width="0" style="2" hidden="1" customWidth="1"/>
    <col min="30" max="16384" width="9.140625" style="2" hidden="1"/>
  </cols>
  <sheetData>
    <row r="1" spans="1:20" ht="0.95" customHeight="1" x14ac:dyDescent="0.25">
      <c r="A1" s="240" t="s">
        <v>96</v>
      </c>
      <c r="B1" s="240"/>
      <c r="C1" s="240"/>
      <c r="D1" s="240"/>
      <c r="E1" s="240"/>
      <c r="F1" s="240"/>
      <c r="G1" s="240"/>
      <c r="H1" s="240"/>
      <c r="I1" s="240"/>
      <c r="J1" s="240"/>
      <c r="K1" s="240"/>
      <c r="L1" s="240"/>
      <c r="M1" s="240"/>
      <c r="N1" s="240"/>
      <c r="O1" s="240"/>
      <c r="P1" s="240"/>
      <c r="Q1" s="240"/>
      <c r="R1" s="240"/>
      <c r="S1" s="240"/>
      <c r="T1" s="240"/>
    </row>
    <row r="2" spans="1:20" ht="18.95" customHeight="1" x14ac:dyDescent="0.25">
      <c r="A2" s="253" t="s">
        <v>116</v>
      </c>
      <c r="B2" s="253"/>
      <c r="C2" s="253"/>
      <c r="D2" s="253"/>
      <c r="E2" s="253"/>
      <c r="F2" s="253"/>
      <c r="G2" s="253"/>
      <c r="H2" s="253"/>
      <c r="I2" s="253"/>
      <c r="J2" s="253"/>
      <c r="K2" s="253"/>
      <c r="L2" s="253"/>
      <c r="M2" s="253"/>
      <c r="N2" s="253"/>
      <c r="O2" s="253"/>
      <c r="P2" s="253"/>
      <c r="Q2" s="253"/>
      <c r="R2" s="253"/>
      <c r="S2" s="253"/>
      <c r="T2" s="253"/>
    </row>
    <row r="3" spans="1:20" ht="18.95" customHeight="1" x14ac:dyDescent="0.25">
      <c r="A3" s="253"/>
      <c r="B3" s="253"/>
      <c r="C3" s="253"/>
      <c r="D3" s="253"/>
      <c r="E3" s="253"/>
      <c r="F3" s="253"/>
      <c r="G3" s="253"/>
      <c r="H3" s="253"/>
      <c r="I3" s="253"/>
      <c r="J3" s="253"/>
      <c r="K3" s="253"/>
      <c r="L3" s="253"/>
      <c r="M3" s="253"/>
      <c r="N3" s="253"/>
      <c r="O3" s="253"/>
      <c r="P3" s="253"/>
      <c r="Q3" s="253"/>
      <c r="R3" s="253"/>
      <c r="S3" s="253"/>
      <c r="T3" s="253"/>
    </row>
    <row r="4" spans="1:20" ht="3.6" customHeight="1" x14ac:dyDescent="0.25">
      <c r="C4" s="34"/>
      <c r="D4" s="35"/>
      <c r="E4" s="36"/>
      <c r="F4" s="35"/>
      <c r="G4" s="35"/>
      <c r="H4" s="35"/>
      <c r="I4" s="35"/>
      <c r="J4" s="35"/>
      <c r="K4" s="35"/>
      <c r="L4" s="35"/>
      <c r="M4" s="35"/>
      <c r="N4" s="35"/>
      <c r="O4" s="35"/>
      <c r="P4" s="35"/>
      <c r="Q4" s="35"/>
      <c r="R4" s="37"/>
    </row>
    <row r="5" spans="1:20" ht="27.95" customHeight="1" x14ac:dyDescent="0.25">
      <c r="C5" s="38"/>
      <c r="D5" s="241" t="s">
        <v>10</v>
      </c>
      <c r="E5" s="242"/>
      <c r="F5" s="216" t="s">
        <v>115</v>
      </c>
      <c r="G5" s="216"/>
      <c r="H5" s="216"/>
      <c r="I5" s="216"/>
      <c r="J5" s="216"/>
      <c r="K5" s="217"/>
      <c r="L5" s="29"/>
      <c r="M5" s="243" t="s">
        <v>58</v>
      </c>
      <c r="N5" s="244"/>
      <c r="O5" s="155">
        <f ca="1">NOW()</f>
        <v>43408.74966134259</v>
      </c>
      <c r="P5" s="157"/>
      <c r="Q5" s="156">
        <f ca="1">NOW()</f>
        <v>43408.74966134259</v>
      </c>
      <c r="R5" s="39"/>
    </row>
    <row r="6" spans="1:20" ht="3.6" customHeight="1" x14ac:dyDescent="0.25">
      <c r="C6" s="38"/>
      <c r="D6" s="3"/>
      <c r="E6" s="29"/>
      <c r="F6" s="3"/>
      <c r="G6" s="3"/>
      <c r="H6" s="3"/>
      <c r="I6" s="3"/>
      <c r="J6" s="3"/>
      <c r="K6" s="3"/>
      <c r="L6" s="3"/>
      <c r="M6" s="3"/>
      <c r="N6" s="3"/>
      <c r="O6" s="3"/>
      <c r="P6" s="3"/>
      <c r="Q6" s="3"/>
      <c r="R6" s="39"/>
    </row>
    <row r="7" spans="1:20" ht="3.6" customHeight="1" x14ac:dyDescent="0.25">
      <c r="C7" s="40"/>
      <c r="D7" s="41"/>
      <c r="E7" s="42"/>
      <c r="F7" s="41"/>
      <c r="G7" s="41"/>
      <c r="H7" s="41"/>
      <c r="I7" s="41"/>
      <c r="J7" s="41"/>
      <c r="K7" s="41"/>
      <c r="L7" s="41"/>
      <c r="M7" s="41"/>
      <c r="N7" s="41"/>
      <c r="O7" s="41"/>
      <c r="P7" s="41"/>
      <c r="Q7" s="41"/>
      <c r="R7" s="43"/>
    </row>
    <row r="8" spans="1:20" ht="27.95" customHeight="1" x14ac:dyDescent="0.25">
      <c r="A8" s="64">
        <f>COUNT(D10,F10,H10,J10)</f>
        <v>4</v>
      </c>
      <c r="C8" s="44"/>
      <c r="D8" s="65" t="s">
        <v>50</v>
      </c>
      <c r="E8" s="66"/>
      <c r="F8" s="67" t="s">
        <v>48</v>
      </c>
      <c r="G8" s="66"/>
      <c r="H8" s="67" t="s">
        <v>49</v>
      </c>
      <c r="I8" s="68"/>
      <c r="J8" s="249" t="s">
        <v>51</v>
      </c>
      <c r="K8" s="250"/>
      <c r="L8" s="29"/>
      <c r="M8" s="62" t="str">
        <f>IF(O10&gt;0,"FIELD SIZE","DEMO/TRIAL AREA PER TRT")</f>
        <v>DEMO/TRIAL AREA PER TRT</v>
      </c>
      <c r="O8" s="245" t="s">
        <v>54</v>
      </c>
      <c r="P8" s="245"/>
      <c r="Q8" s="245"/>
      <c r="R8" s="45"/>
    </row>
    <row r="9" spans="1:20" ht="3.6" customHeight="1" x14ac:dyDescent="0.25">
      <c r="C9" s="44"/>
      <c r="D9" s="6"/>
      <c r="E9" s="3"/>
      <c r="F9" s="51"/>
      <c r="G9" s="3"/>
      <c r="H9" s="6"/>
      <c r="J9" s="3"/>
      <c r="K9" s="6"/>
      <c r="L9" s="3"/>
      <c r="M9" s="6"/>
      <c r="N9" s="3"/>
      <c r="O9" s="24"/>
      <c r="R9" s="45"/>
    </row>
    <row r="10" spans="1:20" ht="26.1" customHeight="1" x14ac:dyDescent="0.25">
      <c r="C10" s="44"/>
      <c r="D10" s="84">
        <v>6</v>
      </c>
      <c r="E10" s="133"/>
      <c r="F10" s="85">
        <v>30</v>
      </c>
      <c r="G10" s="133"/>
      <c r="H10" s="86">
        <v>21</v>
      </c>
      <c r="I10" s="134"/>
      <c r="J10" s="251">
        <v>4</v>
      </c>
      <c r="K10" s="252"/>
      <c r="L10" s="132"/>
      <c r="M10" s="135">
        <f>IF(AND(O10=0,(F10/12*H10*D10/43560)*J10=0),"",IF(O10&gt;0,O10,(F10/12*H10*D10/43560)*J10))</f>
        <v>2.8925619834710745E-2</v>
      </c>
      <c r="N10" s="132"/>
      <c r="O10" s="246"/>
      <c r="P10" s="247"/>
      <c r="Q10" s="248"/>
      <c r="R10" s="45"/>
    </row>
    <row r="11" spans="1:20" ht="3.6" customHeight="1" x14ac:dyDescent="0.25">
      <c r="C11" s="44"/>
      <c r="D11" s="3"/>
      <c r="E11" s="29"/>
      <c r="F11" s="3"/>
      <c r="G11" s="148"/>
      <c r="H11" s="47"/>
      <c r="I11" s="47"/>
      <c r="J11" s="47"/>
      <c r="K11" s="47"/>
      <c r="L11" s="47"/>
      <c r="M11" s="47"/>
      <c r="N11" s="3"/>
      <c r="O11" s="47"/>
      <c r="P11" s="47"/>
      <c r="Q11" s="47"/>
      <c r="R11" s="45"/>
    </row>
    <row r="12" spans="1:20" ht="27.95" customHeight="1" x14ac:dyDescent="0.25">
      <c r="C12" s="44"/>
      <c r="D12" s="75" t="s">
        <v>28</v>
      </c>
      <c r="E12" s="76"/>
      <c r="F12" s="77" t="s">
        <v>44</v>
      </c>
      <c r="G12" s="3"/>
      <c r="H12" s="71" t="s">
        <v>34</v>
      </c>
      <c r="I12" s="72"/>
      <c r="J12" s="72"/>
      <c r="K12" s="73" t="s">
        <v>31</v>
      </c>
      <c r="L12" s="72"/>
      <c r="M12" s="74" t="s">
        <v>45</v>
      </c>
      <c r="N12" s="3"/>
      <c r="O12" s="220" t="s">
        <v>43</v>
      </c>
      <c r="P12" s="221"/>
      <c r="Q12" s="222"/>
      <c r="R12" s="45"/>
    </row>
    <row r="13" spans="1:20" ht="3.6" customHeight="1" x14ac:dyDescent="0.25">
      <c r="C13" s="44"/>
      <c r="D13" s="6"/>
      <c r="E13" s="3"/>
      <c r="F13" s="3"/>
      <c r="G13" s="3"/>
      <c r="H13" s="30"/>
      <c r="I13" s="30"/>
      <c r="J13" s="30"/>
      <c r="K13" s="30"/>
      <c r="L13" s="30"/>
      <c r="M13" s="30"/>
      <c r="N13" s="3"/>
      <c r="O13" s="24"/>
      <c r="P13" s="24"/>
      <c r="Q13" s="24"/>
      <c r="R13" s="45"/>
    </row>
    <row r="14" spans="1:20" ht="26.1" customHeight="1" x14ac:dyDescent="0.25">
      <c r="C14" s="44"/>
      <c r="D14" s="87">
        <v>1300</v>
      </c>
      <c r="E14" s="131"/>
      <c r="F14" s="88">
        <f>IF(D14=0,"",IF(OR(F10=0,F10=""),"Row Spacing?",M60*S50))</f>
        <v>29.919069921312008</v>
      </c>
      <c r="G14" s="123"/>
      <c r="H14" s="89">
        <v>86</v>
      </c>
      <c r="I14" s="90"/>
      <c r="J14" s="90"/>
      <c r="K14" s="91">
        <v>56</v>
      </c>
      <c r="L14" s="92"/>
      <c r="M14" s="93">
        <f>IF(OR(H14=0,K14=0),"",H14/(K14/60))</f>
        <v>92.142857142857139</v>
      </c>
      <c r="N14" s="123"/>
      <c r="O14" s="94">
        <v>1</v>
      </c>
      <c r="P14" s="132"/>
      <c r="Q14" s="149">
        <f>Q46</f>
        <v>3.2759999920968887</v>
      </c>
      <c r="R14" s="45"/>
    </row>
    <row r="15" spans="1:20" ht="3.6" customHeight="1" x14ac:dyDescent="0.25">
      <c r="C15" s="46"/>
      <c r="D15" s="47"/>
      <c r="E15" s="48"/>
      <c r="F15" s="47"/>
      <c r="G15" s="47"/>
      <c r="H15" s="47"/>
      <c r="I15" s="47"/>
      <c r="J15" s="47"/>
      <c r="K15" s="47"/>
      <c r="L15" s="47"/>
      <c r="M15" s="47"/>
      <c r="N15" s="47"/>
      <c r="O15" s="47"/>
      <c r="P15" s="47"/>
      <c r="Q15" s="47"/>
      <c r="R15" s="49"/>
    </row>
    <row r="16" spans="1:20" ht="3.6" customHeight="1" x14ac:dyDescent="0.25">
      <c r="C16" s="38"/>
      <c r="D16" s="3"/>
      <c r="E16" s="29"/>
      <c r="F16" s="3"/>
      <c r="G16" s="3"/>
      <c r="H16" s="3"/>
      <c r="I16" s="3"/>
      <c r="J16" s="3"/>
      <c r="K16" s="3"/>
      <c r="L16" s="3"/>
      <c r="M16" s="3"/>
      <c r="N16" s="3"/>
      <c r="O16" s="3"/>
      <c r="P16" s="3"/>
      <c r="Q16" s="3"/>
      <c r="R16" s="39"/>
    </row>
    <row r="17" spans="3:18" ht="14.1" customHeight="1" x14ac:dyDescent="0.25">
      <c r="C17" s="38"/>
      <c r="D17" s="227" t="s">
        <v>67</v>
      </c>
      <c r="E17" s="228"/>
      <c r="F17" s="228"/>
      <c r="G17" s="103"/>
      <c r="H17" s="224" t="s">
        <v>46</v>
      </c>
      <c r="I17" s="224"/>
      <c r="J17" s="224"/>
      <c r="K17" s="224"/>
      <c r="L17" s="224"/>
      <c r="M17" s="224"/>
      <c r="N17" s="104"/>
      <c r="O17" s="225" t="str">
        <f>IF(O14&lt;10,"mL per "&amp;TEXT(ROUND(O14,2),"0.00") &amp; "
gal of MIX",IF(O14&lt;100,"mL per "&amp;TEXT(ROUND(O14,2),"0.0") &amp; "
gal of MIX","mL per "&amp;TEXT(ROUND(O14,2),"0") &amp; "
gal of MIX"))</f>
        <v>mL per 1.00
gal of MIX</v>
      </c>
      <c r="P17" s="109"/>
      <c r="Q17" s="218" t="str">
        <f>IF(Q14&lt;10,"mL per "&amp;TEXT(ROUND(Q14,2),"0.00")&amp;"
liter of MIX",IF(Q14&lt;100,"mL per "&amp;TEXT(ROUND(Q14,2),"0.0")&amp;"
liter of MIX","mL per "&amp;TEXT(ROUND(Q14,2),"0")&amp;"
liter of MIX"))</f>
        <v>mL per 3.28
liter of MIX</v>
      </c>
      <c r="R17" s="39"/>
    </row>
    <row r="18" spans="3:18" ht="14.1" customHeight="1" x14ac:dyDescent="0.25">
      <c r="C18" s="38"/>
      <c r="D18" s="229"/>
      <c r="E18" s="230"/>
      <c r="F18" s="230"/>
      <c r="G18" s="106"/>
      <c r="H18" s="107" t="s">
        <v>16</v>
      </c>
      <c r="I18" s="107"/>
      <c r="J18" s="107"/>
      <c r="K18" s="107" t="s">
        <v>17</v>
      </c>
      <c r="L18" s="107"/>
      <c r="M18" s="107" t="s">
        <v>18</v>
      </c>
      <c r="N18" s="106"/>
      <c r="O18" s="226"/>
      <c r="P18" s="106"/>
      <c r="Q18" s="219"/>
      <c r="R18" s="39"/>
    </row>
    <row r="19" spans="3:18" ht="3.6" customHeight="1" x14ac:dyDescent="0.25">
      <c r="C19" s="38"/>
      <c r="D19" s="30"/>
      <c r="E19" s="30"/>
      <c r="F19" s="30"/>
      <c r="G19" s="30"/>
      <c r="H19" s="30"/>
      <c r="I19" s="30"/>
      <c r="J19" s="30"/>
      <c r="K19" s="30"/>
      <c r="L19" s="30"/>
      <c r="M19" s="30"/>
      <c r="N19" s="30"/>
      <c r="O19" s="30"/>
      <c r="P19" s="30"/>
      <c r="Q19" s="30"/>
      <c r="R19" s="39"/>
    </row>
    <row r="20" spans="3:18" ht="26.1" customHeight="1" x14ac:dyDescent="0.25">
      <c r="C20" s="38"/>
      <c r="D20" s="236" t="s">
        <v>23</v>
      </c>
      <c r="E20" s="237"/>
      <c r="F20" s="237"/>
      <c r="G20" s="79"/>
      <c r="H20" s="114"/>
      <c r="I20" s="115"/>
      <c r="J20" s="125"/>
      <c r="K20" s="173">
        <v>0.25</v>
      </c>
      <c r="L20" s="113"/>
      <c r="M20" s="126"/>
      <c r="N20" s="117"/>
      <c r="O20" s="127">
        <f>IF(O14=0,"",IF(OR($F$10=0,$F$10="",$D$14=0,$D$14=""),"",IF(MAX(D60:H60)=0,"",MAX(D60:H60)*$O$14)))</f>
        <v>3.9538033288172674</v>
      </c>
      <c r="P20" s="128"/>
      <c r="Q20" s="129">
        <f>IF(Q14=0,"",IF(OR($F$10=0,$F$10="",$D$14=0,$D$14=""),"",IF(MAX(D60:H60)=0,"",MAX(D60:H60)/3.78541178*$Q$14)))</f>
        <v>3.4217306931818179</v>
      </c>
      <c r="R20" s="39"/>
    </row>
    <row r="21" spans="3:18" ht="3.6" customHeight="1" x14ac:dyDescent="0.25">
      <c r="C21" s="38"/>
      <c r="D21" s="6"/>
      <c r="E21" s="3"/>
      <c r="F21" s="3"/>
      <c r="G21" s="3"/>
      <c r="H21" s="121"/>
      <c r="I21" s="122"/>
      <c r="J21" s="122"/>
      <c r="K21" s="121"/>
      <c r="L21" s="122"/>
      <c r="M21" s="121"/>
      <c r="N21" s="123"/>
      <c r="O21" s="130"/>
      <c r="P21" s="130"/>
      <c r="Q21" s="130"/>
      <c r="R21" s="39"/>
    </row>
    <row r="22" spans="3:18" ht="26.1" customHeight="1" x14ac:dyDescent="0.25">
      <c r="C22" s="38"/>
      <c r="D22" s="236" t="s">
        <v>24</v>
      </c>
      <c r="E22" s="237"/>
      <c r="F22" s="237"/>
      <c r="G22" s="79"/>
      <c r="H22" s="114"/>
      <c r="I22" s="115"/>
      <c r="J22" s="125"/>
      <c r="K22" s="173">
        <v>0.5</v>
      </c>
      <c r="L22" s="113"/>
      <c r="M22" s="126"/>
      <c r="N22" s="117"/>
      <c r="O22" s="127">
        <f>IF(O14=0,"",IF(OR($F$10=0,$F$10="",$D$14=0,$D$14=""),"",IF(MAX(D62:H62)=0,"",MAX(D62:H62)*$O$14)))</f>
        <v>7.9076066576345347</v>
      </c>
      <c r="P22" s="128"/>
      <c r="Q22" s="129">
        <f>IF(Q14=0,"",IF(OR($F$10=0,$F$10="",$D$14=0,$D$14=""),"",IF(MAX(D62:H62)=0,"",MAX(D62:H62)/3.78541178*$Q$14)))</f>
        <v>6.8434613863636358</v>
      </c>
      <c r="R22" s="39"/>
    </row>
    <row r="23" spans="3:18" ht="3.6" customHeight="1" x14ac:dyDescent="0.25">
      <c r="C23" s="38"/>
      <c r="D23" s="6"/>
      <c r="E23" s="3"/>
      <c r="F23" s="3"/>
      <c r="G23" s="3"/>
      <c r="H23" s="121"/>
      <c r="I23" s="122"/>
      <c r="J23" s="122"/>
      <c r="K23" s="121"/>
      <c r="L23" s="122"/>
      <c r="M23" s="121"/>
      <c r="N23" s="123"/>
      <c r="O23" s="130"/>
      <c r="P23" s="130"/>
      <c r="Q23" s="130"/>
      <c r="R23" s="39"/>
    </row>
    <row r="24" spans="3:18" ht="26.1" customHeight="1" x14ac:dyDescent="0.25">
      <c r="C24" s="38"/>
      <c r="D24" s="236" t="s">
        <v>25</v>
      </c>
      <c r="E24" s="237"/>
      <c r="F24" s="237"/>
      <c r="G24" s="79"/>
      <c r="H24" s="114">
        <v>8</v>
      </c>
      <c r="I24" s="115"/>
      <c r="J24" s="125"/>
      <c r="K24" s="173"/>
      <c r="L24" s="113"/>
      <c r="M24" s="126"/>
      <c r="N24" s="117"/>
      <c r="O24" s="127">
        <f>IF(O14=0,"",IF(OR($F$10=0,$F$10="",$D$14=0,$D$14=""),"",IF(MAX(D64:H64)=0,"",MAX(D64:H64)*$O$14)))</f>
        <v>7.907606667661585</v>
      </c>
      <c r="P24" s="128"/>
      <c r="Q24" s="129">
        <f>IF(Q14=0,"",IF(OR($F$10=0,$F$10="",$D$14=0,$D$14=""),"",IF(MAX(D64:H64)=0,"",MAX(D64:H64)/3.78541178*$Q$14)))</f>
        <v>6.8434613950413219</v>
      </c>
      <c r="R24" s="39"/>
    </row>
    <row r="25" spans="3:18" ht="3.6" customHeight="1" x14ac:dyDescent="0.25">
      <c r="C25" s="38"/>
      <c r="D25" s="6"/>
      <c r="E25" s="3"/>
      <c r="F25" s="3"/>
      <c r="G25" s="3"/>
      <c r="H25" s="121"/>
      <c r="I25" s="122"/>
      <c r="J25" s="122"/>
      <c r="K25" s="121"/>
      <c r="L25" s="122"/>
      <c r="M25" s="121"/>
      <c r="N25" s="123"/>
      <c r="O25" s="130"/>
      <c r="P25" s="130"/>
      <c r="Q25" s="130"/>
      <c r="R25" s="39"/>
    </row>
    <row r="26" spans="3:18" ht="26.1" customHeight="1" x14ac:dyDescent="0.25">
      <c r="C26" s="38"/>
      <c r="D26" s="236" t="s">
        <v>26</v>
      </c>
      <c r="E26" s="237"/>
      <c r="F26" s="237"/>
      <c r="G26" s="79"/>
      <c r="H26" s="114"/>
      <c r="I26" s="115"/>
      <c r="J26" s="125"/>
      <c r="K26" s="173"/>
      <c r="L26" s="113"/>
      <c r="M26" s="126">
        <v>0.1</v>
      </c>
      <c r="N26" s="117"/>
      <c r="O26" s="127">
        <f>IF(O14=0,"",IF(OR($F$10=0,$F$10="",$D$14=0,$D$14=""),"",IF(MAX(D66:H66)=0,"",MAX(D66:H66)*$O$14)))</f>
        <v>3.1630426630538144</v>
      </c>
      <c r="P26" s="128"/>
      <c r="Q26" s="129">
        <f>IF(Q14=0,"",IF(OR($F$10=0,$F$10="",$D$14=0,$D$14=""),"",IF(MAX(D66:H66)=0,"",MAX(D66:H66)/3.78541178*$Q$14)))</f>
        <v>2.7373845545454549</v>
      </c>
      <c r="R26" s="39"/>
    </row>
    <row r="27" spans="3:18" ht="3.6" customHeight="1" x14ac:dyDescent="0.25">
      <c r="C27" s="38"/>
      <c r="D27" s="6"/>
      <c r="E27" s="3"/>
      <c r="F27" s="3"/>
      <c r="G27" s="3"/>
      <c r="H27" s="7"/>
      <c r="I27" s="4"/>
      <c r="J27" s="4"/>
      <c r="K27" s="7"/>
      <c r="L27" s="4"/>
      <c r="M27" s="7"/>
      <c r="N27" s="3"/>
      <c r="O27" s="5"/>
      <c r="P27" s="5"/>
      <c r="Q27" s="5"/>
      <c r="R27" s="39"/>
    </row>
    <row r="28" spans="3:18" ht="14.1" customHeight="1" x14ac:dyDescent="0.25">
      <c r="C28" s="38"/>
      <c r="D28" s="227" t="s">
        <v>68</v>
      </c>
      <c r="E28" s="228"/>
      <c r="F28" s="228"/>
      <c r="G28" s="103"/>
      <c r="H28" s="224" t="s">
        <v>47</v>
      </c>
      <c r="I28" s="224"/>
      <c r="J28" s="224"/>
      <c r="K28" s="224"/>
      <c r="L28" s="224"/>
      <c r="M28" s="224"/>
      <c r="N28" s="104"/>
      <c r="O28" s="238" t="str">
        <f>IF(O14&lt;10,"g per "&amp;TEXT(ROUND(O14,2),"0.00") &amp; "
gal of MIX",IF(O14&lt;100,"g per "&amp;TEXT(ROUND(O14,2),"0.0") &amp; "
gal of MIX","g per "&amp;TEXT(ROUND(O14,2),"0") &amp; "
gal of MIX"))</f>
        <v>g per 1.00
gal of MIX</v>
      </c>
      <c r="P28" s="105"/>
      <c r="Q28" s="218" t="str">
        <f>IF(Q14&lt;10,"g per "&amp;TEXT(ROUND(Q14,2),"0.00")&amp;"
liter of MIX",IF(Q14&lt;100,"g per "&amp;TEXT(ROUND(Q14,2),"0.0")&amp;"
liter of MIX","g per "&amp;TEXT(ROUND(Q14,2),"0")&amp;"
liter of MIX"))</f>
        <v>g per 3.28
liter of MIX</v>
      </c>
      <c r="R28" s="39"/>
    </row>
    <row r="29" spans="3:18" ht="14.1" customHeight="1" x14ac:dyDescent="0.25">
      <c r="C29" s="38"/>
      <c r="D29" s="229"/>
      <c r="E29" s="230"/>
      <c r="F29" s="230"/>
      <c r="G29" s="106"/>
      <c r="H29" s="107" t="s">
        <v>20</v>
      </c>
      <c r="I29" s="107"/>
      <c r="J29" s="107"/>
      <c r="K29" s="107" t="s">
        <v>16</v>
      </c>
      <c r="L29" s="107"/>
      <c r="M29" s="107" t="s">
        <v>19</v>
      </c>
      <c r="N29" s="106"/>
      <c r="O29" s="239"/>
      <c r="P29" s="108"/>
      <c r="Q29" s="219"/>
      <c r="R29" s="39"/>
    </row>
    <row r="30" spans="3:18" ht="3.6" customHeight="1" x14ac:dyDescent="0.25">
      <c r="C30" s="38"/>
      <c r="D30" s="50"/>
      <c r="E30" s="30"/>
      <c r="F30" s="30"/>
      <c r="G30" s="30"/>
      <c r="H30" s="69"/>
      <c r="I30" s="70"/>
      <c r="J30" s="70"/>
      <c r="K30" s="69"/>
      <c r="L30" s="70"/>
      <c r="M30" s="69"/>
      <c r="N30" s="30"/>
      <c r="O30" s="55"/>
      <c r="P30" s="55"/>
      <c r="Q30" s="55"/>
      <c r="R30" s="39"/>
    </row>
    <row r="31" spans="3:18" ht="26.1" customHeight="1" x14ac:dyDescent="0.25">
      <c r="C31" s="38"/>
      <c r="D31" s="236" t="s">
        <v>27</v>
      </c>
      <c r="E31" s="237"/>
      <c r="F31" s="237"/>
      <c r="G31" s="79"/>
      <c r="H31" s="112"/>
      <c r="I31" s="113"/>
      <c r="J31" s="113"/>
      <c r="K31" s="114">
        <v>4</v>
      </c>
      <c r="L31" s="115"/>
      <c r="M31" s="116"/>
      <c r="N31" s="117"/>
      <c r="O31" s="118">
        <f>IF(O14=0,"",IF(OR($F$10=0,$F$10="",$D$14=0,$D$14=""),"",IF(MAX(D68:H68)=0,"",MAX(D68:H68)*O14)))</f>
        <v>3.7901610143042599</v>
      </c>
      <c r="P31" s="119"/>
      <c r="Q31" s="120">
        <f>IF(Q14=0,"",IF(OR($F$10=0,$F$10="",$D$14=0,$D$14=""),"",IF(MAX(D68:H68)=0,"",MAX(D68:H68)/3.78541178*Q14)))</f>
        <v>3.2801101107438013</v>
      </c>
      <c r="R31" s="39"/>
    </row>
    <row r="32" spans="3:18" ht="3.6" customHeight="1" x14ac:dyDescent="0.25">
      <c r="C32" s="38"/>
      <c r="D32" s="6"/>
      <c r="E32" s="3"/>
      <c r="F32" s="3"/>
      <c r="G32" s="3"/>
      <c r="H32" s="121"/>
      <c r="I32" s="122"/>
      <c r="J32" s="122"/>
      <c r="K32" s="121"/>
      <c r="L32" s="122"/>
      <c r="M32" s="121"/>
      <c r="N32" s="123"/>
      <c r="O32" s="124"/>
      <c r="P32" s="124"/>
      <c r="Q32" s="124"/>
      <c r="R32" s="39"/>
    </row>
    <row r="33" spans="1:21" ht="26.1" customHeight="1" x14ac:dyDescent="0.25">
      <c r="C33" s="38"/>
      <c r="D33" s="236" t="s">
        <v>36</v>
      </c>
      <c r="E33" s="237"/>
      <c r="F33" s="237"/>
      <c r="G33" s="79"/>
      <c r="H33" s="112"/>
      <c r="I33" s="113"/>
      <c r="J33" s="113"/>
      <c r="K33" s="114"/>
      <c r="L33" s="115"/>
      <c r="M33" s="116">
        <v>0.25</v>
      </c>
      <c r="N33" s="117"/>
      <c r="O33" s="118">
        <f>IF(O14=0,"",IF(OR($F$10=0,$F$10="",$D$14=0,$D$14=""),"",IF(MAX(D70:H70)=0,"",MAX(D70:H70)*O14)))</f>
        <v>3.7901610176466103</v>
      </c>
      <c r="P33" s="119"/>
      <c r="Q33" s="120">
        <f>IF(Q14=0,"",IF(OR($F$10=0,$F$10="",$D$14=0,$D$14=""),"",IF(MAX(D70:H70)=0,"",MAX(D70:H70)/3.78541178*Q14)))</f>
        <v>3.2801101136363635</v>
      </c>
      <c r="R33" s="39"/>
    </row>
    <row r="34" spans="1:21" ht="3.6" customHeight="1" x14ac:dyDescent="0.25">
      <c r="C34" s="38"/>
      <c r="D34" s="3"/>
      <c r="E34" s="29"/>
      <c r="F34" s="3"/>
      <c r="G34" s="3"/>
      <c r="H34" s="3"/>
      <c r="I34" s="3"/>
      <c r="J34" s="3"/>
      <c r="K34" s="3"/>
      <c r="L34" s="3"/>
      <c r="M34" s="3"/>
      <c r="N34" s="3"/>
      <c r="O34" s="3"/>
      <c r="P34" s="3"/>
      <c r="Q34" s="3"/>
      <c r="R34" s="39"/>
    </row>
    <row r="35" spans="1:21" ht="3.6" customHeight="1" x14ac:dyDescent="0.25">
      <c r="C35" s="40"/>
      <c r="D35" s="41"/>
      <c r="E35" s="41"/>
      <c r="F35" s="41"/>
      <c r="G35" s="41"/>
      <c r="H35" s="41"/>
      <c r="I35" s="56"/>
      <c r="J35" s="41"/>
      <c r="K35" s="41"/>
      <c r="L35" s="41"/>
      <c r="M35" s="41"/>
      <c r="N35" s="41"/>
      <c r="O35" s="41"/>
      <c r="P35" s="41"/>
      <c r="Q35" s="41"/>
      <c r="R35" s="43"/>
    </row>
    <row r="36" spans="1:21" ht="27.95" customHeight="1" x14ac:dyDescent="0.25">
      <c r="C36" s="52"/>
      <c r="D36" s="150" t="s">
        <v>41</v>
      </c>
      <c r="E36" s="151"/>
      <c r="F36" s="152" t="s">
        <v>40</v>
      </c>
      <c r="G36" s="153"/>
      <c r="H36" s="154" t="s">
        <v>55</v>
      </c>
      <c r="I36" s="57"/>
      <c r="J36" s="29"/>
      <c r="K36" s="99" t="s">
        <v>39</v>
      </c>
      <c r="L36" s="100"/>
      <c r="M36" s="101" t="s">
        <v>59</v>
      </c>
      <c r="N36" s="100"/>
      <c r="O36" s="101" t="str">
        <f>IF(O14&lt;10,"mL per "&amp;TEXT(ROUND(O14,2),"0.00") &amp; "
gal of MIX",IF(O14&lt;100,"mL per "&amp;TEXT(ROUND(O14,2),"0.0") &amp; "
gal of MIX","mL per "&amp;TEXT(ROUND(O14,2),"0") &amp; "
gal of MIX"))</f>
        <v>mL per 1.00
gal of MIX</v>
      </c>
      <c r="P36" s="101"/>
      <c r="Q36" s="102" t="str">
        <f>IF(Q14&lt;10,"mL per "&amp;TEXT(ROUND(Q14,2),"0.00")&amp;"
liter of MIX",IF(Q14&lt;100,"mL per "&amp;TEXT(ROUND(Q14,2),"0.0")&amp;"
liter of MIX","mL per "&amp;TEXT(ROUND(Q14,2),"0")&amp;"
liter of MIX"))</f>
        <v>mL per 3.28
liter of MIX</v>
      </c>
      <c r="R36" s="45"/>
      <c r="S36" s="1"/>
    </row>
    <row r="37" spans="1:21" ht="3.6" customHeight="1" x14ac:dyDescent="0.25">
      <c r="C37" s="53"/>
      <c r="D37" s="30"/>
      <c r="E37" s="29"/>
      <c r="F37" s="30"/>
      <c r="G37" s="30"/>
      <c r="H37" s="30"/>
      <c r="I37" s="58"/>
      <c r="J37" s="30"/>
      <c r="K37" s="33"/>
      <c r="L37" s="33"/>
      <c r="M37" s="33"/>
      <c r="N37" s="33"/>
      <c r="O37" s="33"/>
      <c r="P37" s="33"/>
      <c r="Q37" s="33"/>
      <c r="R37" s="54"/>
      <c r="S37" s="1"/>
    </row>
    <row r="38" spans="1:21" ht="26.1" customHeight="1" x14ac:dyDescent="0.25">
      <c r="C38" s="53"/>
      <c r="D38" s="145">
        <v>3</v>
      </c>
      <c r="E38" s="144"/>
      <c r="F38" s="146">
        <v>120</v>
      </c>
      <c r="G38" s="144"/>
      <c r="H38" s="147">
        <v>94</v>
      </c>
      <c r="I38" s="59"/>
      <c r="J38" s="30"/>
      <c r="K38" s="80" t="s">
        <v>29</v>
      </c>
      <c r="L38" s="79"/>
      <c r="M38" s="111">
        <v>1</v>
      </c>
      <c r="N38" s="117"/>
      <c r="O38" s="127">
        <f>IF(O14=0,"",IF(OR(M38=0,M38=""),"",(M38/100)*3785.41178*O14))</f>
        <v>37.854117799999997</v>
      </c>
      <c r="P38" s="136"/>
      <c r="Q38" s="129">
        <f>IF(Q14=0,"",IF(OR(M38=0,M38=""),"",(M38/100)*1000*Q14))</f>
        <v>32.759999920968887</v>
      </c>
      <c r="R38" s="45"/>
      <c r="S38" s="1"/>
    </row>
    <row r="39" spans="1:21" ht="3.6" customHeight="1" x14ac:dyDescent="0.25">
      <c r="C39" s="53"/>
      <c r="D39" s="33"/>
      <c r="E39" s="33"/>
      <c r="F39" s="33"/>
      <c r="G39" s="33"/>
      <c r="H39" s="33"/>
      <c r="I39" s="58"/>
      <c r="J39" s="30"/>
      <c r="K39" s="33"/>
      <c r="L39" s="33"/>
      <c r="M39" s="137"/>
      <c r="N39" s="137"/>
      <c r="O39" s="137"/>
      <c r="P39" s="137"/>
      <c r="Q39" s="137"/>
      <c r="R39" s="54"/>
      <c r="S39" s="1"/>
    </row>
    <row r="40" spans="1:21" ht="27.95" customHeight="1" x14ac:dyDescent="0.25">
      <c r="C40" s="53"/>
      <c r="D40" s="150" t="s">
        <v>42</v>
      </c>
      <c r="E40" s="151"/>
      <c r="F40" s="152" t="s">
        <v>52</v>
      </c>
      <c r="G40" s="153"/>
      <c r="H40" s="154" t="s">
        <v>53</v>
      </c>
      <c r="I40" s="57"/>
      <c r="J40" s="30"/>
      <c r="K40" s="80" t="s">
        <v>30</v>
      </c>
      <c r="L40" s="79"/>
      <c r="M40" s="111">
        <v>0.25</v>
      </c>
      <c r="N40" s="117"/>
      <c r="O40" s="127">
        <f>IF(O$14=0,"",IF(OR(M40=0,M40=""),"",(M40/100)*3785.4*O$14))</f>
        <v>9.4634999999999998</v>
      </c>
      <c r="P40" s="136"/>
      <c r="Q40" s="129">
        <f>IF(Q$14=0,"",IF(OR(M40=0,M40=""),"",(M40/100)*1000*Q$14))</f>
        <v>8.1899999802422219</v>
      </c>
      <c r="R40" s="45"/>
      <c r="S40" s="1"/>
    </row>
    <row r="41" spans="1:21" ht="3.6" customHeight="1" x14ac:dyDescent="0.25">
      <c r="C41" s="53"/>
      <c r="D41" s="30"/>
      <c r="E41" s="29"/>
      <c r="F41" s="30"/>
      <c r="G41" s="30"/>
      <c r="H41" s="30"/>
      <c r="I41" s="58"/>
      <c r="J41" s="30"/>
      <c r="K41" s="33"/>
      <c r="L41" s="33"/>
      <c r="M41" s="33"/>
      <c r="N41" s="33"/>
      <c r="O41" s="33"/>
      <c r="P41" s="33"/>
      <c r="Q41" s="33"/>
      <c r="R41" s="54"/>
      <c r="S41" s="1"/>
    </row>
    <row r="42" spans="1:21" ht="27.95" customHeight="1" x14ac:dyDescent="0.25">
      <c r="C42" s="53"/>
      <c r="D42" s="143">
        <v>82</v>
      </c>
      <c r="E42" s="144"/>
      <c r="F42" s="82">
        <v>30.544577</v>
      </c>
      <c r="G42" s="144"/>
      <c r="H42" s="83">
        <v>-96.432569999999998</v>
      </c>
      <c r="I42" s="59"/>
      <c r="J42" s="30"/>
      <c r="K42" s="95" t="s">
        <v>38</v>
      </c>
      <c r="L42" s="96"/>
      <c r="M42" s="97" t="s">
        <v>60</v>
      </c>
      <c r="N42" s="96"/>
      <c r="O42" s="97" t="str">
        <f>IF(O14&lt;10,"g per "&amp;TEXT(ROUND(O14,2),"0.00") &amp; "
gal of MIX",IF(O14&lt;100,"g per "&amp;TEXT(ROUND(O14,2),"0.0") &amp; "
gal of MIX","g per "&amp;TEXT(ROUND(O14,2),"0") &amp; "
gal of MIX"))</f>
        <v>g per 1.00
gal of MIX</v>
      </c>
      <c r="P42" s="97"/>
      <c r="Q42" s="98" t="str">
        <f>IF(Q14&lt;10,"g per "&amp;TEXT(ROUND(Q14,2),"0.00")&amp;"
liter of MIX",IF(Q14&lt;100,"g per "&amp;TEXT(ROUND(Q14,2),"0.0")&amp;"
liter of MIX","g per "&amp;TEXT(ROUND(Q14,2),"0")&amp;"
liter of MIX"))</f>
        <v>g per 3.28
liter of MIX</v>
      </c>
      <c r="R42" s="45"/>
    </row>
    <row r="43" spans="1:21" ht="3.6" customHeight="1" x14ac:dyDescent="0.25">
      <c r="C43" s="53"/>
      <c r="D43" s="33"/>
      <c r="E43" s="33"/>
      <c r="F43" s="33"/>
      <c r="G43" s="33"/>
      <c r="H43" s="33"/>
      <c r="I43" s="58"/>
      <c r="J43" s="30"/>
      <c r="K43" s="33"/>
      <c r="L43" s="33"/>
      <c r="M43" s="33"/>
      <c r="N43" s="33"/>
      <c r="O43" s="33"/>
      <c r="P43" s="33"/>
      <c r="Q43" s="33"/>
      <c r="R43" s="54"/>
      <c r="S43" s="1"/>
    </row>
    <row r="44" spans="1:21" ht="26.1" customHeight="1" x14ac:dyDescent="0.25">
      <c r="C44" s="53"/>
      <c r="D44" s="233" t="s">
        <v>63</v>
      </c>
      <c r="E44" s="234"/>
      <c r="F44" s="234"/>
      <c r="G44" s="234"/>
      <c r="H44" s="235"/>
      <c r="I44" s="60"/>
      <c r="J44" s="30"/>
      <c r="K44" s="81" t="s">
        <v>37</v>
      </c>
      <c r="L44" s="79"/>
      <c r="M44" s="110">
        <v>1.76</v>
      </c>
      <c r="N44" s="117"/>
      <c r="O44" s="138">
        <f>IF(O$14=0,"",IF(OR(M44=0,M44=""),"",(M44/100)*3785.41178*O$14))</f>
        <v>66.623247328000005</v>
      </c>
      <c r="P44" s="117"/>
      <c r="Q44" s="139">
        <f>IF(Q$14=0,"",IF(OR(M44=0,M44=""),"",(M44/100)*1000*Q$14))</f>
        <v>57.657599860905243</v>
      </c>
      <c r="R44" s="45"/>
    </row>
    <row r="45" spans="1:21" ht="3.6" customHeight="1" x14ac:dyDescent="0.25">
      <c r="C45" s="53"/>
      <c r="D45" s="3"/>
      <c r="E45" s="3"/>
      <c r="F45" s="3"/>
      <c r="G45" s="3"/>
      <c r="H45" s="3"/>
      <c r="I45" s="58"/>
      <c r="J45" s="30"/>
      <c r="K45" s="7"/>
      <c r="L45" s="4"/>
      <c r="M45" s="7"/>
      <c r="N45" s="33"/>
      <c r="O45" s="5"/>
      <c r="P45" s="33"/>
      <c r="Q45" s="5"/>
      <c r="R45" s="54"/>
    </row>
    <row r="46" spans="1:21" ht="26.1" customHeight="1" x14ac:dyDescent="0.25">
      <c r="C46" s="53"/>
      <c r="D46" s="213"/>
      <c r="E46" s="214"/>
      <c r="F46" s="214"/>
      <c r="G46" s="214"/>
      <c r="H46" s="215"/>
      <c r="I46" s="63"/>
      <c r="J46" s="30"/>
      <c r="K46" s="231" t="str">
        <f>IF(M8="FIELD SIZE","VOLUME OF MIX FOR "&amp;O10&amp;" A","VOLUME OF MIX PER TRT:")</f>
        <v>VOLUME OF MIX PER TRT:</v>
      </c>
      <c r="L46" s="232"/>
      <c r="M46" s="232"/>
      <c r="N46" s="78"/>
      <c r="O46" s="140">
        <f>IF(OR(D14=0,M10=""),"",IF(M10="CONFUSED... APPL TYPE?","",M10*F14))</f>
        <v>0.86542764235200031</v>
      </c>
      <c r="P46" s="141"/>
      <c r="Q46" s="142">
        <f>IF(OR(O46="",D14=0,M10=""),"",M10*F14*3.78541178)</f>
        <v>3.2759999920968887</v>
      </c>
      <c r="R46" s="45"/>
    </row>
    <row r="47" spans="1:21" ht="3.6" customHeight="1" x14ac:dyDescent="0.25">
      <c r="C47" s="46"/>
      <c r="D47" s="47"/>
      <c r="E47" s="47"/>
      <c r="F47" s="47"/>
      <c r="G47" s="47"/>
      <c r="H47" s="47"/>
      <c r="I47" s="61"/>
      <c r="J47" s="47"/>
      <c r="K47" s="47"/>
      <c r="L47" s="47"/>
      <c r="M47" s="47"/>
      <c r="N47" s="47"/>
      <c r="O47" s="47"/>
      <c r="P47" s="47"/>
      <c r="Q47" s="47"/>
      <c r="R47" s="49"/>
    </row>
    <row r="48" spans="1:21" s="1" customFormat="1" ht="18" customHeight="1" x14ac:dyDescent="0.25">
      <c r="A48" s="23" t="s">
        <v>21</v>
      </c>
      <c r="D48" s="21"/>
      <c r="E48" s="21"/>
      <c r="F48" s="21"/>
      <c r="G48" s="21"/>
      <c r="H48" s="21"/>
      <c r="I48" s="31"/>
      <c r="J48" s="31"/>
      <c r="K48" s="21"/>
      <c r="L48" s="21"/>
      <c r="M48" s="21"/>
      <c r="N48" s="21"/>
      <c r="O48" s="21"/>
      <c r="P48" s="21"/>
      <c r="Q48" s="21"/>
      <c r="S48" s="21"/>
      <c r="T48" s="22" t="s">
        <v>114</v>
      </c>
      <c r="U48" s="21"/>
    </row>
    <row r="49" spans="3:29" s="1" customFormat="1" hidden="1" x14ac:dyDescent="0.25">
      <c r="C49" s="8"/>
      <c r="D49" s="223" t="s">
        <v>0</v>
      </c>
      <c r="E49" s="223"/>
      <c r="F49" s="223"/>
      <c r="G49" s="223"/>
      <c r="H49" s="223"/>
      <c r="I49" s="9"/>
      <c r="J49" s="32"/>
      <c r="K49" s="10" t="s">
        <v>9</v>
      </c>
      <c r="L49" s="10"/>
      <c r="M49" s="11" t="s">
        <v>1</v>
      </c>
      <c r="N49" s="11"/>
      <c r="O49" s="11" t="s">
        <v>2</v>
      </c>
      <c r="P49" s="11"/>
      <c r="Q49" s="11" t="s">
        <v>3</v>
      </c>
      <c r="S49" s="11" t="s">
        <v>4</v>
      </c>
      <c r="T49" s="10"/>
      <c r="U49" s="10"/>
      <c r="V49" s="10"/>
      <c r="W49" s="10"/>
      <c r="X49" s="10"/>
      <c r="Y49" s="10"/>
      <c r="Z49" s="10"/>
      <c r="AA49" s="10"/>
      <c r="AB49" s="10"/>
      <c r="AC49" s="10"/>
    </row>
    <row r="50" spans="3:29" s="8" customFormat="1" hidden="1" x14ac:dyDescent="0.25">
      <c r="D50" s="12">
        <f>H20*M50</f>
        <v>0</v>
      </c>
      <c r="E50" s="12"/>
      <c r="F50" s="12">
        <f>K20*O50</f>
        <v>118.29411825</v>
      </c>
      <c r="G50" s="12"/>
      <c r="H50" s="12">
        <f>M20*Q50</f>
        <v>0</v>
      </c>
      <c r="I50" s="12"/>
      <c r="J50" s="12"/>
      <c r="K50" s="10">
        <f>1/S50</f>
        <v>3785.4117891320307</v>
      </c>
      <c r="L50" s="10"/>
      <c r="M50" s="13">
        <v>29.573529600000001</v>
      </c>
      <c r="N50" s="13"/>
      <c r="O50" s="13">
        <v>473.17647299999999</v>
      </c>
      <c r="P50" s="13"/>
      <c r="Q50" s="13">
        <v>946.35294599999997</v>
      </c>
      <c r="S50" s="14">
        <v>2.6417205200000003E-4</v>
      </c>
      <c r="T50" s="10"/>
      <c r="U50" s="10"/>
      <c r="V50" s="10"/>
      <c r="W50" s="10"/>
      <c r="X50" s="10"/>
      <c r="Y50" s="10"/>
      <c r="Z50" s="10"/>
      <c r="AA50" s="10"/>
      <c r="AB50" s="10"/>
      <c r="AC50" s="10"/>
    </row>
    <row r="51" spans="3:29" s="8" customFormat="1" hidden="1" x14ac:dyDescent="0.25">
      <c r="D51" s="12">
        <f>H22*M51</f>
        <v>0</v>
      </c>
      <c r="E51" s="12"/>
      <c r="F51" s="12">
        <f>K22*O51</f>
        <v>236.58823649999999</v>
      </c>
      <c r="G51" s="12"/>
      <c r="H51" s="12">
        <f>M22*Q51</f>
        <v>0</v>
      </c>
      <c r="I51" s="12"/>
      <c r="J51" s="12"/>
      <c r="K51" s="10">
        <f>1/S51</f>
        <v>3785.4117891320307</v>
      </c>
      <c r="L51" s="10"/>
      <c r="M51" s="13">
        <v>29.573529600000001</v>
      </c>
      <c r="N51" s="13"/>
      <c r="O51" s="13">
        <v>473.17647299999999</v>
      </c>
      <c r="P51" s="13"/>
      <c r="Q51" s="13">
        <v>946.35294599999997</v>
      </c>
      <c r="S51" s="14">
        <v>2.6417205200000003E-4</v>
      </c>
      <c r="T51" s="10"/>
      <c r="U51" s="10"/>
      <c r="V51" s="10"/>
      <c r="W51" s="10"/>
      <c r="X51" s="10"/>
      <c r="Y51" s="10"/>
      <c r="Z51" s="10"/>
      <c r="AA51" s="10"/>
      <c r="AB51" s="10"/>
      <c r="AC51" s="10"/>
    </row>
    <row r="52" spans="3:29" s="8" customFormat="1" hidden="1" x14ac:dyDescent="0.25">
      <c r="D52" s="12">
        <f>H24*M52</f>
        <v>236.5882368</v>
      </c>
      <c r="E52" s="12"/>
      <c r="F52" s="12">
        <f>K24*O52</f>
        <v>0</v>
      </c>
      <c r="G52" s="12"/>
      <c r="H52" s="12">
        <f>M24*Q52</f>
        <v>0</v>
      </c>
      <c r="I52" s="12"/>
      <c r="J52" s="12"/>
      <c r="K52" s="10">
        <f>1/S52</f>
        <v>3785.4117891320307</v>
      </c>
      <c r="L52" s="10"/>
      <c r="M52" s="13">
        <v>29.573529600000001</v>
      </c>
      <c r="N52" s="13"/>
      <c r="O52" s="13">
        <v>473.17647299999999</v>
      </c>
      <c r="P52" s="13"/>
      <c r="Q52" s="13">
        <v>946.35294599999997</v>
      </c>
      <c r="S52" s="14">
        <v>2.6417205200000003E-4</v>
      </c>
      <c r="T52" s="10"/>
      <c r="U52" s="10"/>
      <c r="V52" s="10"/>
      <c r="W52" s="10"/>
      <c r="X52" s="10"/>
      <c r="Y52" s="10"/>
      <c r="Z52" s="10"/>
      <c r="AA52" s="10"/>
      <c r="AB52" s="10"/>
      <c r="AC52" s="10"/>
    </row>
    <row r="53" spans="3:29" s="8" customFormat="1" hidden="1" x14ac:dyDescent="0.25">
      <c r="D53" s="12">
        <f>H26*M53</f>
        <v>0</v>
      </c>
      <c r="E53" s="12"/>
      <c r="F53" s="12">
        <f>K26*O53</f>
        <v>0</v>
      </c>
      <c r="G53" s="12"/>
      <c r="H53" s="12">
        <f>M26*Q53</f>
        <v>94.635294600000009</v>
      </c>
      <c r="I53" s="12"/>
      <c r="J53" s="12"/>
      <c r="K53" s="10">
        <f>1/S53</f>
        <v>3785.4117891320307</v>
      </c>
      <c r="L53" s="10"/>
      <c r="M53" s="13">
        <v>29.573529600000001</v>
      </c>
      <c r="N53" s="13"/>
      <c r="O53" s="13">
        <v>473.17647299999999</v>
      </c>
      <c r="P53" s="13"/>
      <c r="Q53" s="13">
        <v>946.35294599999997</v>
      </c>
      <c r="S53" s="14">
        <v>2.6417205200000003E-4</v>
      </c>
      <c r="T53" s="10"/>
      <c r="U53" s="10"/>
      <c r="V53" s="10"/>
      <c r="W53" s="10"/>
      <c r="X53" s="10"/>
      <c r="Y53" s="10"/>
      <c r="Z53" s="10"/>
      <c r="AA53" s="10"/>
      <c r="AB53" s="10"/>
      <c r="AC53" s="10"/>
    </row>
    <row r="54" spans="3:29" s="8" customFormat="1" hidden="1" x14ac:dyDescent="0.25">
      <c r="D54" s="12"/>
      <c r="E54" s="12"/>
      <c r="F54" s="12"/>
      <c r="G54" s="12"/>
      <c r="H54" s="12"/>
      <c r="I54" s="12"/>
      <c r="J54" s="12"/>
      <c r="K54" s="10"/>
      <c r="L54" s="10"/>
      <c r="M54" s="13"/>
      <c r="N54" s="13"/>
      <c r="O54" s="13"/>
      <c r="P54" s="13"/>
      <c r="Q54" s="13"/>
      <c r="S54" s="14"/>
      <c r="T54" s="10"/>
      <c r="U54" s="10"/>
      <c r="V54" s="10"/>
      <c r="W54" s="10"/>
      <c r="X54" s="10"/>
      <c r="Y54" s="10"/>
      <c r="Z54" s="10"/>
      <c r="AA54" s="10"/>
      <c r="AB54" s="10"/>
      <c r="AC54" s="10"/>
    </row>
    <row r="55" spans="3:29" s="8" customFormat="1" hidden="1" x14ac:dyDescent="0.25">
      <c r="D55" s="223" t="s">
        <v>14</v>
      </c>
      <c r="E55" s="223"/>
      <c r="F55" s="223"/>
      <c r="G55" s="223"/>
      <c r="H55" s="223"/>
      <c r="I55" s="12"/>
      <c r="J55" s="12"/>
      <c r="K55" s="10"/>
      <c r="L55" s="10"/>
      <c r="M55" s="13" t="s">
        <v>11</v>
      </c>
      <c r="N55" s="13"/>
      <c r="O55" s="13" t="s">
        <v>12</v>
      </c>
      <c r="P55" s="13"/>
      <c r="Q55" s="13" t="s">
        <v>13</v>
      </c>
      <c r="R55" s="14"/>
      <c r="S55" s="10"/>
      <c r="T55" s="10"/>
      <c r="U55" s="10"/>
      <c r="V55" s="10"/>
      <c r="W55" s="10"/>
      <c r="X55" s="10"/>
      <c r="Y55" s="10"/>
      <c r="Z55" s="10"/>
      <c r="AA55" s="10"/>
      <c r="AB55" s="10"/>
      <c r="AC55" s="10"/>
    </row>
    <row r="56" spans="3:29" s="8" customFormat="1" hidden="1" x14ac:dyDescent="0.25">
      <c r="D56" s="12">
        <f>H31*M56</f>
        <v>0</v>
      </c>
      <c r="E56" s="12"/>
      <c r="F56" s="12">
        <f>K31*O56</f>
        <v>113.3980924</v>
      </c>
      <c r="G56" s="12"/>
      <c r="H56" s="12">
        <f>M31*Q56</f>
        <v>0</v>
      </c>
      <c r="I56" s="12"/>
      <c r="J56" s="12"/>
      <c r="K56" s="10"/>
      <c r="L56" s="10"/>
      <c r="M56" s="13">
        <v>1</v>
      </c>
      <c r="N56" s="13"/>
      <c r="O56" s="13">
        <v>28.349523099999999</v>
      </c>
      <c r="P56" s="13"/>
      <c r="Q56" s="13">
        <v>453.59237000000002</v>
      </c>
      <c r="R56" s="14"/>
      <c r="S56" s="10"/>
      <c r="T56" s="10"/>
      <c r="U56" s="10"/>
      <c r="V56" s="10"/>
      <c r="W56" s="10"/>
      <c r="X56" s="10"/>
      <c r="Y56" s="10"/>
      <c r="Z56" s="10"/>
      <c r="AA56" s="10"/>
      <c r="AB56" s="10"/>
      <c r="AC56" s="10"/>
    </row>
    <row r="57" spans="3:29" s="8" customFormat="1" hidden="1" x14ac:dyDescent="0.25">
      <c r="D57" s="12">
        <f>H33*M57</f>
        <v>0</v>
      </c>
      <c r="E57" s="12"/>
      <c r="F57" s="12">
        <f>K33*O57</f>
        <v>0</v>
      </c>
      <c r="G57" s="12"/>
      <c r="H57" s="12">
        <f>M33*Q57</f>
        <v>113.3980925</v>
      </c>
      <c r="I57" s="12"/>
      <c r="J57" s="12"/>
      <c r="K57" s="10"/>
      <c r="L57" s="10"/>
      <c r="M57" s="13">
        <v>1</v>
      </c>
      <c r="N57" s="13"/>
      <c r="O57" s="13">
        <v>28.349523099999999</v>
      </c>
      <c r="P57" s="13"/>
      <c r="Q57" s="13">
        <v>453.59237000000002</v>
      </c>
      <c r="R57" s="14"/>
      <c r="S57" s="10"/>
      <c r="T57" s="10"/>
      <c r="U57" s="10"/>
      <c r="V57" s="10"/>
      <c r="W57" s="10"/>
      <c r="X57" s="10"/>
      <c r="Y57" s="10"/>
      <c r="Z57" s="10"/>
      <c r="AA57" s="10"/>
      <c r="AB57" s="10"/>
      <c r="AC57" s="10"/>
    </row>
    <row r="58" spans="3:29" s="8" customFormat="1" hidden="1" x14ac:dyDescent="0.25">
      <c r="D58" s="15"/>
      <c r="E58" s="15"/>
      <c r="F58" s="15"/>
      <c r="G58" s="15"/>
      <c r="H58" s="15"/>
      <c r="I58" s="15"/>
      <c r="J58" s="15"/>
      <c r="K58" s="15"/>
      <c r="L58" s="15"/>
      <c r="M58" s="15"/>
      <c r="N58" s="15"/>
      <c r="O58" s="15"/>
      <c r="P58" s="15"/>
      <c r="Q58" s="15"/>
      <c r="R58" s="15"/>
      <c r="S58" s="10"/>
      <c r="T58" s="10"/>
      <c r="U58" s="10"/>
      <c r="V58" s="10"/>
      <c r="W58" s="10"/>
      <c r="X58" s="10"/>
      <c r="Y58" s="10"/>
      <c r="Z58" s="10"/>
      <c r="AA58" s="10"/>
      <c r="AB58" s="10"/>
      <c r="AC58" s="10"/>
    </row>
    <row r="59" spans="3:29" s="8" customFormat="1" hidden="1" x14ac:dyDescent="0.25">
      <c r="D59" s="223" t="s">
        <v>5</v>
      </c>
      <c r="E59" s="223"/>
      <c r="F59" s="223"/>
      <c r="G59" s="223"/>
      <c r="H59" s="223"/>
      <c r="I59" s="9"/>
      <c r="J59" s="32"/>
      <c r="K59" s="15"/>
      <c r="L59" s="15"/>
      <c r="M59" s="223" t="s">
        <v>6</v>
      </c>
      <c r="N59" s="223"/>
      <c r="O59" s="223"/>
      <c r="P59" s="223"/>
      <c r="Q59" s="223"/>
      <c r="R59" s="15"/>
      <c r="S59" s="10"/>
      <c r="T59" s="10"/>
      <c r="U59" s="10"/>
      <c r="V59" s="10"/>
      <c r="W59" s="10"/>
      <c r="X59" s="10"/>
      <c r="Y59" s="10"/>
      <c r="Z59" s="10"/>
      <c r="AA59" s="10"/>
      <c r="AB59" s="10"/>
      <c r="AC59" s="10"/>
    </row>
    <row r="60" spans="3:29" s="8" customFormat="1" hidden="1" x14ac:dyDescent="0.25">
      <c r="D60" s="16">
        <f>D50/$F$14</f>
        <v>0</v>
      </c>
      <c r="E60" s="16"/>
      <c r="F60" s="16">
        <f>F50/$F$14</f>
        <v>3.9538033288172674</v>
      </c>
      <c r="G60" s="16"/>
      <c r="H60" s="16">
        <f>H50/$F$14</f>
        <v>0</v>
      </c>
      <c r="I60" s="16"/>
      <c r="J60" s="16"/>
      <c r="K60" s="15"/>
      <c r="L60" s="15"/>
      <c r="M60" s="17">
        <f>D14/M62</f>
        <v>113256.00000000001</v>
      </c>
      <c r="N60" s="17"/>
      <c r="O60" s="17"/>
      <c r="P60" s="17"/>
      <c r="Q60" s="18" t="s">
        <v>7</v>
      </c>
      <c r="R60" s="15"/>
      <c r="S60" s="10"/>
      <c r="T60" s="10"/>
      <c r="U60" s="10"/>
      <c r="V60" s="10"/>
      <c r="W60" s="10"/>
      <c r="X60" s="10"/>
      <c r="Y60" s="10"/>
      <c r="Z60" s="10"/>
      <c r="AA60" s="10"/>
      <c r="AB60" s="10"/>
      <c r="AC60" s="10"/>
    </row>
    <row r="61" spans="3:29" s="8" customFormat="1" hidden="1" x14ac:dyDescent="0.25">
      <c r="D61" s="16"/>
      <c r="E61" s="16"/>
      <c r="F61" s="16"/>
      <c r="G61" s="16"/>
      <c r="H61" s="16"/>
      <c r="I61" s="16"/>
      <c r="J61" s="16"/>
      <c r="K61" s="15"/>
      <c r="L61" s="15"/>
      <c r="M61" s="17"/>
      <c r="N61" s="17"/>
      <c r="O61" s="17"/>
      <c r="P61" s="17"/>
      <c r="Q61" s="18"/>
      <c r="R61" s="15"/>
      <c r="S61" s="10"/>
      <c r="T61" s="10"/>
      <c r="U61" s="10"/>
      <c r="V61" s="10"/>
      <c r="W61" s="10"/>
      <c r="X61" s="10"/>
      <c r="Y61" s="10"/>
      <c r="Z61" s="10"/>
      <c r="AA61" s="10"/>
      <c r="AB61" s="10"/>
      <c r="AC61" s="10"/>
    </row>
    <row r="62" spans="3:29" s="8" customFormat="1" hidden="1" x14ac:dyDescent="0.25">
      <c r="D62" s="16">
        <f>D51/$F$14</f>
        <v>0</v>
      </c>
      <c r="E62" s="16"/>
      <c r="F62" s="16">
        <f>F51/$F$14</f>
        <v>7.9076066576345347</v>
      </c>
      <c r="G62" s="16"/>
      <c r="H62" s="16">
        <f>H51/$F$14</f>
        <v>0</v>
      </c>
      <c r="I62" s="16"/>
      <c r="J62" s="16"/>
      <c r="K62" s="15"/>
      <c r="L62" s="15"/>
      <c r="M62" s="19">
        <f>200*F10/12/43560</f>
        <v>1.1478420569329659E-2</v>
      </c>
      <c r="N62" s="19"/>
      <c r="O62" s="19"/>
      <c r="P62" s="19"/>
      <c r="Q62" s="18" t="s">
        <v>8</v>
      </c>
      <c r="R62" s="15"/>
      <c r="S62" s="10"/>
      <c r="T62" s="10"/>
      <c r="U62" s="10"/>
      <c r="V62" s="10"/>
      <c r="W62" s="10"/>
      <c r="X62" s="10"/>
      <c r="Y62" s="10"/>
      <c r="Z62" s="10"/>
      <c r="AA62" s="10"/>
      <c r="AB62" s="10"/>
      <c r="AC62" s="10"/>
    </row>
    <row r="63" spans="3:29" s="8" customFormat="1" hidden="1" x14ac:dyDescent="0.25">
      <c r="D63" s="16"/>
      <c r="E63" s="16"/>
      <c r="F63" s="16"/>
      <c r="G63" s="16"/>
      <c r="H63" s="16"/>
      <c r="I63" s="16"/>
      <c r="J63" s="16"/>
      <c r="K63" s="15"/>
      <c r="L63" s="15"/>
      <c r="M63" s="19"/>
      <c r="N63" s="19"/>
      <c r="O63" s="19"/>
      <c r="P63" s="19"/>
      <c r="Q63" s="18"/>
      <c r="R63" s="15"/>
      <c r="S63" s="10"/>
      <c r="T63" s="10"/>
      <c r="U63" s="10"/>
      <c r="V63" s="10"/>
      <c r="W63" s="10"/>
      <c r="X63" s="10"/>
      <c r="Y63" s="10"/>
      <c r="Z63" s="10"/>
      <c r="AA63" s="10"/>
      <c r="AB63" s="10"/>
      <c r="AC63" s="10"/>
    </row>
    <row r="64" spans="3:29" s="8" customFormat="1" hidden="1" x14ac:dyDescent="0.25">
      <c r="D64" s="16">
        <f>D52/$F$14</f>
        <v>7.907606667661585</v>
      </c>
      <c r="E64" s="16"/>
      <c r="F64" s="16">
        <f>F52/$F$14</f>
        <v>0</v>
      </c>
      <c r="G64" s="16"/>
      <c r="H64" s="16">
        <f>H52/$F$14</f>
        <v>0</v>
      </c>
      <c r="I64" s="16"/>
      <c r="J64" s="16"/>
      <c r="K64" s="15"/>
      <c r="L64" s="15"/>
      <c r="M64" s="15"/>
      <c r="N64" s="15"/>
      <c r="O64" s="15"/>
      <c r="P64" s="15"/>
      <c r="Q64" s="15"/>
      <c r="R64" s="15"/>
      <c r="S64" s="10"/>
      <c r="T64" s="10"/>
      <c r="U64" s="10"/>
      <c r="V64" s="10"/>
      <c r="W64" s="10"/>
      <c r="X64" s="10"/>
      <c r="Y64" s="10"/>
      <c r="Z64" s="10"/>
      <c r="AA64" s="10"/>
      <c r="AB64" s="10"/>
      <c r="AC64" s="10"/>
    </row>
    <row r="65" spans="4:29" s="8" customFormat="1" hidden="1" x14ac:dyDescent="0.25">
      <c r="D65" s="16"/>
      <c r="E65" s="16"/>
      <c r="F65" s="16"/>
      <c r="G65" s="16"/>
      <c r="H65" s="16"/>
      <c r="I65" s="16"/>
      <c r="J65" s="16"/>
      <c r="K65" s="15"/>
      <c r="L65" s="15"/>
      <c r="M65" s="15"/>
      <c r="N65" s="15"/>
      <c r="O65" s="15"/>
      <c r="P65" s="15"/>
      <c r="Q65" s="15"/>
      <c r="R65" s="15"/>
      <c r="S65" s="10"/>
      <c r="T65" s="10"/>
      <c r="U65" s="10"/>
      <c r="V65" s="10"/>
      <c r="W65" s="10"/>
      <c r="X65" s="10"/>
      <c r="Y65" s="10"/>
      <c r="Z65" s="10"/>
      <c r="AA65" s="10"/>
      <c r="AB65" s="10"/>
      <c r="AC65" s="10"/>
    </row>
    <row r="66" spans="4:29" s="8" customFormat="1" hidden="1" x14ac:dyDescent="0.25">
      <c r="D66" s="16">
        <f>D53/$F$14</f>
        <v>0</v>
      </c>
      <c r="E66" s="16"/>
      <c r="F66" s="16">
        <f>F53/$F$14</f>
        <v>0</v>
      </c>
      <c r="G66" s="16"/>
      <c r="H66" s="16">
        <f>H53/$F$14</f>
        <v>3.1630426630538144</v>
      </c>
      <c r="I66" s="16"/>
      <c r="J66" s="16"/>
      <c r="K66" s="15"/>
      <c r="L66" s="15"/>
      <c r="M66" s="15"/>
      <c r="N66" s="15"/>
      <c r="O66" s="15"/>
      <c r="P66" s="15"/>
      <c r="Q66" s="15"/>
      <c r="R66" s="15"/>
      <c r="S66" s="10"/>
      <c r="T66" s="10"/>
      <c r="U66" s="10"/>
      <c r="V66" s="10"/>
      <c r="W66" s="10"/>
      <c r="X66" s="10"/>
      <c r="Y66" s="10"/>
      <c r="Z66" s="10"/>
      <c r="AA66" s="10"/>
      <c r="AB66" s="10"/>
      <c r="AC66" s="10"/>
    </row>
    <row r="67" spans="4:29" s="8" customFormat="1" hidden="1" x14ac:dyDescent="0.25">
      <c r="D67" s="223" t="s">
        <v>15</v>
      </c>
      <c r="E67" s="223"/>
      <c r="F67" s="223"/>
      <c r="G67" s="223"/>
      <c r="H67" s="223"/>
      <c r="I67" s="16"/>
      <c r="J67" s="16"/>
      <c r="K67" s="15"/>
      <c r="L67" s="15"/>
      <c r="M67" s="15"/>
      <c r="N67" s="15"/>
      <c r="O67" s="15"/>
      <c r="P67" s="15"/>
      <c r="Q67" s="15"/>
      <c r="R67" s="15"/>
      <c r="S67" s="10"/>
      <c r="T67" s="10"/>
      <c r="U67" s="10"/>
      <c r="V67" s="10"/>
      <c r="W67" s="10"/>
      <c r="X67" s="10"/>
      <c r="Y67" s="10"/>
      <c r="Z67" s="10"/>
      <c r="AA67" s="10"/>
      <c r="AB67" s="10"/>
      <c r="AC67" s="10"/>
    </row>
    <row r="68" spans="4:29" s="8" customFormat="1" hidden="1" x14ac:dyDescent="0.25">
      <c r="D68" s="16">
        <f>D56/$F$14</f>
        <v>0</v>
      </c>
      <c r="E68" s="16"/>
      <c r="F68" s="16">
        <f>F56/$F$14</f>
        <v>3.7901610143042599</v>
      </c>
      <c r="G68" s="16"/>
      <c r="H68" s="16">
        <f>H56/$F$14</f>
        <v>0</v>
      </c>
      <c r="I68" s="16"/>
      <c r="J68" s="16"/>
      <c r="K68" s="15"/>
      <c r="L68" s="15"/>
      <c r="M68" s="15"/>
      <c r="N68" s="15"/>
      <c r="O68" s="15"/>
      <c r="P68" s="15"/>
      <c r="Q68" s="15"/>
      <c r="R68" s="15"/>
      <c r="S68" s="10"/>
      <c r="T68" s="10"/>
      <c r="U68" s="10"/>
      <c r="V68" s="10"/>
      <c r="W68" s="10"/>
      <c r="X68" s="10"/>
      <c r="Y68" s="10"/>
      <c r="Z68" s="10"/>
      <c r="AA68" s="10"/>
      <c r="AB68" s="10"/>
      <c r="AC68" s="10"/>
    </row>
    <row r="69" spans="4:29" s="8" customFormat="1" hidden="1" x14ac:dyDescent="0.25">
      <c r="D69" s="16"/>
      <c r="E69" s="16"/>
      <c r="F69" s="16"/>
      <c r="G69" s="16"/>
      <c r="H69" s="16"/>
      <c r="I69" s="16"/>
      <c r="J69" s="16"/>
      <c r="K69" s="15"/>
      <c r="L69" s="15"/>
      <c r="M69" s="15"/>
      <c r="N69" s="15"/>
      <c r="O69" s="15"/>
      <c r="P69" s="15"/>
      <c r="Q69" s="15"/>
      <c r="R69" s="15"/>
      <c r="S69" s="10"/>
      <c r="T69" s="10"/>
      <c r="U69" s="10"/>
      <c r="V69" s="10"/>
      <c r="W69" s="10"/>
      <c r="X69" s="10"/>
      <c r="Y69" s="10"/>
      <c r="Z69" s="10"/>
      <c r="AA69" s="10"/>
      <c r="AB69" s="10"/>
      <c r="AC69" s="10"/>
    </row>
    <row r="70" spans="4:29" s="8" customFormat="1" hidden="1" x14ac:dyDescent="0.25">
      <c r="D70" s="16">
        <f>D57/$F$14</f>
        <v>0</v>
      </c>
      <c r="E70" s="16"/>
      <c r="F70" s="16">
        <f>F57/$F$14</f>
        <v>0</v>
      </c>
      <c r="G70" s="16"/>
      <c r="H70" s="16">
        <f>H57/$F$14</f>
        <v>3.7901610176466103</v>
      </c>
      <c r="I70" s="15"/>
      <c r="J70" s="15"/>
      <c r="K70" s="15"/>
      <c r="L70" s="15"/>
      <c r="M70" s="15"/>
      <c r="N70" s="15"/>
      <c r="O70" s="15"/>
      <c r="P70" s="15"/>
      <c r="Q70" s="15"/>
      <c r="R70" s="15"/>
      <c r="S70" s="10"/>
      <c r="T70" s="10"/>
      <c r="U70" s="10"/>
      <c r="V70" s="10"/>
      <c r="W70" s="10"/>
      <c r="X70" s="10"/>
      <c r="Y70" s="10"/>
      <c r="Z70" s="10"/>
      <c r="AA70" s="10"/>
      <c r="AB70" s="10"/>
      <c r="AC70" s="10"/>
    </row>
    <row r="71" spans="4:29" s="8" customFormat="1" hidden="1" x14ac:dyDescent="0.25">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4:29" s="8" customFormat="1" ht="15" hidden="1" customHeight="1" x14ac:dyDescent="0.25">
      <c r="D72" s="3"/>
      <c r="E72" s="3"/>
      <c r="F72" s="3"/>
      <c r="G72" s="10"/>
      <c r="H72" s="10"/>
      <c r="I72" s="10"/>
      <c r="J72" s="10"/>
      <c r="K72" s="10"/>
      <c r="L72" s="10"/>
      <c r="M72" s="10"/>
      <c r="N72" s="10"/>
      <c r="O72" s="10"/>
      <c r="P72" s="10"/>
      <c r="Q72" s="10"/>
      <c r="R72" s="10"/>
      <c r="S72" s="10"/>
      <c r="T72" s="10"/>
      <c r="U72" s="10"/>
      <c r="V72" s="10"/>
      <c r="W72" s="10"/>
      <c r="X72" s="10"/>
      <c r="Y72" s="10"/>
      <c r="Z72" s="10"/>
      <c r="AA72" s="10"/>
      <c r="AB72" s="10"/>
      <c r="AC72" s="10"/>
    </row>
  </sheetData>
  <sheetProtection sheet="1" objects="1" scenarios="1" selectLockedCells="1"/>
  <mergeCells count="32">
    <mergeCell ref="D22:F22"/>
    <mergeCell ref="O28:O29"/>
    <mergeCell ref="D33:F33"/>
    <mergeCell ref="D31:F31"/>
    <mergeCell ref="A1:T1"/>
    <mergeCell ref="D26:F26"/>
    <mergeCell ref="D17:F18"/>
    <mergeCell ref="D20:F20"/>
    <mergeCell ref="D5:E5"/>
    <mergeCell ref="M5:N5"/>
    <mergeCell ref="O8:Q8"/>
    <mergeCell ref="O10:Q10"/>
    <mergeCell ref="J8:K8"/>
    <mergeCell ref="J10:K10"/>
    <mergeCell ref="A2:T3"/>
    <mergeCell ref="D24:F24"/>
    <mergeCell ref="D46:H46"/>
    <mergeCell ref="F5:K5"/>
    <mergeCell ref="Q28:Q29"/>
    <mergeCell ref="O12:Q12"/>
    <mergeCell ref="D67:H67"/>
    <mergeCell ref="D55:H55"/>
    <mergeCell ref="H17:M17"/>
    <mergeCell ref="H28:M28"/>
    <mergeCell ref="D49:H49"/>
    <mergeCell ref="D59:H59"/>
    <mergeCell ref="M59:Q59"/>
    <mergeCell ref="Q17:Q18"/>
    <mergeCell ref="O17:O18"/>
    <mergeCell ref="D28:F29"/>
    <mergeCell ref="K46:M46"/>
    <mergeCell ref="D44:H44"/>
  </mergeCells>
  <conditionalFormatting sqref="M14">
    <cfRule type="cellIs" dxfId="45" priority="14" operator="equal">
      <formula>"Row Spacing?"</formula>
    </cfRule>
  </conditionalFormatting>
  <conditionalFormatting sqref="M14">
    <cfRule type="cellIs" dxfId="44" priority="13" operator="equal">
      <formula>"ENTER ROW SPACING"</formula>
    </cfRule>
  </conditionalFormatting>
  <conditionalFormatting sqref="M10">
    <cfRule type="cellIs" dxfId="43" priority="11" operator="equal">
      <formula>"VERIFY AREA ENTRIES"</formula>
    </cfRule>
  </conditionalFormatting>
  <hyperlinks>
    <hyperlink ref="A2:T3" location="Instructions!A1" display="Read instructions. Enter trt area dimensions or acreage. Calibrate to determine mL PER 200-FT, and metronome pace data. Indicate mix container volume (gal or L).  Indicate 1 rate for up to 6 products, plus adjuvants. Enter weather and position data."/>
  </hyperlinks>
  <printOptions horizontalCentered="1"/>
  <pageMargins left="0.7" right="0.7" top="1.25" bottom="0.75" header="0.3" footer="0.3"/>
  <pageSetup scale="89" orientation="portrait" r:id="rId1"/>
  <headerFooter>
    <oddHeader>&amp;L&amp;"-,Bold"&amp;14&amp;K5D0025BACKPACK SPRAYER CALIBRATION
&amp;"-,Regular"&amp;11DEPARTMENT OF SOIL AND CROP SCIENCES
WAYNE THOMPSON AND DAVID BALTENSPERGER&amp;R&amp;G
&amp;9&amp;K610022&amp;F</oddHeader>
    <oddFooter>&amp;C&amp;9&amp;K5D0025Educational programs of the Texas AgriLife Extension Service are open to all people without 
regard to race, color, sex, disability, religion, age, or national origin.</oddFooter>
  </headerFooter>
  <legacyDrawing r:id="rId2"/>
  <legacyDrawingHF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1"/>
  <sheetViews>
    <sheetView showGridLines="0" showRowColHeaders="0" zoomScale="77" zoomScaleNormal="77" workbookViewId="0">
      <selection activeCell="P25" sqref="P25:R25"/>
    </sheetView>
  </sheetViews>
  <sheetFormatPr defaultColWidth="0" defaultRowHeight="15" zeroHeight="1" x14ac:dyDescent="0.25"/>
  <cols>
    <col min="1" max="1" width="1.7109375" style="2" customWidth="1"/>
    <col min="2" max="2" width="13.7109375" customWidth="1"/>
    <col min="3" max="3" width="0.5703125" customWidth="1"/>
    <col min="4" max="4" width="13.7109375" customWidth="1"/>
    <col min="5" max="5" width="0.5703125" customWidth="1"/>
    <col min="6" max="6" width="13.7109375" customWidth="1"/>
    <col min="7" max="7" width="0.5703125" customWidth="1"/>
    <col min="8" max="8" width="13.7109375" customWidth="1"/>
    <col min="9" max="9" width="0.5703125" customWidth="1"/>
    <col min="10" max="10" width="12.7109375" customWidth="1"/>
    <col min="11" max="11" width="0.5703125" customWidth="1"/>
    <col min="12" max="12" width="12.7109375" customWidth="1"/>
    <col min="13" max="13" width="0.5703125" customWidth="1"/>
    <col min="14" max="14" width="12.7109375" customWidth="1"/>
    <col min="15" max="15" width="0.5703125" customWidth="1"/>
    <col min="16" max="16" width="12.7109375" customWidth="1"/>
    <col min="17" max="17" width="0.5703125" customWidth="1"/>
    <col min="18" max="18" width="11.7109375" customWidth="1"/>
    <col min="19" max="19" width="0.5703125" customWidth="1"/>
    <col min="20" max="20" width="11.7109375" customWidth="1"/>
    <col min="21" max="21" width="0.5703125" customWidth="1"/>
    <col min="22" max="22" width="11.7109375" customWidth="1"/>
    <col min="23" max="23" width="0.5703125" customWidth="1"/>
    <col min="24" max="24" width="12.7109375" customWidth="1"/>
    <col min="25" max="25" width="0.5703125" customWidth="1"/>
    <col min="26" max="26" width="12.7109375" customWidth="1"/>
    <col min="27" max="27" width="0.5703125" customWidth="1"/>
    <col min="28" max="28" width="12.7109375" customWidth="1"/>
    <col min="29" max="29" width="1.7109375" customWidth="1"/>
    <col min="30" max="31" width="9.5703125" hidden="1" customWidth="1"/>
    <col min="32" max="32" width="12.7109375" hidden="1" customWidth="1"/>
    <col min="33" max="33" width="5.5703125" hidden="1" customWidth="1"/>
    <col min="34" max="34" width="10.5703125" hidden="1" customWidth="1"/>
    <col min="35" max="35" width="1.7109375" hidden="1" customWidth="1"/>
    <col min="36" max="36" width="12.7109375" hidden="1" customWidth="1"/>
    <col min="37" max="38" width="9.140625" hidden="1" customWidth="1"/>
    <col min="39" max="16384" width="0.5703125" hidden="1"/>
  </cols>
  <sheetData>
    <row r="1" spans="1:38" ht="2.1" customHeight="1" x14ac:dyDescent="0.25">
      <c r="A1" s="240" t="s">
        <v>143</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row>
    <row r="2" spans="1:38" ht="21.95" customHeight="1" x14ac:dyDescent="0.25">
      <c r="B2" s="267" t="s">
        <v>132</v>
      </c>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c r="AC2" s="2"/>
    </row>
    <row r="3" spans="1:38" ht="3.95" customHeight="1" x14ac:dyDescent="0.25"/>
    <row r="4" spans="1:38" ht="30" customHeight="1" x14ac:dyDescent="0.25">
      <c r="B4" s="255" t="s">
        <v>119</v>
      </c>
      <c r="C4" s="255"/>
      <c r="D4" s="255"/>
      <c r="E4" s="20"/>
      <c r="F4" s="259" t="str">
        <f>IF('MIX RATES'!F5="","",'MIX RATES'!F5)</f>
        <v>2C-IF, PROJECT NAME OR CODE …………….</v>
      </c>
      <c r="G4" s="260"/>
      <c r="H4" s="260"/>
      <c r="I4" s="260"/>
      <c r="J4" s="260"/>
      <c r="K4" s="260"/>
      <c r="L4" s="260"/>
      <c r="M4" s="260"/>
      <c r="N4" s="260"/>
      <c r="O4" s="260"/>
      <c r="P4" s="261"/>
      <c r="R4" s="265" t="s">
        <v>117</v>
      </c>
      <c r="S4" s="265"/>
      <c r="T4" s="265"/>
      <c r="U4" s="265"/>
      <c r="V4" s="266"/>
      <c r="X4" s="256"/>
      <c r="Y4" s="257"/>
      <c r="Z4" s="257"/>
      <c r="AA4" s="257"/>
      <c r="AB4" s="258"/>
      <c r="AC4" s="2"/>
    </row>
    <row r="5" spans="1:38" ht="3.95" customHeight="1" x14ac:dyDescent="0.25">
      <c r="B5" s="2"/>
      <c r="C5" s="2"/>
      <c r="D5" s="2"/>
      <c r="E5" s="2"/>
      <c r="F5" s="2"/>
      <c r="G5" s="2"/>
      <c r="H5" s="2"/>
      <c r="I5" s="2"/>
      <c r="J5" s="2"/>
      <c r="K5" s="2"/>
      <c r="L5" s="2"/>
      <c r="M5" s="2"/>
      <c r="N5" s="2"/>
      <c r="O5" s="2"/>
      <c r="P5" s="2"/>
      <c r="Q5" s="2"/>
      <c r="R5" s="2"/>
      <c r="S5" s="188"/>
      <c r="T5" s="2"/>
      <c r="U5" s="2"/>
      <c r="V5" s="2"/>
      <c r="W5" s="2"/>
      <c r="X5" s="185"/>
      <c r="Y5" s="185"/>
      <c r="Z5" s="185"/>
      <c r="AA5" s="185"/>
      <c r="AB5" s="185"/>
      <c r="AC5" s="185"/>
    </row>
    <row r="6" spans="1:38" ht="30" customHeight="1" x14ac:dyDescent="0.25">
      <c r="B6" s="255" t="s">
        <v>123</v>
      </c>
      <c r="C6" s="255"/>
      <c r="D6" s="255"/>
      <c r="F6" s="262"/>
      <c r="G6" s="263"/>
      <c r="H6" s="263"/>
      <c r="I6" s="263"/>
      <c r="J6" s="263"/>
      <c r="K6" s="263"/>
      <c r="L6" s="263"/>
      <c r="M6" s="263"/>
      <c r="N6" s="263"/>
      <c r="O6" s="263"/>
      <c r="P6" s="264"/>
      <c r="R6" s="265" t="s">
        <v>118</v>
      </c>
      <c r="S6" s="265"/>
      <c r="T6" s="265"/>
      <c r="U6" s="265"/>
      <c r="V6" s="266"/>
      <c r="X6" s="256"/>
      <c r="Y6" s="257"/>
      <c r="Z6" s="257"/>
      <c r="AA6" s="257"/>
      <c r="AB6" s="258"/>
      <c r="AC6" s="2"/>
    </row>
    <row r="7" spans="1:38" ht="3.95" customHeight="1" x14ac:dyDescent="0.25">
      <c r="B7" s="2"/>
      <c r="C7" s="2"/>
      <c r="D7" s="2"/>
      <c r="E7" s="2"/>
      <c r="F7" s="2"/>
      <c r="G7" s="2"/>
      <c r="H7" s="2"/>
      <c r="I7" s="2"/>
      <c r="J7" s="2"/>
      <c r="K7" s="2"/>
      <c r="L7" s="2"/>
      <c r="M7" s="2"/>
      <c r="N7" s="2"/>
      <c r="O7" s="2"/>
      <c r="P7" s="2"/>
      <c r="Q7" s="2"/>
      <c r="R7" s="2"/>
      <c r="S7" s="188"/>
      <c r="T7" s="2"/>
      <c r="U7" s="2"/>
      <c r="V7" s="2"/>
      <c r="W7" s="2"/>
      <c r="AA7" s="185"/>
      <c r="AB7" s="185"/>
      <c r="AC7" s="185"/>
    </row>
    <row r="8" spans="1:38" ht="30" customHeight="1" x14ac:dyDescent="0.25">
      <c r="A8" s="185"/>
      <c r="B8" s="300" t="str">
        <f>IF(T27="FIELD Area Treated","",IF(B10=0,"ENTER # OF PESTICIDE TREATMENTS","Number of Treatments"))</f>
        <v>Number of Treatments</v>
      </c>
      <c r="C8" s="300"/>
      <c r="D8" s="300"/>
      <c r="E8" s="184"/>
      <c r="F8" s="209" t="s">
        <v>124</v>
      </c>
      <c r="G8" s="189"/>
      <c r="H8" s="209" t="s">
        <v>125</v>
      </c>
      <c r="I8" s="189"/>
      <c r="J8" s="209" t="s">
        <v>126</v>
      </c>
      <c r="K8" s="189"/>
      <c r="L8" s="209" t="s">
        <v>127</v>
      </c>
      <c r="N8" s="300" t="s">
        <v>138</v>
      </c>
      <c r="O8" s="300"/>
      <c r="P8" s="304"/>
      <c r="Q8" s="185"/>
      <c r="R8" s="265" t="s">
        <v>139</v>
      </c>
      <c r="S8" s="265"/>
      <c r="T8" s="265"/>
      <c r="U8" s="265"/>
      <c r="V8" s="265"/>
      <c r="W8" s="185"/>
      <c r="X8" s="256"/>
      <c r="Y8" s="257"/>
      <c r="Z8" s="257"/>
      <c r="AA8" s="257"/>
      <c r="AB8" s="258"/>
      <c r="AC8" s="185"/>
    </row>
    <row r="9" spans="1:38" ht="3.95" customHeight="1" x14ac:dyDescent="0.25">
      <c r="B9" s="2"/>
      <c r="C9" s="2"/>
      <c r="D9" s="2"/>
      <c r="E9" s="2"/>
      <c r="F9" s="2"/>
      <c r="H9" s="2"/>
      <c r="J9" s="2"/>
      <c r="K9" s="2"/>
      <c r="L9" s="2"/>
      <c r="N9" s="2"/>
      <c r="O9" s="2"/>
      <c r="P9" s="2"/>
      <c r="Q9" s="2"/>
      <c r="R9" s="2"/>
      <c r="S9" s="188"/>
      <c r="T9" s="2"/>
      <c r="U9" s="2"/>
      <c r="V9" s="2"/>
      <c r="W9" s="2"/>
      <c r="X9" s="185"/>
      <c r="Y9" s="185"/>
      <c r="Z9" s="185"/>
      <c r="AA9" s="185"/>
      <c r="AB9" s="185"/>
      <c r="AC9" s="185"/>
    </row>
    <row r="10" spans="1:38" ht="30" customHeight="1" x14ac:dyDescent="0.25">
      <c r="B10" s="301">
        <v>5</v>
      </c>
      <c r="C10" s="302"/>
      <c r="D10" s="303"/>
      <c r="E10" s="184"/>
      <c r="F10" s="199">
        <f>IF('MIX RATES'!D38="","",'MIX RATES'!D38)</f>
        <v>3</v>
      </c>
      <c r="H10" s="198">
        <f>IF('MIX RATES'!F38="","",'MIX RATES'!F38)</f>
        <v>120</v>
      </c>
      <c r="J10" s="197">
        <f>IF('MIX RATES'!H38="","",'MIX RATES'!H38)</f>
        <v>94</v>
      </c>
      <c r="L10" s="196">
        <f>IF('MIX RATES'!D42="","",'MIX RATES'!D42)</f>
        <v>82</v>
      </c>
      <c r="N10" s="200">
        <f>IF('MIX RATES'!F42="","",'MIX RATES'!F42)</f>
        <v>30.544577</v>
      </c>
      <c r="O10" s="210"/>
      <c r="P10" s="201">
        <f>IF('MIX RATES'!H42="","",'MIX RATES'!H42)</f>
        <v>-96.432569999999998</v>
      </c>
      <c r="Q10" s="3"/>
      <c r="R10" s="211" t="s">
        <v>140</v>
      </c>
      <c r="T10" s="195">
        <f ca="1">IF('MIX RATES'!O5=0,"",'MIX RATES'!O5)</f>
        <v>43408.74966134259</v>
      </c>
      <c r="V10" s="211" t="s">
        <v>142</v>
      </c>
      <c r="W10" s="3"/>
      <c r="X10" s="204">
        <v>0.52083333333333337</v>
      </c>
      <c r="Z10" s="212" t="s">
        <v>141</v>
      </c>
      <c r="AB10" s="205">
        <f ca="1">IF('MIX RATES'!Q5=0,"",'MIX RATES'!Q5)</f>
        <v>43408.74966134259</v>
      </c>
      <c r="AC10" s="2"/>
    </row>
    <row r="11" spans="1:38" ht="3.95" customHeight="1" x14ac:dyDescent="0.25">
      <c r="B11" s="2"/>
      <c r="C11" s="2"/>
      <c r="D11" s="2"/>
      <c r="E11" s="2"/>
      <c r="F11" s="2"/>
      <c r="G11" s="2"/>
      <c r="H11" s="2"/>
      <c r="I11" s="2"/>
      <c r="J11" s="2"/>
      <c r="K11" s="2"/>
      <c r="L11" s="2"/>
      <c r="M11" s="2"/>
      <c r="N11" s="2"/>
      <c r="O11" s="2"/>
      <c r="P11" s="2"/>
      <c r="Q11" s="2"/>
      <c r="R11" s="2"/>
      <c r="S11" s="188"/>
      <c r="T11" s="2"/>
      <c r="U11" s="2"/>
      <c r="V11" s="2"/>
      <c r="W11" s="2"/>
      <c r="X11" s="185"/>
      <c r="Y11" s="185"/>
      <c r="Z11" s="185"/>
      <c r="AA11" s="185"/>
      <c r="AB11" s="185"/>
      <c r="AC11" s="185"/>
    </row>
    <row r="12" spans="1:38" ht="21.95" customHeight="1" x14ac:dyDescent="0.25">
      <c r="B12" s="288" t="s">
        <v>137</v>
      </c>
      <c r="C12" s="288"/>
      <c r="D12" s="289"/>
      <c r="E12" s="167"/>
      <c r="F12" s="254" t="s">
        <v>61</v>
      </c>
      <c r="G12" s="254"/>
      <c r="H12" s="254"/>
      <c r="I12" s="186"/>
      <c r="J12" s="254" t="s">
        <v>62</v>
      </c>
      <c r="K12" s="254"/>
      <c r="L12" s="254"/>
      <c r="M12" s="186"/>
      <c r="N12" s="295" t="s">
        <v>121</v>
      </c>
      <c r="O12" s="168"/>
      <c r="P12" s="268" t="s">
        <v>131</v>
      </c>
      <c r="Q12" s="268"/>
      <c r="R12" s="268"/>
      <c r="S12" s="168"/>
      <c r="T12" s="254" t="s">
        <v>134</v>
      </c>
      <c r="U12" s="254"/>
      <c r="V12" s="254"/>
      <c r="W12" s="186"/>
      <c r="X12" s="254" t="s">
        <v>135</v>
      </c>
      <c r="Y12" s="168"/>
      <c r="Z12" s="254" t="s">
        <v>136</v>
      </c>
      <c r="AA12" s="254"/>
      <c r="AB12" s="254"/>
      <c r="AC12" s="2"/>
      <c r="AF12" s="293" t="s">
        <v>74</v>
      </c>
      <c r="AG12" s="293"/>
      <c r="AH12" s="293"/>
      <c r="AJ12" s="293" t="s">
        <v>73</v>
      </c>
      <c r="AK12" s="293"/>
      <c r="AL12" s="293"/>
    </row>
    <row r="13" spans="1:38" ht="21.95" customHeight="1" x14ac:dyDescent="0.25">
      <c r="B13" s="289"/>
      <c r="C13" s="289"/>
      <c r="D13" s="289"/>
      <c r="E13" s="167"/>
      <c r="F13" s="254"/>
      <c r="G13" s="254"/>
      <c r="H13" s="254"/>
      <c r="I13" s="186"/>
      <c r="J13" s="254"/>
      <c r="K13" s="254"/>
      <c r="L13" s="254"/>
      <c r="M13" s="186"/>
      <c r="N13" s="295"/>
      <c r="O13" s="168"/>
      <c r="P13" s="268"/>
      <c r="Q13" s="268"/>
      <c r="R13" s="268"/>
      <c r="S13" s="168"/>
      <c r="T13" s="170" t="s">
        <v>65</v>
      </c>
      <c r="U13" s="169"/>
      <c r="V13" s="170" t="s">
        <v>66</v>
      </c>
      <c r="W13" s="186"/>
      <c r="X13" s="254"/>
      <c r="Y13" s="168"/>
      <c r="Z13" s="254"/>
      <c r="AA13" s="254"/>
      <c r="AB13" s="254"/>
      <c r="AC13" s="2"/>
      <c r="AD13" t="s">
        <v>70</v>
      </c>
      <c r="AE13" t="s">
        <v>71</v>
      </c>
      <c r="AF13" t="s">
        <v>72</v>
      </c>
      <c r="AG13" t="s">
        <v>65</v>
      </c>
      <c r="AH13" t="s">
        <v>66</v>
      </c>
      <c r="AJ13" t="s">
        <v>72</v>
      </c>
      <c r="AK13" t="s">
        <v>65</v>
      </c>
      <c r="AL13" t="s">
        <v>66</v>
      </c>
    </row>
    <row r="14" spans="1:38" ht="3" customHeight="1" x14ac:dyDescent="0.25">
      <c r="B14" s="2"/>
      <c r="C14" s="2"/>
      <c r="D14" s="2"/>
      <c r="E14" s="2"/>
      <c r="F14" s="2"/>
      <c r="G14" s="2"/>
      <c r="H14" s="2"/>
      <c r="I14" s="2"/>
      <c r="J14" s="2"/>
      <c r="K14" s="2"/>
      <c r="L14" s="2"/>
      <c r="M14" s="2"/>
      <c r="N14" s="2"/>
      <c r="O14" s="2"/>
      <c r="P14" s="2"/>
      <c r="Q14" s="2"/>
      <c r="R14" s="2"/>
      <c r="S14" s="188"/>
      <c r="T14" s="2"/>
      <c r="U14" s="2"/>
      <c r="V14" s="2"/>
      <c r="W14" s="2"/>
      <c r="X14" s="185"/>
      <c r="Y14" s="185"/>
      <c r="Z14" s="185"/>
      <c r="AA14" s="185"/>
      <c r="AB14" s="185"/>
      <c r="AC14" s="185"/>
      <c r="AD14" s="158"/>
      <c r="AE14" s="158"/>
      <c r="AF14" s="158"/>
      <c r="AG14" s="158"/>
    </row>
    <row r="15" spans="1:38" ht="30" customHeight="1" x14ac:dyDescent="0.25">
      <c r="B15" s="275" t="str">
        <f>IF('MIX RATES'!D20&lt;&gt;"",'MIX RATES'!D20,"")</f>
        <v>PRODUCT A (TRT 2 and 4)</v>
      </c>
      <c r="C15" s="276"/>
      <c r="D15" s="277"/>
      <c r="E15" s="184"/>
      <c r="F15" s="294"/>
      <c r="G15" s="279"/>
      <c r="H15" s="280"/>
      <c r="I15" s="187"/>
      <c r="J15" s="278"/>
      <c r="K15" s="279"/>
      <c r="L15" s="280"/>
      <c r="M15" s="187"/>
      <c r="N15" s="203"/>
      <c r="O15" s="171"/>
      <c r="P15" s="278"/>
      <c r="Q15" s="279"/>
      <c r="R15" s="280"/>
      <c r="S15" s="172"/>
      <c r="T15" s="179">
        <v>1</v>
      </c>
      <c r="U15" s="172"/>
      <c r="V15" s="180"/>
      <c r="W15" s="187"/>
      <c r="X15" s="190">
        <f>IF(MAX('MIX RATES'!D60:H60)=0,"",MAX('MIX RATES'!D60:H60)*100*0.0338140227)</f>
        <v>13.369399551196265</v>
      </c>
      <c r="Y15" s="159"/>
      <c r="Z15" s="192">
        <f ca="1">IF(T$10="","",IF(AND(T15=0,V15=0),"",'MIX RATES'!$O$5+AG15+AK15))</f>
        <v>43409.74966134259</v>
      </c>
      <c r="AA15" s="193"/>
      <c r="AB15" s="194">
        <f ca="1">IF(AB$10="","",IF(AND(T15=0,V15=0),"",'MIX RATES'!$Q$5+TIME(AH15,0,0)+TIME(AL15,0,0)))</f>
        <v>43408.74966134259</v>
      </c>
      <c r="AC15" s="33"/>
      <c r="AD15" s="162">
        <f ca="1">'MIX RATES'!$O$5</f>
        <v>43408.74966134259</v>
      </c>
      <c r="AE15" s="163">
        <f ca="1">'MIX RATES'!$Q$5</f>
        <v>43408.74966134259</v>
      </c>
      <c r="AF15" s="164">
        <f>T15</f>
        <v>1</v>
      </c>
      <c r="AG15" s="164">
        <f>TRUNC(AF15,0)</f>
        <v>1</v>
      </c>
      <c r="AH15" s="165">
        <f>(AF15-AG15)*24</f>
        <v>0</v>
      </c>
      <c r="AJ15" s="165">
        <f>V15/24</f>
        <v>0</v>
      </c>
      <c r="AK15" s="165">
        <f>TRUNC(AJ15)</f>
        <v>0</v>
      </c>
      <c r="AL15" s="165">
        <f>(AJ15-AK15)*24</f>
        <v>0</v>
      </c>
    </row>
    <row r="16" spans="1:38" ht="3.95" customHeight="1" x14ac:dyDescent="0.25">
      <c r="B16" s="2"/>
      <c r="C16" s="2"/>
      <c r="D16" s="2"/>
      <c r="E16" s="2"/>
      <c r="F16" s="2"/>
      <c r="G16" s="2"/>
      <c r="H16" s="2"/>
      <c r="I16" s="2"/>
      <c r="J16" s="2"/>
      <c r="K16" s="2"/>
      <c r="L16" s="2"/>
      <c r="M16" s="2"/>
      <c r="N16" s="2"/>
      <c r="O16" s="2"/>
      <c r="P16" s="2"/>
      <c r="Q16" s="2"/>
      <c r="R16" s="2"/>
      <c r="S16" s="188"/>
      <c r="T16" s="2"/>
      <c r="U16" s="2"/>
      <c r="V16" s="2"/>
      <c r="W16" s="2"/>
      <c r="X16" s="185"/>
      <c r="Y16" s="185"/>
      <c r="Z16" s="185"/>
      <c r="AA16" s="185"/>
      <c r="AB16" s="185"/>
      <c r="AC16" s="185"/>
      <c r="AD16" s="161"/>
      <c r="AE16" s="161"/>
      <c r="AF16" s="161"/>
      <c r="AG16" s="161"/>
      <c r="AH16" s="161"/>
      <c r="AI16" s="160"/>
      <c r="AJ16" s="166"/>
      <c r="AK16" s="166"/>
      <c r="AL16" s="161"/>
    </row>
    <row r="17" spans="2:38" ht="30" customHeight="1" x14ac:dyDescent="0.25">
      <c r="B17" s="275" t="str">
        <f>IF('MIX RATES'!D22&lt;&gt;"",'MIX RATES'!D22,"")</f>
        <v>PRODUCT B (TRT 3 and 5)</v>
      </c>
      <c r="C17" s="276"/>
      <c r="D17" s="277"/>
      <c r="E17" s="184"/>
      <c r="F17" s="278"/>
      <c r="G17" s="279"/>
      <c r="H17" s="280"/>
      <c r="I17" s="187"/>
      <c r="J17" s="278"/>
      <c r="K17" s="279"/>
      <c r="L17" s="280"/>
      <c r="M17" s="187"/>
      <c r="N17" s="203"/>
      <c r="O17" s="171"/>
      <c r="P17" s="278"/>
      <c r="Q17" s="279"/>
      <c r="R17" s="280"/>
      <c r="S17" s="172"/>
      <c r="T17" s="179"/>
      <c r="U17" s="172"/>
      <c r="V17" s="180">
        <v>24</v>
      </c>
      <c r="W17" s="187"/>
      <c r="X17" s="190">
        <f>IF(MAX('MIX RATES'!D62:H62)=0,"",MAX('MIX RATES'!D62:H62)*100*0.0338140227)</f>
        <v>26.73879910239253</v>
      </c>
      <c r="Y17" s="159"/>
      <c r="Z17" s="192">
        <f ca="1">IF(T$10="","",IF(AND(T17=0,V17=0),"",'MIX RATES'!$O$5+AG17+AK17))</f>
        <v>43409.74966134259</v>
      </c>
      <c r="AA17" s="193"/>
      <c r="AB17" s="194">
        <f ca="1">IF(AB$10="","",IF(AND(T17=0,V17=0),"",'MIX RATES'!$Q$5+TIME(AH17,0,0)+TIME(AL17,0,0)))</f>
        <v>43408.74966134259</v>
      </c>
      <c r="AC17" s="33"/>
      <c r="AD17" s="162">
        <f ca="1">'MIX RATES'!$O$5</f>
        <v>43408.74966134259</v>
      </c>
      <c r="AE17" s="163">
        <f ca="1">'MIX RATES'!$Q$5</f>
        <v>43408.74966134259</v>
      </c>
      <c r="AF17" s="164">
        <f>T17</f>
        <v>0</v>
      </c>
      <c r="AG17" s="164">
        <f>TRUNC(AF17,0)</f>
        <v>0</v>
      </c>
      <c r="AH17" s="165">
        <f>(AF17-AG17)*24</f>
        <v>0</v>
      </c>
      <c r="AJ17" s="165">
        <f>V17/24</f>
        <v>1</v>
      </c>
      <c r="AK17" s="165">
        <f>TRUNC(AJ17)</f>
        <v>1</v>
      </c>
      <c r="AL17" s="165">
        <f>(AJ17-AK17)*24</f>
        <v>0</v>
      </c>
    </row>
    <row r="18" spans="2:38" ht="3.95" customHeight="1" x14ac:dyDescent="0.25">
      <c r="B18" s="2"/>
      <c r="C18" s="2"/>
      <c r="D18" s="2"/>
      <c r="E18" s="2"/>
      <c r="F18" s="2"/>
      <c r="G18" s="2"/>
      <c r="H18" s="2"/>
      <c r="I18" s="2"/>
      <c r="J18" s="2"/>
      <c r="K18" s="2"/>
      <c r="L18" s="2"/>
      <c r="M18" s="2"/>
      <c r="N18" s="2"/>
      <c r="O18" s="2"/>
      <c r="P18" s="2"/>
      <c r="Q18" s="2"/>
      <c r="R18" s="2"/>
      <c r="S18" s="188"/>
      <c r="T18" s="2"/>
      <c r="U18" s="2"/>
      <c r="V18" s="2"/>
      <c r="W18" s="2"/>
      <c r="X18" s="185"/>
      <c r="Y18" s="185"/>
      <c r="Z18" s="185"/>
      <c r="AA18" s="185"/>
      <c r="AB18" s="185"/>
      <c r="AC18" s="185"/>
      <c r="AD18" s="161"/>
      <c r="AE18" s="161"/>
      <c r="AF18" s="161"/>
      <c r="AG18" s="161"/>
      <c r="AH18" s="161"/>
      <c r="AI18" s="160"/>
      <c r="AJ18" s="166"/>
      <c r="AK18" s="166"/>
      <c r="AL18" s="161"/>
    </row>
    <row r="19" spans="2:38" ht="30" customHeight="1" x14ac:dyDescent="0.25">
      <c r="B19" s="275" t="str">
        <f>IF('MIX RATES'!D24&lt;&gt;"",'MIX RATES'!D24,"")</f>
        <v>PRODUCT C (TRT 2 and 3)</v>
      </c>
      <c r="C19" s="276"/>
      <c r="D19" s="277"/>
      <c r="E19" s="184"/>
      <c r="F19" s="278"/>
      <c r="G19" s="279"/>
      <c r="H19" s="280"/>
      <c r="I19" s="187"/>
      <c r="J19" s="278"/>
      <c r="K19" s="279"/>
      <c r="L19" s="280"/>
      <c r="M19" s="187"/>
      <c r="N19" s="203"/>
      <c r="O19" s="171"/>
      <c r="P19" s="278"/>
      <c r="Q19" s="279"/>
      <c r="R19" s="280"/>
      <c r="S19" s="172"/>
      <c r="T19" s="179">
        <v>1.5</v>
      </c>
      <c r="U19" s="172"/>
      <c r="V19" s="180"/>
      <c r="W19" s="187"/>
      <c r="X19" s="190">
        <f>IF(MAX('MIX RATES'!D64:H64)=0,"",MAX('MIX RATES'!D64:H64)*100*0.0338140227)</f>
        <v>26.73879913629802</v>
      </c>
      <c r="Y19" s="159"/>
      <c r="Z19" s="192">
        <f ca="1">IF(T$10="","",IF(AND(T19=0,V19=0),"",'MIX RATES'!$O$5+AG19+AK19))</f>
        <v>43409.74966134259</v>
      </c>
      <c r="AA19" s="193"/>
      <c r="AB19" s="194">
        <f ca="1">IF(AB$10="","",IF(AND(T19=0,V19=0),"",'MIX RATES'!$Q$5+TIME(AH19,0,0)+TIME(AL19,0,0)))</f>
        <v>43409.24966134259</v>
      </c>
      <c r="AC19" s="33"/>
      <c r="AD19" s="162">
        <f ca="1">'MIX RATES'!$O$5</f>
        <v>43408.74966134259</v>
      </c>
      <c r="AE19" s="163">
        <f ca="1">'MIX RATES'!$Q$5</f>
        <v>43408.74966134259</v>
      </c>
      <c r="AF19" s="164">
        <f>T19</f>
        <v>1.5</v>
      </c>
      <c r="AG19" s="164">
        <f>TRUNC(AF19,0)</f>
        <v>1</v>
      </c>
      <c r="AH19" s="165">
        <f>(AF19-AG19)*24</f>
        <v>12</v>
      </c>
      <c r="AJ19" s="165">
        <f>V19/24</f>
        <v>0</v>
      </c>
      <c r="AK19" s="165">
        <f>TRUNC(AJ19)</f>
        <v>0</v>
      </c>
      <c r="AL19" s="165">
        <f>(AJ19-AK19)*24</f>
        <v>0</v>
      </c>
    </row>
    <row r="20" spans="2:38" ht="3.95" customHeight="1" x14ac:dyDescent="0.25">
      <c r="B20" s="2"/>
      <c r="C20" s="2"/>
      <c r="D20" s="2"/>
      <c r="E20" s="2"/>
      <c r="F20" s="2"/>
      <c r="G20" s="2"/>
      <c r="H20" s="2"/>
      <c r="I20" s="2"/>
      <c r="J20" s="2"/>
      <c r="K20" s="2"/>
      <c r="L20" s="2"/>
      <c r="M20" s="2"/>
      <c r="N20" s="2"/>
      <c r="O20" s="2"/>
      <c r="P20" s="2"/>
      <c r="Q20" s="2"/>
      <c r="R20" s="2"/>
      <c r="S20" s="188"/>
      <c r="T20" s="2"/>
      <c r="U20" s="2"/>
      <c r="V20" s="2"/>
      <c r="W20" s="2"/>
      <c r="X20" s="185"/>
      <c r="Y20" s="185"/>
      <c r="Z20" s="185"/>
      <c r="AA20" s="185"/>
      <c r="AB20" s="185"/>
      <c r="AC20" s="185"/>
      <c r="AD20" s="161"/>
      <c r="AE20" s="161"/>
      <c r="AF20" s="161"/>
      <c r="AG20" s="161"/>
      <c r="AH20" s="161"/>
      <c r="AI20" s="160"/>
      <c r="AJ20" s="166"/>
      <c r="AK20" s="166"/>
      <c r="AL20" s="161"/>
    </row>
    <row r="21" spans="2:38" ht="30" customHeight="1" x14ac:dyDescent="0.25">
      <c r="B21" s="275" t="str">
        <f>IF('MIX RATES'!D26&lt;&gt;"",'MIX RATES'!D26,"")</f>
        <v>PRODUCT D (TRT 4 and 5)</v>
      </c>
      <c r="C21" s="276"/>
      <c r="D21" s="277"/>
      <c r="E21" s="184"/>
      <c r="F21" s="278"/>
      <c r="G21" s="279"/>
      <c r="H21" s="280"/>
      <c r="I21" s="187"/>
      <c r="J21" s="278"/>
      <c r="K21" s="279"/>
      <c r="L21" s="280"/>
      <c r="M21" s="187"/>
      <c r="N21" s="203"/>
      <c r="O21" s="171"/>
      <c r="P21" s="278"/>
      <c r="Q21" s="279"/>
      <c r="R21" s="280"/>
      <c r="S21" s="172"/>
      <c r="T21" s="179"/>
      <c r="U21" s="172"/>
      <c r="V21" s="180">
        <v>36</v>
      </c>
      <c r="W21" s="187"/>
      <c r="X21" s="190">
        <f>IF(MAX('MIX RATES'!D66:H66)=0,"",MAX('MIX RATES'!D66:H66)*100*0.0338140227)</f>
        <v>10.695519640957013</v>
      </c>
      <c r="Y21" s="159"/>
      <c r="Z21" s="192">
        <f ca="1">IF(T$10="","",IF(AND(T21=0,V21=0),"",'MIX RATES'!$O$5+AG21+AK21))</f>
        <v>43409.74966134259</v>
      </c>
      <c r="AA21" s="193"/>
      <c r="AB21" s="194">
        <f ca="1">IF(AB$10="","",IF(AND(T21=0,V21=0),"",'MIX RATES'!$Q$5+TIME(AH21,0,0)+TIME(AL21,0,0)))</f>
        <v>43409.24966134259</v>
      </c>
      <c r="AC21" s="33"/>
      <c r="AD21" s="162">
        <f ca="1">'MIX RATES'!$O$5</f>
        <v>43408.74966134259</v>
      </c>
      <c r="AE21" s="163">
        <f ca="1">'MIX RATES'!$Q$5</f>
        <v>43408.74966134259</v>
      </c>
      <c r="AF21" s="164">
        <f>T21</f>
        <v>0</v>
      </c>
      <c r="AG21" s="164">
        <f>TRUNC(AF21,0)</f>
        <v>0</v>
      </c>
      <c r="AH21" s="165">
        <f>(AF21-AG21)*24</f>
        <v>0</v>
      </c>
      <c r="AJ21" s="165">
        <f>V21/24</f>
        <v>1.5</v>
      </c>
      <c r="AK21" s="165">
        <f>TRUNC(AJ21)</f>
        <v>1</v>
      </c>
      <c r="AL21" s="165">
        <f>(AJ21-AK21)*24</f>
        <v>12</v>
      </c>
    </row>
    <row r="22" spans="2:38" ht="3.95" customHeight="1" x14ac:dyDescent="0.25">
      <c r="B22" s="2"/>
      <c r="C22" s="2"/>
      <c r="D22" s="2"/>
      <c r="E22" s="2"/>
      <c r="F22" s="2"/>
      <c r="G22" s="2"/>
      <c r="H22" s="2"/>
      <c r="I22" s="2"/>
      <c r="J22" s="2"/>
      <c r="K22" s="2"/>
      <c r="L22" s="2"/>
      <c r="M22" s="2"/>
      <c r="N22" s="2"/>
      <c r="O22" s="2"/>
      <c r="P22" s="2"/>
      <c r="Q22" s="2"/>
      <c r="R22" s="2"/>
      <c r="S22" s="188"/>
      <c r="T22" s="2"/>
      <c r="U22" s="2"/>
      <c r="V22" s="2"/>
      <c r="W22" s="2"/>
      <c r="X22" s="185"/>
      <c r="Y22" s="185"/>
      <c r="Z22" s="185"/>
      <c r="AA22" s="185"/>
      <c r="AB22" s="185"/>
      <c r="AC22" s="185"/>
      <c r="AD22" s="161"/>
      <c r="AE22" s="161"/>
      <c r="AF22" s="161"/>
      <c r="AG22" s="161"/>
      <c r="AH22" s="161"/>
      <c r="AI22" s="160"/>
      <c r="AJ22" s="166"/>
      <c r="AK22" s="166"/>
      <c r="AL22" s="161"/>
    </row>
    <row r="23" spans="2:38" ht="30" customHeight="1" x14ac:dyDescent="0.25">
      <c r="B23" s="272" t="str">
        <f>IF('MIX RATES'!D31&lt;&gt;"",'MIX RATES'!D31,"")</f>
        <v>PRODUCT E (TRT 6)</v>
      </c>
      <c r="C23" s="273"/>
      <c r="D23" s="274"/>
      <c r="E23" s="184"/>
      <c r="F23" s="278"/>
      <c r="G23" s="279"/>
      <c r="H23" s="280"/>
      <c r="I23" s="187"/>
      <c r="J23" s="278"/>
      <c r="K23" s="279"/>
      <c r="L23" s="280"/>
      <c r="M23" s="187"/>
      <c r="N23" s="203"/>
      <c r="O23" s="171"/>
      <c r="P23" s="278"/>
      <c r="Q23" s="279"/>
      <c r="R23" s="280"/>
      <c r="S23" s="172"/>
      <c r="T23" s="179">
        <v>1</v>
      </c>
      <c r="U23" s="172"/>
      <c r="V23" s="180">
        <v>12</v>
      </c>
      <c r="W23" s="187"/>
      <c r="X23" s="191">
        <f>IF(MAX('MIX RATES'!D68:H68)=0,"",MAX('MIX RATES'!D68:H68)*100*0.00220462262)</f>
        <v>0.83558747055773142</v>
      </c>
      <c r="Y23" s="159"/>
      <c r="Z23" s="192">
        <f ca="1">IF(T$10="","",IF(AND(T23=0,V23=0),"",'MIX RATES'!$O$5+AG23+AK23))</f>
        <v>43409.74966134259</v>
      </c>
      <c r="AA23" s="193"/>
      <c r="AB23" s="194">
        <f ca="1">IF(AB$10="","",IF(AND(T23=0,V23=0),"",'MIX RATES'!$Q$5+TIME(AH23,0,0)+TIME(AL23,0,0)))</f>
        <v>43409.24966134259</v>
      </c>
      <c r="AC23" s="33"/>
      <c r="AD23" s="162">
        <f ca="1">'MIX RATES'!$O$5</f>
        <v>43408.74966134259</v>
      </c>
      <c r="AE23" s="163">
        <f ca="1">'MIX RATES'!$Q$5</f>
        <v>43408.74966134259</v>
      </c>
      <c r="AF23" s="164">
        <f>T23</f>
        <v>1</v>
      </c>
      <c r="AG23" s="164">
        <f>TRUNC(AF23,0)</f>
        <v>1</v>
      </c>
      <c r="AH23" s="165">
        <f>(AF23-AG23)*24</f>
        <v>0</v>
      </c>
      <c r="AJ23" s="165">
        <f>V23/24</f>
        <v>0.5</v>
      </c>
      <c r="AK23" s="165">
        <f>TRUNC(AJ23)</f>
        <v>0</v>
      </c>
      <c r="AL23" s="165">
        <f>(AJ23-AK23)*24</f>
        <v>12</v>
      </c>
    </row>
    <row r="24" spans="2:38" ht="3.95" customHeight="1" x14ac:dyDescent="0.25">
      <c r="B24" s="2"/>
      <c r="C24" s="2"/>
      <c r="D24" s="2"/>
      <c r="E24" s="2"/>
      <c r="F24" s="2"/>
      <c r="G24" s="2"/>
      <c r="H24" s="2"/>
      <c r="I24" s="2"/>
      <c r="J24" s="2"/>
      <c r="K24" s="2"/>
      <c r="L24" s="2"/>
      <c r="M24" s="2"/>
      <c r="N24" s="2"/>
      <c r="O24" s="2"/>
      <c r="P24" s="2"/>
      <c r="Q24" s="2"/>
      <c r="R24" s="2"/>
      <c r="S24" s="188"/>
      <c r="T24" s="2"/>
      <c r="U24" s="2"/>
      <c r="V24" s="2"/>
      <c r="W24" s="2"/>
      <c r="X24" s="185"/>
      <c r="Y24" s="185"/>
      <c r="Z24" s="185"/>
      <c r="AA24" s="185"/>
      <c r="AB24" s="185"/>
      <c r="AC24" s="185"/>
      <c r="AD24" s="161"/>
      <c r="AE24" s="161"/>
      <c r="AF24" s="161"/>
      <c r="AG24" s="161"/>
      <c r="AH24" s="161"/>
      <c r="AI24" s="160"/>
      <c r="AJ24" s="166"/>
      <c r="AK24" s="166"/>
      <c r="AL24" s="161"/>
    </row>
    <row r="25" spans="2:38" ht="30" customHeight="1" x14ac:dyDescent="0.25">
      <c r="B25" s="272" t="str">
        <f>IF('MIX RATES'!D33&lt;&gt;"",'MIX RATES'!D33,"")</f>
        <v>PRODUCT F (TRT 7)</v>
      </c>
      <c r="C25" s="273"/>
      <c r="D25" s="274"/>
      <c r="E25" s="184"/>
      <c r="F25" s="278"/>
      <c r="G25" s="279"/>
      <c r="H25" s="280"/>
      <c r="I25" s="187"/>
      <c r="J25" s="278"/>
      <c r="K25" s="279"/>
      <c r="L25" s="280"/>
      <c r="M25" s="187"/>
      <c r="N25" s="203"/>
      <c r="O25" s="171"/>
      <c r="P25" s="278"/>
      <c r="Q25" s="279"/>
      <c r="R25" s="280"/>
      <c r="S25" s="172"/>
      <c r="T25" s="179"/>
      <c r="U25" s="172"/>
      <c r="V25" s="180">
        <v>12</v>
      </c>
      <c r="W25" s="187"/>
      <c r="X25" s="191">
        <f>IF(MAX('MIX RATES'!D70:H70)=0,"",MAX('MIX RATES'!D70:H70)*100*0.00220462262)</f>
        <v>0.83558747129459354</v>
      </c>
      <c r="Y25" s="159"/>
      <c r="Z25" s="192">
        <f ca="1">IF(T$10="","",IF(AND(T25=0,V25=0),"",'MIX RATES'!$O$5+AG25+AK25))</f>
        <v>43408.74966134259</v>
      </c>
      <c r="AA25" s="193"/>
      <c r="AB25" s="194">
        <f ca="1">IF(AB$10="","",IF(AND(T25=0,V25=0),"",'MIX RATES'!$Q$5+TIME(AH25,0,0)+TIME(AL25,0,0)))</f>
        <v>43409.24966134259</v>
      </c>
      <c r="AC25" s="33"/>
      <c r="AD25" s="162">
        <f ca="1">'MIX RATES'!$O$5</f>
        <v>43408.74966134259</v>
      </c>
      <c r="AE25" s="163">
        <f ca="1">'MIX RATES'!$Q$5</f>
        <v>43408.74966134259</v>
      </c>
      <c r="AF25" s="164">
        <f>T25</f>
        <v>0</v>
      </c>
      <c r="AG25" s="164">
        <f>TRUNC(AF25,0)</f>
        <v>0</v>
      </c>
      <c r="AH25" s="165">
        <f>(AF25-AG25)*24</f>
        <v>0</v>
      </c>
      <c r="AJ25" s="165">
        <f>V25/24</f>
        <v>0.5</v>
      </c>
      <c r="AK25" s="165">
        <f>TRUNC(AJ25)</f>
        <v>0</v>
      </c>
      <c r="AL25" s="165">
        <f>(AJ25-AK25)*24</f>
        <v>12</v>
      </c>
    </row>
    <row r="26" spans="2:38" ht="3.95" customHeight="1" x14ac:dyDescent="0.25">
      <c r="B26" s="2"/>
      <c r="C26" s="2"/>
      <c r="D26" s="2"/>
      <c r="E26" s="2"/>
      <c r="F26" s="2"/>
      <c r="G26" s="2"/>
      <c r="H26" s="2"/>
      <c r="I26" s="2"/>
      <c r="J26" s="2"/>
      <c r="K26" s="2"/>
      <c r="L26" s="2"/>
      <c r="M26" s="2"/>
      <c r="N26" s="2"/>
      <c r="O26" s="2"/>
      <c r="P26" s="2"/>
      <c r="Q26" s="2"/>
      <c r="R26" s="2"/>
      <c r="S26" s="188"/>
      <c r="T26" s="2"/>
      <c r="U26" s="2"/>
      <c r="V26" s="2"/>
      <c r="W26" s="2"/>
      <c r="X26" s="185"/>
      <c r="Y26" s="185"/>
      <c r="Z26" s="185"/>
      <c r="AA26" s="185"/>
      <c r="AB26" s="185"/>
      <c r="AC26" s="185"/>
    </row>
    <row r="27" spans="2:38" ht="30" customHeight="1" x14ac:dyDescent="0.25">
      <c r="B27" s="255" t="s">
        <v>120</v>
      </c>
      <c r="C27" s="255"/>
      <c r="D27" s="255"/>
      <c r="E27" s="255"/>
      <c r="F27" s="255"/>
      <c r="G27" s="255"/>
      <c r="H27" s="255"/>
      <c r="I27" s="255"/>
      <c r="J27" s="255"/>
      <c r="K27" s="255"/>
      <c r="L27" s="255"/>
      <c r="M27" s="255"/>
      <c r="N27" s="255"/>
      <c r="P27" s="288" t="s">
        <v>122</v>
      </c>
      <c r="Q27" s="289"/>
      <c r="R27" s="289"/>
      <c r="T27" s="296" t="str">
        <f>IF('MIX RATES'!O10&gt;0,"FIELD Area Treated","TRIAL Area Treated")</f>
        <v>TRIAL Area Treated</v>
      </c>
      <c r="U27" s="296"/>
      <c r="V27" s="296"/>
      <c r="X27" s="281" t="s">
        <v>64</v>
      </c>
      <c r="Y27" s="281"/>
      <c r="Z27" s="281"/>
      <c r="AA27" s="281"/>
      <c r="AB27" s="281"/>
      <c r="AC27" s="2"/>
    </row>
    <row r="28" spans="2:38" ht="3.95" customHeight="1" x14ac:dyDescent="0.25">
      <c r="B28" s="2"/>
      <c r="C28" s="2"/>
      <c r="D28" s="2"/>
      <c r="E28" s="2"/>
      <c r="F28" s="2"/>
      <c r="G28" s="2"/>
      <c r="H28" s="2"/>
      <c r="I28" s="2"/>
      <c r="J28" s="2"/>
      <c r="K28" s="2"/>
      <c r="L28" s="2"/>
      <c r="M28" s="2"/>
      <c r="N28" s="2"/>
      <c r="O28" s="2"/>
      <c r="T28" s="2"/>
      <c r="U28" s="2"/>
      <c r="W28" s="2"/>
      <c r="X28" s="185"/>
      <c r="Y28" s="185"/>
      <c r="Z28" s="185"/>
      <c r="AA28" s="185"/>
      <c r="AB28" s="185"/>
      <c r="AC28" s="185"/>
      <c r="AD28" s="160"/>
      <c r="AE28" s="160"/>
      <c r="AF28" s="160"/>
      <c r="AG28" s="160"/>
    </row>
    <row r="29" spans="2:38" ht="30" customHeight="1" x14ac:dyDescent="0.25">
      <c r="B29" s="285"/>
      <c r="C29" s="286"/>
      <c r="D29" s="286"/>
      <c r="E29" s="286"/>
      <c r="F29" s="286"/>
      <c r="G29" s="286"/>
      <c r="H29" s="286"/>
      <c r="I29" s="286"/>
      <c r="J29" s="286"/>
      <c r="K29" s="286"/>
      <c r="L29" s="286"/>
      <c r="M29" s="286"/>
      <c r="N29" s="287"/>
      <c r="P29" s="290"/>
      <c r="Q29" s="291"/>
      <c r="R29" s="292"/>
      <c r="T29" s="297" t="str">
        <f>IF('MIX RATES'!O10&gt;0,'MIX RATES'!O10&amp;" acres",('MIX RATES'!M10*'APPLICATION RECORD'!B10*43560)&amp;" sq ft")</f>
        <v>6300 sq ft</v>
      </c>
      <c r="U29" s="298"/>
      <c r="V29" s="299"/>
      <c r="X29" s="282">
        <f>IF('MIX RATES'!O10&gt;0,'MIX RATES'!O46,'MIX RATES'!O46*B10)</f>
        <v>4.3271382117600012</v>
      </c>
      <c r="Y29" s="283"/>
      <c r="Z29" s="283"/>
      <c r="AA29" s="283"/>
      <c r="AB29" s="284"/>
      <c r="AC29" s="2"/>
    </row>
    <row r="30" spans="2:38" ht="3.95" customHeight="1" x14ac:dyDescent="0.25">
      <c r="B30" s="2"/>
      <c r="C30" s="2"/>
      <c r="D30" s="2"/>
      <c r="E30" s="2"/>
      <c r="F30" s="2"/>
      <c r="G30" s="2"/>
      <c r="H30" s="2"/>
      <c r="I30" s="2"/>
      <c r="J30" s="2"/>
      <c r="K30" s="2"/>
      <c r="L30" s="2"/>
      <c r="M30" s="2"/>
      <c r="N30" s="2"/>
      <c r="O30" s="2"/>
      <c r="P30" s="2"/>
      <c r="Q30" s="2"/>
      <c r="R30" s="2"/>
      <c r="S30" s="188"/>
      <c r="T30" s="2"/>
      <c r="U30" s="2"/>
      <c r="V30" s="2"/>
      <c r="W30" s="2"/>
      <c r="X30" s="185"/>
      <c r="Y30" s="185"/>
      <c r="Z30" s="185"/>
      <c r="AA30" s="185"/>
      <c r="AB30" s="185"/>
      <c r="AC30" s="185"/>
      <c r="AD30" s="160"/>
      <c r="AE30" s="160"/>
      <c r="AF30" s="160"/>
      <c r="AG30" s="160"/>
    </row>
    <row r="31" spans="2:38" ht="30" customHeight="1" x14ac:dyDescent="0.25">
      <c r="B31" s="255" t="s">
        <v>128</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
    </row>
    <row r="32" spans="2:38" ht="3.95" customHeight="1" x14ac:dyDescent="0.25">
      <c r="B32" s="2"/>
      <c r="C32" s="2"/>
      <c r="D32" s="2"/>
      <c r="E32" s="2"/>
      <c r="F32" s="2"/>
      <c r="G32" s="2"/>
      <c r="H32" s="2"/>
      <c r="I32" s="2"/>
      <c r="J32" s="2"/>
      <c r="K32" s="2"/>
      <c r="L32" s="2"/>
      <c r="M32" s="2"/>
      <c r="N32" s="2"/>
      <c r="O32" s="2"/>
      <c r="P32" s="2"/>
      <c r="Q32" s="2"/>
      <c r="R32" s="2"/>
      <c r="S32" s="188"/>
      <c r="T32" s="2"/>
      <c r="U32" s="2"/>
      <c r="V32" s="2"/>
      <c r="W32" s="2"/>
      <c r="X32" s="185"/>
      <c r="Y32" s="185"/>
      <c r="Z32" s="185"/>
      <c r="AA32" s="185"/>
      <c r="AB32" s="185"/>
      <c r="AC32" s="185"/>
      <c r="AD32" s="160"/>
      <c r="AE32" s="160"/>
      <c r="AF32" s="160"/>
      <c r="AG32" s="160"/>
    </row>
    <row r="33" spans="2:29" ht="120" customHeight="1" x14ac:dyDescent="0.25">
      <c r="B33" s="269"/>
      <c r="C33" s="270"/>
      <c r="D33" s="270"/>
      <c r="E33" s="270"/>
      <c r="F33" s="270"/>
      <c r="G33" s="270"/>
      <c r="H33" s="270"/>
      <c r="I33" s="270"/>
      <c r="J33" s="270"/>
      <c r="K33" s="270"/>
      <c r="L33" s="270"/>
      <c r="M33" s="270"/>
      <c r="N33" s="270"/>
      <c r="O33" s="270"/>
      <c r="P33" s="270"/>
      <c r="Q33" s="270"/>
      <c r="R33" s="270"/>
      <c r="S33" s="270"/>
      <c r="T33" s="270"/>
      <c r="U33" s="270"/>
      <c r="V33" s="270"/>
      <c r="W33" s="270"/>
      <c r="X33" s="270"/>
      <c r="Y33" s="270"/>
      <c r="Z33" s="270"/>
      <c r="AA33" s="270"/>
      <c r="AB33" s="271"/>
      <c r="AC33" s="2"/>
    </row>
    <row r="34" spans="2:29" ht="6.95" customHeight="1" x14ac:dyDescent="0.25">
      <c r="B34" s="2"/>
      <c r="C34" s="2"/>
      <c r="D34" s="2"/>
      <c r="E34" s="2"/>
      <c r="F34" s="2"/>
      <c r="G34" s="2"/>
      <c r="H34" s="2"/>
      <c r="I34" s="2"/>
      <c r="J34" s="2"/>
      <c r="K34" s="2"/>
      <c r="L34" s="2"/>
      <c r="M34" s="2"/>
      <c r="N34" s="2"/>
      <c r="O34" s="2"/>
      <c r="P34" s="2"/>
      <c r="Q34" s="2"/>
      <c r="R34" s="2"/>
      <c r="S34" s="188"/>
      <c r="T34" s="2"/>
      <c r="U34" s="2"/>
      <c r="V34" s="2"/>
      <c r="W34" s="2"/>
      <c r="X34" s="185"/>
      <c r="Y34" s="185"/>
      <c r="Z34" s="185"/>
      <c r="AA34" s="185"/>
      <c r="AB34" s="185"/>
      <c r="AC34" s="185"/>
    </row>
    <row r="35" spans="2:29" hidden="1" x14ac:dyDescent="0.25"/>
    <row r="36" spans="2:29" hidden="1" x14ac:dyDescent="0.25"/>
    <row r="37" spans="2:29" hidden="1" x14ac:dyDescent="0.25"/>
    <row r="38" spans="2:29" hidden="1" x14ac:dyDescent="0.25"/>
    <row r="39" spans="2:29" hidden="1" x14ac:dyDescent="0.25"/>
    <row r="40" spans="2:29" hidden="1" x14ac:dyDescent="0.25"/>
    <row r="41" spans="2:29" hidden="1" x14ac:dyDescent="0.25"/>
  </sheetData>
  <sheetProtection sheet="1" objects="1" scenarios="1" selectLockedCells="1"/>
  <mergeCells count="59">
    <mergeCell ref="T29:V29"/>
    <mergeCell ref="F19:H19"/>
    <mergeCell ref="J19:L19"/>
    <mergeCell ref="B8:D8"/>
    <mergeCell ref="B10:D10"/>
    <mergeCell ref="P15:R15"/>
    <mergeCell ref="P17:R17"/>
    <mergeCell ref="P19:R19"/>
    <mergeCell ref="P21:R21"/>
    <mergeCell ref="P23:R23"/>
    <mergeCell ref="N8:P8"/>
    <mergeCell ref="AJ12:AL12"/>
    <mergeCell ref="B15:D15"/>
    <mergeCell ref="F15:H15"/>
    <mergeCell ref="J15:L15"/>
    <mergeCell ref="J23:L23"/>
    <mergeCell ref="J17:L17"/>
    <mergeCell ref="F17:H17"/>
    <mergeCell ref="B17:D17"/>
    <mergeCell ref="AF12:AH12"/>
    <mergeCell ref="X12:X13"/>
    <mergeCell ref="T12:V12"/>
    <mergeCell ref="B12:D13"/>
    <mergeCell ref="F12:H13"/>
    <mergeCell ref="J12:L13"/>
    <mergeCell ref="N12:N13"/>
    <mergeCell ref="B19:D19"/>
    <mergeCell ref="B33:AB33"/>
    <mergeCell ref="B23:D23"/>
    <mergeCell ref="B25:D25"/>
    <mergeCell ref="B21:D21"/>
    <mergeCell ref="F23:H23"/>
    <mergeCell ref="F25:H25"/>
    <mergeCell ref="J25:L25"/>
    <mergeCell ref="F21:H21"/>
    <mergeCell ref="J21:L21"/>
    <mergeCell ref="B31:AB31"/>
    <mergeCell ref="X27:AB27"/>
    <mergeCell ref="X29:AB29"/>
    <mergeCell ref="B29:N29"/>
    <mergeCell ref="P27:R27"/>
    <mergeCell ref="P29:R29"/>
    <mergeCell ref="P25:R25"/>
    <mergeCell ref="A1:AC1"/>
    <mergeCell ref="Z12:AB13"/>
    <mergeCell ref="B27:N27"/>
    <mergeCell ref="X6:AB6"/>
    <mergeCell ref="X8:AB8"/>
    <mergeCell ref="X4:AB4"/>
    <mergeCell ref="F4:P4"/>
    <mergeCell ref="F6:P6"/>
    <mergeCell ref="R6:V6"/>
    <mergeCell ref="R4:V4"/>
    <mergeCell ref="R8:V8"/>
    <mergeCell ref="B4:D4"/>
    <mergeCell ref="B6:D6"/>
    <mergeCell ref="B2:AB2"/>
    <mergeCell ref="P12:R13"/>
    <mergeCell ref="T27:V27"/>
  </mergeCells>
  <conditionalFormatting sqref="B10:D10">
    <cfRule type="cellIs" dxfId="42" priority="83" operator="equal">
      <formula>0</formula>
    </cfRule>
  </conditionalFormatting>
  <conditionalFormatting sqref="B33:C33">
    <cfRule type="containsBlanks" dxfId="41" priority="88">
      <formula>LEN(TRIM(B33))=0</formula>
    </cfRule>
  </conditionalFormatting>
  <conditionalFormatting sqref="T15 V15">
    <cfRule type="containsBlanks" dxfId="40" priority="72">
      <formula>LEN(TRIM(T15))=0</formula>
    </cfRule>
  </conditionalFormatting>
  <conditionalFormatting sqref="T17 V17">
    <cfRule type="containsBlanks" dxfId="39" priority="64">
      <formula>LEN(TRIM(T17))=0</formula>
    </cfRule>
  </conditionalFormatting>
  <conditionalFormatting sqref="T19 V19">
    <cfRule type="containsBlanks" dxfId="38" priority="62">
      <formula>LEN(TRIM(T19))=0</formula>
    </cfRule>
  </conditionalFormatting>
  <conditionalFormatting sqref="T21 V21">
    <cfRule type="containsBlanks" dxfId="37" priority="60">
      <formula>LEN(TRIM(T21))=0</formula>
    </cfRule>
  </conditionalFormatting>
  <conditionalFormatting sqref="T23 V23">
    <cfRule type="containsBlanks" dxfId="36" priority="58">
      <formula>LEN(TRIM(T23))=0</formula>
    </cfRule>
  </conditionalFormatting>
  <conditionalFormatting sqref="T25 V25">
    <cfRule type="containsBlanks" dxfId="35" priority="56">
      <formula>LEN(TRIM(T25))=0</formula>
    </cfRule>
  </conditionalFormatting>
  <conditionalFormatting sqref="P29">
    <cfRule type="containsBlanks" dxfId="34" priority="53">
      <formula>LEN(TRIM(P29))=0</formula>
    </cfRule>
  </conditionalFormatting>
  <conditionalFormatting sqref="N25">
    <cfRule type="containsBlanks" dxfId="33" priority="91">
      <formula>LEN(TRIM(N25))=0</formula>
    </cfRule>
  </conditionalFormatting>
  <conditionalFormatting sqref="P15:R15">
    <cfRule type="containsBlanks" dxfId="32" priority="90">
      <formula>LEN(TRIM(P15))=0</formula>
    </cfRule>
  </conditionalFormatting>
  <conditionalFormatting sqref="P17:R17">
    <cfRule type="containsBlanks" dxfId="31" priority="30">
      <formula>LEN(TRIM(P17))=0</formula>
    </cfRule>
  </conditionalFormatting>
  <conditionalFormatting sqref="P19:R19">
    <cfRule type="containsBlanks" dxfId="30" priority="29">
      <formula>LEN(TRIM(P19))=0</formula>
    </cfRule>
  </conditionalFormatting>
  <conditionalFormatting sqref="P21:R21">
    <cfRule type="containsBlanks" dxfId="29" priority="28">
      <formula>LEN(TRIM(P21))=0</formula>
    </cfRule>
  </conditionalFormatting>
  <conditionalFormatting sqref="P23:R23">
    <cfRule type="containsBlanks" dxfId="28" priority="27">
      <formula>LEN(TRIM(P23))=0</formula>
    </cfRule>
  </conditionalFormatting>
  <conditionalFormatting sqref="P25:R25">
    <cfRule type="containsBlanks" dxfId="27" priority="26">
      <formula>LEN(TRIM(P25))=0</formula>
    </cfRule>
  </conditionalFormatting>
  <conditionalFormatting sqref="N23">
    <cfRule type="containsBlanks" dxfId="26" priority="25">
      <formula>LEN(TRIM(N23))=0</formula>
    </cfRule>
  </conditionalFormatting>
  <conditionalFormatting sqref="N21">
    <cfRule type="containsBlanks" dxfId="25" priority="24">
      <formula>LEN(TRIM(N21))=0</formula>
    </cfRule>
  </conditionalFormatting>
  <conditionalFormatting sqref="N19">
    <cfRule type="containsBlanks" dxfId="24" priority="23">
      <formula>LEN(TRIM(N19))=0</formula>
    </cfRule>
  </conditionalFormatting>
  <conditionalFormatting sqref="N17">
    <cfRule type="containsBlanks" dxfId="23" priority="22">
      <formula>LEN(TRIM(N17))=0</formula>
    </cfRule>
  </conditionalFormatting>
  <conditionalFormatting sqref="N15">
    <cfRule type="containsBlanks" dxfId="22" priority="21">
      <formula>LEN(TRIM(N15))=0</formula>
    </cfRule>
  </conditionalFormatting>
  <conditionalFormatting sqref="J15:L15">
    <cfRule type="containsBlanks" dxfId="21" priority="20">
      <formula>LEN(TRIM(J15))=0</formula>
    </cfRule>
  </conditionalFormatting>
  <conditionalFormatting sqref="J17:L17">
    <cfRule type="containsBlanks" dxfId="20" priority="19">
      <formula>LEN(TRIM(J17))=0</formula>
    </cfRule>
  </conditionalFormatting>
  <conditionalFormatting sqref="J19:L19">
    <cfRule type="containsBlanks" dxfId="19" priority="18">
      <formula>LEN(TRIM(J19))=0</formula>
    </cfRule>
  </conditionalFormatting>
  <conditionalFormatting sqref="J21:L21">
    <cfRule type="containsBlanks" dxfId="18" priority="17">
      <formula>LEN(TRIM(J21))=0</formula>
    </cfRule>
  </conditionalFormatting>
  <conditionalFormatting sqref="J23:L23">
    <cfRule type="containsBlanks" dxfId="17" priority="16">
      <formula>LEN(TRIM(J23))=0</formula>
    </cfRule>
  </conditionalFormatting>
  <conditionalFormatting sqref="J25:L25">
    <cfRule type="containsBlanks" dxfId="16" priority="15">
      <formula>LEN(TRIM(J25))=0</formula>
    </cfRule>
  </conditionalFormatting>
  <conditionalFormatting sqref="F15:H15">
    <cfRule type="containsBlanks" dxfId="15" priority="14">
      <formula>LEN(TRIM(F15))=0</formula>
    </cfRule>
  </conditionalFormatting>
  <conditionalFormatting sqref="F17:H17">
    <cfRule type="containsBlanks" dxfId="14" priority="13">
      <formula>LEN(TRIM(F17))=0</formula>
    </cfRule>
  </conditionalFormatting>
  <conditionalFormatting sqref="F19:H19">
    <cfRule type="containsBlanks" dxfId="13" priority="12">
      <formula>LEN(TRIM(F19))=0</formula>
    </cfRule>
  </conditionalFormatting>
  <conditionalFormatting sqref="F21:H21">
    <cfRule type="containsBlanks" dxfId="12" priority="11">
      <formula>LEN(TRIM(F21))=0</formula>
    </cfRule>
  </conditionalFormatting>
  <conditionalFormatting sqref="F23:H23">
    <cfRule type="containsBlanks" dxfId="11" priority="10">
      <formula>LEN(TRIM(F23))=0</formula>
    </cfRule>
  </conditionalFormatting>
  <conditionalFormatting sqref="F25:H25">
    <cfRule type="containsBlanks" dxfId="10" priority="9">
      <formula>LEN(TRIM(F25))=0</formula>
    </cfRule>
  </conditionalFormatting>
  <conditionalFormatting sqref="B29:N29">
    <cfRule type="containsBlanks" dxfId="9" priority="92">
      <formula>LEN(TRIM(B29))=0</formula>
    </cfRule>
  </conditionalFormatting>
  <conditionalFormatting sqref="F6:P6 X10">
    <cfRule type="containsBlanks" dxfId="8" priority="93">
      <formula>LEN(TRIM(F6))=0</formula>
    </cfRule>
  </conditionalFormatting>
  <conditionalFormatting sqref="X4:AB4">
    <cfRule type="containsBlanks" dxfId="7" priority="5">
      <formula>LEN(TRIM(X4))=0</formula>
    </cfRule>
  </conditionalFormatting>
  <conditionalFormatting sqref="X4:AB4">
    <cfRule type="containsBlanks" dxfId="6" priority="6">
      <formula>LEN(TRIM(X4))=0</formula>
    </cfRule>
  </conditionalFormatting>
  <conditionalFormatting sqref="X6:AB6">
    <cfRule type="containsBlanks" dxfId="5" priority="3">
      <formula>LEN(TRIM(X6))=0</formula>
    </cfRule>
  </conditionalFormatting>
  <conditionalFormatting sqref="X6:AB6">
    <cfRule type="containsBlanks" dxfId="4" priority="4">
      <formula>LEN(TRIM(X6))=0</formula>
    </cfRule>
  </conditionalFormatting>
  <conditionalFormatting sqref="X8:AB8">
    <cfRule type="containsBlanks" dxfId="3" priority="1">
      <formula>LEN(TRIM(X8))=0</formula>
    </cfRule>
  </conditionalFormatting>
  <conditionalFormatting sqref="X8:AB8">
    <cfRule type="containsBlanks" dxfId="2" priority="2">
      <formula>LEN(TRIM(X8))=0</formula>
    </cfRule>
  </conditionalFormatting>
  <printOptions horizontalCentered="1"/>
  <pageMargins left="0.7" right="0.7" top="1.25" bottom="0.75" header="0.3" footer="0.3"/>
  <pageSetup scale="65" orientation="landscape" r:id="rId1"/>
  <headerFooter>
    <oddHeader>&amp;L&amp;"-,Bold"&amp;14&amp;K610022SPRAY RECORD&amp;R&amp;10&amp;K610022&amp;G</oddHeader>
    <oddFooter>&amp;R&amp;10&amp;K610022&amp;F</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4"/>
  <sheetViews>
    <sheetView showGridLines="0" showRowColHeaders="0" workbookViewId="0">
      <selection activeCell="C6" sqref="C6"/>
    </sheetView>
  </sheetViews>
  <sheetFormatPr defaultColWidth="0" defaultRowHeight="15" zeroHeight="1" x14ac:dyDescent="0.25"/>
  <cols>
    <col min="1" max="1" width="12.7109375" customWidth="1"/>
    <col min="2" max="2" width="0.5703125" customWidth="1"/>
    <col min="3" max="3" width="12.7109375" customWidth="1"/>
    <col min="4" max="4" width="0.5703125" customWidth="1"/>
    <col min="5" max="5" width="12.7109375" customWidth="1"/>
    <col min="6" max="6" width="0.5703125" customWidth="1"/>
    <col min="7" max="7" width="12.7109375" customWidth="1"/>
    <col min="8" max="8" width="0.5703125" customWidth="1"/>
    <col min="9" max="9" width="12.7109375" customWidth="1"/>
    <col min="10" max="10" width="0.5703125" customWidth="1"/>
    <col min="11" max="11" width="12.7109375" customWidth="1"/>
    <col min="12" max="12" width="0.5703125" customWidth="1"/>
    <col min="13" max="13" width="12.7109375" customWidth="1"/>
    <col min="14" max="14" width="1.7109375" customWidth="1"/>
    <col min="15" max="16384" width="9.140625" hidden="1"/>
  </cols>
  <sheetData>
    <row r="1" spans="1:14" ht="18.75" x14ac:dyDescent="0.3">
      <c r="A1" s="305" t="s">
        <v>91</v>
      </c>
      <c r="B1" s="305"/>
      <c r="C1" s="305"/>
      <c r="D1" s="305"/>
      <c r="E1" s="305"/>
      <c r="F1" s="305"/>
      <c r="G1" s="305"/>
      <c r="H1" s="305"/>
      <c r="I1" s="305"/>
      <c r="J1" s="305"/>
      <c r="K1" s="305"/>
      <c r="L1" s="305"/>
      <c r="M1" s="305"/>
      <c r="N1" s="305"/>
    </row>
    <row r="2" spans="1:14" x14ac:dyDescent="0.25">
      <c r="A2" s="306" t="s">
        <v>90</v>
      </c>
      <c r="B2" s="306"/>
      <c r="C2" s="306"/>
      <c r="D2" s="306"/>
      <c r="E2" s="306"/>
      <c r="F2" s="306"/>
      <c r="G2" s="306"/>
      <c r="H2" s="306"/>
      <c r="I2" s="306"/>
      <c r="J2" s="306"/>
      <c r="K2" s="306"/>
      <c r="L2" s="306"/>
      <c r="M2" s="306"/>
      <c r="N2" s="306"/>
    </row>
    <row r="3" spans="1:14" ht="3.95" customHeight="1" x14ac:dyDescent="0.25"/>
    <row r="4" spans="1:14" ht="27.75" x14ac:dyDescent="0.25">
      <c r="A4" s="202" t="s">
        <v>130</v>
      </c>
      <c r="C4" s="177" t="s">
        <v>85</v>
      </c>
      <c r="D4" s="174"/>
      <c r="E4" s="177" t="s">
        <v>84</v>
      </c>
      <c r="F4" s="174"/>
      <c r="G4" s="177" t="s">
        <v>86</v>
      </c>
      <c r="H4" s="174"/>
      <c r="I4" s="177" t="s">
        <v>87</v>
      </c>
      <c r="K4" s="178" t="s">
        <v>129</v>
      </c>
      <c r="M4" s="178" t="s">
        <v>89</v>
      </c>
    </row>
    <row r="5" spans="1:14" ht="3.95" customHeight="1" x14ac:dyDescent="0.25">
      <c r="A5" s="181"/>
    </row>
    <row r="6" spans="1:14" ht="21.95" customHeight="1" x14ac:dyDescent="0.25">
      <c r="A6" s="175" t="s">
        <v>88</v>
      </c>
      <c r="C6" s="206">
        <v>350</v>
      </c>
      <c r="D6" s="176"/>
      <c r="E6" s="206">
        <v>100</v>
      </c>
      <c r="F6" s="176"/>
      <c r="G6" s="206">
        <v>600</v>
      </c>
      <c r="H6" s="176"/>
      <c r="I6" s="206">
        <v>300</v>
      </c>
      <c r="J6" s="176"/>
      <c r="K6" s="207">
        <f>IF(SUM(I13,G13,E13,C13)=0,"",ROUND(SUM(I13,G13,E13,C13),2))</f>
        <v>9.0500000000000007</v>
      </c>
      <c r="L6" s="176"/>
      <c r="M6" s="208">
        <f>IF(OR(K13="",K13=0),"",ROUND(K13/37.854,2))</f>
        <v>1.08</v>
      </c>
    </row>
    <row r="7" spans="1:14" ht="3.95" customHeight="1" x14ac:dyDescent="0.25"/>
    <row r="8" spans="1:14" x14ac:dyDescent="0.25">
      <c r="A8" s="182" t="s">
        <v>94</v>
      </c>
    </row>
    <row r="9" spans="1:14" x14ac:dyDescent="0.25">
      <c r="A9" s="183" t="s">
        <v>93</v>
      </c>
    </row>
    <row r="10" spans="1:14" x14ac:dyDescent="0.25">
      <c r="A10" s="307" t="s">
        <v>92</v>
      </c>
      <c r="B10" s="307"/>
      <c r="C10" s="307"/>
      <c r="D10" s="307"/>
      <c r="E10" s="307"/>
      <c r="F10" s="307"/>
      <c r="G10" s="307"/>
      <c r="H10" s="307"/>
      <c r="I10" s="307"/>
      <c r="J10" s="307"/>
      <c r="K10" s="307"/>
      <c r="L10" s="307"/>
      <c r="M10" s="307"/>
      <c r="N10" s="307"/>
    </row>
    <row r="11" spans="1:14" hidden="1" x14ac:dyDescent="0.25"/>
    <row r="12" spans="1:14" hidden="1" x14ac:dyDescent="0.25"/>
    <row r="13" spans="1:14" hidden="1" x14ac:dyDescent="0.25">
      <c r="C13">
        <f>IF(C6="","",C6*0.009)</f>
        <v>3.15</v>
      </c>
      <c r="E13">
        <f>IF(E6="","",E6*0.005)</f>
        <v>0.5</v>
      </c>
      <c r="G13">
        <f>IF(G6="","",G6*0.002)</f>
        <v>1.2</v>
      </c>
      <c r="I13">
        <f>IF(I6="","",I6*0.014)</f>
        <v>4.2</v>
      </c>
      <c r="K13">
        <f>IF(K6="","",K6*453.59237/100)</f>
        <v>41.050109485</v>
      </c>
    </row>
    <row r="14" spans="1:14" hidden="1" x14ac:dyDescent="0.25"/>
  </sheetData>
  <sheetProtection sheet="1" objects="1" scenarios="1" selectLockedCells="1"/>
  <mergeCells count="3">
    <mergeCell ref="A1:N1"/>
    <mergeCell ref="A2:N2"/>
    <mergeCell ref="A10:N10"/>
  </mergeCells>
  <conditionalFormatting sqref="C6 E6 G6 I6">
    <cfRule type="containsBlanks" dxfId="1" priority="3">
      <formula>LEN(TRIM(C6))=0</formula>
    </cfRule>
    <cfRule type="containsBlanks" dxfId="0" priority="4">
      <formula>LEN(TRIM(C6))=0</formula>
    </cfRule>
  </conditionalFormatting>
  <printOptions horizontalCentered="1"/>
  <pageMargins left="0.7" right="0.7" top="1" bottom="0.75" header="0.3" footer="0.3"/>
  <pageSetup orientation="landscape" r:id="rId1"/>
  <headerFooter>
    <oddHeader>&amp;R&amp;10&amp;K610022&amp;F</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56"/>
  <sheetViews>
    <sheetView showGridLines="0" showRowColHeaders="0" zoomScale="75" zoomScaleNormal="75" workbookViewId="0">
      <selection activeCell="A2" sqref="A2:B2"/>
    </sheetView>
  </sheetViews>
  <sheetFormatPr defaultColWidth="0" defaultRowHeight="15" customHeight="1" zeroHeight="1" x14ac:dyDescent="0.25"/>
  <cols>
    <col min="1" max="1" width="4.7109375" customWidth="1"/>
    <col min="2" max="2" width="160.7109375" customWidth="1"/>
    <col min="3" max="16384" width="9.140625" hidden="1"/>
  </cols>
  <sheetData>
    <row r="1" spans="1:2" s="308" customFormat="1" ht="78" customHeight="1" x14ac:dyDescent="0.25">
      <c r="A1" s="308" t="s">
        <v>133</v>
      </c>
    </row>
    <row r="2" spans="1:2" s="20" customFormat="1" ht="30" customHeight="1" x14ac:dyDescent="0.25">
      <c r="A2" s="309" t="s">
        <v>56</v>
      </c>
      <c r="B2" s="309"/>
    </row>
    <row r="3" spans="1:2" s="20" customFormat="1" ht="30" customHeight="1" x14ac:dyDescent="0.25">
      <c r="A3" s="313" t="s">
        <v>83</v>
      </c>
      <c r="B3" s="313"/>
    </row>
    <row r="4" spans="1:2" ht="36" customHeight="1" x14ac:dyDescent="0.25">
      <c r="A4" s="310" t="s">
        <v>77</v>
      </c>
      <c r="B4" s="310"/>
    </row>
    <row r="5" spans="1:2" ht="18" customHeight="1" x14ac:dyDescent="0.25">
      <c r="A5" s="25">
        <v>1</v>
      </c>
      <c r="B5" s="26" t="s">
        <v>33</v>
      </c>
    </row>
    <row r="6" spans="1:2" ht="36" customHeight="1" x14ac:dyDescent="0.25">
      <c r="A6" s="27">
        <v>2</v>
      </c>
      <c r="B6" s="28" t="s">
        <v>35</v>
      </c>
    </row>
    <row r="7" spans="1:2" ht="36" customHeight="1" x14ac:dyDescent="0.25">
      <c r="A7" s="27">
        <v>3</v>
      </c>
      <c r="B7" s="28" t="s">
        <v>113</v>
      </c>
    </row>
    <row r="8" spans="1:2" ht="18" customHeight="1" x14ac:dyDescent="0.25">
      <c r="A8" s="25">
        <v>4</v>
      </c>
      <c r="B8" s="26" t="s">
        <v>32</v>
      </c>
    </row>
    <row r="9" spans="1:2" ht="36" customHeight="1" x14ac:dyDescent="0.25">
      <c r="A9" s="27">
        <v>5</v>
      </c>
      <c r="B9" s="28" t="s">
        <v>82</v>
      </c>
    </row>
    <row r="10" spans="1:2" ht="18" customHeight="1" x14ac:dyDescent="0.25">
      <c r="A10" s="25">
        <v>6</v>
      </c>
      <c r="B10" s="26" t="s">
        <v>22</v>
      </c>
    </row>
    <row r="11" spans="1:2" ht="36" customHeight="1" x14ac:dyDescent="0.25">
      <c r="A11" s="310" t="s">
        <v>78</v>
      </c>
      <c r="B11" s="310"/>
    </row>
    <row r="12" spans="1:2" ht="36" customHeight="1" x14ac:dyDescent="0.25">
      <c r="A12" s="27">
        <v>1</v>
      </c>
      <c r="B12" s="28" t="s">
        <v>57</v>
      </c>
    </row>
    <row r="13" spans="1:2" ht="18" customHeight="1" x14ac:dyDescent="0.25">
      <c r="A13" s="27">
        <v>2</v>
      </c>
      <c r="B13" s="28" t="s">
        <v>112</v>
      </c>
    </row>
    <row r="14" spans="1:2" ht="51.95" customHeight="1" x14ac:dyDescent="0.25">
      <c r="A14" s="27">
        <v>3</v>
      </c>
      <c r="B14" s="28" t="s">
        <v>109</v>
      </c>
    </row>
    <row r="15" spans="1:2" ht="18" customHeight="1" x14ac:dyDescent="0.25">
      <c r="A15" s="27">
        <v>4</v>
      </c>
      <c r="B15" s="28" t="s">
        <v>110</v>
      </c>
    </row>
    <row r="16" spans="1:2" ht="18" customHeight="1" x14ac:dyDescent="0.25">
      <c r="A16" s="27">
        <v>5</v>
      </c>
      <c r="B16" s="28" t="s">
        <v>111</v>
      </c>
    </row>
    <row r="17" spans="1:2" ht="20.100000000000001" customHeight="1" x14ac:dyDescent="0.25">
      <c r="A17" s="25">
        <v>6</v>
      </c>
      <c r="B17" s="26" t="s">
        <v>105</v>
      </c>
    </row>
    <row r="18" spans="1:2" ht="20.100000000000001" customHeight="1" x14ac:dyDescent="0.25">
      <c r="A18" s="25">
        <v>7</v>
      </c>
      <c r="B18" s="26" t="s">
        <v>76</v>
      </c>
    </row>
    <row r="19" spans="1:2" ht="20.100000000000001" customHeight="1" x14ac:dyDescent="0.25">
      <c r="A19" s="25">
        <v>8</v>
      </c>
      <c r="B19" s="26" t="s">
        <v>106</v>
      </c>
    </row>
    <row r="20" spans="1:2" ht="20.100000000000001" customHeight="1" x14ac:dyDescent="0.25">
      <c r="A20" s="25">
        <v>9</v>
      </c>
      <c r="B20" s="26" t="s">
        <v>107</v>
      </c>
    </row>
    <row r="21" spans="1:2" ht="36" customHeight="1" x14ac:dyDescent="0.25">
      <c r="A21" s="25">
        <v>10</v>
      </c>
      <c r="B21" s="26" t="s">
        <v>108</v>
      </c>
    </row>
    <row r="22" spans="1:2" ht="36" customHeight="1" x14ac:dyDescent="0.25">
      <c r="A22" s="25">
        <v>11</v>
      </c>
      <c r="B22" s="26" t="s">
        <v>104</v>
      </c>
    </row>
    <row r="23" spans="1:2" ht="39.950000000000003" customHeight="1" x14ac:dyDescent="0.25">
      <c r="A23" s="310" t="s">
        <v>79</v>
      </c>
      <c r="B23" s="310"/>
    </row>
    <row r="24" spans="1:2" ht="63.95" customHeight="1" x14ac:dyDescent="0.25">
      <c r="A24" s="25">
        <v>1</v>
      </c>
      <c r="B24" s="26" t="s">
        <v>103</v>
      </c>
    </row>
    <row r="25" spans="1:2" ht="36" customHeight="1" x14ac:dyDescent="0.25">
      <c r="A25" s="25">
        <v>2</v>
      </c>
      <c r="B25" s="26" t="s">
        <v>102</v>
      </c>
    </row>
    <row r="26" spans="1:2" ht="36" customHeight="1" x14ac:dyDescent="0.25">
      <c r="A26" s="25">
        <v>3</v>
      </c>
      <c r="B26" s="26" t="s">
        <v>81</v>
      </c>
    </row>
    <row r="27" spans="1:2" ht="36" customHeight="1" x14ac:dyDescent="0.25">
      <c r="A27" s="25">
        <v>4</v>
      </c>
      <c r="B27" s="26" t="s">
        <v>101</v>
      </c>
    </row>
    <row r="28" spans="1:2" ht="24" customHeight="1" x14ac:dyDescent="0.25">
      <c r="A28" s="25">
        <v>5</v>
      </c>
      <c r="B28" s="26" t="s">
        <v>100</v>
      </c>
    </row>
    <row r="29" spans="1:2" ht="36" customHeight="1" x14ac:dyDescent="0.25">
      <c r="A29" s="310" t="s">
        <v>80</v>
      </c>
      <c r="B29" s="310"/>
    </row>
    <row r="30" spans="1:2" ht="24" customHeight="1" x14ac:dyDescent="0.25">
      <c r="A30" s="25">
        <v>1</v>
      </c>
      <c r="B30" s="26" t="s">
        <v>69</v>
      </c>
    </row>
    <row r="31" spans="1:2" ht="36" customHeight="1" x14ac:dyDescent="0.25">
      <c r="A31" s="27">
        <v>2</v>
      </c>
      <c r="B31" s="26" t="s">
        <v>75</v>
      </c>
    </row>
    <row r="32" spans="1:2" ht="24" customHeight="1" x14ac:dyDescent="0.25">
      <c r="A32" s="25">
        <v>3</v>
      </c>
      <c r="B32" s="26" t="s">
        <v>99</v>
      </c>
    </row>
    <row r="33" spans="1:2" ht="36" customHeight="1" x14ac:dyDescent="0.25">
      <c r="A33" s="310" t="s">
        <v>95</v>
      </c>
      <c r="B33" s="310"/>
    </row>
    <row r="34" spans="1:2" ht="21" customHeight="1" x14ac:dyDescent="0.25">
      <c r="A34" s="25">
        <v>1</v>
      </c>
      <c r="B34" s="26" t="s">
        <v>97</v>
      </c>
    </row>
    <row r="35" spans="1:2" ht="21" customHeight="1" x14ac:dyDescent="0.25">
      <c r="A35" s="25">
        <v>2</v>
      </c>
      <c r="B35" s="26" t="s">
        <v>98</v>
      </c>
    </row>
    <row r="36" spans="1:2" hidden="1" x14ac:dyDescent="0.25">
      <c r="A36" s="311"/>
      <c r="B36" s="311"/>
    </row>
    <row r="37" spans="1:2" ht="33.950000000000003" hidden="1" customHeight="1" x14ac:dyDescent="0.25">
      <c r="A37" s="312"/>
      <c r="B37" s="312"/>
    </row>
    <row r="38" spans="1:2" hidden="1" x14ac:dyDescent="0.25"/>
    <row r="39" spans="1:2" hidden="1" x14ac:dyDescent="0.25"/>
    <row r="40" spans="1:2" hidden="1" x14ac:dyDescent="0.25"/>
    <row r="41" spans="1:2" ht="15" hidden="1" customHeight="1" x14ac:dyDescent="0.25"/>
    <row r="42" spans="1:2" ht="15" hidden="1" customHeight="1" x14ac:dyDescent="0.25"/>
    <row r="43" spans="1:2" ht="15" hidden="1" customHeight="1" x14ac:dyDescent="0.25"/>
    <row r="44" spans="1:2" ht="15" hidden="1" customHeight="1" x14ac:dyDescent="0.25"/>
    <row r="45" spans="1:2" ht="15" hidden="1" customHeight="1" x14ac:dyDescent="0.25"/>
    <row r="46" spans="1:2" ht="15" hidden="1" customHeight="1" x14ac:dyDescent="0.25"/>
    <row r="47" spans="1:2" ht="15" hidden="1" customHeight="1" x14ac:dyDescent="0.25"/>
    <row r="48" spans="1:2" ht="15" hidden="1" customHeight="1" x14ac:dyDescent="0.25"/>
    <row r="49" ht="15" hidden="1" customHeight="1" x14ac:dyDescent="0.25"/>
    <row r="50" ht="15" hidden="1" customHeight="1" x14ac:dyDescent="0.25"/>
    <row r="51" ht="15" hidden="1" customHeight="1" x14ac:dyDescent="0.25"/>
    <row r="52" ht="15" hidden="1" customHeight="1" x14ac:dyDescent="0.25"/>
    <row r="53" ht="15" hidden="1" customHeight="1" x14ac:dyDescent="0.25"/>
    <row r="54" ht="15" hidden="1" customHeight="1" x14ac:dyDescent="0.25"/>
    <row r="55" ht="15" hidden="1" customHeight="1" x14ac:dyDescent="0.25"/>
    <row r="56" ht="15" hidden="1" customHeight="1" x14ac:dyDescent="0.25"/>
  </sheetData>
  <sheetProtection sheet="1" objects="1" scenarios="1" selectLockedCells="1" selectUnlockedCells="1"/>
  <mergeCells count="10">
    <mergeCell ref="A1:XFD1"/>
    <mergeCell ref="A2:B2"/>
    <mergeCell ref="A23:B23"/>
    <mergeCell ref="A36:B36"/>
    <mergeCell ref="A37:B37"/>
    <mergeCell ref="A11:B11"/>
    <mergeCell ref="A4:B4"/>
    <mergeCell ref="A29:B29"/>
    <mergeCell ref="A3:B3"/>
    <mergeCell ref="A33:B33"/>
  </mergeCells>
  <printOptions horizontalCentered="1"/>
  <pageMargins left="0.7" right="0.7" top="0.75" bottom="0.75" header="0.3" footer="0.3"/>
  <pageSetup scale="65" orientation="portrait" horizontalDpi="1200" verticalDpi="1200" r:id="rId1"/>
  <headerFooter>
    <oddFooter>&amp;C&amp;10&amp;K610022Educational programs of the Texas AgriLife Extension Service are open to all people without 
regard to race, color, sex, disability, religion, age, or national origin.</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MIX RATES</vt:lpstr>
      <vt:lpstr>APPLICATION RECORD</vt:lpstr>
      <vt:lpstr>AMS</vt:lpstr>
      <vt:lpstr>Instructions</vt:lpstr>
      <vt:lpstr>'APPLICATION RECORD'!Print_Area</vt:lpstr>
      <vt:lpstr>'MIX RATES'!Print_Area</vt:lpstr>
    </vt:vector>
  </TitlesOfParts>
  <Company>Soil Crop Sciences Department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BACKPACK SPRAYER CALIBRATION</dc:title>
  <dc:subject>demonstration and research plot management</dc:subject>
  <dc:creator>whthompson@ag.tamu.edu;l-redmon@tamu.edu</dc:creator>
  <cp:lastModifiedBy>TPX</cp:lastModifiedBy>
  <cp:lastPrinted>2012-07-02T15:23:14Z</cp:lastPrinted>
  <dcterms:created xsi:type="dcterms:W3CDTF">2012-05-03T18:56:46Z</dcterms:created>
  <dcterms:modified xsi:type="dcterms:W3CDTF">2018-11-05T17:47:28Z</dcterms:modified>
  <cp:contentStatus>Release 1.3</cp:contentStatus>
</cp:coreProperties>
</file>