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rikj\Box Sync\Davies_WorkSpace\MatlabZdata\Z2879data\"/>
    </mc:Choice>
  </mc:AlternateContent>
  <xr:revisionPtr revIDLastSave="0" documentId="13_ncr:1_{41942658-7D11-4F8A-839D-281A6480F3D9}" xr6:coauthVersionLast="45" xr6:coauthVersionMax="45" xr10:uidLastSave="{00000000-0000-0000-0000-000000000000}"/>
  <bookViews>
    <workbookView xWindow="435" yWindow="210" windowWidth="12780" windowHeight="15600" firstSheet="1" activeTab="4" xr2:uid="{B0D7B495-FF2E-429A-B0C3-F14E0E192E0F}"/>
  </bookViews>
  <sheets>
    <sheet name="North 1" sheetId="1" r:id="rId1"/>
    <sheet name="North 4" sheetId="3" r:id="rId2"/>
    <sheet name="South 2" sheetId="6" r:id="rId3"/>
    <sheet name="South 3" sheetId="4" r:id="rId4"/>
    <sheet name="South 5" sheetId="5" r:id="rId5"/>
    <sheet name="Template"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3" l="1"/>
  <c r="P12" i="5" l="1"/>
  <c r="P11" i="5"/>
  <c r="P10" i="5"/>
  <c r="P9" i="5"/>
  <c r="P12" i="4"/>
  <c r="P11" i="4"/>
  <c r="P10" i="4"/>
  <c r="P9" i="4"/>
  <c r="P7" i="4"/>
  <c r="P6" i="4"/>
  <c r="P5" i="4"/>
  <c r="P4" i="4"/>
  <c r="P12" i="6"/>
  <c r="P11" i="6"/>
  <c r="P10" i="6"/>
  <c r="P9" i="6"/>
  <c r="P7" i="6"/>
  <c r="P6" i="6"/>
  <c r="P5" i="6"/>
  <c r="P4" i="6"/>
  <c r="P17" i="3"/>
  <c r="P16" i="3"/>
  <c r="P15" i="3"/>
  <c r="P14" i="3"/>
  <c r="P7" i="3"/>
  <c r="P6" i="3"/>
  <c r="P5" i="3"/>
  <c r="P4" i="3"/>
  <c r="P12" i="1"/>
  <c r="P11" i="1"/>
  <c r="P10" i="1"/>
  <c r="P9" i="1"/>
  <c r="P7" i="1"/>
  <c r="P6" i="1"/>
  <c r="P5" i="1"/>
  <c r="P4" i="1"/>
  <c r="K26" i="1" l="1"/>
  <c r="O7" i="6"/>
  <c r="N7" i="6"/>
  <c r="M7" i="6"/>
  <c r="L7" i="6"/>
  <c r="K7" i="6"/>
  <c r="O6" i="6"/>
  <c r="N6" i="6"/>
  <c r="M6" i="6"/>
  <c r="L6" i="6"/>
  <c r="K6" i="6"/>
  <c r="O5" i="6"/>
  <c r="N5" i="6"/>
  <c r="M5" i="6"/>
  <c r="L5" i="6"/>
  <c r="K5" i="6"/>
  <c r="O4" i="6"/>
  <c r="N4" i="6"/>
  <c r="M4" i="6"/>
  <c r="L4" i="6"/>
  <c r="K4" i="6"/>
  <c r="O17" i="3"/>
  <c r="N17" i="3"/>
  <c r="L17" i="3"/>
  <c r="K17" i="3"/>
  <c r="O16" i="3"/>
  <c r="N16" i="3"/>
  <c r="L16" i="3"/>
  <c r="K16" i="3"/>
  <c r="O15" i="3"/>
  <c r="N15" i="3"/>
  <c r="L15" i="3"/>
  <c r="K15" i="3"/>
  <c r="O14" i="3"/>
  <c r="N14" i="3"/>
  <c r="L14" i="3"/>
  <c r="K14" i="3"/>
  <c r="O7" i="3"/>
  <c r="N7" i="3"/>
  <c r="L7" i="3"/>
  <c r="K7" i="3"/>
  <c r="O6" i="3"/>
  <c r="N6" i="3"/>
  <c r="L6" i="3"/>
  <c r="K6" i="3"/>
  <c r="O5" i="3"/>
  <c r="N5" i="3"/>
  <c r="L5" i="3"/>
  <c r="K5" i="3"/>
  <c r="O4" i="3"/>
  <c r="N4" i="3"/>
  <c r="L4" i="3"/>
  <c r="K4" i="3"/>
  <c r="O12" i="1"/>
  <c r="O11" i="1"/>
  <c r="O10" i="1"/>
  <c r="O9" i="1"/>
  <c r="M17" i="6"/>
  <c r="L17" i="6"/>
  <c r="K17" i="6"/>
  <c r="M16" i="6"/>
  <c r="L16" i="6"/>
  <c r="K16" i="6"/>
  <c r="M15" i="6"/>
  <c r="L15" i="6"/>
  <c r="K15" i="6"/>
  <c r="M14" i="6"/>
  <c r="L14" i="6"/>
  <c r="K14" i="6"/>
  <c r="O12" i="6"/>
  <c r="N12" i="6"/>
  <c r="M12" i="6"/>
  <c r="L12" i="6"/>
  <c r="K12" i="6"/>
  <c r="O11" i="6"/>
  <c r="N11" i="6"/>
  <c r="M11" i="6"/>
  <c r="L11" i="6"/>
  <c r="K11" i="6"/>
  <c r="O10" i="6"/>
  <c r="N10" i="6"/>
  <c r="M10" i="6"/>
  <c r="L10" i="6"/>
  <c r="K10" i="6"/>
  <c r="O9" i="6"/>
  <c r="N9" i="6"/>
  <c r="M9" i="6"/>
  <c r="L9" i="6"/>
  <c r="K9" i="6"/>
  <c r="L21" i="6" l="1"/>
  <c r="O21" i="6"/>
  <c r="O26" i="6"/>
  <c r="R26" i="6"/>
  <c r="L26" i="6"/>
  <c r="R21" i="6"/>
  <c r="Q21" i="6"/>
  <c r="Q23" i="6" s="1"/>
  <c r="N21" i="6"/>
  <c r="K26" i="6"/>
  <c r="N26" i="6"/>
  <c r="Q26" i="6"/>
  <c r="K21" i="6"/>
  <c r="R23" i="6" l="1"/>
  <c r="L23" i="6"/>
  <c r="K23" i="6"/>
  <c r="R28" i="6"/>
  <c r="Q28" i="6"/>
  <c r="L28" i="6"/>
  <c r="K28" i="6"/>
  <c r="L12" i="3"/>
  <c r="L11" i="3"/>
  <c r="L10" i="3"/>
  <c r="L9" i="3"/>
  <c r="O16" i="5" l="1"/>
  <c r="O17" i="5"/>
  <c r="N17" i="5"/>
  <c r="K17" i="5"/>
  <c r="N16" i="5"/>
  <c r="K16" i="5"/>
  <c r="O15" i="5"/>
  <c r="N15" i="5"/>
  <c r="K15" i="5"/>
  <c r="O14" i="5"/>
  <c r="N14" i="5"/>
  <c r="K14" i="5"/>
  <c r="O12" i="5"/>
  <c r="N12" i="5"/>
  <c r="K12" i="5"/>
  <c r="O11" i="5"/>
  <c r="N11" i="5"/>
  <c r="K11" i="5"/>
  <c r="O10" i="5"/>
  <c r="N10" i="5"/>
  <c r="K10" i="5"/>
  <c r="O9" i="5"/>
  <c r="N9" i="5"/>
  <c r="K9" i="5"/>
  <c r="O7" i="5"/>
  <c r="N7" i="5"/>
  <c r="K7" i="5"/>
  <c r="O6" i="5"/>
  <c r="N6" i="5"/>
  <c r="K6" i="5"/>
  <c r="O5" i="5"/>
  <c r="N5" i="5"/>
  <c r="K5" i="5"/>
  <c r="O4" i="5"/>
  <c r="N4" i="5"/>
  <c r="K4" i="5"/>
  <c r="L21" i="5" l="1"/>
  <c r="K21" i="5"/>
  <c r="K23" i="5" s="1"/>
  <c r="O21" i="5"/>
  <c r="N21" i="5"/>
  <c r="R21" i="5"/>
  <c r="Q21" i="5"/>
  <c r="Q26" i="5"/>
  <c r="Q28" i="5" s="1"/>
  <c r="R26" i="5"/>
  <c r="O26" i="5"/>
  <c r="N26" i="5"/>
  <c r="L26" i="5"/>
  <c r="K26" i="5"/>
  <c r="R28" i="5" l="1"/>
  <c r="L28" i="5"/>
  <c r="K28" i="5"/>
  <c r="L23" i="5"/>
  <c r="Q23" i="5"/>
  <c r="R23" i="5"/>
  <c r="O17" i="4" l="1"/>
  <c r="N17" i="4"/>
  <c r="M17" i="4"/>
  <c r="L17" i="4"/>
  <c r="K17" i="4"/>
  <c r="O16" i="4"/>
  <c r="N16" i="4"/>
  <c r="M16" i="4"/>
  <c r="L16" i="4"/>
  <c r="K16" i="4"/>
  <c r="O15" i="4"/>
  <c r="N15" i="4"/>
  <c r="M15" i="4"/>
  <c r="L15" i="4"/>
  <c r="K15" i="4"/>
  <c r="O12" i="4"/>
  <c r="N12" i="4"/>
  <c r="M12" i="4"/>
  <c r="L12" i="4"/>
  <c r="K12" i="4"/>
  <c r="O11" i="4"/>
  <c r="M11" i="4"/>
  <c r="L11" i="4"/>
  <c r="K11" i="4"/>
  <c r="O10" i="4"/>
  <c r="N10" i="4"/>
  <c r="M10" i="4"/>
  <c r="L10" i="4"/>
  <c r="K10" i="4"/>
  <c r="O9" i="4"/>
  <c r="N9" i="4"/>
  <c r="M9" i="4"/>
  <c r="L9" i="4"/>
  <c r="K9" i="4"/>
  <c r="O7" i="4"/>
  <c r="N7" i="4"/>
  <c r="M7" i="4"/>
  <c r="L7" i="4"/>
  <c r="K7" i="4"/>
  <c r="O6" i="4"/>
  <c r="N6" i="4"/>
  <c r="M6" i="4"/>
  <c r="L6" i="4"/>
  <c r="K6" i="4"/>
  <c r="O5" i="4"/>
  <c r="N5" i="4"/>
  <c r="M5" i="4"/>
  <c r="L5" i="4"/>
  <c r="K5" i="4"/>
  <c r="O4" i="4"/>
  <c r="N4" i="4"/>
  <c r="M4" i="4"/>
  <c r="L4" i="4"/>
  <c r="K4" i="4"/>
  <c r="R28" i="2"/>
  <c r="R23" i="2"/>
  <c r="L28" i="2"/>
  <c r="L23" i="2"/>
  <c r="R26" i="2"/>
  <c r="Q26" i="2"/>
  <c r="R21" i="2"/>
  <c r="Q21" i="2"/>
  <c r="O21" i="2"/>
  <c r="N21" i="2"/>
  <c r="O26" i="2"/>
  <c r="N26" i="2"/>
  <c r="L26" i="2"/>
  <c r="K26" i="2"/>
  <c r="O26" i="3"/>
  <c r="O12" i="3"/>
  <c r="K12" i="3"/>
  <c r="O11" i="3"/>
  <c r="N11" i="3"/>
  <c r="K11" i="3"/>
  <c r="O10" i="3"/>
  <c r="N10" i="3"/>
  <c r="K10" i="3"/>
  <c r="O9" i="3"/>
  <c r="N9" i="3"/>
  <c r="K9" i="3"/>
  <c r="N21" i="3"/>
  <c r="Q21" i="3" l="1"/>
  <c r="K21" i="3"/>
  <c r="O21" i="4"/>
  <c r="K21" i="4"/>
  <c r="K23" i="4" s="1"/>
  <c r="L26" i="4"/>
  <c r="Q21" i="4"/>
  <c r="Q23" i="4" s="1"/>
  <c r="Q26" i="4"/>
  <c r="Q28" i="4" s="1"/>
  <c r="R21" i="4"/>
  <c r="N26" i="4"/>
  <c r="L21" i="4"/>
  <c r="O26" i="4"/>
  <c r="R26" i="4"/>
  <c r="N21" i="4"/>
  <c r="K26" i="4"/>
  <c r="L26" i="3"/>
  <c r="R21" i="3"/>
  <c r="K26" i="3"/>
  <c r="R26" i="3"/>
  <c r="O21" i="3"/>
  <c r="N26" i="3"/>
  <c r="Q26" i="3"/>
  <c r="L21" i="3"/>
  <c r="L23" i="3" l="1"/>
  <c r="K23" i="3"/>
  <c r="R23" i="4"/>
  <c r="R28" i="4"/>
  <c r="L23" i="4"/>
  <c r="L28" i="4"/>
  <c r="K28" i="4"/>
  <c r="Q28" i="3"/>
  <c r="R28" i="3"/>
  <c r="K28" i="3"/>
  <c r="L28" i="3"/>
  <c r="Q23" i="3"/>
  <c r="R23" i="3"/>
  <c r="K4" i="2" l="1"/>
  <c r="P17" i="2"/>
  <c r="O17" i="2"/>
  <c r="N17" i="2"/>
  <c r="M17" i="2"/>
  <c r="L17" i="2"/>
  <c r="K17" i="2"/>
  <c r="P16" i="2"/>
  <c r="O16" i="2"/>
  <c r="N16" i="2"/>
  <c r="M16" i="2"/>
  <c r="L16" i="2"/>
  <c r="K16" i="2"/>
  <c r="P15" i="2"/>
  <c r="O15" i="2"/>
  <c r="N15" i="2"/>
  <c r="M15" i="2"/>
  <c r="L15" i="2"/>
  <c r="K15" i="2"/>
  <c r="P14" i="2"/>
  <c r="O14" i="2"/>
  <c r="N14" i="2"/>
  <c r="M14" i="2"/>
  <c r="L14" i="2"/>
  <c r="K14" i="2"/>
  <c r="P12" i="2"/>
  <c r="O12" i="2"/>
  <c r="N12" i="2"/>
  <c r="M12" i="2"/>
  <c r="L12" i="2"/>
  <c r="K12" i="2"/>
  <c r="P11" i="2"/>
  <c r="O11" i="2"/>
  <c r="N11" i="2"/>
  <c r="M11" i="2"/>
  <c r="L11" i="2"/>
  <c r="K11" i="2"/>
  <c r="P10" i="2"/>
  <c r="O10" i="2"/>
  <c r="N10" i="2"/>
  <c r="M10" i="2"/>
  <c r="L10" i="2"/>
  <c r="K10" i="2"/>
  <c r="P9" i="2"/>
  <c r="O9" i="2"/>
  <c r="N9" i="2"/>
  <c r="M9" i="2"/>
  <c r="L9" i="2"/>
  <c r="K9" i="2"/>
  <c r="P7" i="2"/>
  <c r="O7" i="2"/>
  <c r="N7" i="2"/>
  <c r="M7" i="2"/>
  <c r="L7" i="2"/>
  <c r="K7" i="2"/>
  <c r="P6" i="2"/>
  <c r="O6" i="2"/>
  <c r="N6" i="2"/>
  <c r="M6" i="2"/>
  <c r="L6" i="2"/>
  <c r="K6" i="2"/>
  <c r="P5" i="2"/>
  <c r="O5" i="2"/>
  <c r="N5" i="2"/>
  <c r="M5" i="2"/>
  <c r="L5" i="2"/>
  <c r="K5" i="2"/>
  <c r="P4" i="2"/>
  <c r="O4" i="2"/>
  <c r="N4" i="2"/>
  <c r="M4" i="2"/>
  <c r="L4" i="2"/>
  <c r="N5" i="1"/>
  <c r="O5" i="1"/>
  <c r="N6" i="1"/>
  <c r="O6" i="1"/>
  <c r="N7" i="1"/>
  <c r="O7" i="1"/>
  <c r="N9" i="1"/>
  <c r="N10" i="1"/>
  <c r="N11" i="1"/>
  <c r="N12" i="1"/>
  <c r="N14" i="1"/>
  <c r="O14" i="1"/>
  <c r="N17" i="1"/>
  <c r="O17" i="1"/>
  <c r="O4" i="1"/>
  <c r="N4" i="1"/>
  <c r="M5" i="1"/>
  <c r="M6" i="1"/>
  <c r="M7" i="1"/>
  <c r="M4" i="1"/>
  <c r="L4" i="1"/>
  <c r="L5" i="1"/>
  <c r="L6" i="1"/>
  <c r="L7" i="1"/>
  <c r="K17" i="1"/>
  <c r="K14" i="1"/>
  <c r="K21" i="1" s="1"/>
  <c r="K12" i="1"/>
  <c r="K11" i="1"/>
  <c r="K10" i="1"/>
  <c r="K9" i="1"/>
  <c r="K7" i="1"/>
  <c r="K6" i="1"/>
  <c r="K5" i="1"/>
  <c r="K4" i="1"/>
  <c r="Q21" i="1" l="1"/>
  <c r="K23" i="1"/>
  <c r="L26" i="1"/>
  <c r="O26" i="1"/>
  <c r="N26" i="1"/>
  <c r="R26" i="1"/>
  <c r="Q26" i="1"/>
  <c r="R21" i="1"/>
  <c r="N21" i="1"/>
  <c r="O21" i="1"/>
  <c r="K28" i="2"/>
  <c r="L21" i="2"/>
  <c r="K21" i="2"/>
  <c r="K23" i="2" s="1"/>
  <c r="Q28" i="2"/>
  <c r="Q23" i="2"/>
  <c r="L21" i="1"/>
  <c r="L28" i="1" l="1"/>
  <c r="K28" i="1"/>
  <c r="R28" i="1"/>
  <c r="Q28" i="1"/>
  <c r="L23" i="1"/>
  <c r="R23" i="1"/>
  <c r="Q23" i="1"/>
</calcChain>
</file>

<file path=xl/sharedStrings.xml><?xml version="1.0" encoding="utf-8"?>
<sst xmlns="http://schemas.openxmlformats.org/spreadsheetml/2006/main" count="386" uniqueCount="131">
  <si>
    <t>SHOT 2792</t>
  </si>
  <si>
    <t>North 1</t>
  </si>
  <si>
    <t>Sample</t>
  </si>
  <si>
    <t>Channel</t>
  </si>
  <si>
    <t>T_i</t>
  </si>
  <si>
    <t>T_0</t>
  </si>
  <si>
    <t>T_1</t>
  </si>
  <si>
    <t>T_2</t>
  </si>
  <si>
    <t>T_3</t>
  </si>
  <si>
    <t>T_4</t>
  </si>
  <si>
    <t>Forsterite</t>
  </si>
  <si>
    <t>1B1</t>
  </si>
  <si>
    <t>2A1</t>
  </si>
  <si>
    <t>2B1</t>
  </si>
  <si>
    <t>1A1</t>
  </si>
  <si>
    <t>Gap</t>
  </si>
  <si>
    <t>TPX</t>
  </si>
  <si>
    <t>Avg Thk (mm)</t>
  </si>
  <si>
    <t>±</t>
  </si>
  <si>
    <t>The time at which the initial impact occurs on the sample</t>
  </si>
  <si>
    <t>Break out of the shock front into the gap</t>
  </si>
  <si>
    <t>Measurable change in light, indicating vapor beginning to stagnate against the window. Light is increasing</t>
  </si>
  <si>
    <t xml:space="preserve">Decrease in the light, indicating the window becoming opaque. </t>
  </si>
  <si>
    <t>Light Increases again due to thermal emission from the shock, indicates a strong shock in the window</t>
  </si>
  <si>
    <t>Measureable constrast in the VISAR. The shock is becoming reflective. This is where the reflecting shock overtakes any other shock in the experiment, and where the shock velocity should be taken from. There should be a small timing correction to account for time the reflecting shock is catching up to the weaker opaque shock.</t>
  </si>
  <si>
    <t>1A27</t>
  </si>
  <si>
    <t>2A27</t>
  </si>
  <si>
    <t>2B27</t>
  </si>
  <si>
    <t>1B27</t>
  </si>
  <si>
    <t>Additional Notes:</t>
  </si>
  <si>
    <t>T_end</t>
  </si>
  <si>
    <t>Transit times</t>
  </si>
  <si>
    <t>T_i -&gt; T-0</t>
  </si>
  <si>
    <t>T_0 -&gt; T_1</t>
  </si>
  <si>
    <t>T_0 -&gt; T_2</t>
  </si>
  <si>
    <t>T_0 -&gt; T_3</t>
  </si>
  <si>
    <t>Ave Sam Trans</t>
  </si>
  <si>
    <t>ave Sam us</t>
  </si>
  <si>
    <t>Ave Win Trans</t>
  </si>
  <si>
    <t>ave Win us</t>
  </si>
  <si>
    <t>T_4 -&gt; T_End</t>
  </si>
  <si>
    <t>VISAR Win Us</t>
  </si>
  <si>
    <t>Ave Gap transit T1 (gas)</t>
  </si>
  <si>
    <t>Ave Gap transit T2 (opaque)</t>
  </si>
  <si>
    <t>Ave Gap transit T3 (strong )</t>
  </si>
  <si>
    <t>T_0 -&gt; T_4</t>
  </si>
  <si>
    <t>Ave Gap transit T4 (Reflect )</t>
  </si>
  <si>
    <t>Flyer V</t>
  </si>
  <si>
    <t>1A21</t>
  </si>
  <si>
    <t>1B21</t>
  </si>
  <si>
    <t>2A21</t>
  </si>
  <si>
    <t>2B21</t>
  </si>
  <si>
    <t>North 4</t>
  </si>
  <si>
    <t>##</t>
  </si>
  <si>
    <t>South 3</t>
  </si>
  <si>
    <t>1A19</t>
  </si>
  <si>
    <t>1B19</t>
  </si>
  <si>
    <t>2A19</t>
  </si>
  <si>
    <t>2B19</t>
  </si>
  <si>
    <t>Quartz</t>
  </si>
  <si>
    <t>1A2</t>
  </si>
  <si>
    <t>1B2</t>
  </si>
  <si>
    <t>2A2</t>
  </si>
  <si>
    <t>2B2</t>
  </si>
  <si>
    <t>1A7</t>
  </si>
  <si>
    <t>1B7</t>
  </si>
  <si>
    <t>2A7</t>
  </si>
  <si>
    <t>2B7</t>
  </si>
  <si>
    <t>1A34</t>
  </si>
  <si>
    <t>1B34</t>
  </si>
  <si>
    <t>2A34</t>
  </si>
  <si>
    <t>2B34</t>
  </si>
  <si>
    <t>South 2</t>
  </si>
  <si>
    <t>SHOT 2879</t>
  </si>
  <si>
    <t>South 5</t>
  </si>
  <si>
    <t>Channel 27 - T1 and T2 are difficult to see. There is definitely something happening between 2960 and 2980 but it doesn't follow the expected trajectory of the data. Entropy is lower, and expansion will be slower, so maybe we are actually seeing a bit of the thermal emission, but the data is muddled.</t>
  </si>
  <si>
    <t>T2 is impossible to see</t>
  </si>
  <si>
    <t>T3, seems to turn the opposite direction than expected. This may be due to the optical emission from the strong shock being much dimmer than in other experiments</t>
  </si>
  <si>
    <t>This is the slowest shot after all.</t>
  </si>
  <si>
    <t>1A26</t>
  </si>
  <si>
    <t>1B26</t>
  </si>
  <si>
    <t>2A26</t>
  </si>
  <si>
    <t>2B26</t>
  </si>
  <si>
    <t xml:space="preserve">Emission seems like it might be visible when vapor hits the </t>
  </si>
  <si>
    <t>1A12</t>
  </si>
  <si>
    <t>1B12</t>
  </si>
  <si>
    <t>2A12</t>
  </si>
  <si>
    <t>2B12</t>
  </si>
  <si>
    <t>1A11</t>
  </si>
  <si>
    <t>1B11</t>
  </si>
  <si>
    <t>2A11</t>
  </si>
  <si>
    <t>2B11</t>
  </si>
  <si>
    <t>1A32</t>
  </si>
  <si>
    <t>1B32</t>
  </si>
  <si>
    <t>2A32</t>
  </si>
  <si>
    <t>2B32</t>
  </si>
  <si>
    <t>Channel 32, cannot see T_end</t>
  </si>
  <si>
    <t>1A13</t>
  </si>
  <si>
    <t>1B13</t>
  </si>
  <si>
    <t>2A13</t>
  </si>
  <si>
    <t>2B13</t>
  </si>
  <si>
    <t>1A31</t>
  </si>
  <si>
    <t>1B31</t>
  </si>
  <si>
    <t>2A31</t>
  </si>
  <si>
    <t>2B31</t>
  </si>
  <si>
    <t>TPX doesn't behave particularly well at the lower velocities, and T1 and T2 are difficult to place.</t>
  </si>
  <si>
    <t>channel 13, 31 - Tend is really difficult to see.</t>
  </si>
  <si>
    <t>T_3 -&gt; T_End</t>
  </si>
  <si>
    <t>1A5</t>
  </si>
  <si>
    <t>1B5</t>
  </si>
  <si>
    <t>2A5</t>
  </si>
  <si>
    <t>2B5</t>
  </si>
  <si>
    <t>1A8</t>
  </si>
  <si>
    <t>1B8</t>
  </si>
  <si>
    <t>2A8</t>
  </si>
  <si>
    <t>2B8</t>
  </si>
  <si>
    <t>1A30</t>
  </si>
  <si>
    <t>1B30</t>
  </si>
  <si>
    <t>2A30</t>
  </si>
  <si>
    <t>2B30</t>
  </si>
  <si>
    <t>Light Increases again due to thermal emission from the shock, indicates a strong shock in the window / in these cases (shot 2879) the light of emission of the opaque window is colder, so the VISAR light might not actually decrease, but turn to some other non zero value</t>
  </si>
  <si>
    <t>T0 is hard to see on all channels</t>
  </si>
  <si>
    <t>1A32 is especially bad, flagging the channel entirely</t>
  </si>
  <si>
    <t>Flyer Velocity is especially hard to pinpoint here. May need to rely on the other experiments.</t>
  </si>
  <si>
    <t>Visar Win possibility reverb</t>
  </si>
  <si>
    <t>Channel 2- window transit difficult to see end. In fact, everything is hard to see. Flagging most points.</t>
  </si>
  <si>
    <t>T0 is difficult to see in all cases. I am doubling the uncertainty to reflect that there are multiple possibilities with a nanosecon or so that one could justifiably argue are the breakout</t>
  </si>
  <si>
    <t>Channels 2 and 27 have bad resolution on their profiles. Channel 1 is decreasing initially until a local minumum is reached before turning over briefly. This is indicative of the same pre-compression that I have seen on other experiments. Bottom of this valley is the above window velocity.</t>
  </si>
  <si>
    <t>12.71 window velocity is alternative fringe match, that makes more sense given other quartz velocities.</t>
  </si>
  <si>
    <t>12.81 window velocity is alternative fringe match, that makes more sense given other quartz velocities.</t>
  </si>
  <si>
    <t>T0-&gt;T3 on 2A11 is weirdly high, I flagged the time of flight.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</si>
</sst>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0"/>
      <color theme="1"/>
      <name val="Calibri"/>
      <family val="2"/>
      <scheme val="minor"/>
    </font>
    <font>
      <sz val="10"/>
      <color rgb="FF000000"/>
      <name val="Calibri"/>
      <family val="2"/>
      <scheme val="minor"/>
    </font>
    <font>
      <sz val="8"/>
      <name val="Arial"/>
      <family val="2"/>
    </font>
    <font>
      <sz val="8"/>
      <name val="Calibri"/>
      <family val="2"/>
      <scheme val="minor"/>
    </font>
    <font>
      <sz val="8"/>
      <color indexed="10"/>
      <name val="Arial"/>
      <family val="2"/>
    </font>
  </fonts>
  <fills count="6">
    <fill>
      <patternFill patternType="none"/>
    </fill>
    <fill>
      <patternFill patternType="gray125"/>
    </fill>
    <fill>
      <patternFill patternType="solid">
        <fgColor rgb="FFFFFF00"/>
        <bgColor rgb="FF000000"/>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0" xfId="0" applyFont="1"/>
    <xf numFmtId="0" fontId="2" fillId="2" borderId="1" xfId="0" applyFont="1" applyFill="1" applyBorder="1"/>
    <xf numFmtId="0" fontId="1" fillId="0" borderId="1" xfId="0" applyFont="1" applyBorder="1"/>
    <xf numFmtId="0" fontId="1" fillId="3" borderId="1" xfId="0" applyFont="1" applyFill="1" applyBorder="1"/>
    <xf numFmtId="0" fontId="1" fillId="4" borderId="1" xfId="0" applyFont="1" applyFill="1" applyBorder="1"/>
    <xf numFmtId="164" fontId="3" fillId="0" borderId="0" xfId="0" applyNumberFormat="1" applyFont="1" applyAlignment="1">
      <alignment vertical="center"/>
    </xf>
    <xf numFmtId="0" fontId="1" fillId="5" borderId="1" xfId="0" applyFont="1" applyFill="1" applyBorder="1"/>
    <xf numFmtId="164" fontId="5"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1128-4145-4289-808B-4D0E07A69363}">
  <dimension ref="A1:R38"/>
  <sheetViews>
    <sheetView zoomScale="98" zoomScaleNormal="98" workbookViewId="0">
      <selection activeCell="F20" sqref="F20"/>
    </sheetView>
  </sheetViews>
  <sheetFormatPr defaultRowHeight="12.75" x14ac:dyDescent="0.2"/>
  <cols>
    <col min="1" max="1" width="9.42578125" style="1" customWidth="1"/>
    <col min="2" max="3" width="11.140625" style="1" customWidth="1"/>
    <col min="4" max="4" width="9.140625" style="1"/>
    <col min="5" max="5" width="9.85546875" style="1" customWidth="1"/>
    <col min="6" max="16384" width="9.140625" style="1"/>
  </cols>
  <sheetData>
    <row r="1" spans="1:16" s="3" customFormat="1" x14ac:dyDescent="0.2">
      <c r="A1" s="2" t="s">
        <v>73</v>
      </c>
      <c r="B1" s="2" t="s">
        <v>1</v>
      </c>
      <c r="C1" s="2"/>
      <c r="D1" s="2"/>
      <c r="E1" s="2"/>
      <c r="F1" s="2"/>
      <c r="G1" s="2"/>
      <c r="H1" s="2"/>
      <c r="I1" s="2"/>
      <c r="J1" s="2"/>
      <c r="K1" s="2"/>
      <c r="L1" s="2"/>
      <c r="M1" s="2"/>
      <c r="N1" s="2"/>
      <c r="O1" s="2"/>
      <c r="P1" s="2"/>
    </row>
    <row r="2" spans="1:16" s="3" customFormat="1" x14ac:dyDescent="0.2">
      <c r="A2" s="3" t="s">
        <v>3</v>
      </c>
      <c r="B2" s="3" t="s">
        <v>4</v>
      </c>
      <c r="C2" s="3" t="s">
        <v>5</v>
      </c>
      <c r="D2" s="3" t="s">
        <v>6</v>
      </c>
      <c r="E2" s="3" t="s">
        <v>7</v>
      </c>
      <c r="F2" s="3" t="s">
        <v>8</v>
      </c>
      <c r="G2" s="3" t="s">
        <v>9</v>
      </c>
      <c r="H2" s="3" t="s">
        <v>30</v>
      </c>
      <c r="J2" s="1" t="s">
        <v>31</v>
      </c>
      <c r="K2" s="1" t="s">
        <v>32</v>
      </c>
      <c r="L2" s="3" t="s">
        <v>33</v>
      </c>
      <c r="M2" s="3" t="s">
        <v>34</v>
      </c>
      <c r="N2" s="3" t="s">
        <v>35</v>
      </c>
      <c r="O2" s="3" t="s">
        <v>45</v>
      </c>
      <c r="P2" s="3" t="s">
        <v>107</v>
      </c>
    </row>
    <row r="3" spans="1:16" s="5" customFormat="1" x14ac:dyDescent="0.2"/>
    <row r="4" spans="1:16" s="4" customFormat="1" x14ac:dyDescent="0.2">
      <c r="A4" s="4" t="s">
        <v>14</v>
      </c>
      <c r="B4" s="4">
        <v>2911.39</v>
      </c>
      <c r="C4" s="4">
        <v>2944.51</v>
      </c>
      <c r="D4" s="4">
        <v>2969.66</v>
      </c>
      <c r="E4" s="4">
        <v>2974.71</v>
      </c>
      <c r="F4" s="4">
        <v>2982.81</v>
      </c>
      <c r="G4" s="4">
        <v>2984.89</v>
      </c>
      <c r="H4" s="4">
        <v>3054.66</v>
      </c>
      <c r="K4" s="4">
        <f t="shared" ref="K4:L5" si="0">C4-B4</f>
        <v>33.120000000000346</v>
      </c>
      <c r="L4" s="4">
        <f t="shared" si="0"/>
        <v>25.149999999999636</v>
      </c>
      <c r="M4" s="4">
        <f>E4-C4</f>
        <v>30.199999999999818</v>
      </c>
      <c r="N4" s="4">
        <f>F4-C4</f>
        <v>38.299999999999727</v>
      </c>
      <c r="O4" s="4">
        <f>G4-C4</f>
        <v>40.379999999999654</v>
      </c>
      <c r="P4" s="4">
        <f>H4-F4</f>
        <v>71.849999999999909</v>
      </c>
    </row>
    <row r="5" spans="1:16" s="3" customFormat="1" ht="12" customHeight="1" x14ac:dyDescent="0.2">
      <c r="A5" s="3" t="s">
        <v>11</v>
      </c>
      <c r="B5" s="3">
        <v>2911.11</v>
      </c>
      <c r="C5" s="3">
        <v>2944.34</v>
      </c>
      <c r="D5" s="3">
        <v>2970.11</v>
      </c>
      <c r="E5" s="3">
        <v>2974.46</v>
      </c>
      <c r="F5" s="3">
        <v>2982.34</v>
      </c>
      <c r="G5" s="3">
        <v>2984.79</v>
      </c>
      <c r="H5" s="3">
        <v>3054.56</v>
      </c>
      <c r="K5" s="3">
        <f t="shared" si="0"/>
        <v>33.230000000000018</v>
      </c>
      <c r="L5" s="3">
        <f t="shared" si="0"/>
        <v>25.769999999999982</v>
      </c>
      <c r="M5" s="7">
        <f t="shared" ref="M5" si="1">E5-C5</f>
        <v>30.119999999999891</v>
      </c>
      <c r="N5" s="7">
        <f t="shared" ref="N5:N17" si="2">F5-C5</f>
        <v>38</v>
      </c>
      <c r="O5" s="7">
        <f t="shared" ref="O5:O17" si="3">G5-C5</f>
        <v>40.449999999999818</v>
      </c>
      <c r="P5" s="7">
        <f>H5-F5</f>
        <v>72.2199999999998</v>
      </c>
    </row>
    <row r="6" spans="1:16" s="4" customFormat="1" x14ac:dyDescent="0.2">
      <c r="A6" s="4" t="s">
        <v>12</v>
      </c>
      <c r="B6" s="4">
        <v>2911.34</v>
      </c>
      <c r="C6" s="4">
        <v>2944.44</v>
      </c>
      <c r="D6" s="4">
        <v>2969.06</v>
      </c>
      <c r="E6" s="4">
        <v>2975.41</v>
      </c>
      <c r="F6" s="4">
        <v>2982.71</v>
      </c>
      <c r="G6" s="4">
        <v>2984.69</v>
      </c>
      <c r="H6" s="4">
        <v>3054.34</v>
      </c>
      <c r="K6" s="4">
        <f>C6-B6</f>
        <v>33.099999999999909</v>
      </c>
      <c r="L6" s="4">
        <f>D6-C6</f>
        <v>24.619999999999891</v>
      </c>
      <c r="M6" s="4">
        <f>E6-C6</f>
        <v>30.9699999999998</v>
      </c>
      <c r="N6" s="4">
        <f>F6-C6</f>
        <v>38.269999999999982</v>
      </c>
      <c r="O6" s="4">
        <f>G6-C6</f>
        <v>40.25</v>
      </c>
      <c r="P6" s="4">
        <f>H6-F6</f>
        <v>71.630000000000109</v>
      </c>
    </row>
    <row r="7" spans="1:16" s="3" customFormat="1" x14ac:dyDescent="0.2">
      <c r="A7" s="3" t="s">
        <v>13</v>
      </c>
      <c r="B7" s="3">
        <v>2911.61</v>
      </c>
      <c r="C7" s="3">
        <v>2944.24</v>
      </c>
      <c r="D7" s="3">
        <v>2970.26</v>
      </c>
      <c r="E7" s="3">
        <v>2975.44</v>
      </c>
      <c r="F7" s="3">
        <v>2982.76</v>
      </c>
      <c r="G7" s="3">
        <v>2984.61</v>
      </c>
      <c r="H7" s="3">
        <v>3055.04</v>
      </c>
      <c r="K7" s="3">
        <f>C7-B7</f>
        <v>32.629999999999654</v>
      </c>
      <c r="L7" s="3">
        <f>D7-C7</f>
        <v>26.020000000000437</v>
      </c>
      <c r="M7" s="7">
        <f>E7-C7</f>
        <v>31.200000000000273</v>
      </c>
      <c r="N7" s="7">
        <f>F7-C7</f>
        <v>38.520000000000437</v>
      </c>
      <c r="O7" s="7">
        <f>G7-C7</f>
        <v>40.370000000000346</v>
      </c>
      <c r="P7" s="7">
        <f>H7-F7</f>
        <v>72.279999999999745</v>
      </c>
    </row>
    <row r="8" spans="1:16" s="5" customFormat="1" x14ac:dyDescent="0.2"/>
    <row r="9" spans="1:16" s="4" customFormat="1" x14ac:dyDescent="0.2">
      <c r="A9" s="4" t="s">
        <v>25</v>
      </c>
      <c r="B9" s="4">
        <v>2911.08</v>
      </c>
      <c r="C9" s="4">
        <v>2944.07</v>
      </c>
      <c r="F9" s="4">
        <v>2983.18</v>
      </c>
      <c r="G9" s="4">
        <v>2985.36</v>
      </c>
      <c r="H9" s="4">
        <v>3055.16</v>
      </c>
      <c r="K9" s="4">
        <f t="shared" ref="K9:K12" si="4">C9-B9</f>
        <v>32.990000000000236</v>
      </c>
      <c r="N9" s="4">
        <f t="shared" si="2"/>
        <v>39.109999999999673</v>
      </c>
      <c r="O9" s="4">
        <f>G9-C9</f>
        <v>41.289999999999964</v>
      </c>
      <c r="P9" s="4">
        <f>H9-F9</f>
        <v>71.980000000000018</v>
      </c>
    </row>
    <row r="10" spans="1:16" s="3" customFormat="1" ht="12" customHeight="1" x14ac:dyDescent="0.2">
      <c r="A10" s="3" t="s">
        <v>28</v>
      </c>
      <c r="B10" s="3">
        <v>2911.23</v>
      </c>
      <c r="C10" s="3">
        <v>2944.14</v>
      </c>
      <c r="F10" s="3">
        <v>2983.21</v>
      </c>
      <c r="G10" s="3">
        <v>2985.21</v>
      </c>
      <c r="H10" s="3">
        <v>3055.06</v>
      </c>
      <c r="K10" s="3">
        <f t="shared" si="4"/>
        <v>32.909999999999854</v>
      </c>
      <c r="M10" s="7"/>
      <c r="N10" s="7">
        <f t="shared" si="2"/>
        <v>39.070000000000164</v>
      </c>
      <c r="O10" s="7">
        <f t="shared" ref="O10" si="5">G10-C10</f>
        <v>41.070000000000164</v>
      </c>
      <c r="P10" s="7">
        <f>H10-F10</f>
        <v>71.849999999999909</v>
      </c>
    </row>
    <row r="11" spans="1:16" s="4" customFormat="1" x14ac:dyDescent="0.2">
      <c r="A11" s="4" t="s">
        <v>26</v>
      </c>
      <c r="B11" s="4">
        <v>2911.31</v>
      </c>
      <c r="C11" s="4">
        <v>2944.97</v>
      </c>
      <c r="F11" s="4">
        <v>2983.03</v>
      </c>
      <c r="G11" s="4">
        <v>2984.83</v>
      </c>
      <c r="H11" s="4">
        <v>3054.81</v>
      </c>
      <c r="K11" s="4">
        <f t="shared" si="4"/>
        <v>33.659999999999854</v>
      </c>
      <c r="N11" s="4">
        <f t="shared" si="2"/>
        <v>38.0600000000004</v>
      </c>
      <c r="O11" s="4">
        <f>G11-C11</f>
        <v>39.860000000000127</v>
      </c>
      <c r="P11" s="4">
        <f>H11-F11</f>
        <v>71.779999999999745</v>
      </c>
    </row>
    <row r="12" spans="1:16" s="3" customFormat="1" x14ac:dyDescent="0.2">
      <c r="A12" s="3" t="s">
        <v>27</v>
      </c>
      <c r="B12" s="3">
        <v>2911.21</v>
      </c>
      <c r="C12" s="3">
        <v>2944.47</v>
      </c>
      <c r="F12" s="3">
        <v>2983.28</v>
      </c>
      <c r="G12" s="3">
        <v>2984.63</v>
      </c>
      <c r="H12" s="3">
        <v>3055.01</v>
      </c>
      <c r="K12" s="3">
        <f t="shared" si="4"/>
        <v>33.259999999999764</v>
      </c>
      <c r="M12" s="7"/>
      <c r="N12" s="7">
        <f t="shared" si="2"/>
        <v>38.8100000000004</v>
      </c>
      <c r="O12" s="7">
        <f>G12-C12</f>
        <v>40.160000000000309</v>
      </c>
      <c r="P12" s="7">
        <f>H12-F12</f>
        <v>71.730000000000018</v>
      </c>
    </row>
    <row r="13" spans="1:16" s="5" customFormat="1" x14ac:dyDescent="0.2"/>
    <row r="14" spans="1:16" s="4" customFormat="1" x14ac:dyDescent="0.2">
      <c r="A14" s="4" t="s">
        <v>60</v>
      </c>
      <c r="B14" s="4">
        <v>2911.44</v>
      </c>
      <c r="C14" s="4">
        <v>2945.06</v>
      </c>
      <c r="F14" s="4">
        <v>2983.32</v>
      </c>
      <c r="G14" s="4">
        <v>2983.32</v>
      </c>
      <c r="K14" s="4">
        <f t="shared" ref="K14:K17" si="6">C14-B14</f>
        <v>33.619999999999891</v>
      </c>
      <c r="N14" s="4">
        <f t="shared" si="2"/>
        <v>38.260000000000218</v>
      </c>
      <c r="O14" s="4">
        <f t="shared" si="3"/>
        <v>38.260000000000218</v>
      </c>
    </row>
    <row r="15" spans="1:16" s="3" customFormat="1" ht="12" customHeight="1" x14ac:dyDescent="0.2">
      <c r="A15" s="3" t="s">
        <v>61</v>
      </c>
      <c r="M15" s="7"/>
      <c r="N15" s="7"/>
      <c r="O15" s="7"/>
      <c r="P15" s="7"/>
    </row>
    <row r="16" spans="1:16" s="4" customFormat="1" x14ac:dyDescent="0.2">
      <c r="A16" s="4" t="s">
        <v>62</v>
      </c>
    </row>
    <row r="17" spans="1:18" s="3" customFormat="1" x14ac:dyDescent="0.2">
      <c r="A17" s="3" t="s">
        <v>63</v>
      </c>
      <c r="B17" s="3">
        <v>2911.79</v>
      </c>
      <c r="C17" s="3">
        <v>2944.96</v>
      </c>
      <c r="F17" s="3">
        <v>2983.72</v>
      </c>
      <c r="G17" s="3">
        <v>2984.22</v>
      </c>
      <c r="K17" s="3">
        <f t="shared" si="6"/>
        <v>33.170000000000073</v>
      </c>
      <c r="M17" s="7"/>
      <c r="N17" s="7">
        <f t="shared" si="2"/>
        <v>38.759999999999764</v>
      </c>
      <c r="O17" s="7">
        <f t="shared" si="3"/>
        <v>39.259999999999764</v>
      </c>
      <c r="P17" s="7"/>
    </row>
    <row r="18" spans="1:18" s="5" customFormat="1" x14ac:dyDescent="0.2"/>
    <row r="19" spans="1:18" x14ac:dyDescent="0.2">
      <c r="A19" s="1" t="s">
        <v>2</v>
      </c>
      <c r="B19" s="1" t="s">
        <v>17</v>
      </c>
      <c r="C19" s="1" t="s">
        <v>18</v>
      </c>
      <c r="E19" s="1" t="s">
        <v>41</v>
      </c>
      <c r="F19" s="1" t="s">
        <v>18</v>
      </c>
      <c r="J19" s="1" t="s">
        <v>31</v>
      </c>
    </row>
    <row r="20" spans="1:18" x14ac:dyDescent="0.2">
      <c r="A20" s="1" t="s">
        <v>10</v>
      </c>
      <c r="B20" s="6">
        <v>0.45000000000000007</v>
      </c>
      <c r="C20" s="6">
        <v>9.0478358370017619E-3</v>
      </c>
      <c r="E20" s="1">
        <v>13.98</v>
      </c>
      <c r="F20" s="1">
        <v>0.05</v>
      </c>
      <c r="K20" s="1" t="s">
        <v>36</v>
      </c>
      <c r="N20" s="1" t="s">
        <v>42</v>
      </c>
      <c r="Q20" s="1" t="s">
        <v>44</v>
      </c>
    </row>
    <row r="21" spans="1:18" x14ac:dyDescent="0.2">
      <c r="A21" s="1" t="s">
        <v>15</v>
      </c>
      <c r="B21" s="6">
        <v>0.49902500000000005</v>
      </c>
      <c r="C21" s="6">
        <v>1.5690841277637087E-2</v>
      </c>
      <c r="K21" s="1">
        <f>AVERAGE(K4:K17)</f>
        <v>33.168999999999961</v>
      </c>
      <c r="L21" s="1">
        <f>STDEV(K4:K17)</f>
        <v>0.30791232518365785</v>
      </c>
      <c r="N21" s="1">
        <f>AVERAGE(L4:L17)</f>
        <v>25.389999999999986</v>
      </c>
      <c r="O21" s="1">
        <f>STDEV(L4:L17)</f>
        <v>0.630290938112678</v>
      </c>
      <c r="Q21" s="1">
        <f>AVERAGE(N4:N17)</f>
        <v>38.516000000000076</v>
      </c>
      <c r="R21" s="1">
        <f>STDEV(N4:N17)</f>
        <v>0.40175171990222547</v>
      </c>
    </row>
    <row r="22" spans="1:18" x14ac:dyDescent="0.2">
      <c r="A22" s="1" t="s">
        <v>16</v>
      </c>
      <c r="B22" s="6">
        <v>1.0284</v>
      </c>
      <c r="C22" s="6">
        <v>8.2574209048588698E-3</v>
      </c>
      <c r="K22" s="1" t="s">
        <v>37</v>
      </c>
      <c r="Q22" s="1" t="s">
        <v>47</v>
      </c>
    </row>
    <row r="23" spans="1:18" ht="15" x14ac:dyDescent="0.25">
      <c r="K23" s="1">
        <f>(B20/K21)*1000</f>
        <v>13.566884741776978</v>
      </c>
      <c r="L23">
        <f>(((1/K21)^2 * $C$20^2 + ($B$20/K21^2)^2 * L21^2)^(1/2))*1000</f>
        <v>0.30045059544344832</v>
      </c>
      <c r="Q23" s="1">
        <f>(B21/Q21)*1000</f>
        <v>12.956303873714795</v>
      </c>
      <c r="R23">
        <f>(((1/Q21)^2 * $C$21^2 + ($B$21/Q21^2)^2 * R21^2)^(1/2))*1000</f>
        <v>0.42921618055081934</v>
      </c>
    </row>
    <row r="25" spans="1:18" x14ac:dyDescent="0.2">
      <c r="K25" s="1" t="s">
        <v>38</v>
      </c>
      <c r="N25" s="1" t="s">
        <v>43</v>
      </c>
      <c r="Q25" s="1" t="s">
        <v>46</v>
      </c>
    </row>
    <row r="26" spans="1:18" x14ac:dyDescent="0.2">
      <c r="A26" s="1" t="s">
        <v>4</v>
      </c>
      <c r="B26" s="1" t="s">
        <v>19</v>
      </c>
      <c r="K26" s="1">
        <f>AVERAGE($P$4:$P$17)</f>
        <v>71.914999999999907</v>
      </c>
      <c r="L26" s="1">
        <f>STDEV($P$4:$P$17)</f>
        <v>0.23071318000610871</v>
      </c>
      <c r="N26" s="1">
        <f>AVERAGE(M4:M17)</f>
        <v>30.622499999999945</v>
      </c>
      <c r="O26" s="1">
        <f>STDEV(M4:M17)</f>
        <v>0.54322340401239444</v>
      </c>
      <c r="Q26" s="1">
        <f>AVERAGE(O4:O17)</f>
        <v>40.135000000000034</v>
      </c>
      <c r="R26" s="1">
        <f>STDEV(O4:O17)</f>
        <v>0.86880825144432061</v>
      </c>
    </row>
    <row r="27" spans="1:18" x14ac:dyDescent="0.2">
      <c r="A27" s="1" t="s">
        <v>5</v>
      </c>
      <c r="B27" s="1" t="s">
        <v>20</v>
      </c>
      <c r="K27" s="1" t="s">
        <v>39</v>
      </c>
      <c r="Q27" s="1" t="s">
        <v>47</v>
      </c>
    </row>
    <row r="28" spans="1:18" ht="15" x14ac:dyDescent="0.25">
      <c r="A28" s="1" t="s">
        <v>6</v>
      </c>
      <c r="B28" s="1" t="s">
        <v>21</v>
      </c>
      <c r="K28" s="1">
        <f>($B$22/$K$26)*1000</f>
        <v>14.300215532225563</v>
      </c>
      <c r="L28">
        <f>(((1/K26)^2 * $C$22^2 + ($B$22/K26^2)^2 * L26^2)^(1/2))*1000</f>
        <v>0.12364782769079777</v>
      </c>
      <c r="Q28" s="1">
        <f>(B21/Q26)*1000</f>
        <v>12.433661392799294</v>
      </c>
      <c r="R28">
        <f>(((1/Q26)^2 * $C$21^2 + ($B$21/Q26^2)^2 * R26^2)^(1/2))*1000</f>
        <v>0.47464368551074032</v>
      </c>
    </row>
    <row r="29" spans="1:18" x14ac:dyDescent="0.2">
      <c r="A29" s="1" t="s">
        <v>7</v>
      </c>
      <c r="B29" s="1" t="s">
        <v>22</v>
      </c>
    </row>
    <row r="30" spans="1:18" x14ac:dyDescent="0.2">
      <c r="A30" s="1" t="s">
        <v>8</v>
      </c>
      <c r="B30" s="1" t="s">
        <v>120</v>
      </c>
    </row>
    <row r="31" spans="1:18" x14ac:dyDescent="0.2">
      <c r="A31" s="1" t="s">
        <v>9</v>
      </c>
      <c r="B31" s="1" t="s">
        <v>24</v>
      </c>
    </row>
    <row r="34" spans="1:1" x14ac:dyDescent="0.2">
      <c r="A34" s="1" t="s">
        <v>29</v>
      </c>
    </row>
    <row r="35" spans="1:1" x14ac:dyDescent="0.2">
      <c r="A35" s="1" t="s">
        <v>75</v>
      </c>
    </row>
    <row r="37" spans="1:1" x14ac:dyDescent="0.2">
      <c r="A37" s="1" t="s">
        <v>125</v>
      </c>
    </row>
    <row r="38" spans="1:1" x14ac:dyDescent="0.2">
      <c r="A38" s="1" t="s">
        <v>127</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AF82-657F-4583-85D6-A6EB78CEEF90}">
  <dimension ref="A1:R38"/>
  <sheetViews>
    <sheetView topLeftCell="C1" workbookViewId="0">
      <selection activeCell="K23" sqref="K23:L23"/>
    </sheetView>
  </sheetViews>
  <sheetFormatPr defaultRowHeight="12.75" x14ac:dyDescent="0.2"/>
  <cols>
    <col min="1" max="1" width="9.42578125" style="1" customWidth="1"/>
    <col min="2" max="3" width="11.140625" style="1" customWidth="1"/>
    <col min="4" max="4" width="9.140625" style="1"/>
    <col min="5" max="5" width="9.85546875" style="1" customWidth="1"/>
    <col min="6" max="11" width="9.140625" style="1"/>
    <col min="12" max="12" width="12" style="1" bestFit="1" customWidth="1"/>
    <col min="13" max="16384" width="9.140625" style="1"/>
  </cols>
  <sheetData>
    <row r="1" spans="1:16" s="3" customFormat="1" x14ac:dyDescent="0.2">
      <c r="A1" s="2" t="s">
        <v>73</v>
      </c>
      <c r="B1" s="2" t="s">
        <v>52</v>
      </c>
      <c r="C1" s="2"/>
      <c r="D1" s="2"/>
      <c r="E1" s="2"/>
      <c r="F1" s="2"/>
      <c r="G1" s="2"/>
      <c r="H1" s="2"/>
      <c r="I1" s="2"/>
      <c r="J1" s="2"/>
      <c r="K1" s="2"/>
      <c r="L1" s="2"/>
      <c r="M1" s="2"/>
      <c r="N1" s="2"/>
      <c r="O1" s="2"/>
      <c r="P1" s="2"/>
    </row>
    <row r="2" spans="1:16" s="3" customFormat="1" x14ac:dyDescent="0.2">
      <c r="A2" s="3" t="s">
        <v>3</v>
      </c>
      <c r="B2" s="3" t="s">
        <v>4</v>
      </c>
      <c r="C2" s="3" t="s">
        <v>5</v>
      </c>
      <c r="D2" s="3" t="s">
        <v>6</v>
      </c>
      <c r="E2" s="3" t="s">
        <v>7</v>
      </c>
      <c r="F2" s="3" t="s">
        <v>8</v>
      </c>
      <c r="G2" s="3" t="s">
        <v>9</v>
      </c>
      <c r="H2" s="3" t="s">
        <v>30</v>
      </c>
      <c r="J2" s="1" t="s">
        <v>31</v>
      </c>
      <c r="K2" s="1" t="s">
        <v>32</v>
      </c>
      <c r="L2" s="3" t="s">
        <v>33</v>
      </c>
      <c r="M2" s="3" t="s">
        <v>34</v>
      </c>
      <c r="N2" s="3" t="s">
        <v>35</v>
      </c>
      <c r="O2" s="3" t="s">
        <v>45</v>
      </c>
      <c r="P2" s="3" t="s">
        <v>107</v>
      </c>
    </row>
    <row r="3" spans="1:16" s="5" customFormat="1" x14ac:dyDescent="0.2"/>
    <row r="4" spans="1:16" s="4" customFormat="1" x14ac:dyDescent="0.2">
      <c r="A4" s="4" t="s">
        <v>108</v>
      </c>
      <c r="B4" s="4">
        <v>2908.51</v>
      </c>
      <c r="C4" s="4">
        <v>2941.61</v>
      </c>
      <c r="D4" s="4">
        <v>2968.26</v>
      </c>
      <c r="F4" s="4">
        <v>2980.13</v>
      </c>
      <c r="G4" s="4">
        <v>2990.33</v>
      </c>
      <c r="H4" s="4">
        <v>3115.38</v>
      </c>
      <c r="K4" s="4">
        <f t="shared" ref="K4:L5" si="0">C4-B4</f>
        <v>33.099999999999909</v>
      </c>
      <c r="L4" s="4">
        <f t="shared" si="0"/>
        <v>26.650000000000091</v>
      </c>
      <c r="N4" s="4">
        <f>F4-C4</f>
        <v>38.519999999999982</v>
      </c>
      <c r="O4" s="4">
        <f>G4-C4</f>
        <v>48.7199999999998</v>
      </c>
      <c r="P4" s="4">
        <f>H4-F4</f>
        <v>135.25</v>
      </c>
    </row>
    <row r="5" spans="1:16" s="3" customFormat="1" ht="12" customHeight="1" x14ac:dyDescent="0.2">
      <c r="A5" s="3" t="s">
        <v>109</v>
      </c>
      <c r="B5" s="3">
        <v>2908.58</v>
      </c>
      <c r="C5" s="3">
        <v>2942.38</v>
      </c>
      <c r="D5" s="3">
        <v>2969.36</v>
      </c>
      <c r="F5" s="3">
        <v>2980.06</v>
      </c>
      <c r="G5" s="3">
        <v>2990.63</v>
      </c>
      <c r="H5" s="3">
        <v>3116.38</v>
      </c>
      <c r="K5" s="3">
        <f t="shared" si="0"/>
        <v>33.800000000000182</v>
      </c>
      <c r="L5" s="3">
        <f t="shared" si="0"/>
        <v>26.980000000000018</v>
      </c>
      <c r="M5" s="7"/>
      <c r="N5" s="7">
        <f t="shared" ref="N5" si="1">F5-C5</f>
        <v>37.679999999999836</v>
      </c>
      <c r="O5" s="7">
        <f t="shared" ref="O5" si="2">G5-C5</f>
        <v>48.25</v>
      </c>
      <c r="P5" s="7">
        <f>H5-F5</f>
        <v>136.32000000000016</v>
      </c>
    </row>
    <row r="6" spans="1:16" s="4" customFormat="1" x14ac:dyDescent="0.2">
      <c r="A6" s="4" t="s">
        <v>110</v>
      </c>
      <c r="B6" s="4">
        <v>2908.23</v>
      </c>
      <c r="C6" s="4">
        <v>2941.98</v>
      </c>
      <c r="D6" s="4">
        <v>2968.66</v>
      </c>
      <c r="F6" s="4">
        <v>2980.38</v>
      </c>
      <c r="G6" s="4">
        <v>2991.03</v>
      </c>
      <c r="H6" s="4">
        <v>3116.16</v>
      </c>
      <c r="K6" s="4">
        <f>C6-B6</f>
        <v>33.75</v>
      </c>
      <c r="L6" s="4">
        <f>D6-C6</f>
        <v>26.679999999999836</v>
      </c>
      <c r="N6" s="4">
        <f>F6-C6</f>
        <v>38.400000000000091</v>
      </c>
      <c r="O6" s="4">
        <f>G6-C6</f>
        <v>49.050000000000182</v>
      </c>
      <c r="P6" s="4">
        <f>H6-F6</f>
        <v>135.77999999999975</v>
      </c>
    </row>
    <row r="7" spans="1:16" s="3" customFormat="1" x14ac:dyDescent="0.2">
      <c r="A7" s="3" t="s">
        <v>111</v>
      </c>
      <c r="B7" s="3">
        <v>2908.64</v>
      </c>
      <c r="C7" s="3">
        <v>2942.28</v>
      </c>
      <c r="D7" s="3">
        <v>2968.56</v>
      </c>
      <c r="F7" s="3">
        <v>2980.61</v>
      </c>
      <c r="G7" s="3">
        <v>2990.56</v>
      </c>
      <c r="H7" s="3">
        <v>3115.23</v>
      </c>
      <c r="K7" s="3">
        <f>C7-B7</f>
        <v>33.640000000000327</v>
      </c>
      <c r="L7" s="3">
        <f>D7-C7</f>
        <v>26.279999999999745</v>
      </c>
      <c r="M7" s="7"/>
      <c r="N7" s="7">
        <f>F7-C7</f>
        <v>38.329999999999927</v>
      </c>
      <c r="O7" s="7">
        <f>G7-C7</f>
        <v>48.279999999999745</v>
      </c>
      <c r="P7" s="7">
        <f>H7-F7</f>
        <v>134.61999999999989</v>
      </c>
    </row>
    <row r="8" spans="1:16" s="5" customFormat="1" x14ac:dyDescent="0.2"/>
    <row r="9" spans="1:16" s="4" customFormat="1" x14ac:dyDescent="0.2">
      <c r="A9" s="4" t="s">
        <v>112</v>
      </c>
      <c r="B9" s="4">
        <v>2908.18</v>
      </c>
      <c r="C9" s="4">
        <v>2941.68</v>
      </c>
      <c r="D9" s="4">
        <v>2967.18</v>
      </c>
      <c r="F9" s="4">
        <v>2979.53</v>
      </c>
      <c r="G9" s="4">
        <v>2989.73</v>
      </c>
      <c r="K9" s="4">
        <f t="shared" ref="K9:K12" si="3">C9-B9</f>
        <v>33.5</v>
      </c>
      <c r="L9" s="4">
        <f t="shared" ref="L9:L12" si="4">D9-C9</f>
        <v>25.5</v>
      </c>
      <c r="N9" s="4">
        <f t="shared" ref="N9:N11" si="5">F9-C9</f>
        <v>37.850000000000364</v>
      </c>
      <c r="O9" s="4">
        <f t="shared" ref="O9:O12" si="6">G9-C9</f>
        <v>48.050000000000182</v>
      </c>
    </row>
    <row r="10" spans="1:16" s="3" customFormat="1" ht="12" customHeight="1" x14ac:dyDescent="0.2">
      <c r="A10" s="3" t="s">
        <v>113</v>
      </c>
      <c r="B10" s="3">
        <v>2908.1</v>
      </c>
      <c r="C10" s="3">
        <v>2941.58</v>
      </c>
      <c r="D10" s="3">
        <v>2968.85</v>
      </c>
      <c r="F10" s="3">
        <v>2979.48</v>
      </c>
      <c r="G10" s="3">
        <v>2989.83</v>
      </c>
      <c r="K10" s="3">
        <f t="shared" si="3"/>
        <v>33.480000000000018</v>
      </c>
      <c r="L10" s="3">
        <f t="shared" si="4"/>
        <v>27.269999999999982</v>
      </c>
      <c r="M10" s="7"/>
      <c r="N10" s="7">
        <f t="shared" si="5"/>
        <v>37.900000000000091</v>
      </c>
      <c r="O10" s="7">
        <f t="shared" si="6"/>
        <v>48.25</v>
      </c>
      <c r="P10" s="7"/>
    </row>
    <row r="11" spans="1:16" s="4" customFormat="1" x14ac:dyDescent="0.2">
      <c r="A11" s="4" t="s">
        <v>114</v>
      </c>
      <c r="B11" s="4">
        <v>2908</v>
      </c>
      <c r="C11" s="4">
        <v>2941.05</v>
      </c>
      <c r="D11" s="4">
        <v>2967.73</v>
      </c>
      <c r="F11" s="4">
        <v>2979.65</v>
      </c>
      <c r="G11" s="4">
        <v>2989.43</v>
      </c>
      <c r="K11" s="4">
        <f t="shared" si="3"/>
        <v>33.050000000000182</v>
      </c>
      <c r="L11" s="4">
        <f t="shared" si="4"/>
        <v>26.679999999999836</v>
      </c>
      <c r="N11" s="4">
        <f t="shared" si="5"/>
        <v>38.599999999999909</v>
      </c>
      <c r="O11" s="4">
        <f t="shared" si="6"/>
        <v>48.379999999999654</v>
      </c>
    </row>
    <row r="12" spans="1:16" s="3" customFormat="1" x14ac:dyDescent="0.2">
      <c r="A12" s="3" t="s">
        <v>115</v>
      </c>
      <c r="B12" s="3">
        <v>2908.08</v>
      </c>
      <c r="C12" s="3">
        <v>2941.35</v>
      </c>
      <c r="D12" s="3">
        <v>2969.5</v>
      </c>
      <c r="F12" s="3">
        <v>2979.43</v>
      </c>
      <c r="G12" s="3">
        <v>2989.43</v>
      </c>
      <c r="K12" s="3">
        <f t="shared" si="3"/>
        <v>33.269999999999982</v>
      </c>
      <c r="L12" s="3">
        <f t="shared" si="4"/>
        <v>28.150000000000091</v>
      </c>
      <c r="M12" s="7"/>
      <c r="N12" s="7">
        <f>F12-C12</f>
        <v>38.079999999999927</v>
      </c>
      <c r="O12" s="7">
        <f t="shared" si="6"/>
        <v>48.079999999999927</v>
      </c>
      <c r="P12" s="7"/>
    </row>
    <row r="13" spans="1:16" s="5" customFormat="1" x14ac:dyDescent="0.2"/>
    <row r="14" spans="1:16" s="4" customFormat="1" x14ac:dyDescent="0.2">
      <c r="A14" s="4" t="s">
        <v>116</v>
      </c>
      <c r="B14" s="4">
        <v>2908.01</v>
      </c>
      <c r="C14" s="4">
        <v>2940.71</v>
      </c>
      <c r="D14" s="4">
        <v>2969.13</v>
      </c>
      <c r="F14" s="4">
        <v>2979.38</v>
      </c>
      <c r="G14" s="4">
        <v>2990.38</v>
      </c>
      <c r="H14" s="4">
        <v>3117.81</v>
      </c>
      <c r="K14" s="4">
        <f t="shared" ref="K14:K15" si="7">C14-B14</f>
        <v>32.699999999999818</v>
      </c>
      <c r="L14" s="4">
        <f t="shared" ref="L14:L15" si="8">D14-C14</f>
        <v>28.420000000000073</v>
      </c>
      <c r="N14" s="4">
        <f>F14-C14</f>
        <v>38.670000000000073</v>
      </c>
      <c r="O14" s="4">
        <f>G14-C14</f>
        <v>49.670000000000073</v>
      </c>
      <c r="P14" s="4">
        <f>H14-F14</f>
        <v>138.42999999999984</v>
      </c>
    </row>
    <row r="15" spans="1:16" s="3" customFormat="1" ht="12" customHeight="1" x14ac:dyDescent="0.2">
      <c r="A15" s="3" t="s">
        <v>117</v>
      </c>
      <c r="B15" s="3">
        <v>2907.86</v>
      </c>
      <c r="C15" s="3">
        <v>2940.63</v>
      </c>
      <c r="D15" s="3">
        <v>2968.31</v>
      </c>
      <c r="F15" s="3">
        <v>2979.16</v>
      </c>
      <c r="G15" s="3">
        <v>2987.76</v>
      </c>
      <c r="H15" s="3">
        <v>3116.26</v>
      </c>
      <c r="K15" s="3">
        <f t="shared" si="7"/>
        <v>32.769999999999982</v>
      </c>
      <c r="L15" s="3">
        <f t="shared" si="8"/>
        <v>27.679999999999836</v>
      </c>
      <c r="M15" s="7"/>
      <c r="N15" s="7">
        <f t="shared" ref="N15" si="9">F15-C15</f>
        <v>38.529999999999745</v>
      </c>
      <c r="O15" s="7">
        <f t="shared" ref="O15" si="10">G15-C15</f>
        <v>47.130000000000109</v>
      </c>
      <c r="P15" s="7">
        <f>H15-F15</f>
        <v>137.10000000000036</v>
      </c>
    </row>
    <row r="16" spans="1:16" s="4" customFormat="1" x14ac:dyDescent="0.2">
      <c r="A16" s="4" t="s">
        <v>118</v>
      </c>
      <c r="B16" s="4">
        <v>2907.93</v>
      </c>
      <c r="C16" s="4">
        <v>2940.76</v>
      </c>
      <c r="D16" s="4">
        <v>2968.53</v>
      </c>
      <c r="F16" s="4">
        <v>2979.48</v>
      </c>
      <c r="G16" s="4">
        <v>2989.28</v>
      </c>
      <c r="H16" s="4">
        <v>3116.58</v>
      </c>
      <c r="K16" s="4">
        <f>C16-B16</f>
        <v>32.830000000000382</v>
      </c>
      <c r="L16" s="4">
        <f>D16-C16</f>
        <v>27.769999999999982</v>
      </c>
      <c r="N16" s="4">
        <f>F16-C16</f>
        <v>38.7199999999998</v>
      </c>
      <c r="O16" s="4">
        <f>G16-C16</f>
        <v>48.519999999999982</v>
      </c>
      <c r="P16" s="4">
        <f>H16-F16</f>
        <v>137.09999999999991</v>
      </c>
    </row>
    <row r="17" spans="1:18" s="3" customFormat="1" x14ac:dyDescent="0.2">
      <c r="A17" s="3" t="s">
        <v>119</v>
      </c>
      <c r="B17" s="3">
        <v>2908.08</v>
      </c>
      <c r="C17" s="3">
        <v>2940.81</v>
      </c>
      <c r="D17" s="3">
        <v>2968.83</v>
      </c>
      <c r="F17" s="3">
        <v>2979.91</v>
      </c>
      <c r="G17" s="3">
        <v>2990.78</v>
      </c>
      <c r="H17" s="3">
        <v>3116.11</v>
      </c>
      <c r="K17" s="3">
        <f>C17-B17</f>
        <v>32.730000000000018</v>
      </c>
      <c r="L17" s="3">
        <f>D17-C17</f>
        <v>28.019999999999982</v>
      </c>
      <c r="M17" s="7"/>
      <c r="N17" s="7">
        <f>F17-C17</f>
        <v>39.099999999999909</v>
      </c>
      <c r="O17" s="7">
        <f>G17-C17</f>
        <v>49.970000000000255</v>
      </c>
      <c r="P17" s="7">
        <f>H17-F17</f>
        <v>136.20000000000027</v>
      </c>
    </row>
    <row r="18" spans="1:18" s="5" customFormat="1" x14ac:dyDescent="0.2"/>
    <row r="19" spans="1:18" x14ac:dyDescent="0.2">
      <c r="A19" s="1" t="s">
        <v>2</v>
      </c>
      <c r="B19" s="1" t="s">
        <v>17</v>
      </c>
      <c r="C19" s="1" t="s">
        <v>18</v>
      </c>
      <c r="E19" s="1" t="s">
        <v>41</v>
      </c>
      <c r="F19" s="1" t="s">
        <v>18</v>
      </c>
      <c r="J19" s="1" t="s">
        <v>31</v>
      </c>
    </row>
    <row r="20" spans="1:18" x14ac:dyDescent="0.2">
      <c r="A20" s="1" t="s">
        <v>10</v>
      </c>
      <c r="B20" s="6">
        <v>0.44362857142857143</v>
      </c>
      <c r="C20" s="6">
        <v>4.5704537651143204E-3</v>
      </c>
      <c r="E20" s="1">
        <v>12.03</v>
      </c>
      <c r="F20" s="1">
        <v>0.02</v>
      </c>
      <c r="K20" s="1" t="s">
        <v>36</v>
      </c>
      <c r="N20" s="1" t="s">
        <v>42</v>
      </c>
      <c r="Q20" s="1" t="s">
        <v>44</v>
      </c>
    </row>
    <row r="21" spans="1:18" x14ac:dyDescent="0.2">
      <c r="A21" s="1" t="s">
        <v>15</v>
      </c>
      <c r="B21" s="6">
        <v>0.49530000000000002</v>
      </c>
      <c r="C21" s="6">
        <v>7.2272631980116395E-3</v>
      </c>
      <c r="K21" s="1">
        <f>AVERAGE(K4:K17)</f>
        <v>33.218333333333398</v>
      </c>
      <c r="L21" s="1">
        <f>STDEV(K4:K17)</f>
        <v>0.41016256939580042</v>
      </c>
      <c r="N21" s="1">
        <f>AVERAGE(L4:L17)</f>
        <v>27.173333333333289</v>
      </c>
      <c r="O21" s="1">
        <f>STDEV(L4:L17)</f>
        <v>0.86566142167118143</v>
      </c>
      <c r="Q21" s="1">
        <f>AVERAGE(N4:N17)</f>
        <v>38.364999999999974</v>
      </c>
      <c r="R21" s="1">
        <f>STDEV(N4:N17)</f>
        <v>0.41561564411883489</v>
      </c>
    </row>
    <row r="22" spans="1:18" x14ac:dyDescent="0.2">
      <c r="A22" s="1" t="s">
        <v>59</v>
      </c>
      <c r="B22" s="6">
        <v>1.5363599999999997</v>
      </c>
      <c r="C22" s="6">
        <v>3.5071355833496501E-4</v>
      </c>
      <c r="K22" s="1" t="s">
        <v>37</v>
      </c>
      <c r="Q22" s="1" t="s">
        <v>47</v>
      </c>
    </row>
    <row r="23" spans="1:18" ht="15" x14ac:dyDescent="0.25">
      <c r="E23" s="1" t="s">
        <v>124</v>
      </c>
      <c r="K23" s="1">
        <f>(B20/K21)*1000</f>
        <v>13.354931657074022</v>
      </c>
      <c r="L23">
        <f>((((1/$K$21)^2 * $C$20^2 + ($B$20/$K$21^2)^2 * $L$21^2)^(1/2))*1000) * 2</f>
        <v>0.42952274972569698</v>
      </c>
      <c r="Q23" s="1">
        <f>(B21/Q21)*1000</f>
        <v>12.910204613580095</v>
      </c>
      <c r="R23">
        <f>(((1/Q21)^2 * $C$21^2 + ($B$21/Q21^2)^2 * R21^2)^(1/2))*1000</f>
        <v>0.23462340630963999</v>
      </c>
    </row>
    <row r="25" spans="1:18" x14ac:dyDescent="0.2">
      <c r="K25" s="1" t="s">
        <v>38</v>
      </c>
      <c r="N25" s="1" t="s">
        <v>43</v>
      </c>
      <c r="Q25" s="1" t="s">
        <v>46</v>
      </c>
    </row>
    <row r="26" spans="1:18" x14ac:dyDescent="0.2">
      <c r="A26" s="1" t="s">
        <v>4</v>
      </c>
      <c r="B26" s="1" t="s">
        <v>19</v>
      </c>
      <c r="K26" s="1">
        <f>AVERAGE($P$4:$P$17)</f>
        <v>136.35000000000002</v>
      </c>
      <c r="L26" s="1">
        <f>STDEV($P$9:$P$17)</f>
        <v>0.91881717441483635</v>
      </c>
      <c r="N26" s="1" t="e">
        <f>AVERAGE(M4:M17)</f>
        <v>#DIV/0!</v>
      </c>
      <c r="O26" s="1" t="e">
        <f>STDEV(M4:M17)</f>
        <v>#DIV/0!</v>
      </c>
      <c r="Q26" s="1">
        <f>AVERAGE(O4:O17)</f>
        <v>48.529166666666661</v>
      </c>
      <c r="R26" s="1">
        <f>STDEV(O4:O17)</f>
        <v>0.75765737439146741</v>
      </c>
    </row>
    <row r="27" spans="1:18" x14ac:dyDescent="0.2">
      <c r="A27" s="1" t="s">
        <v>5</v>
      </c>
      <c r="B27" s="1" t="s">
        <v>20</v>
      </c>
      <c r="K27" s="1" t="s">
        <v>39</v>
      </c>
      <c r="Q27" s="1" t="s">
        <v>47</v>
      </c>
    </row>
    <row r="28" spans="1:18" ht="15" x14ac:dyDescent="0.25">
      <c r="A28" s="1" t="s">
        <v>6</v>
      </c>
      <c r="B28" s="1" t="s">
        <v>21</v>
      </c>
      <c r="K28" s="1">
        <f>($B$22/$K$26)*1000</f>
        <v>11.267766776677663</v>
      </c>
      <c r="L28">
        <f>(((1/K26)^2 * $C$22^2 + ($B$22/K26^2)^2 * L26^2)^(1/2))*1000</f>
        <v>7.5973276314886803E-2</v>
      </c>
      <c r="Q28" s="1">
        <f>(B21/Q26)*1000</f>
        <v>10.206233364814976</v>
      </c>
      <c r="R28">
        <f>(((1/Q26)^2 * $C$21^2 + ($B$21/Q26^2)^2 * R26^2)^(1/2))*1000</f>
        <v>0.21810431620281973</v>
      </c>
    </row>
    <row r="29" spans="1:18" x14ac:dyDescent="0.2">
      <c r="A29" s="1" t="s">
        <v>7</v>
      </c>
      <c r="B29" s="1" t="s">
        <v>22</v>
      </c>
    </row>
    <row r="30" spans="1:18" x14ac:dyDescent="0.2">
      <c r="A30" s="1" t="s">
        <v>8</v>
      </c>
      <c r="B30" s="1" t="s">
        <v>23</v>
      </c>
    </row>
    <row r="31" spans="1:18" x14ac:dyDescent="0.2">
      <c r="A31" s="1" t="s">
        <v>9</v>
      </c>
      <c r="B31" s="1" t="s">
        <v>24</v>
      </c>
    </row>
    <row r="34" spans="1:1" x14ac:dyDescent="0.2">
      <c r="A34" s="1" t="s">
        <v>29</v>
      </c>
    </row>
    <row r="35" spans="1:1" x14ac:dyDescent="0.2">
      <c r="A35" s="1" t="s">
        <v>76</v>
      </c>
    </row>
    <row r="36" spans="1:1" x14ac:dyDescent="0.2">
      <c r="A36" s="1" t="s">
        <v>77</v>
      </c>
    </row>
    <row r="37" spans="1:1" x14ac:dyDescent="0.2">
      <c r="A37" s="1" t="s">
        <v>78</v>
      </c>
    </row>
    <row r="38" spans="1:1" x14ac:dyDescent="0.2">
      <c r="A38" s="1" t="s">
        <v>126</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203B4-CD65-46C4-ADEF-A6D262EA400B}">
  <dimension ref="A1:R36"/>
  <sheetViews>
    <sheetView topLeftCell="A7" workbookViewId="0">
      <selection activeCell="E21" sqref="E21:F21"/>
    </sheetView>
  </sheetViews>
  <sheetFormatPr defaultRowHeight="12.75" x14ac:dyDescent="0.2"/>
  <cols>
    <col min="1" max="1" width="9.42578125" style="1" customWidth="1"/>
    <col min="2" max="3" width="11.140625" style="1" customWidth="1"/>
    <col min="4" max="4" width="9.140625" style="1"/>
    <col min="5" max="5" width="9.85546875" style="1" customWidth="1"/>
    <col min="6" max="16384" width="9.140625" style="1"/>
  </cols>
  <sheetData>
    <row r="1" spans="1:16" s="3" customFormat="1" x14ac:dyDescent="0.2">
      <c r="A1" s="2" t="s">
        <v>73</v>
      </c>
      <c r="B1" s="2" t="s">
        <v>72</v>
      </c>
      <c r="C1" s="2"/>
      <c r="D1" s="2"/>
      <c r="E1" s="2"/>
      <c r="F1" s="2"/>
      <c r="G1" s="2"/>
      <c r="H1" s="2"/>
      <c r="I1" s="2"/>
      <c r="J1" s="2"/>
      <c r="K1" s="2"/>
      <c r="L1" s="2"/>
      <c r="M1" s="2"/>
      <c r="N1" s="2"/>
      <c r="O1" s="2"/>
      <c r="P1" s="2"/>
    </row>
    <row r="2" spans="1:16" s="3" customFormat="1" x14ac:dyDescent="0.2">
      <c r="A2" s="3" t="s">
        <v>3</v>
      </c>
      <c r="B2" s="3" t="s">
        <v>4</v>
      </c>
      <c r="C2" s="3" t="s">
        <v>5</v>
      </c>
      <c r="D2" s="3" t="s">
        <v>6</v>
      </c>
      <c r="E2" s="3" t="s">
        <v>7</v>
      </c>
      <c r="F2" s="3" t="s">
        <v>8</v>
      </c>
      <c r="G2" s="3" t="s">
        <v>9</v>
      </c>
      <c r="H2" s="3" t="s">
        <v>30</v>
      </c>
      <c r="J2" s="1" t="s">
        <v>31</v>
      </c>
      <c r="K2" s="1" t="s">
        <v>32</v>
      </c>
      <c r="L2" s="3" t="s">
        <v>33</v>
      </c>
      <c r="M2" s="3" t="s">
        <v>34</v>
      </c>
      <c r="N2" s="3" t="s">
        <v>35</v>
      </c>
      <c r="O2" s="3" t="s">
        <v>45</v>
      </c>
      <c r="P2" s="3" t="s">
        <v>107</v>
      </c>
    </row>
    <row r="3" spans="1:16" s="5" customFormat="1" x14ac:dyDescent="0.2"/>
    <row r="4" spans="1:16" s="4" customFormat="1" x14ac:dyDescent="0.2">
      <c r="A4" s="4" t="s">
        <v>64</v>
      </c>
      <c r="B4" s="4">
        <v>2871.02</v>
      </c>
      <c r="C4" s="4">
        <v>2896.44</v>
      </c>
      <c r="D4" s="4">
        <v>2905.64</v>
      </c>
      <c r="E4" s="4">
        <v>2908.42</v>
      </c>
      <c r="F4" s="4">
        <v>2911.87</v>
      </c>
      <c r="G4" s="4">
        <v>2912.64</v>
      </c>
      <c r="H4" s="4">
        <v>3035.87</v>
      </c>
      <c r="K4" s="4">
        <f t="shared" ref="K4:L5" si="0">C4-B4</f>
        <v>25.420000000000073</v>
      </c>
      <c r="L4" s="4">
        <f t="shared" si="0"/>
        <v>9.1999999999998181</v>
      </c>
      <c r="M4" s="4">
        <f>E4-C4</f>
        <v>11.980000000000018</v>
      </c>
      <c r="N4" s="4">
        <f>F4-C4</f>
        <v>15.429999999999836</v>
      </c>
      <c r="O4" s="4">
        <f>G4-C4</f>
        <v>16.199999999999818</v>
      </c>
      <c r="P4" s="4">
        <f>H4-F4</f>
        <v>124</v>
      </c>
    </row>
    <row r="5" spans="1:16" s="3" customFormat="1" ht="12" customHeight="1" x14ac:dyDescent="0.2">
      <c r="A5" s="3" t="s">
        <v>65</v>
      </c>
      <c r="B5" s="3">
        <v>2870.82</v>
      </c>
      <c r="C5" s="3">
        <v>2896.14</v>
      </c>
      <c r="D5" s="3">
        <v>2905.49</v>
      </c>
      <c r="E5" s="3">
        <v>2908.67</v>
      </c>
      <c r="F5" s="3">
        <v>2912.32</v>
      </c>
      <c r="G5" s="3">
        <v>2912.57</v>
      </c>
      <c r="H5" s="3">
        <v>3035.99</v>
      </c>
      <c r="K5" s="3">
        <f t="shared" si="0"/>
        <v>25.319999999999709</v>
      </c>
      <c r="L5" s="3">
        <f t="shared" si="0"/>
        <v>9.3499999999999091</v>
      </c>
      <c r="M5" s="7">
        <f t="shared" ref="M5" si="1">E5-C5</f>
        <v>12.5300000000002</v>
      </c>
      <c r="N5" s="7">
        <f t="shared" ref="N5" si="2">F5-C5</f>
        <v>16.180000000000291</v>
      </c>
      <c r="O5" s="7">
        <f t="shared" ref="O5" si="3">G5-C5</f>
        <v>16.430000000000291</v>
      </c>
      <c r="P5" s="7">
        <f>H5-F5</f>
        <v>123.66999999999962</v>
      </c>
    </row>
    <row r="6" spans="1:16" s="4" customFormat="1" x14ac:dyDescent="0.2">
      <c r="A6" s="4" t="s">
        <v>66</v>
      </c>
      <c r="B6" s="4">
        <v>2870.62</v>
      </c>
      <c r="C6" s="4">
        <v>2895.97</v>
      </c>
      <c r="D6" s="4">
        <v>2905.39</v>
      </c>
      <c r="E6" s="4">
        <v>2908.57</v>
      </c>
      <c r="F6" s="4">
        <v>2911.84</v>
      </c>
      <c r="G6" s="4">
        <v>2912.57</v>
      </c>
      <c r="H6" s="4">
        <v>3036.39</v>
      </c>
      <c r="K6" s="4">
        <f>C6-B6</f>
        <v>25.349999999999909</v>
      </c>
      <c r="L6" s="4">
        <f>D6-C6</f>
        <v>9.4200000000000728</v>
      </c>
      <c r="M6" s="4">
        <f>E6-C6</f>
        <v>12.600000000000364</v>
      </c>
      <c r="N6" s="4">
        <f>F6-C6</f>
        <v>15.870000000000346</v>
      </c>
      <c r="O6" s="4">
        <f>G6-C6</f>
        <v>16.600000000000364</v>
      </c>
      <c r="P6" s="4">
        <f>H6-F6</f>
        <v>124.54999999999973</v>
      </c>
    </row>
    <row r="7" spans="1:16" s="3" customFormat="1" x14ac:dyDescent="0.2">
      <c r="A7" s="3" t="s">
        <v>67</v>
      </c>
      <c r="B7" s="3">
        <v>2871.14</v>
      </c>
      <c r="C7" s="3">
        <v>2896.27</v>
      </c>
      <c r="D7" s="3">
        <v>2905.84</v>
      </c>
      <c r="E7" s="3">
        <v>2909.34</v>
      </c>
      <c r="F7" s="3">
        <v>2912.64</v>
      </c>
      <c r="G7" s="3">
        <v>2913.07</v>
      </c>
      <c r="H7" s="3">
        <v>3036.42</v>
      </c>
      <c r="K7" s="3">
        <f>C7-B7</f>
        <v>25.130000000000109</v>
      </c>
      <c r="L7" s="3">
        <f>D7-C7</f>
        <v>9.5700000000001637</v>
      </c>
      <c r="M7" s="7">
        <f>E7-C7</f>
        <v>13.070000000000164</v>
      </c>
      <c r="N7" s="7">
        <f>F7-C7</f>
        <v>16.369999999999891</v>
      </c>
      <c r="O7" s="7">
        <f>G7-C7</f>
        <v>16.800000000000182</v>
      </c>
      <c r="P7" s="7">
        <f>H7-F7</f>
        <v>123.7800000000002</v>
      </c>
    </row>
    <row r="8" spans="1:16" s="5" customFormat="1" x14ac:dyDescent="0.2"/>
    <row r="9" spans="1:16" s="4" customFormat="1" x14ac:dyDescent="0.2">
      <c r="A9" s="4" t="s">
        <v>68</v>
      </c>
      <c r="B9" s="4">
        <v>2870.87</v>
      </c>
      <c r="C9" s="4">
        <v>2895.97</v>
      </c>
      <c r="D9" s="4">
        <v>2905.52</v>
      </c>
      <c r="E9" s="4">
        <v>2908.65</v>
      </c>
      <c r="F9" s="4">
        <v>2912.57</v>
      </c>
      <c r="G9" s="4">
        <v>2912.95</v>
      </c>
      <c r="H9" s="4">
        <v>3033.82</v>
      </c>
      <c r="K9" s="4">
        <f t="shared" ref="K9:L12" si="4">C9-B9</f>
        <v>25.099999999999909</v>
      </c>
      <c r="L9" s="4">
        <f t="shared" si="4"/>
        <v>9.5500000000001819</v>
      </c>
      <c r="M9" s="4">
        <f t="shared" ref="M9:M17" si="5">E9-C9</f>
        <v>12.680000000000291</v>
      </c>
      <c r="N9" s="4">
        <f t="shared" ref="N9:N12" si="6">F9-C9</f>
        <v>16.600000000000364</v>
      </c>
      <c r="O9" s="4">
        <f t="shared" ref="O9:O12" si="7">G9-C9</f>
        <v>16.980000000000018</v>
      </c>
      <c r="P9" s="4">
        <f>H9-F9</f>
        <v>121.25</v>
      </c>
    </row>
    <row r="10" spans="1:16" s="3" customFormat="1" ht="12" customHeight="1" x14ac:dyDescent="0.2">
      <c r="A10" s="3" t="s">
        <v>69</v>
      </c>
      <c r="B10" s="3">
        <v>2870.9</v>
      </c>
      <c r="C10" s="3">
        <v>2895.9</v>
      </c>
      <c r="D10" s="3">
        <v>2905.72</v>
      </c>
      <c r="E10" s="3">
        <v>2908.67</v>
      </c>
      <c r="F10" s="3">
        <v>2912.3</v>
      </c>
      <c r="G10" s="3">
        <v>2912.72</v>
      </c>
      <c r="H10" s="3">
        <v>3035.52</v>
      </c>
      <c r="K10" s="3">
        <f t="shared" si="4"/>
        <v>25</v>
      </c>
      <c r="L10" s="3">
        <f t="shared" si="4"/>
        <v>9.819999999999709</v>
      </c>
      <c r="M10" s="7">
        <f t="shared" si="5"/>
        <v>12.769999999999982</v>
      </c>
      <c r="N10" s="7">
        <f t="shared" si="6"/>
        <v>16.400000000000091</v>
      </c>
      <c r="O10" s="7">
        <f t="shared" si="7"/>
        <v>16.819999999999709</v>
      </c>
      <c r="P10" s="7">
        <f>H10-F10</f>
        <v>123.2199999999998</v>
      </c>
    </row>
    <row r="11" spans="1:16" s="4" customFormat="1" x14ac:dyDescent="0.2">
      <c r="A11" s="4" t="s">
        <v>70</v>
      </c>
      <c r="B11" s="4">
        <v>2871.07</v>
      </c>
      <c r="C11" s="4">
        <v>2896</v>
      </c>
      <c r="D11" s="4">
        <v>2905.75</v>
      </c>
      <c r="E11" s="4">
        <v>2908.85</v>
      </c>
      <c r="F11" s="4">
        <v>2911.9</v>
      </c>
      <c r="G11" s="4">
        <v>2912.57</v>
      </c>
      <c r="H11" s="4">
        <v>3034.42</v>
      </c>
      <c r="K11" s="4">
        <f t="shared" si="4"/>
        <v>24.929999999999836</v>
      </c>
      <c r="L11" s="4">
        <f t="shared" si="4"/>
        <v>9.75</v>
      </c>
      <c r="M11" s="4">
        <f t="shared" si="5"/>
        <v>12.849999999999909</v>
      </c>
      <c r="N11" s="4">
        <f t="shared" si="6"/>
        <v>15.900000000000091</v>
      </c>
      <c r="O11" s="4">
        <f t="shared" si="7"/>
        <v>16.570000000000164</v>
      </c>
      <c r="P11" s="4">
        <f>H11-F11</f>
        <v>122.51999999999998</v>
      </c>
    </row>
    <row r="12" spans="1:16" s="3" customFormat="1" x14ac:dyDescent="0.2">
      <c r="A12" s="3" t="s">
        <v>71</v>
      </c>
      <c r="B12" s="3">
        <v>2871</v>
      </c>
      <c r="C12" s="3">
        <v>2896</v>
      </c>
      <c r="D12" s="3">
        <v>2905.9</v>
      </c>
      <c r="E12" s="3">
        <v>2908.97</v>
      </c>
      <c r="F12" s="3">
        <v>2911.82</v>
      </c>
      <c r="G12" s="3">
        <v>2912.52</v>
      </c>
      <c r="H12" s="3">
        <v>3038.27</v>
      </c>
      <c r="K12" s="3">
        <f t="shared" si="4"/>
        <v>25</v>
      </c>
      <c r="L12" s="3">
        <f t="shared" si="4"/>
        <v>9.9000000000000909</v>
      </c>
      <c r="M12" s="7">
        <f t="shared" si="5"/>
        <v>12.9699999999998</v>
      </c>
      <c r="N12" s="7">
        <f t="shared" si="6"/>
        <v>15.820000000000164</v>
      </c>
      <c r="O12" s="7">
        <f t="shared" si="7"/>
        <v>16.519999999999982</v>
      </c>
      <c r="P12" s="7">
        <f>H12-F12</f>
        <v>126.44999999999982</v>
      </c>
    </row>
    <row r="13" spans="1:16" s="5" customFormat="1" x14ac:dyDescent="0.2"/>
    <row r="14" spans="1:16" s="4" customFormat="1" x14ac:dyDescent="0.2">
      <c r="A14" s="4" t="s">
        <v>79</v>
      </c>
      <c r="B14" s="4">
        <v>2870.98</v>
      </c>
      <c r="C14" s="4">
        <v>2896.43</v>
      </c>
      <c r="D14" s="4">
        <v>2906.21</v>
      </c>
      <c r="E14" s="4">
        <v>2909.51</v>
      </c>
      <c r="H14" s="4">
        <v>3036.38</v>
      </c>
      <c r="K14" s="4">
        <f t="shared" ref="K14:L17" si="8">C14-B14</f>
        <v>25.449999999999818</v>
      </c>
      <c r="L14" s="4">
        <f t="shared" si="8"/>
        <v>9.7800000000002001</v>
      </c>
      <c r="M14" s="4">
        <f t="shared" si="5"/>
        <v>13.080000000000382</v>
      </c>
    </row>
    <row r="15" spans="1:16" s="3" customFormat="1" ht="12" customHeight="1" x14ac:dyDescent="0.2">
      <c r="A15" s="3" t="s">
        <v>80</v>
      </c>
      <c r="B15" s="3">
        <v>2870.83</v>
      </c>
      <c r="C15" s="3">
        <v>2895.86</v>
      </c>
      <c r="D15" s="3">
        <v>2906.06</v>
      </c>
      <c r="E15" s="3">
        <v>2909.76</v>
      </c>
      <c r="H15" s="3">
        <v>3036.11</v>
      </c>
      <c r="K15" s="3">
        <f t="shared" si="8"/>
        <v>25.0300000000002</v>
      </c>
      <c r="L15" s="3">
        <f t="shared" si="8"/>
        <v>10.199999999999818</v>
      </c>
      <c r="M15" s="7">
        <f t="shared" si="5"/>
        <v>13.900000000000091</v>
      </c>
      <c r="N15" s="7"/>
      <c r="O15" s="7"/>
      <c r="P15" s="7"/>
    </row>
    <row r="16" spans="1:16" s="4" customFormat="1" x14ac:dyDescent="0.2">
      <c r="A16" s="4" t="s">
        <v>81</v>
      </c>
      <c r="B16" s="4">
        <v>2870.91</v>
      </c>
      <c r="C16" s="4">
        <v>2896.38</v>
      </c>
      <c r="D16" s="4">
        <v>2906.33</v>
      </c>
      <c r="E16" s="4">
        <v>2910.01</v>
      </c>
      <c r="H16" s="4">
        <v>3036.81</v>
      </c>
      <c r="K16" s="4">
        <f t="shared" si="8"/>
        <v>25.470000000000255</v>
      </c>
      <c r="L16" s="4">
        <f t="shared" si="8"/>
        <v>9.9499999999998181</v>
      </c>
      <c r="M16" s="4">
        <f t="shared" si="5"/>
        <v>13.630000000000109</v>
      </c>
    </row>
    <row r="17" spans="1:18" s="3" customFormat="1" x14ac:dyDescent="0.2">
      <c r="A17" s="3" t="s">
        <v>82</v>
      </c>
      <c r="B17" s="3">
        <v>2871.33</v>
      </c>
      <c r="C17" s="3">
        <v>2896.68</v>
      </c>
      <c r="D17" s="3">
        <v>2906.51</v>
      </c>
      <c r="E17" s="3">
        <v>2909.21</v>
      </c>
      <c r="H17" s="3">
        <v>3038.46</v>
      </c>
      <c r="K17" s="3">
        <f t="shared" si="8"/>
        <v>25.349999999999909</v>
      </c>
      <c r="L17" s="3">
        <f t="shared" si="8"/>
        <v>9.830000000000382</v>
      </c>
      <c r="M17" s="7">
        <f t="shared" si="5"/>
        <v>12.5300000000002</v>
      </c>
      <c r="N17" s="7"/>
      <c r="O17" s="7"/>
      <c r="P17" s="7"/>
    </row>
    <row r="18" spans="1:18" s="5" customFormat="1" x14ac:dyDescent="0.2"/>
    <row r="19" spans="1:18" x14ac:dyDescent="0.2">
      <c r="A19" s="1" t="s">
        <v>2</v>
      </c>
      <c r="B19" s="1" t="s">
        <v>17</v>
      </c>
      <c r="C19" s="1" t="s">
        <v>18</v>
      </c>
      <c r="E19" s="1" t="s">
        <v>41</v>
      </c>
      <c r="F19" s="1" t="s">
        <v>18</v>
      </c>
      <c r="J19" s="1" t="s">
        <v>31</v>
      </c>
    </row>
    <row r="20" spans="1:18" x14ac:dyDescent="0.2">
      <c r="A20" s="1" t="s">
        <v>10</v>
      </c>
      <c r="B20" s="6">
        <v>0.35374285714285708</v>
      </c>
      <c r="C20" s="6">
        <v>2.8263050083103336E-3</v>
      </c>
      <c r="E20" s="1">
        <v>12.2</v>
      </c>
      <c r="F20" s="1">
        <v>0.05</v>
      </c>
      <c r="K20" s="1" t="s">
        <v>36</v>
      </c>
      <c r="N20" s="1" t="s">
        <v>42</v>
      </c>
      <c r="Q20" s="1" t="s">
        <v>44</v>
      </c>
    </row>
    <row r="21" spans="1:18" x14ac:dyDescent="0.2">
      <c r="A21" s="1" t="s">
        <v>15</v>
      </c>
      <c r="B21" s="6">
        <v>0.23562500000000003</v>
      </c>
      <c r="C21" s="8">
        <v>4.0100238985156252E-2</v>
      </c>
      <c r="E21" s="1">
        <v>12.71</v>
      </c>
      <c r="F21" s="1">
        <v>0.03</v>
      </c>
      <c r="K21" s="1">
        <f>AVERAGE(K4:K17)</f>
        <v>25.212499999999977</v>
      </c>
      <c r="L21" s="1">
        <f>STDEV(K4:K17)</f>
        <v>0.19955063153358626</v>
      </c>
      <c r="N21" s="1">
        <f>AVERAGE(L4:L17)</f>
        <v>9.6933333333333476</v>
      </c>
      <c r="O21" s="1">
        <f>STDEV(L4:L17)</f>
        <v>0.28323884342412592</v>
      </c>
      <c r="Q21" s="1">
        <f>AVERAGE(N4:N17)</f>
        <v>16.071250000000134</v>
      </c>
      <c r="R21" s="1">
        <f>STDEV(N4:N17)</f>
        <v>0.38412934949430022</v>
      </c>
    </row>
    <row r="22" spans="1:18" x14ac:dyDescent="0.2">
      <c r="A22" s="1" t="s">
        <v>59</v>
      </c>
      <c r="B22" s="6">
        <v>1.52844</v>
      </c>
      <c r="C22" s="6">
        <v>1.0737783756436857E-3</v>
      </c>
      <c r="K22" s="1" t="s">
        <v>37</v>
      </c>
      <c r="Q22" s="1" t="s">
        <v>47</v>
      </c>
    </row>
    <row r="23" spans="1:18" ht="15" x14ac:dyDescent="0.25">
      <c r="K23" s="1">
        <f>(B20/K21)*1000</f>
        <v>14.030455414689436</v>
      </c>
      <c r="L23">
        <f>(((1/K21)^2 * $C$20^2 + ($B$20/K21^2)^2 * L21^2)^(1/2))*1000</f>
        <v>0.15779043987090413</v>
      </c>
      <c r="Q23" s="1">
        <f>(B21/Q21)*1000</f>
        <v>14.661274014155591</v>
      </c>
      <c r="R23">
        <f>(((1/Q21)^2 * $C$21^2 + ($B$21/Q21^2)^2 * R21^2)^(1/2))*1000</f>
        <v>2.5196412873542875</v>
      </c>
    </row>
    <row r="25" spans="1:18" x14ac:dyDescent="0.2">
      <c r="K25" s="1" t="s">
        <v>38</v>
      </c>
      <c r="N25" s="1" t="s">
        <v>43</v>
      </c>
      <c r="Q25" s="1" t="s">
        <v>46</v>
      </c>
    </row>
    <row r="26" spans="1:18" x14ac:dyDescent="0.2">
      <c r="A26" s="1" t="s">
        <v>4</v>
      </c>
      <c r="B26" s="1" t="s">
        <v>19</v>
      </c>
      <c r="K26" s="1">
        <f>AVERAGE($P$4:$P$17)</f>
        <v>123.67999999999989</v>
      </c>
      <c r="L26" s="1">
        <f>STDEV($P$4:$P$17)</f>
        <v>1.5120657582071901</v>
      </c>
      <c r="N26" s="1">
        <f>AVERAGE(M4:M17)</f>
        <v>12.882500000000126</v>
      </c>
      <c r="O26" s="1">
        <f>STDEV(M4:M17)</f>
        <v>0.51109730438092238</v>
      </c>
      <c r="Q26" s="1">
        <f>AVERAGE(O4:O17)</f>
        <v>16.615000000000066</v>
      </c>
      <c r="R26" s="1">
        <f>STDEV(O4:O17)</f>
        <v>0.24703961509962105</v>
      </c>
    </row>
    <row r="27" spans="1:18" x14ac:dyDescent="0.2">
      <c r="A27" s="1" t="s">
        <v>5</v>
      </c>
      <c r="B27" s="1" t="s">
        <v>20</v>
      </c>
      <c r="K27" s="1" t="s">
        <v>39</v>
      </c>
      <c r="Q27" s="1" t="s">
        <v>47</v>
      </c>
    </row>
    <row r="28" spans="1:18" ht="15" x14ac:dyDescent="0.25">
      <c r="A28" s="1" t="s">
        <v>6</v>
      </c>
      <c r="B28" s="1" t="s">
        <v>21</v>
      </c>
      <c r="K28" s="1">
        <f>($B$22/$K$26)*1000</f>
        <v>12.358020698576983</v>
      </c>
      <c r="L28">
        <f>(((1/K26)^2 * $C$22^2 + ($B$22/K26^2)^2 * L26^2)^(1/2))*1000</f>
        <v>0.15133381512219665</v>
      </c>
      <c r="Q28" s="1">
        <f>(B21/Q26)*1000</f>
        <v>14.181462533854896</v>
      </c>
      <c r="R28">
        <f>(((1/Q26)^2 * $C$21^2 + ($B$21/Q26^2)^2 * R26^2)^(1/2))*1000</f>
        <v>2.4226894806335637</v>
      </c>
    </row>
    <row r="29" spans="1:18" x14ac:dyDescent="0.2">
      <c r="A29" s="1" t="s">
        <v>7</v>
      </c>
      <c r="B29" s="1" t="s">
        <v>22</v>
      </c>
    </row>
    <row r="30" spans="1:18" x14ac:dyDescent="0.2">
      <c r="A30" s="1" t="s">
        <v>8</v>
      </c>
      <c r="B30" s="1" t="s">
        <v>23</v>
      </c>
    </row>
    <row r="31" spans="1:18" x14ac:dyDescent="0.2">
      <c r="A31" s="1" t="s">
        <v>9</v>
      </c>
      <c r="B31" s="1" t="s">
        <v>24</v>
      </c>
    </row>
    <row r="34" spans="1:1" x14ac:dyDescent="0.2">
      <c r="A34" s="1" t="s">
        <v>29</v>
      </c>
    </row>
    <row r="35" spans="1:1" x14ac:dyDescent="0.2">
      <c r="A35" s="1" t="s">
        <v>83</v>
      </c>
    </row>
    <row r="36" spans="1:1" x14ac:dyDescent="0.2">
      <c r="A36" s="1" t="s">
        <v>128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0ACE-4C20-4D0A-8003-1E04BF6508EB}">
  <dimension ref="A1:R38"/>
  <sheetViews>
    <sheetView topLeftCell="C1" workbookViewId="0">
      <selection activeCell="I24" sqref="I24"/>
    </sheetView>
  </sheetViews>
  <sheetFormatPr defaultRowHeight="12.75" x14ac:dyDescent="0.2"/>
  <cols>
    <col min="1" max="1" width="9.42578125" style="1" customWidth="1"/>
    <col min="2" max="3" width="11.140625" style="1" customWidth="1"/>
    <col min="4" max="4" width="9.140625" style="1"/>
    <col min="5" max="5" width="9.85546875" style="1" customWidth="1"/>
    <col min="6" max="16384" width="9.140625" style="1"/>
  </cols>
  <sheetData>
    <row r="1" spans="1:16" s="3" customFormat="1" x14ac:dyDescent="0.2">
      <c r="A1" s="2" t="s">
        <v>73</v>
      </c>
      <c r="B1" s="2" t="s">
        <v>54</v>
      </c>
      <c r="C1" s="2"/>
      <c r="D1" s="2"/>
      <c r="E1" s="2"/>
      <c r="F1" s="2"/>
      <c r="G1" s="2"/>
      <c r="H1" s="2"/>
      <c r="I1" s="2"/>
      <c r="J1" s="2"/>
      <c r="K1" s="2"/>
      <c r="L1" s="2"/>
      <c r="M1" s="2"/>
      <c r="N1" s="2"/>
      <c r="O1" s="2"/>
      <c r="P1" s="2"/>
    </row>
    <row r="2" spans="1:16" s="3" customFormat="1" x14ac:dyDescent="0.2">
      <c r="A2" s="3" t="s">
        <v>3</v>
      </c>
      <c r="B2" s="3" t="s">
        <v>4</v>
      </c>
      <c r="C2" s="3" t="s">
        <v>5</v>
      </c>
      <c r="D2" s="3" t="s">
        <v>6</v>
      </c>
      <c r="E2" s="3" t="s">
        <v>7</v>
      </c>
      <c r="F2" s="3" t="s">
        <v>8</v>
      </c>
      <c r="G2" s="3" t="s">
        <v>9</v>
      </c>
      <c r="H2" s="3" t="s">
        <v>30</v>
      </c>
      <c r="J2" s="1" t="s">
        <v>31</v>
      </c>
      <c r="K2" s="1" t="s">
        <v>32</v>
      </c>
      <c r="L2" s="3" t="s">
        <v>33</v>
      </c>
      <c r="M2" s="3" t="s">
        <v>34</v>
      </c>
      <c r="N2" s="3" t="s">
        <v>35</v>
      </c>
      <c r="O2" s="3" t="s">
        <v>45</v>
      </c>
      <c r="P2" s="3" t="s">
        <v>107</v>
      </c>
    </row>
    <row r="3" spans="1:16" s="5" customFormat="1" x14ac:dyDescent="0.2"/>
    <row r="4" spans="1:16" s="4" customFormat="1" x14ac:dyDescent="0.2">
      <c r="A4" s="4" t="s">
        <v>84</v>
      </c>
      <c r="B4" s="4">
        <v>2872.18</v>
      </c>
      <c r="C4" s="4">
        <v>2904.03</v>
      </c>
      <c r="D4" s="4">
        <v>2912.33</v>
      </c>
      <c r="E4" s="4">
        <v>2915.91</v>
      </c>
      <c r="F4" s="4">
        <v>2918.28</v>
      </c>
      <c r="G4" s="4">
        <v>2918.66</v>
      </c>
      <c r="H4" s="4">
        <v>2986.51</v>
      </c>
      <c r="K4" s="4">
        <f t="shared" ref="K4:L7" si="0">C4-B4</f>
        <v>31.850000000000364</v>
      </c>
      <c r="L4" s="4">
        <f t="shared" si="0"/>
        <v>8.2999999999997272</v>
      </c>
      <c r="M4" s="4">
        <f>E4-C4</f>
        <v>11.879999999999654</v>
      </c>
      <c r="N4" s="4">
        <f>F4-C4</f>
        <v>14.25</v>
      </c>
      <c r="O4" s="4">
        <f>G4-C4</f>
        <v>14.629999999999654</v>
      </c>
      <c r="P4" s="4">
        <f>H4-F4</f>
        <v>68.230000000000018</v>
      </c>
    </row>
    <row r="5" spans="1:16" s="3" customFormat="1" ht="12" customHeight="1" x14ac:dyDescent="0.2">
      <c r="A5" s="3" t="s">
        <v>85</v>
      </c>
      <c r="B5" s="3">
        <v>2872.33</v>
      </c>
      <c r="C5" s="3">
        <v>2904.53</v>
      </c>
      <c r="D5" s="3">
        <v>2912.41</v>
      </c>
      <c r="E5" s="3">
        <v>2915.73</v>
      </c>
      <c r="F5" s="3">
        <v>2918.81</v>
      </c>
      <c r="G5" s="3">
        <v>2918.88</v>
      </c>
      <c r="H5" s="3">
        <v>2986.43</v>
      </c>
      <c r="K5" s="3">
        <f t="shared" si="0"/>
        <v>32.200000000000273</v>
      </c>
      <c r="L5" s="3">
        <f t="shared" si="0"/>
        <v>7.8799999999996544</v>
      </c>
      <c r="M5" s="7">
        <f t="shared" ref="M5:M17" si="1">E5-C5</f>
        <v>11.199999999999818</v>
      </c>
      <c r="N5" s="7">
        <f t="shared" ref="N5:N17" si="2">F5-C5</f>
        <v>14.279999999999745</v>
      </c>
      <c r="O5" s="7">
        <f t="shared" ref="O5:O17" si="3">G5-C5</f>
        <v>14.349999999999909</v>
      </c>
      <c r="P5" s="7">
        <f>H5-F5</f>
        <v>67.619999999999891</v>
      </c>
    </row>
    <row r="6" spans="1:16" s="4" customFormat="1" x14ac:dyDescent="0.2">
      <c r="A6" s="4" t="s">
        <v>86</v>
      </c>
      <c r="B6" s="4">
        <v>2872.13</v>
      </c>
      <c r="C6" s="4">
        <v>2904.33</v>
      </c>
      <c r="D6" s="4">
        <v>2912.33</v>
      </c>
      <c r="E6" s="4">
        <v>2916.03</v>
      </c>
      <c r="F6" s="4">
        <v>2918.38</v>
      </c>
      <c r="G6" s="4">
        <v>2919.11</v>
      </c>
      <c r="H6" s="4">
        <v>2986.38</v>
      </c>
      <c r="K6" s="4">
        <f t="shared" si="0"/>
        <v>32.199999999999818</v>
      </c>
      <c r="L6" s="4">
        <f t="shared" si="0"/>
        <v>8</v>
      </c>
      <c r="M6" s="4">
        <f t="shared" si="1"/>
        <v>11.700000000000273</v>
      </c>
      <c r="N6" s="4">
        <f t="shared" si="2"/>
        <v>14.050000000000182</v>
      </c>
      <c r="O6" s="4">
        <f t="shared" si="3"/>
        <v>14.7800000000002</v>
      </c>
      <c r="P6" s="4">
        <f>H6-F6</f>
        <v>68</v>
      </c>
    </row>
    <row r="7" spans="1:16" s="3" customFormat="1" x14ac:dyDescent="0.2">
      <c r="A7" s="3" t="s">
        <v>87</v>
      </c>
      <c r="B7" s="3">
        <v>2872.41</v>
      </c>
      <c r="C7" s="3">
        <v>2904.01</v>
      </c>
      <c r="D7" s="3">
        <v>2912.48</v>
      </c>
      <c r="E7" s="3">
        <v>2915.93</v>
      </c>
      <c r="F7" s="3">
        <v>2918.43</v>
      </c>
      <c r="G7" s="3">
        <v>2919.38</v>
      </c>
      <c r="H7" s="3">
        <v>2986.46</v>
      </c>
      <c r="K7" s="3">
        <f t="shared" si="0"/>
        <v>31.600000000000364</v>
      </c>
      <c r="L7" s="3">
        <f t="shared" si="0"/>
        <v>8.4699999999997999</v>
      </c>
      <c r="M7" s="7">
        <f t="shared" si="1"/>
        <v>11.919999999999618</v>
      </c>
      <c r="N7" s="7">
        <f t="shared" si="2"/>
        <v>14.419999999999618</v>
      </c>
      <c r="O7" s="7">
        <f t="shared" si="3"/>
        <v>15.369999999999891</v>
      </c>
      <c r="P7" s="7">
        <f>H7-F7</f>
        <v>68.0300000000002</v>
      </c>
    </row>
    <row r="8" spans="1:16" s="5" customFormat="1" x14ac:dyDescent="0.2"/>
    <row r="9" spans="1:16" s="4" customFormat="1" x14ac:dyDescent="0.2">
      <c r="A9" s="4" t="s">
        <v>88</v>
      </c>
      <c r="B9" s="4">
        <v>2872.28</v>
      </c>
      <c r="C9" s="4">
        <v>2903.86</v>
      </c>
      <c r="D9" s="4">
        <v>2911.93</v>
      </c>
      <c r="E9" s="4">
        <v>2915.88</v>
      </c>
      <c r="F9" s="4">
        <v>2918.11</v>
      </c>
      <c r="G9" s="4">
        <v>2919.43</v>
      </c>
      <c r="H9" s="4">
        <v>2986.18</v>
      </c>
      <c r="K9" s="4">
        <f>C9-B9</f>
        <v>31.579999999999927</v>
      </c>
      <c r="L9" s="4">
        <f t="shared" ref="K9:L12" si="4">D9-C9</f>
        <v>8.069999999999709</v>
      </c>
      <c r="M9" s="4">
        <f t="shared" si="1"/>
        <v>12.019999999999982</v>
      </c>
      <c r="N9" s="4">
        <f t="shared" si="2"/>
        <v>14.25</v>
      </c>
      <c r="O9" s="4">
        <f t="shared" si="3"/>
        <v>15.569999999999709</v>
      </c>
      <c r="P9" s="4">
        <f>H9-F9</f>
        <v>68.069999999999709</v>
      </c>
    </row>
    <row r="10" spans="1:16" s="3" customFormat="1" ht="12" customHeight="1" x14ac:dyDescent="0.2">
      <c r="A10" s="3" t="s">
        <v>89</v>
      </c>
      <c r="B10" s="3">
        <v>2872.23</v>
      </c>
      <c r="C10" s="3">
        <v>2904.16</v>
      </c>
      <c r="D10" s="3">
        <v>2911.88</v>
      </c>
      <c r="E10" s="3">
        <v>2915.91</v>
      </c>
      <c r="F10" s="3">
        <v>2918.36</v>
      </c>
      <c r="G10" s="3">
        <v>2919.31</v>
      </c>
      <c r="H10" s="3">
        <v>2985.96</v>
      </c>
      <c r="K10" s="3">
        <f t="shared" si="4"/>
        <v>31.929999999999836</v>
      </c>
      <c r="L10" s="3">
        <f t="shared" si="4"/>
        <v>7.7200000000002547</v>
      </c>
      <c r="M10" s="7">
        <f t="shared" si="1"/>
        <v>11.75</v>
      </c>
      <c r="N10" s="7">
        <f t="shared" si="2"/>
        <v>14.200000000000273</v>
      </c>
      <c r="O10" s="7">
        <f t="shared" si="3"/>
        <v>15.150000000000091</v>
      </c>
      <c r="P10" s="7">
        <f>H10-F10</f>
        <v>67.599999999999909</v>
      </c>
    </row>
    <row r="11" spans="1:16" s="4" customFormat="1" x14ac:dyDescent="0.2">
      <c r="A11" s="4" t="s">
        <v>90</v>
      </c>
      <c r="B11" s="4">
        <v>2872.21</v>
      </c>
      <c r="C11" s="4">
        <v>2904.86</v>
      </c>
      <c r="D11" s="4">
        <v>2911.81</v>
      </c>
      <c r="E11" s="4">
        <v>2915.98</v>
      </c>
      <c r="F11" s="4">
        <v>2918.16</v>
      </c>
      <c r="G11" s="4">
        <v>2919.01</v>
      </c>
      <c r="H11" s="4">
        <v>2985.86</v>
      </c>
      <c r="K11" s="4">
        <f>C11-B11</f>
        <v>32.650000000000091</v>
      </c>
      <c r="L11" s="4">
        <f t="shared" si="4"/>
        <v>6.9499999999998181</v>
      </c>
      <c r="M11" s="4">
        <f t="shared" si="1"/>
        <v>11.119999999999891</v>
      </c>
      <c r="O11" s="4">
        <f t="shared" si="3"/>
        <v>14.150000000000091</v>
      </c>
      <c r="P11" s="4">
        <f>H11-F11</f>
        <v>67.700000000000273</v>
      </c>
    </row>
    <row r="12" spans="1:16" s="3" customFormat="1" x14ac:dyDescent="0.2">
      <c r="A12" s="3" t="s">
        <v>91</v>
      </c>
      <c r="B12" s="3">
        <v>2872.31</v>
      </c>
      <c r="C12" s="3">
        <v>2904.31</v>
      </c>
      <c r="D12" s="3">
        <v>2911.96</v>
      </c>
      <c r="E12" s="3">
        <v>2915.81</v>
      </c>
      <c r="F12" s="3">
        <v>2918.46</v>
      </c>
      <c r="G12" s="3">
        <v>2919.28</v>
      </c>
      <c r="H12" s="3">
        <v>2986.18</v>
      </c>
      <c r="K12" s="3">
        <f t="shared" si="4"/>
        <v>32</v>
      </c>
      <c r="L12" s="3">
        <f t="shared" si="4"/>
        <v>7.6500000000000909</v>
      </c>
      <c r="M12" s="7">
        <f t="shared" si="1"/>
        <v>11.5</v>
      </c>
      <c r="N12" s="7">
        <f t="shared" si="2"/>
        <v>14.150000000000091</v>
      </c>
      <c r="O12" s="7">
        <f t="shared" si="3"/>
        <v>14.970000000000255</v>
      </c>
      <c r="P12" s="7">
        <f>H12-F12</f>
        <v>67.7199999999998</v>
      </c>
    </row>
    <row r="13" spans="1:16" s="5" customFormat="1" x14ac:dyDescent="0.2"/>
    <row r="14" spans="1:16" s="4" customFormat="1" x14ac:dyDescent="0.2">
      <c r="A14" s="4" t="s">
        <v>92</v>
      </c>
      <c r="B14" s="4">
        <v>2871.91</v>
      </c>
    </row>
    <row r="15" spans="1:16" s="3" customFormat="1" ht="12" customHeight="1" x14ac:dyDescent="0.2">
      <c r="A15" s="3" t="s">
        <v>93</v>
      </c>
      <c r="B15" s="3">
        <v>2872.06</v>
      </c>
      <c r="C15" s="3">
        <v>2903.56</v>
      </c>
      <c r="D15" s="3">
        <v>2912.06</v>
      </c>
      <c r="E15" s="3">
        <v>2916.16</v>
      </c>
      <c r="F15" s="3">
        <v>2917.96</v>
      </c>
      <c r="G15" s="3">
        <v>2918.01</v>
      </c>
      <c r="K15" s="3">
        <f t="shared" ref="K15:L17" si="5">C15-B15</f>
        <v>31.5</v>
      </c>
      <c r="L15" s="3">
        <f t="shared" si="5"/>
        <v>8.5</v>
      </c>
      <c r="M15" s="7">
        <f t="shared" si="1"/>
        <v>12.599999999999909</v>
      </c>
      <c r="N15" s="7">
        <f t="shared" si="2"/>
        <v>14.400000000000091</v>
      </c>
      <c r="O15" s="7">
        <f t="shared" si="3"/>
        <v>14.450000000000273</v>
      </c>
      <c r="P15" s="7"/>
    </row>
    <row r="16" spans="1:16" s="4" customFormat="1" x14ac:dyDescent="0.2">
      <c r="A16" s="4" t="s">
        <v>94</v>
      </c>
      <c r="B16" s="4">
        <v>2871.78</v>
      </c>
      <c r="C16" s="4">
        <v>2903.68</v>
      </c>
      <c r="D16" s="4">
        <v>2912.31</v>
      </c>
      <c r="E16" s="4">
        <v>2916.18</v>
      </c>
      <c r="F16" s="4">
        <v>2918.06</v>
      </c>
      <c r="G16" s="4">
        <v>2918.08</v>
      </c>
      <c r="K16" s="4">
        <f t="shared" si="5"/>
        <v>31.899999999999636</v>
      </c>
      <c r="L16" s="4">
        <f t="shared" si="5"/>
        <v>8.6300000000001091</v>
      </c>
      <c r="M16" s="4">
        <f t="shared" si="1"/>
        <v>12.5</v>
      </c>
      <c r="N16" s="4">
        <f t="shared" si="2"/>
        <v>14.380000000000109</v>
      </c>
      <c r="O16" s="4">
        <f t="shared" si="3"/>
        <v>14.400000000000091</v>
      </c>
    </row>
    <row r="17" spans="1:18" s="3" customFormat="1" x14ac:dyDescent="0.2">
      <c r="A17" s="3" t="s">
        <v>95</v>
      </c>
      <c r="B17" s="3">
        <v>2872.13</v>
      </c>
      <c r="C17" s="3">
        <v>2903.51</v>
      </c>
      <c r="D17" s="3">
        <v>2912.01</v>
      </c>
      <c r="E17" s="3">
        <v>2916.46</v>
      </c>
      <c r="F17" s="3">
        <v>2917.91</v>
      </c>
      <c r="G17" s="3">
        <v>2918.06</v>
      </c>
      <c r="K17" s="3">
        <f t="shared" si="5"/>
        <v>31.380000000000109</v>
      </c>
      <c r="L17" s="3">
        <f t="shared" si="5"/>
        <v>8.5</v>
      </c>
      <c r="M17" s="7">
        <f t="shared" si="1"/>
        <v>12.949999999999818</v>
      </c>
      <c r="N17" s="7">
        <f t="shared" si="2"/>
        <v>14.399999999999636</v>
      </c>
      <c r="O17" s="7">
        <f t="shared" si="3"/>
        <v>14.549999999999727</v>
      </c>
      <c r="P17" s="7"/>
    </row>
    <row r="18" spans="1:18" s="5" customFormat="1" x14ac:dyDescent="0.2"/>
    <row r="19" spans="1:18" x14ac:dyDescent="0.2">
      <c r="A19" s="1" t="s">
        <v>2</v>
      </c>
      <c r="B19" s="1" t="s">
        <v>17</v>
      </c>
      <c r="C19" s="1" t="s">
        <v>18</v>
      </c>
      <c r="E19" s="1" t="s">
        <v>41</v>
      </c>
      <c r="F19" s="1" t="s">
        <v>18</v>
      </c>
      <c r="J19" s="1" t="s">
        <v>31</v>
      </c>
    </row>
    <row r="20" spans="1:18" x14ac:dyDescent="0.2">
      <c r="A20" s="1" t="s">
        <v>10</v>
      </c>
      <c r="B20" s="6">
        <v>0.44718571428571424</v>
      </c>
      <c r="C20" s="6">
        <v>5.5535059711346773E-3</v>
      </c>
      <c r="E20" s="1">
        <v>14.81</v>
      </c>
      <c r="F20" s="1">
        <v>0.03</v>
      </c>
      <c r="K20" s="1" t="s">
        <v>36</v>
      </c>
      <c r="N20" s="1" t="s">
        <v>42</v>
      </c>
      <c r="Q20" s="1" t="s">
        <v>44</v>
      </c>
    </row>
    <row r="21" spans="1:18" x14ac:dyDescent="0.2">
      <c r="A21" s="1" t="s">
        <v>15</v>
      </c>
      <c r="B21" s="6">
        <v>0.21165</v>
      </c>
      <c r="C21" s="6">
        <v>9.3504010609171111E-3</v>
      </c>
      <c r="K21" s="1">
        <f>AVERAGE(K4:K17)</f>
        <v>31.89000000000004</v>
      </c>
      <c r="L21" s="1">
        <f>STDEV(K4:K17)</f>
        <v>0.3711603427091677</v>
      </c>
      <c r="N21" s="1">
        <f>AVERAGE(L4:L17)</f>
        <v>8.0609090909090142</v>
      </c>
      <c r="O21" s="1">
        <f>STDEV(L4:L17)</f>
        <v>0.49896802593863809</v>
      </c>
      <c r="Q21" s="1">
        <f>AVERAGE(N4:N17)</f>
        <v>14.277999999999974</v>
      </c>
      <c r="R21" s="1">
        <f>STDEV(N4:N17)</f>
        <v>0.12308984974837482</v>
      </c>
    </row>
    <row r="22" spans="1:18" x14ac:dyDescent="0.2">
      <c r="A22" s="1" t="s">
        <v>16</v>
      </c>
      <c r="B22" s="6">
        <v>1.01172</v>
      </c>
      <c r="C22" s="6">
        <v>2.4283739415502078E-3</v>
      </c>
      <c r="K22" s="1" t="s">
        <v>37</v>
      </c>
      <c r="Q22" s="1" t="s">
        <v>47</v>
      </c>
    </row>
    <row r="23" spans="1:18" ht="15" x14ac:dyDescent="0.25">
      <c r="K23" s="1">
        <f>(B20/K21)*1000</f>
        <v>14.022756797921407</v>
      </c>
      <c r="L23">
        <f>(((1/K21)^2 * $C$20^2 + ($B$20/K21^2)^2 * L21^2)^(1/2))*1000</f>
        <v>0.23867016966330196</v>
      </c>
      <c r="Q23" s="1">
        <f>(B21/Q21)*1000</f>
        <v>14.823504692533996</v>
      </c>
      <c r="R23">
        <f>(((1/Q21)^2 * $C$21^2 + ($B$21/Q21^2)^2 * R21^2)^(1/2))*1000</f>
        <v>0.66723384746202519</v>
      </c>
    </row>
    <row r="25" spans="1:18" x14ac:dyDescent="0.2">
      <c r="K25" s="1" t="s">
        <v>38</v>
      </c>
      <c r="N25" s="1" t="s">
        <v>43</v>
      </c>
      <c r="Q25" s="1" t="s">
        <v>46</v>
      </c>
    </row>
    <row r="26" spans="1:18" x14ac:dyDescent="0.2">
      <c r="A26" s="1" t="s">
        <v>4</v>
      </c>
      <c r="B26" s="1" t="s">
        <v>19</v>
      </c>
      <c r="K26" s="1">
        <f>AVERAGE($P$4:$P$17)</f>
        <v>67.871249999999975</v>
      </c>
      <c r="L26" s="1">
        <f>STDEV($P$4:$P$17)</f>
        <v>0.23871306745009407</v>
      </c>
      <c r="N26" s="1">
        <f>AVERAGE(M4:M17)</f>
        <v>11.921818181818088</v>
      </c>
      <c r="O26" s="1">
        <f>STDEV(M4:M17)</f>
        <v>0.57300642547562086</v>
      </c>
      <c r="Q26" s="1">
        <f>AVERAGE(O4:O17)</f>
        <v>14.760909090909081</v>
      </c>
      <c r="R26" s="1">
        <f>STDEV(O4:O17)</f>
        <v>0.45295594808882073</v>
      </c>
    </row>
    <row r="27" spans="1:18" x14ac:dyDescent="0.2">
      <c r="A27" s="1" t="s">
        <v>5</v>
      </c>
      <c r="B27" s="1" t="s">
        <v>20</v>
      </c>
      <c r="K27" s="1" t="s">
        <v>39</v>
      </c>
      <c r="Q27" s="1" t="s">
        <v>47</v>
      </c>
    </row>
    <row r="28" spans="1:18" ht="15" x14ac:dyDescent="0.25">
      <c r="A28" s="1" t="s">
        <v>6</v>
      </c>
      <c r="B28" s="1" t="s">
        <v>21</v>
      </c>
      <c r="K28" s="1">
        <f>($B$22/$K$26)*1000</f>
        <v>14.906458920382345</v>
      </c>
      <c r="L28">
        <f>(((1/K26)^2 * $C$22^2 + ($B$22/K26^2)^2 * L26^2)^(1/2))*1000</f>
        <v>6.3473305410669811E-2</v>
      </c>
      <c r="Q28" s="1">
        <f>(B21/Q26)*1000</f>
        <v>14.338547761285961</v>
      </c>
      <c r="R28">
        <f>(((1/Q26)^2 * $C$21^2 + ($B$21/Q26^2)^2 * R26^2)^(1/2))*1000</f>
        <v>0.77127402143689261</v>
      </c>
    </row>
    <row r="29" spans="1:18" x14ac:dyDescent="0.2">
      <c r="A29" s="1" t="s">
        <v>7</v>
      </c>
      <c r="B29" s="1" t="s">
        <v>22</v>
      </c>
    </row>
    <row r="30" spans="1:18" x14ac:dyDescent="0.2">
      <c r="A30" s="1" t="s">
        <v>8</v>
      </c>
      <c r="B30" s="1" t="s">
        <v>23</v>
      </c>
    </row>
    <row r="31" spans="1:18" x14ac:dyDescent="0.2">
      <c r="A31" s="1" t="s">
        <v>9</v>
      </c>
      <c r="B31" s="1" t="s">
        <v>24</v>
      </c>
    </row>
    <row r="34" spans="1:1" x14ac:dyDescent="0.2">
      <c r="A34" s="1" t="s">
        <v>29</v>
      </c>
    </row>
    <row r="35" spans="1:1" x14ac:dyDescent="0.2">
      <c r="A35" s="1" t="s">
        <v>96</v>
      </c>
    </row>
    <row r="36" spans="1:1" x14ac:dyDescent="0.2">
      <c r="A36" s="1" t="s">
        <v>121</v>
      </c>
    </row>
    <row r="37" spans="1:1" x14ac:dyDescent="0.2">
      <c r="A37" s="1" t="s">
        <v>122</v>
      </c>
    </row>
    <row r="38" spans="1:1" x14ac:dyDescent="0.2">
      <c r="A38" s="1" t="s">
        <v>130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A3E91-8864-49D7-90A5-0B10BEBC4FFF}">
  <dimension ref="A1:R38"/>
  <sheetViews>
    <sheetView tabSelected="1" topLeftCell="G1" workbookViewId="0">
      <selection activeCell="F16" sqref="F16"/>
    </sheetView>
  </sheetViews>
  <sheetFormatPr defaultRowHeight="12.75" x14ac:dyDescent="0.2"/>
  <cols>
    <col min="1" max="1" width="9.42578125" style="1" customWidth="1"/>
    <col min="2" max="3" width="11.140625" style="1" customWidth="1"/>
    <col min="4" max="4" width="9.140625" style="1"/>
    <col min="5" max="5" width="9.85546875" style="1" customWidth="1"/>
    <col min="6" max="16384" width="9.140625" style="1"/>
  </cols>
  <sheetData>
    <row r="1" spans="1:16" s="3" customFormat="1" x14ac:dyDescent="0.2">
      <c r="A1" s="2" t="s">
        <v>73</v>
      </c>
      <c r="B1" s="2" t="s">
        <v>74</v>
      </c>
      <c r="C1" s="2"/>
      <c r="D1" s="2"/>
      <c r="E1" s="2"/>
      <c r="F1" s="2"/>
      <c r="G1" s="2"/>
      <c r="H1" s="2"/>
      <c r="I1" s="2"/>
      <c r="J1" s="2"/>
      <c r="K1" s="2"/>
      <c r="L1" s="2"/>
      <c r="M1" s="2"/>
      <c r="N1" s="2"/>
      <c r="O1" s="2"/>
      <c r="P1" s="2"/>
    </row>
    <row r="2" spans="1:16" s="3" customFormat="1" x14ac:dyDescent="0.2">
      <c r="A2" s="3" t="s">
        <v>3</v>
      </c>
      <c r="B2" s="3" t="s">
        <v>4</v>
      </c>
      <c r="C2" s="3" t="s">
        <v>5</v>
      </c>
      <c r="D2" s="3" t="s">
        <v>6</v>
      </c>
      <c r="E2" s="3" t="s">
        <v>7</v>
      </c>
      <c r="F2" s="3" t="s">
        <v>8</v>
      </c>
      <c r="G2" s="3" t="s">
        <v>9</v>
      </c>
      <c r="H2" s="3" t="s">
        <v>30</v>
      </c>
      <c r="J2" s="1" t="s">
        <v>31</v>
      </c>
      <c r="K2" s="1" t="s">
        <v>32</v>
      </c>
      <c r="L2" s="3" t="s">
        <v>33</v>
      </c>
      <c r="M2" s="3" t="s">
        <v>34</v>
      </c>
      <c r="N2" s="3" t="s">
        <v>35</v>
      </c>
      <c r="O2" s="3" t="s">
        <v>45</v>
      </c>
      <c r="P2" s="3" t="s">
        <v>107</v>
      </c>
    </row>
    <row r="3" spans="1:16" s="5" customFormat="1" x14ac:dyDescent="0.2"/>
    <row r="4" spans="1:16" s="4" customFormat="1" x14ac:dyDescent="0.2">
      <c r="A4" s="4" t="s">
        <v>97</v>
      </c>
      <c r="B4" s="4">
        <v>2873.36</v>
      </c>
      <c r="C4" s="4">
        <v>2905.41</v>
      </c>
      <c r="F4" s="4">
        <v>2960.64</v>
      </c>
      <c r="G4" s="4">
        <v>2968.96</v>
      </c>
      <c r="K4" s="4">
        <f t="shared" ref="K4:K7" si="0">C4-B4</f>
        <v>32.049999999999727</v>
      </c>
      <c r="N4" s="4">
        <f>F4-C4</f>
        <v>55.230000000000018</v>
      </c>
      <c r="O4" s="4">
        <f>G4-C4</f>
        <v>63.550000000000182</v>
      </c>
    </row>
    <row r="5" spans="1:16" s="3" customFormat="1" ht="12" customHeight="1" x14ac:dyDescent="0.2">
      <c r="A5" s="3" t="s">
        <v>98</v>
      </c>
      <c r="B5" s="3">
        <v>2873.51</v>
      </c>
      <c r="C5" s="3">
        <v>2904.91</v>
      </c>
      <c r="F5" s="3">
        <v>2960.54</v>
      </c>
      <c r="G5" s="3">
        <v>2969.31</v>
      </c>
      <c r="K5" s="3">
        <f t="shared" si="0"/>
        <v>31.399999999999636</v>
      </c>
      <c r="M5" s="7"/>
      <c r="N5" s="7">
        <f t="shared" ref="N5:N17" si="1">F5-C5</f>
        <v>55.630000000000109</v>
      </c>
      <c r="O5" s="7">
        <f t="shared" ref="O5:O17" si="2">G5-C5</f>
        <v>64.400000000000091</v>
      </c>
      <c r="P5" s="7"/>
    </row>
    <row r="6" spans="1:16" s="4" customFormat="1" x14ac:dyDescent="0.2">
      <c r="A6" s="4" t="s">
        <v>99</v>
      </c>
      <c r="B6" s="4">
        <v>2872.94</v>
      </c>
      <c r="C6" s="4">
        <v>2904.31</v>
      </c>
      <c r="F6" s="4">
        <v>2960.14</v>
      </c>
      <c r="G6" s="4">
        <v>2969.24</v>
      </c>
      <c r="K6" s="4">
        <f t="shared" si="0"/>
        <v>31.369999999999891</v>
      </c>
      <c r="N6" s="4">
        <f t="shared" si="1"/>
        <v>55.829999999999927</v>
      </c>
      <c r="O6" s="4">
        <f t="shared" si="2"/>
        <v>64.929999999999836</v>
      </c>
    </row>
    <row r="7" spans="1:16" s="3" customFormat="1" x14ac:dyDescent="0.2">
      <c r="A7" s="3" t="s">
        <v>100</v>
      </c>
      <c r="B7" s="3">
        <v>2873.69</v>
      </c>
      <c r="C7" s="3">
        <v>2905.34</v>
      </c>
      <c r="F7" s="3">
        <v>2960.86</v>
      </c>
      <c r="G7" s="3">
        <v>2969.19</v>
      </c>
      <c r="K7" s="3">
        <f t="shared" si="0"/>
        <v>31.650000000000091</v>
      </c>
      <c r="M7" s="7"/>
      <c r="N7" s="7">
        <f t="shared" si="1"/>
        <v>55.519999999999982</v>
      </c>
      <c r="O7" s="7">
        <f t="shared" si="2"/>
        <v>63.849999999999909</v>
      </c>
      <c r="P7" s="7"/>
    </row>
    <row r="8" spans="1:16" s="5" customFormat="1" x14ac:dyDescent="0.2"/>
    <row r="9" spans="1:16" s="4" customFormat="1" x14ac:dyDescent="0.2">
      <c r="A9" s="4" t="s">
        <v>55</v>
      </c>
      <c r="B9" s="4">
        <v>2873.43</v>
      </c>
      <c r="C9" s="4">
        <v>2904.81</v>
      </c>
      <c r="F9" s="4">
        <v>2960.91</v>
      </c>
      <c r="G9" s="4">
        <v>2961.78</v>
      </c>
      <c r="H9" s="4">
        <v>3085.76</v>
      </c>
      <c r="K9" s="4">
        <f t="shared" ref="K9:K12" si="3">C9-B9</f>
        <v>31.380000000000109</v>
      </c>
      <c r="N9" s="4">
        <f t="shared" si="1"/>
        <v>56.099999999999909</v>
      </c>
      <c r="O9" s="4">
        <f t="shared" si="2"/>
        <v>56.970000000000255</v>
      </c>
      <c r="P9" s="4">
        <f>H9-F9</f>
        <v>124.85000000000036</v>
      </c>
    </row>
    <row r="10" spans="1:16" s="3" customFormat="1" ht="12" customHeight="1" x14ac:dyDescent="0.2">
      <c r="A10" s="3" t="s">
        <v>56</v>
      </c>
      <c r="B10" s="3">
        <v>2873.36</v>
      </c>
      <c r="C10" s="3">
        <v>2905.53</v>
      </c>
      <c r="F10" s="3">
        <v>2960.48</v>
      </c>
      <c r="G10" s="3">
        <v>2962.16</v>
      </c>
      <c r="H10" s="3">
        <v>3085.23</v>
      </c>
      <c r="K10" s="3">
        <f t="shared" si="3"/>
        <v>32.170000000000073</v>
      </c>
      <c r="M10" s="7"/>
      <c r="N10" s="7">
        <f t="shared" si="1"/>
        <v>54.949999999999818</v>
      </c>
      <c r="O10" s="7">
        <f t="shared" si="2"/>
        <v>56.629999999999654</v>
      </c>
      <c r="P10" s="7">
        <f>H10-F10</f>
        <v>124.75</v>
      </c>
    </row>
    <row r="11" spans="1:16" s="4" customFormat="1" x14ac:dyDescent="0.2">
      <c r="A11" s="4" t="s">
        <v>57</v>
      </c>
      <c r="B11" s="4">
        <v>2873.53</v>
      </c>
      <c r="C11" s="4">
        <v>2904.98</v>
      </c>
      <c r="F11" s="4">
        <v>2960.46</v>
      </c>
      <c r="G11" s="4">
        <v>2961.93</v>
      </c>
      <c r="H11" s="4">
        <v>3085.16</v>
      </c>
      <c r="K11" s="4">
        <f t="shared" si="3"/>
        <v>31.449999999999818</v>
      </c>
      <c r="N11" s="4">
        <f t="shared" si="1"/>
        <v>55.480000000000018</v>
      </c>
      <c r="O11" s="4">
        <f t="shared" si="2"/>
        <v>56.949999999999818</v>
      </c>
      <c r="P11" s="4">
        <f>H11-F11</f>
        <v>124.69999999999982</v>
      </c>
    </row>
    <row r="12" spans="1:16" s="3" customFormat="1" x14ac:dyDescent="0.2">
      <c r="A12" s="3" t="s">
        <v>58</v>
      </c>
      <c r="B12" s="3">
        <v>2873.18</v>
      </c>
      <c r="C12" s="3">
        <v>2905.88</v>
      </c>
      <c r="F12" s="3">
        <v>2960.86</v>
      </c>
      <c r="G12" s="3">
        <v>2962.23</v>
      </c>
      <c r="H12" s="3">
        <v>3085.11</v>
      </c>
      <c r="K12" s="3">
        <f t="shared" si="3"/>
        <v>32.700000000000273</v>
      </c>
      <c r="M12" s="7"/>
      <c r="N12" s="7">
        <f t="shared" si="1"/>
        <v>54.980000000000018</v>
      </c>
      <c r="O12" s="7">
        <f t="shared" si="2"/>
        <v>56.349999999999909</v>
      </c>
      <c r="P12" s="7">
        <f>H12-F12</f>
        <v>124.25</v>
      </c>
    </row>
    <row r="13" spans="1:16" s="5" customFormat="1" x14ac:dyDescent="0.2"/>
    <row r="14" spans="1:16" s="4" customFormat="1" x14ac:dyDescent="0.2">
      <c r="A14" s="4" t="s">
        <v>101</v>
      </c>
      <c r="B14" s="4">
        <v>2873.21</v>
      </c>
      <c r="C14" s="4">
        <v>2904.63</v>
      </c>
      <c r="F14" s="4">
        <v>2960.51</v>
      </c>
      <c r="G14" s="4">
        <v>2961.76</v>
      </c>
      <c r="K14" s="4">
        <f t="shared" ref="K14:K17" si="4">C14-B14</f>
        <v>31.420000000000073</v>
      </c>
      <c r="N14" s="4">
        <f t="shared" si="1"/>
        <v>55.880000000000109</v>
      </c>
      <c r="O14" s="4">
        <f>G16-C14</f>
        <v>57.150000000000091</v>
      </c>
    </row>
    <row r="15" spans="1:16" s="3" customFormat="1" ht="12" customHeight="1" x14ac:dyDescent="0.2">
      <c r="A15" s="3" t="s">
        <v>102</v>
      </c>
      <c r="B15" s="3">
        <v>2873.41</v>
      </c>
      <c r="C15" s="3">
        <v>2904.73</v>
      </c>
      <c r="F15" s="3">
        <v>2960.56</v>
      </c>
      <c r="G15" s="3">
        <v>2961.76</v>
      </c>
      <c r="K15" s="3">
        <f t="shared" si="4"/>
        <v>31.320000000000164</v>
      </c>
      <c r="M15" s="7"/>
      <c r="N15" s="7">
        <f t="shared" si="1"/>
        <v>55.829999999999927</v>
      </c>
      <c r="O15" s="7">
        <f t="shared" si="2"/>
        <v>57.0300000000002</v>
      </c>
      <c r="P15" s="7"/>
    </row>
    <row r="16" spans="1:16" s="4" customFormat="1" x14ac:dyDescent="0.2">
      <c r="A16" s="4" t="s">
        <v>103</v>
      </c>
      <c r="B16" s="4">
        <v>2873.28</v>
      </c>
      <c r="C16" s="4">
        <v>2904.76</v>
      </c>
      <c r="F16" s="4">
        <v>2960.48</v>
      </c>
      <c r="G16" s="4">
        <v>2961.78</v>
      </c>
      <c r="K16" s="4">
        <f t="shared" si="4"/>
        <v>31.480000000000018</v>
      </c>
      <c r="N16" s="4">
        <f t="shared" si="1"/>
        <v>55.7199999999998</v>
      </c>
      <c r="O16" s="4">
        <f t="shared" si="2"/>
        <v>57.019999999999982</v>
      </c>
    </row>
    <row r="17" spans="1:18" s="3" customFormat="1" x14ac:dyDescent="0.2">
      <c r="A17" s="3" t="s">
        <v>104</v>
      </c>
      <c r="B17" s="3">
        <v>2873.33</v>
      </c>
      <c r="C17" s="3">
        <v>2905.16</v>
      </c>
      <c r="F17" s="3">
        <v>2960.56</v>
      </c>
      <c r="G17" s="3">
        <v>2961.86</v>
      </c>
      <c r="K17" s="3">
        <f t="shared" si="4"/>
        <v>31.829999999999927</v>
      </c>
      <c r="M17" s="7"/>
      <c r="N17" s="7">
        <f t="shared" si="1"/>
        <v>55.400000000000091</v>
      </c>
      <c r="O17" s="7">
        <f t="shared" si="2"/>
        <v>56.700000000000273</v>
      </c>
      <c r="P17" s="7"/>
    </row>
    <row r="18" spans="1:18" s="5" customFormat="1" x14ac:dyDescent="0.2"/>
    <row r="19" spans="1:18" x14ac:dyDescent="0.2">
      <c r="A19" s="1" t="s">
        <v>2</v>
      </c>
      <c r="B19" s="1" t="s">
        <v>17</v>
      </c>
      <c r="C19" s="1" t="s">
        <v>18</v>
      </c>
      <c r="E19" s="1" t="s">
        <v>41</v>
      </c>
      <c r="F19" s="1" t="s">
        <v>18</v>
      </c>
      <c r="J19" s="1" t="s">
        <v>31</v>
      </c>
    </row>
    <row r="20" spans="1:18" x14ac:dyDescent="0.2">
      <c r="A20" s="1" t="s">
        <v>10</v>
      </c>
      <c r="B20" s="6">
        <v>0.44055714285714292</v>
      </c>
      <c r="C20" s="6">
        <v>2.1384239857561308E-3</v>
      </c>
      <c r="E20" s="1">
        <v>12.18</v>
      </c>
      <c r="F20" s="1">
        <v>0.1</v>
      </c>
      <c r="K20" s="1" t="s">
        <v>36</v>
      </c>
      <c r="N20" s="1" t="s">
        <v>42</v>
      </c>
      <c r="Q20" s="1" t="s">
        <v>44</v>
      </c>
    </row>
    <row r="21" spans="1:18" x14ac:dyDescent="0.2">
      <c r="A21" s="1" t="s">
        <v>15</v>
      </c>
      <c r="B21" s="6">
        <v>0.7802</v>
      </c>
      <c r="C21" s="6">
        <v>5.6550862062394883E-3</v>
      </c>
      <c r="E21" s="1">
        <v>12.81</v>
      </c>
      <c r="F21" s="1">
        <v>0.03</v>
      </c>
      <c r="K21" s="1">
        <f>AVERAGE(K4:K12)</f>
        <v>31.771249999999952</v>
      </c>
      <c r="L21" s="1">
        <f>STDEV(K4:K12)</f>
        <v>0.48830428159978573</v>
      </c>
      <c r="N21" s="1" t="e">
        <f>AVERAGE(L4:L12)</f>
        <v>#DIV/0!</v>
      </c>
      <c r="O21" s="1" t="e">
        <f>STDEV(L4:L12)</f>
        <v>#DIV/0!</v>
      </c>
      <c r="Q21" s="1">
        <f>AVERAGE(N2:N12)</f>
        <v>55.464999999999975</v>
      </c>
      <c r="R21" s="1">
        <f>STDEV(N4:N12)</f>
        <v>0.40046401657506314</v>
      </c>
    </row>
    <row r="22" spans="1:18" x14ac:dyDescent="0.2">
      <c r="A22" s="1" t="s">
        <v>59</v>
      </c>
      <c r="B22" s="6">
        <v>1.52702</v>
      </c>
      <c r="C22" s="6">
        <v>4.1472882706658374E-4</v>
      </c>
      <c r="K22" s="1" t="s">
        <v>37</v>
      </c>
      <c r="Q22" s="1" t="s">
        <v>47</v>
      </c>
    </row>
    <row r="23" spans="1:18" ht="15" x14ac:dyDescent="0.25">
      <c r="K23" s="1">
        <f>(B20/K21)*1000</f>
        <v>13.866534771440959</v>
      </c>
      <c r="L23">
        <f>(((1/K21)^2 * $C$20^2 + ($B$20/K21^2)^2 * L21^2)^(1/2))*1000</f>
        <v>0.22349573809944417</v>
      </c>
      <c r="Q23" s="1">
        <f>(B21/Q21)*1000</f>
        <v>14.066528441359424</v>
      </c>
      <c r="R23">
        <f>(((1/Q21)^2 * $C$21^2 + ($B$21/Q21^2)^2 * R21^2)^(1/2))*1000</f>
        <v>0.1439104896708753</v>
      </c>
    </row>
    <row r="25" spans="1:18" x14ac:dyDescent="0.2">
      <c r="K25" s="1" t="s">
        <v>38</v>
      </c>
      <c r="N25" s="1" t="s">
        <v>43</v>
      </c>
      <c r="Q25" s="1" t="s">
        <v>46</v>
      </c>
    </row>
    <row r="26" spans="1:18" x14ac:dyDescent="0.2">
      <c r="A26" s="1" t="s">
        <v>4</v>
      </c>
      <c r="B26" s="1" t="s">
        <v>19</v>
      </c>
      <c r="K26" s="1">
        <f>AVERAGE($P$4:$P$12)</f>
        <v>124.63750000000005</v>
      </c>
      <c r="L26" s="1">
        <f>STDEV($P$4:$P$12)</f>
        <v>0.26575364531844892</v>
      </c>
      <c r="N26" s="1" t="e">
        <f>AVERAGE(M4:M12)</f>
        <v>#DIV/0!</v>
      </c>
      <c r="O26" s="1" t="e">
        <f>STDEV(M4:M12)</f>
        <v>#DIV/0!</v>
      </c>
      <c r="Q26" s="1">
        <f>AVERAGE(O4:O12)</f>
        <v>60.453749999999957</v>
      </c>
      <c r="R26" s="1">
        <f>STDEV(O4:O12)</f>
        <v>4.0107994838935017</v>
      </c>
    </row>
    <row r="27" spans="1:18" x14ac:dyDescent="0.2">
      <c r="A27" s="1" t="s">
        <v>5</v>
      </c>
      <c r="B27" s="1" t="s">
        <v>20</v>
      </c>
      <c r="K27" s="1" t="s">
        <v>39</v>
      </c>
      <c r="Q27" s="1" t="s">
        <v>47</v>
      </c>
    </row>
    <row r="28" spans="1:18" ht="15" x14ac:dyDescent="0.25">
      <c r="A28" s="1" t="s">
        <v>6</v>
      </c>
      <c r="B28" s="1" t="s">
        <v>21</v>
      </c>
      <c r="K28" s="1">
        <f>($B$22/$K$26)*1000</f>
        <v>12.25168990071206</v>
      </c>
      <c r="L28">
        <f>(((1/K26)^2 * $C$22^2 + ($B$22/K26^2)^2 * L26^2)^(1/2))*1000</f>
        <v>2.6334275876249997E-2</v>
      </c>
      <c r="Q28" s="1">
        <f>(B21/Q26)*1000</f>
        <v>12.905733722060262</v>
      </c>
      <c r="R28">
        <f>(((1/Q26)^2 * $C$21^2 + ($B$21/Q26^2)^2 * R26^2)^(1/2))*1000</f>
        <v>0.86132466321641932</v>
      </c>
    </row>
    <row r="29" spans="1:18" x14ac:dyDescent="0.2">
      <c r="A29" s="1" t="s">
        <v>7</v>
      </c>
      <c r="B29" s="1" t="s">
        <v>22</v>
      </c>
    </row>
    <row r="30" spans="1:18" x14ac:dyDescent="0.2">
      <c r="A30" s="1" t="s">
        <v>8</v>
      </c>
      <c r="B30" s="1" t="s">
        <v>23</v>
      </c>
    </row>
    <row r="31" spans="1:18" x14ac:dyDescent="0.2">
      <c r="A31" s="1" t="s">
        <v>9</v>
      </c>
      <c r="B31" s="1" t="s">
        <v>24</v>
      </c>
    </row>
    <row r="34" spans="1:1" x14ac:dyDescent="0.2">
      <c r="A34" s="1" t="s">
        <v>29</v>
      </c>
    </row>
    <row r="35" spans="1:1" x14ac:dyDescent="0.2">
      <c r="A35" s="1" t="s">
        <v>105</v>
      </c>
    </row>
    <row r="36" spans="1:1" x14ac:dyDescent="0.2">
      <c r="A36" s="1" t="s">
        <v>106</v>
      </c>
    </row>
    <row r="37" spans="1:1" x14ac:dyDescent="0.2">
      <c r="A37" s="1" t="s">
        <v>123</v>
      </c>
    </row>
    <row r="38" spans="1:1" x14ac:dyDescent="0.2">
      <c r="A38" s="1" t="s">
        <v>129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D7410-D986-4EE8-9016-589EB071E989}">
  <dimension ref="A1:R34"/>
  <sheetViews>
    <sheetView workbookViewId="0">
      <selection activeCell="O29" sqref="O29"/>
    </sheetView>
  </sheetViews>
  <sheetFormatPr defaultRowHeight="12.75" x14ac:dyDescent="0.2"/>
  <cols>
    <col min="1" max="1" width="9.42578125" style="1" customWidth="1"/>
    <col min="2" max="3" width="11.140625" style="1" customWidth="1"/>
    <col min="4" max="4" width="9.140625" style="1"/>
    <col min="5" max="5" width="9.85546875" style="1" customWidth="1"/>
    <col min="6" max="16384" width="9.140625" style="1"/>
  </cols>
  <sheetData>
    <row r="1" spans="1:16" s="3" customFormat="1" x14ac:dyDescent="0.2">
      <c r="A1" s="2" t="s">
        <v>0</v>
      </c>
      <c r="B1" s="2" t="s">
        <v>1</v>
      </c>
      <c r="C1" s="2"/>
      <c r="D1" s="2"/>
      <c r="E1" s="2"/>
      <c r="F1" s="2"/>
      <c r="G1" s="2"/>
      <c r="H1" s="2"/>
      <c r="I1" s="2"/>
      <c r="J1" s="2"/>
      <c r="K1" s="2"/>
      <c r="L1" s="2"/>
      <c r="M1" s="2"/>
      <c r="N1" s="2"/>
      <c r="O1" s="2"/>
      <c r="P1" s="2"/>
    </row>
    <row r="2" spans="1:16" s="3" customFormat="1" x14ac:dyDescent="0.2">
      <c r="A2" s="3" t="s">
        <v>3</v>
      </c>
      <c r="B2" s="3" t="s">
        <v>4</v>
      </c>
      <c r="C2" s="3" t="s">
        <v>5</v>
      </c>
      <c r="D2" s="3" t="s">
        <v>6</v>
      </c>
      <c r="E2" s="3" t="s">
        <v>7</v>
      </c>
      <c r="F2" s="3" t="s">
        <v>8</v>
      </c>
      <c r="G2" s="3" t="s">
        <v>9</v>
      </c>
      <c r="H2" s="3" t="s">
        <v>30</v>
      </c>
      <c r="J2" s="1" t="s">
        <v>31</v>
      </c>
      <c r="K2" s="1" t="s">
        <v>32</v>
      </c>
      <c r="L2" s="3" t="s">
        <v>33</v>
      </c>
      <c r="M2" s="3" t="s">
        <v>34</v>
      </c>
      <c r="N2" s="3" t="s">
        <v>35</v>
      </c>
      <c r="O2" s="3" t="s">
        <v>45</v>
      </c>
      <c r="P2" s="3" t="s">
        <v>40</v>
      </c>
    </row>
    <row r="3" spans="1:16" s="5" customFormat="1" x14ac:dyDescent="0.2"/>
    <row r="4" spans="1:16" s="4" customFormat="1" x14ac:dyDescent="0.2">
      <c r="A4" s="4" t="s">
        <v>14</v>
      </c>
      <c r="B4" s="4">
        <v>1</v>
      </c>
      <c r="C4" s="4">
        <v>1</v>
      </c>
      <c r="D4" s="4">
        <v>1</v>
      </c>
      <c r="E4" s="4">
        <v>1</v>
      </c>
      <c r="F4" s="4">
        <v>1</v>
      </c>
      <c r="G4" s="4">
        <v>1</v>
      </c>
      <c r="H4" s="4">
        <v>1</v>
      </c>
      <c r="K4" s="4">
        <f t="shared" ref="K4:L7" si="0">C4-B4</f>
        <v>0</v>
      </c>
      <c r="L4" s="4">
        <f t="shared" si="0"/>
        <v>0</v>
      </c>
      <c r="M4" s="4">
        <f>E4-C4</f>
        <v>0</v>
      </c>
      <c r="N4" s="4">
        <f>F4-C4</f>
        <v>0</v>
      </c>
      <c r="O4" s="4">
        <f>G4-C4</f>
        <v>0</v>
      </c>
      <c r="P4" s="4">
        <f>H4-G4</f>
        <v>0</v>
      </c>
    </row>
    <row r="5" spans="1:16" s="3" customFormat="1" ht="12" customHeight="1" x14ac:dyDescent="0.2">
      <c r="A5" s="3" t="s">
        <v>11</v>
      </c>
      <c r="B5" s="3">
        <v>1</v>
      </c>
      <c r="C5" s="3">
        <v>1</v>
      </c>
      <c r="D5" s="3">
        <v>1</v>
      </c>
      <c r="E5" s="3">
        <v>1</v>
      </c>
      <c r="F5" s="3">
        <v>1</v>
      </c>
      <c r="G5" s="3">
        <v>1</v>
      </c>
      <c r="H5" s="3">
        <v>1</v>
      </c>
      <c r="K5" s="3">
        <f t="shared" si="0"/>
        <v>0</v>
      </c>
      <c r="L5" s="3">
        <f t="shared" si="0"/>
        <v>0</v>
      </c>
      <c r="M5" s="7">
        <f t="shared" ref="M5:M17" si="1">E5-C5</f>
        <v>0</v>
      </c>
      <c r="N5" s="7">
        <f t="shared" ref="N5:N17" si="2">F5-C5</f>
        <v>0</v>
      </c>
      <c r="O5" s="7">
        <f t="shared" ref="O5:O17" si="3">G5-C5</f>
        <v>0</v>
      </c>
      <c r="P5" s="7">
        <f t="shared" ref="P5:P17" si="4">H5-G5</f>
        <v>0</v>
      </c>
    </row>
    <row r="6" spans="1:16" s="4" customFormat="1" x14ac:dyDescent="0.2">
      <c r="A6" s="4" t="s">
        <v>12</v>
      </c>
      <c r="B6" s="4">
        <v>1</v>
      </c>
      <c r="C6" s="4">
        <v>1</v>
      </c>
      <c r="D6" s="4">
        <v>1</v>
      </c>
      <c r="E6" s="4">
        <v>1</v>
      </c>
      <c r="F6" s="4">
        <v>1</v>
      </c>
      <c r="G6" s="4">
        <v>1</v>
      </c>
      <c r="H6" s="4">
        <v>1</v>
      </c>
      <c r="K6" s="4">
        <f t="shared" si="0"/>
        <v>0</v>
      </c>
      <c r="L6" s="4">
        <f t="shared" si="0"/>
        <v>0</v>
      </c>
      <c r="M6" s="4">
        <f t="shared" si="1"/>
        <v>0</v>
      </c>
      <c r="N6" s="4">
        <f t="shared" si="2"/>
        <v>0</v>
      </c>
      <c r="O6" s="4">
        <f t="shared" si="3"/>
        <v>0</v>
      </c>
      <c r="P6" s="4">
        <f t="shared" si="4"/>
        <v>0</v>
      </c>
    </row>
    <row r="7" spans="1:16" s="3" customFormat="1" x14ac:dyDescent="0.2">
      <c r="A7" s="3" t="s">
        <v>13</v>
      </c>
      <c r="B7" s="3">
        <v>1</v>
      </c>
      <c r="C7" s="3">
        <v>1</v>
      </c>
      <c r="D7" s="3">
        <v>1</v>
      </c>
      <c r="E7" s="3">
        <v>1</v>
      </c>
      <c r="F7" s="3">
        <v>1</v>
      </c>
      <c r="G7" s="3">
        <v>1</v>
      </c>
      <c r="H7" s="3">
        <v>1</v>
      </c>
      <c r="K7" s="3">
        <f t="shared" si="0"/>
        <v>0</v>
      </c>
      <c r="L7" s="3">
        <f t="shared" si="0"/>
        <v>0</v>
      </c>
      <c r="M7" s="7">
        <f t="shared" si="1"/>
        <v>0</v>
      </c>
      <c r="N7" s="7">
        <f t="shared" si="2"/>
        <v>0</v>
      </c>
      <c r="O7" s="7">
        <f t="shared" si="3"/>
        <v>0</v>
      </c>
      <c r="P7" s="7">
        <f t="shared" si="4"/>
        <v>0</v>
      </c>
    </row>
    <row r="8" spans="1:16" s="5" customFormat="1" x14ac:dyDescent="0.2"/>
    <row r="9" spans="1:16" s="4" customFormat="1" x14ac:dyDescent="0.2">
      <c r="A9" s="4" t="s">
        <v>25</v>
      </c>
      <c r="B9" s="4">
        <v>1</v>
      </c>
      <c r="C9" s="4">
        <v>1</v>
      </c>
      <c r="D9" s="4">
        <v>1</v>
      </c>
      <c r="E9" s="4">
        <v>1</v>
      </c>
      <c r="F9" s="4">
        <v>1</v>
      </c>
      <c r="G9" s="4">
        <v>1</v>
      </c>
      <c r="H9" s="4">
        <v>1</v>
      </c>
      <c r="K9" s="4">
        <f t="shared" ref="K9:L12" si="5">C9-B9</f>
        <v>0</v>
      </c>
      <c r="L9" s="4">
        <f t="shared" si="5"/>
        <v>0</v>
      </c>
      <c r="M9" s="4">
        <f t="shared" si="1"/>
        <v>0</v>
      </c>
      <c r="N9" s="4">
        <f t="shared" si="2"/>
        <v>0</v>
      </c>
      <c r="O9" s="4">
        <f t="shared" si="3"/>
        <v>0</v>
      </c>
      <c r="P9" s="4">
        <f t="shared" si="4"/>
        <v>0</v>
      </c>
    </row>
    <row r="10" spans="1:16" s="3" customFormat="1" ht="12" customHeight="1" x14ac:dyDescent="0.2">
      <c r="A10" s="3" t="s">
        <v>28</v>
      </c>
      <c r="B10" s="3">
        <v>1</v>
      </c>
      <c r="C10" s="3">
        <v>1</v>
      </c>
      <c r="D10" s="3">
        <v>1</v>
      </c>
      <c r="E10" s="3">
        <v>1</v>
      </c>
      <c r="F10" s="3">
        <v>1</v>
      </c>
      <c r="G10" s="3">
        <v>1</v>
      </c>
      <c r="H10" s="3">
        <v>1</v>
      </c>
      <c r="K10" s="3">
        <f t="shared" si="5"/>
        <v>0</v>
      </c>
      <c r="L10" s="3">
        <f t="shared" si="5"/>
        <v>0</v>
      </c>
      <c r="M10" s="7">
        <f t="shared" si="1"/>
        <v>0</v>
      </c>
      <c r="N10" s="7">
        <f t="shared" si="2"/>
        <v>0</v>
      </c>
      <c r="O10" s="7">
        <f t="shared" si="3"/>
        <v>0</v>
      </c>
      <c r="P10" s="7">
        <f t="shared" si="4"/>
        <v>0</v>
      </c>
    </row>
    <row r="11" spans="1:16" s="4" customFormat="1" x14ac:dyDescent="0.2">
      <c r="A11" s="4" t="s">
        <v>26</v>
      </c>
      <c r="B11" s="4">
        <v>1</v>
      </c>
      <c r="C11" s="4">
        <v>1</v>
      </c>
      <c r="D11" s="4">
        <v>1</v>
      </c>
      <c r="E11" s="4">
        <v>1</v>
      </c>
      <c r="F11" s="4">
        <v>1</v>
      </c>
      <c r="G11" s="4">
        <v>1</v>
      </c>
      <c r="H11" s="4">
        <v>1</v>
      </c>
      <c r="K11" s="4">
        <f t="shared" si="5"/>
        <v>0</v>
      </c>
      <c r="L11" s="4">
        <f t="shared" si="5"/>
        <v>0</v>
      </c>
      <c r="M11" s="4">
        <f t="shared" si="1"/>
        <v>0</v>
      </c>
      <c r="N11" s="4">
        <f t="shared" si="2"/>
        <v>0</v>
      </c>
      <c r="O11" s="4">
        <f t="shared" si="3"/>
        <v>0</v>
      </c>
      <c r="P11" s="4">
        <f t="shared" si="4"/>
        <v>0</v>
      </c>
    </row>
    <row r="12" spans="1:16" s="3" customFormat="1" x14ac:dyDescent="0.2">
      <c r="A12" s="3" t="s">
        <v>27</v>
      </c>
      <c r="B12" s="3">
        <v>1</v>
      </c>
      <c r="C12" s="3">
        <v>1</v>
      </c>
      <c r="D12" s="3">
        <v>1</v>
      </c>
      <c r="E12" s="3">
        <v>1</v>
      </c>
      <c r="F12" s="3">
        <v>1</v>
      </c>
      <c r="G12" s="3">
        <v>1</v>
      </c>
      <c r="H12" s="3">
        <v>1</v>
      </c>
      <c r="K12" s="3">
        <f t="shared" si="5"/>
        <v>0</v>
      </c>
      <c r="L12" s="3">
        <f t="shared" si="5"/>
        <v>0</v>
      </c>
      <c r="M12" s="7">
        <f t="shared" si="1"/>
        <v>0</v>
      </c>
      <c r="N12" s="7">
        <f t="shared" si="2"/>
        <v>0</v>
      </c>
      <c r="O12" s="7">
        <f t="shared" si="3"/>
        <v>0</v>
      </c>
      <c r="P12" s="7">
        <f t="shared" si="4"/>
        <v>0</v>
      </c>
    </row>
    <row r="13" spans="1:16" s="5" customFormat="1" x14ac:dyDescent="0.2"/>
    <row r="14" spans="1:16" s="4" customFormat="1" x14ac:dyDescent="0.2">
      <c r="A14" s="4" t="s">
        <v>48</v>
      </c>
      <c r="B14" s="4">
        <v>1</v>
      </c>
      <c r="C14" s="4">
        <v>1</v>
      </c>
      <c r="D14" s="4">
        <v>1</v>
      </c>
      <c r="E14" s="4">
        <v>1</v>
      </c>
      <c r="F14" s="4">
        <v>1</v>
      </c>
      <c r="G14" s="4">
        <v>1</v>
      </c>
      <c r="H14" s="4">
        <v>1</v>
      </c>
      <c r="K14" s="4">
        <f t="shared" ref="K14:L17" si="6">C14-B14</f>
        <v>0</v>
      </c>
      <c r="L14" s="4">
        <f t="shared" si="6"/>
        <v>0</v>
      </c>
      <c r="M14" s="4">
        <f t="shared" si="1"/>
        <v>0</v>
      </c>
      <c r="N14" s="4">
        <f t="shared" si="2"/>
        <v>0</v>
      </c>
      <c r="O14" s="4">
        <f t="shared" si="3"/>
        <v>0</v>
      </c>
      <c r="P14" s="4">
        <f t="shared" si="4"/>
        <v>0</v>
      </c>
    </row>
    <row r="15" spans="1:16" s="3" customFormat="1" ht="12" customHeight="1" x14ac:dyDescent="0.2">
      <c r="A15" s="3" t="s">
        <v>49</v>
      </c>
      <c r="B15" s="3">
        <v>1</v>
      </c>
      <c r="C15" s="3">
        <v>1</v>
      </c>
      <c r="D15" s="3">
        <v>1</v>
      </c>
      <c r="E15" s="3">
        <v>1</v>
      </c>
      <c r="F15" s="3">
        <v>1</v>
      </c>
      <c r="G15" s="3">
        <v>1</v>
      </c>
      <c r="H15" s="3">
        <v>1</v>
      </c>
      <c r="K15" s="3">
        <f t="shared" si="6"/>
        <v>0</v>
      </c>
      <c r="L15" s="3">
        <f t="shared" si="6"/>
        <v>0</v>
      </c>
      <c r="M15" s="7">
        <f t="shared" si="1"/>
        <v>0</v>
      </c>
      <c r="N15" s="7">
        <f t="shared" si="2"/>
        <v>0</v>
      </c>
      <c r="O15" s="7">
        <f t="shared" si="3"/>
        <v>0</v>
      </c>
      <c r="P15" s="7">
        <f t="shared" si="4"/>
        <v>0</v>
      </c>
    </row>
    <row r="16" spans="1:16" s="4" customFormat="1" x14ac:dyDescent="0.2">
      <c r="A16" s="4" t="s">
        <v>50</v>
      </c>
      <c r="B16" s="4">
        <v>1</v>
      </c>
      <c r="C16" s="4">
        <v>1</v>
      </c>
      <c r="D16" s="4">
        <v>1</v>
      </c>
      <c r="E16" s="4">
        <v>1</v>
      </c>
      <c r="F16" s="4">
        <v>1</v>
      </c>
      <c r="G16" s="4">
        <v>1</v>
      </c>
      <c r="H16" s="4">
        <v>1</v>
      </c>
      <c r="K16" s="4">
        <f t="shared" si="6"/>
        <v>0</v>
      </c>
      <c r="L16" s="4">
        <f t="shared" si="6"/>
        <v>0</v>
      </c>
      <c r="M16" s="4">
        <f t="shared" si="1"/>
        <v>0</v>
      </c>
      <c r="N16" s="4">
        <f t="shared" si="2"/>
        <v>0</v>
      </c>
      <c r="O16" s="4">
        <f t="shared" si="3"/>
        <v>0</v>
      </c>
      <c r="P16" s="4">
        <f t="shared" si="4"/>
        <v>0</v>
      </c>
    </row>
    <row r="17" spans="1:18" s="3" customFormat="1" x14ac:dyDescent="0.2">
      <c r="A17" s="3" t="s">
        <v>51</v>
      </c>
      <c r="B17" s="3">
        <v>1</v>
      </c>
      <c r="C17" s="3">
        <v>1</v>
      </c>
      <c r="D17" s="3">
        <v>1</v>
      </c>
      <c r="E17" s="3">
        <v>1</v>
      </c>
      <c r="F17" s="3">
        <v>1</v>
      </c>
      <c r="G17" s="3">
        <v>1</v>
      </c>
      <c r="H17" s="3">
        <v>1</v>
      </c>
      <c r="K17" s="3">
        <f t="shared" si="6"/>
        <v>0</v>
      </c>
      <c r="L17" s="3">
        <f t="shared" si="6"/>
        <v>0</v>
      </c>
      <c r="M17" s="7">
        <f t="shared" si="1"/>
        <v>0</v>
      </c>
      <c r="N17" s="7">
        <f t="shared" si="2"/>
        <v>0</v>
      </c>
      <c r="O17" s="7">
        <f t="shared" si="3"/>
        <v>0</v>
      </c>
      <c r="P17" s="7">
        <f t="shared" si="4"/>
        <v>0</v>
      </c>
    </row>
    <row r="18" spans="1:18" s="5" customFormat="1" x14ac:dyDescent="0.2"/>
    <row r="19" spans="1:18" x14ac:dyDescent="0.2">
      <c r="A19" s="1" t="s">
        <v>2</v>
      </c>
      <c r="B19" s="1" t="s">
        <v>17</v>
      </c>
      <c r="C19" s="1" t="s">
        <v>18</v>
      </c>
      <c r="E19" s="1" t="s">
        <v>41</v>
      </c>
      <c r="F19" s="1" t="s">
        <v>18</v>
      </c>
      <c r="J19" s="1" t="s">
        <v>31</v>
      </c>
    </row>
    <row r="20" spans="1:18" x14ac:dyDescent="0.2">
      <c r="A20" s="1" t="s">
        <v>10</v>
      </c>
      <c r="B20" s="6">
        <v>0.35039999999999999</v>
      </c>
      <c r="C20" s="6">
        <v>1.6828547174370112E-3</v>
      </c>
      <c r="E20" s="1" t="s">
        <v>53</v>
      </c>
      <c r="F20" s="1" t="s">
        <v>53</v>
      </c>
      <c r="K20" s="1" t="s">
        <v>36</v>
      </c>
      <c r="N20" s="1" t="s">
        <v>42</v>
      </c>
      <c r="Q20" s="1" t="s">
        <v>44</v>
      </c>
    </row>
    <row r="21" spans="1:18" x14ac:dyDescent="0.2">
      <c r="A21" s="1" t="s">
        <v>15</v>
      </c>
      <c r="B21" s="6">
        <v>0.50229999999999997</v>
      </c>
      <c r="C21" s="6">
        <v>9.9179971096318882E-3</v>
      </c>
      <c r="K21" s="1">
        <f>AVERAGE(K4:K17)</f>
        <v>0</v>
      </c>
      <c r="L21" s="1">
        <f>STDEV(K4:K17)</f>
        <v>0</v>
      </c>
      <c r="N21" s="1">
        <f>AVERAGE(L4:L17)</f>
        <v>0</v>
      </c>
      <c r="O21" s="1">
        <f>STDEV(L4:L17)</f>
        <v>0</v>
      </c>
      <c r="Q21" s="1">
        <f>AVERAGE(N4:N17)</f>
        <v>0</v>
      </c>
      <c r="R21" s="1">
        <f>STDEV(N4:N17)</f>
        <v>0</v>
      </c>
    </row>
    <row r="22" spans="1:18" x14ac:dyDescent="0.2">
      <c r="A22" s="1" t="s">
        <v>16</v>
      </c>
      <c r="B22" s="6">
        <v>1.0399</v>
      </c>
      <c r="C22" s="6">
        <v>3.8078865529315352E-4</v>
      </c>
      <c r="K22" s="1" t="s">
        <v>37</v>
      </c>
      <c r="Q22" s="1" t="s">
        <v>47</v>
      </c>
    </row>
    <row r="23" spans="1:18" ht="15" x14ac:dyDescent="0.25">
      <c r="K23" s="1" t="e">
        <f>(B20/K21)*1000</f>
        <v>#DIV/0!</v>
      </c>
      <c r="L23" t="e">
        <f>(((1/K21)^2 * $C$20^2 + ($B$20/K21^2)^2 * L21^2)^(1/2))*1000</f>
        <v>#DIV/0!</v>
      </c>
      <c r="Q23" s="1" t="e">
        <f>(B21/Q21)*1000</f>
        <v>#DIV/0!</v>
      </c>
      <c r="R23" t="e">
        <f>(((1/Q21)^2 * $C$21^2 + ($B$21/Q21^2)^2 * R21^2)^(1/2))*1000</f>
        <v>#DIV/0!</v>
      </c>
    </row>
    <row r="25" spans="1:18" x14ac:dyDescent="0.2">
      <c r="K25" s="1" t="s">
        <v>38</v>
      </c>
      <c r="N25" s="1" t="s">
        <v>43</v>
      </c>
      <c r="Q25" s="1" t="s">
        <v>46</v>
      </c>
    </row>
    <row r="26" spans="1:18" x14ac:dyDescent="0.2">
      <c r="A26" s="1" t="s">
        <v>4</v>
      </c>
      <c r="B26" s="1" t="s">
        <v>19</v>
      </c>
      <c r="K26" s="1">
        <f>AVERAGE($P$4:$P$17)</f>
        <v>0</v>
      </c>
      <c r="L26" s="1">
        <f>STDEV($P$4:$P$17)</f>
        <v>0</v>
      </c>
      <c r="N26" s="1">
        <f>AVERAGE(M4:M17)</f>
        <v>0</v>
      </c>
      <c r="O26" s="1">
        <f>STDEV(M4:M17)</f>
        <v>0</v>
      </c>
      <c r="Q26" s="1">
        <f>AVERAGE(O4:O17)</f>
        <v>0</v>
      </c>
      <c r="R26" s="1">
        <f>STDEV(O4:O17)</f>
        <v>0</v>
      </c>
    </row>
    <row r="27" spans="1:18" x14ac:dyDescent="0.2">
      <c r="A27" s="1" t="s">
        <v>5</v>
      </c>
      <c r="B27" s="1" t="s">
        <v>20</v>
      </c>
      <c r="K27" s="1" t="s">
        <v>39</v>
      </c>
      <c r="Q27" s="1" t="s">
        <v>47</v>
      </c>
    </row>
    <row r="28" spans="1:18" ht="15" x14ac:dyDescent="0.25">
      <c r="A28" s="1" t="s">
        <v>6</v>
      </c>
      <c r="B28" s="1" t="s">
        <v>21</v>
      </c>
      <c r="K28" s="1" t="e">
        <f>($B$22/$K$26)*1000</f>
        <v>#DIV/0!</v>
      </c>
      <c r="L28" t="e">
        <f>(((1/K26)^2 * $C$22^2 + ($B$22/K26^2)^2 * L26^2)^(1/2))*1000</f>
        <v>#DIV/0!</v>
      </c>
      <c r="Q28" s="1" t="e">
        <f>(B21/Q26)*1000</f>
        <v>#DIV/0!</v>
      </c>
      <c r="R28" t="e">
        <f>(((1/Q26)^2 * $C$21^2 + ($B$21/Q26^2)^2 * R26^2)^(1/2))*1000</f>
        <v>#DIV/0!</v>
      </c>
    </row>
    <row r="29" spans="1:18" x14ac:dyDescent="0.2">
      <c r="A29" s="1" t="s">
        <v>7</v>
      </c>
      <c r="B29" s="1" t="s">
        <v>22</v>
      </c>
    </row>
    <row r="30" spans="1:18" x14ac:dyDescent="0.2">
      <c r="A30" s="1" t="s">
        <v>8</v>
      </c>
      <c r="B30" s="1" t="s">
        <v>23</v>
      </c>
    </row>
    <row r="31" spans="1:18" x14ac:dyDescent="0.2">
      <c r="A31" s="1" t="s">
        <v>9</v>
      </c>
      <c r="B31" s="1" t="s">
        <v>24</v>
      </c>
    </row>
    <row r="34" spans="1:1" x14ac:dyDescent="0.2">
      <c r="A34" s="1"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North 1</vt:lpstr>
      <vt:lpstr>North 4</vt:lpstr>
      <vt:lpstr>South 2</vt:lpstr>
      <vt:lpstr>South 3</vt:lpstr>
      <vt:lpstr>South 5</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davies</dc:creator>
  <cp:lastModifiedBy>erik davies</cp:lastModifiedBy>
  <dcterms:created xsi:type="dcterms:W3CDTF">2020-04-16T19:57:16Z</dcterms:created>
  <dcterms:modified xsi:type="dcterms:W3CDTF">2020-06-15T19:08:56Z</dcterms:modified>
</cp:coreProperties>
</file>