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sad\Documents\MATLAB\Zdata\"/>
    </mc:Choice>
  </mc:AlternateContent>
  <xr:revisionPtr revIDLastSave="0" documentId="13_ncr:1_{AD26A4C4-22B0-4D60-8514-59E58C35CE2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tag" sheetId="2" r:id="rId1"/>
  </sheets>
  <definedNames>
    <definedName name="CHANNELS">#REF!</definedName>
    <definedName name="fastvisarsystems">#REF!</definedName>
    <definedName name="solver_adj" localSheetId="0" hidden="1">stag!#REF!</definedName>
    <definedName name="solver_cvg" localSheetId="0" hidden="1">0.0001</definedName>
    <definedName name="solver_drv" localSheetId="0" hidden="1">2</definedName>
    <definedName name="solver_est" localSheetId="0" hidden="1">2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stag!#REF!</definedName>
    <definedName name="solver_pre" localSheetId="0" hidden="1">0.000001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2" l="1"/>
  <c r="W7" i="2" s="1"/>
  <c r="V17" i="2"/>
  <c r="W17" i="2" s="1"/>
  <c r="V22" i="2"/>
  <c r="W22" i="2" s="1"/>
  <c r="V29" i="2"/>
  <c r="W29" i="2" s="1"/>
  <c r="V39" i="2"/>
  <c r="W39" i="2" s="1"/>
  <c r="V44" i="2"/>
  <c r="W44" i="2" s="1"/>
  <c r="V12" i="2"/>
  <c r="W12" i="2" s="1"/>
  <c r="V34" i="2"/>
  <c r="W34" i="2" s="1"/>
  <c r="V66" i="2"/>
  <c r="W66" i="2" s="1"/>
  <c r="AM87" i="2"/>
  <c r="AN87" i="2" s="1"/>
  <c r="AM82" i="2"/>
  <c r="AN82" i="2" s="1"/>
  <c r="AM77" i="2"/>
  <c r="AN77" i="2" s="1"/>
  <c r="AM70" i="2"/>
  <c r="AN70" i="2" s="1"/>
  <c r="AM65" i="2"/>
  <c r="AN65" i="2" s="1"/>
  <c r="AE87" i="2"/>
  <c r="AF87" i="2" s="1"/>
  <c r="AE82" i="2"/>
  <c r="AF82" i="2" s="1"/>
  <c r="AE77" i="2"/>
  <c r="AF77" i="2" s="1"/>
  <c r="AE70" i="2"/>
  <c r="AF70" i="2" s="1"/>
  <c r="AE65" i="2"/>
  <c r="AF65" i="2" s="1"/>
  <c r="V88" i="2"/>
  <c r="W88" i="2" s="1"/>
  <c r="V83" i="2"/>
  <c r="W83" i="2" s="1"/>
  <c r="V78" i="2"/>
  <c r="W78" i="2" s="1"/>
  <c r="V71" i="2"/>
  <c r="W71" i="2" s="1"/>
  <c r="V61" i="2"/>
  <c r="W61" i="2" s="1"/>
  <c r="CF19" i="2"/>
  <c r="CE19" i="2"/>
  <c r="CC3" i="2"/>
  <c r="CC4" i="2"/>
  <c r="CC5" i="2"/>
  <c r="CC6" i="2"/>
  <c r="CC9" i="2"/>
  <c r="CC10" i="2"/>
  <c r="CC11" i="2"/>
  <c r="CC12" i="2"/>
  <c r="CC15" i="2"/>
  <c r="CC16" i="2"/>
  <c r="CC19" i="2"/>
  <c r="CC20" i="2"/>
  <c r="CC23" i="2"/>
  <c r="CC24" i="2"/>
  <c r="CC25" i="2"/>
  <c r="CF9" i="2"/>
  <c r="CF10" i="2"/>
  <c r="CF11" i="2"/>
  <c r="CF12" i="2"/>
  <c r="CF15" i="2"/>
  <c r="CF16" i="2"/>
  <c r="CF20" i="2"/>
  <c r="CF23" i="2"/>
  <c r="CF24" i="2"/>
  <c r="CF25" i="2"/>
  <c r="CF3" i="2"/>
  <c r="CF4" i="2"/>
  <c r="CF5" i="2"/>
  <c r="CF6" i="2"/>
  <c r="CE6" i="2"/>
  <c r="CE5" i="2"/>
  <c r="CE4" i="2"/>
  <c r="CE3" i="2"/>
  <c r="AA60" i="2"/>
  <c r="AM43" i="2"/>
  <c r="AN43" i="2" s="1"/>
  <c r="AM38" i="2"/>
  <c r="AN38" i="2" s="1"/>
  <c r="AM33" i="2"/>
  <c r="AM21" i="2"/>
  <c r="AN21" i="2" s="1"/>
  <c r="AM16" i="2"/>
  <c r="AN16" i="2" s="1"/>
  <c r="AM11" i="2"/>
  <c r="AN11" i="2" s="1"/>
  <c r="AM6" i="2"/>
  <c r="AN6" i="2" s="1"/>
  <c r="AE11" i="2"/>
  <c r="CE24" i="2"/>
  <c r="CE25" i="2"/>
  <c r="CE20" i="2"/>
  <c r="CE16" i="2"/>
  <c r="CE10" i="2"/>
  <c r="CE11" i="2"/>
  <c r="CE12" i="2"/>
  <c r="CE23" i="2"/>
  <c r="CF1" i="2"/>
  <c r="CE1" i="2"/>
  <c r="CB24" i="2"/>
  <c r="CB25" i="2"/>
  <c r="AC60" i="2"/>
  <c r="AE60" i="2" s="1"/>
  <c r="DQ6" i="2"/>
  <c r="DR6" i="2" s="1"/>
  <c r="CU6" i="2"/>
  <c r="CV6" i="2" s="1"/>
  <c r="DH6" i="2"/>
  <c r="DI6" i="2" s="1"/>
  <c r="CB9" i="2"/>
  <c r="CB10" i="2"/>
  <c r="CB11" i="2"/>
  <c r="CB12" i="2"/>
  <c r="CB4" i="2"/>
  <c r="CB5" i="2"/>
  <c r="CB6" i="2"/>
  <c r="CB3" i="2"/>
  <c r="BS9" i="2"/>
  <c r="BT9" i="2"/>
  <c r="BS10" i="2"/>
  <c r="BT10" i="2"/>
  <c r="BS11" i="2"/>
  <c r="BT11" i="2"/>
  <c r="BS12" i="2"/>
  <c r="BT12" i="2"/>
  <c r="BS4" i="2"/>
  <c r="BT4" i="2"/>
  <c r="BS5" i="2"/>
  <c r="BT5" i="2"/>
  <c r="BS6" i="2"/>
  <c r="BT6" i="2"/>
  <c r="BS3" i="2"/>
  <c r="BT3" i="2"/>
  <c r="BQ9" i="2"/>
  <c r="BR9" i="2"/>
  <c r="BQ10" i="2"/>
  <c r="BR10" i="2"/>
  <c r="BQ11" i="2"/>
  <c r="BR11" i="2"/>
  <c r="BQ12" i="2"/>
  <c r="BR12" i="2"/>
  <c r="BQ4" i="2"/>
  <c r="BR4" i="2"/>
  <c r="BQ5" i="2"/>
  <c r="BR5" i="2"/>
  <c r="BQ6" i="2"/>
  <c r="BR6" i="2"/>
  <c r="BQ3" i="2"/>
  <c r="BR3" i="2"/>
  <c r="Q27" i="2"/>
  <c r="Q32" i="2"/>
  <c r="BO10" i="2" s="1"/>
  <c r="R32" i="2"/>
  <c r="BP10" i="2" s="1"/>
  <c r="Q37" i="2"/>
  <c r="R37" i="2" s="1"/>
  <c r="BO11" i="2"/>
  <c r="BP11" i="2"/>
  <c r="Q42" i="2"/>
  <c r="BO12" i="2" s="1"/>
  <c r="Q10" i="2"/>
  <c r="Q15" i="2"/>
  <c r="Q20" i="2"/>
  <c r="R20" i="2" s="1"/>
  <c r="BP6" i="2" s="1"/>
  <c r="BO6" i="2"/>
  <c r="Q5" i="2"/>
  <c r="BO3" i="2" s="1"/>
  <c r="R5" i="2"/>
  <c r="BP3" i="2" s="1"/>
  <c r="BM9" i="2"/>
  <c r="BN9" i="2"/>
  <c r="BM10" i="2"/>
  <c r="BN10" i="2"/>
  <c r="BM11" i="2"/>
  <c r="BN11" i="2"/>
  <c r="BM12" i="2"/>
  <c r="BN12" i="2"/>
  <c r="BM4" i="2"/>
  <c r="BN4" i="2"/>
  <c r="BM5" i="2"/>
  <c r="BN5" i="2"/>
  <c r="BM6" i="2"/>
  <c r="BN6" i="2"/>
  <c r="BM3" i="2"/>
  <c r="BN3" i="2"/>
  <c r="BI9" i="2"/>
  <c r="BJ9" i="2"/>
  <c r="BI10" i="2"/>
  <c r="BJ10" i="2"/>
  <c r="BI11" i="2"/>
  <c r="BJ11" i="2"/>
  <c r="BI12" i="2"/>
  <c r="BJ12" i="2"/>
  <c r="BJ28" i="2"/>
  <c r="BI4" i="2"/>
  <c r="BJ4" i="2"/>
  <c r="BI5" i="2"/>
  <c r="BJ5" i="2"/>
  <c r="BI6" i="2"/>
  <c r="BJ6" i="2"/>
  <c r="BI3" i="2"/>
  <c r="BJ3" i="2"/>
  <c r="BJ27" i="2" s="1"/>
  <c r="BE9" i="2"/>
  <c r="BF9" i="2"/>
  <c r="BE10" i="2"/>
  <c r="BF10" i="2"/>
  <c r="BE11" i="2"/>
  <c r="BF11" i="2"/>
  <c r="BE12" i="2"/>
  <c r="BF12" i="2"/>
  <c r="BE4" i="2"/>
  <c r="BF4" i="2"/>
  <c r="BE5" i="2"/>
  <c r="BF5" i="2"/>
  <c r="BE6" i="2"/>
  <c r="BF6" i="2"/>
  <c r="BE3" i="2"/>
  <c r="BF3" i="2"/>
  <c r="CS7" i="2"/>
  <c r="CS8" i="2" s="1"/>
  <c r="CS9" i="2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T1" i="2"/>
  <c r="DF7" i="2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F23" i="2" s="1"/>
  <c r="DH23" i="2" s="1"/>
  <c r="DG1" i="2"/>
  <c r="DO7" i="2"/>
  <c r="DO8" i="2" s="1"/>
  <c r="DO9" i="2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/>
  <c r="DP1" i="2"/>
  <c r="BL1" i="2"/>
  <c r="BK1" i="2"/>
  <c r="BL25" i="2"/>
  <c r="BK25" i="2"/>
  <c r="BL24" i="2"/>
  <c r="BK24" i="2"/>
  <c r="BL23" i="2"/>
  <c r="BK23" i="2"/>
  <c r="BL20" i="2"/>
  <c r="BK20" i="2"/>
  <c r="BL19" i="2"/>
  <c r="BK19" i="2"/>
  <c r="BL18" i="2"/>
  <c r="BK18" i="2"/>
  <c r="BL16" i="2"/>
  <c r="BK16" i="2"/>
  <c r="BL15" i="2"/>
  <c r="BK15" i="2"/>
  <c r="BL12" i="2"/>
  <c r="BK12" i="2"/>
  <c r="BL11" i="2"/>
  <c r="BK11" i="2"/>
  <c r="BL10" i="2"/>
  <c r="BK10" i="2"/>
  <c r="BL9" i="2"/>
  <c r="BK9" i="2"/>
  <c r="BL6" i="2"/>
  <c r="BK6" i="2"/>
  <c r="BL5" i="2"/>
  <c r="BK5" i="2"/>
  <c r="BL4" i="2"/>
  <c r="BK4" i="2"/>
  <c r="BL3" i="2"/>
  <c r="BK3" i="2"/>
  <c r="BJ25" i="2"/>
  <c r="BJ24" i="2"/>
  <c r="BJ23" i="2"/>
  <c r="BJ31" i="2" s="1"/>
  <c r="BJ20" i="2"/>
  <c r="BJ19" i="2"/>
  <c r="BJ18" i="2"/>
  <c r="BJ16" i="2"/>
  <c r="BJ15" i="2"/>
  <c r="BI25" i="2"/>
  <c r="BI24" i="2"/>
  <c r="BI23" i="2"/>
  <c r="BI31" i="2" s="1"/>
  <c r="BI20" i="2"/>
  <c r="BI19" i="2"/>
  <c r="BI18" i="2"/>
  <c r="BI16" i="2"/>
  <c r="BI29" i="2" s="1"/>
  <c r="BI15" i="2"/>
  <c r="BH9" i="2"/>
  <c r="BG9" i="2"/>
  <c r="BH25" i="2"/>
  <c r="BG25" i="2"/>
  <c r="BH24" i="2"/>
  <c r="BG24" i="2"/>
  <c r="BH23" i="2"/>
  <c r="BG23" i="2"/>
  <c r="BH20" i="2"/>
  <c r="BG20" i="2"/>
  <c r="BH19" i="2"/>
  <c r="BG19" i="2"/>
  <c r="BH18" i="2"/>
  <c r="BG18" i="2"/>
  <c r="BH16" i="2"/>
  <c r="BG16" i="2"/>
  <c r="BH15" i="2"/>
  <c r="BG15" i="2"/>
  <c r="BH12" i="2"/>
  <c r="BG12" i="2"/>
  <c r="BH11" i="2"/>
  <c r="BG11" i="2"/>
  <c r="BH10" i="2"/>
  <c r="BG10" i="2"/>
  <c r="BH6" i="2"/>
  <c r="BG6" i="2"/>
  <c r="BH5" i="2"/>
  <c r="BG5" i="2"/>
  <c r="BH4" i="2"/>
  <c r="BG4" i="2"/>
  <c r="BH3" i="2"/>
  <c r="BG3" i="2"/>
  <c r="AZ25" i="2"/>
  <c r="AY25" i="2"/>
  <c r="AZ24" i="2"/>
  <c r="AY24" i="2"/>
  <c r="AZ23" i="2"/>
  <c r="AY23" i="2"/>
  <c r="AZ20" i="2"/>
  <c r="AY20" i="2"/>
  <c r="AZ19" i="2"/>
  <c r="AY19" i="2"/>
  <c r="AZ18" i="2"/>
  <c r="AY18" i="2"/>
  <c r="AZ16" i="2"/>
  <c r="AY16" i="2"/>
  <c r="AZ15" i="2"/>
  <c r="AY15" i="2"/>
  <c r="AZ12" i="2"/>
  <c r="AY12" i="2"/>
  <c r="AZ11" i="2"/>
  <c r="AY11" i="2"/>
  <c r="AZ10" i="2"/>
  <c r="AY10" i="2"/>
  <c r="AZ9" i="2"/>
  <c r="AY9" i="2"/>
  <c r="AZ6" i="2"/>
  <c r="AY6" i="2"/>
  <c r="AZ5" i="2"/>
  <c r="AY5" i="2"/>
  <c r="AZ4" i="2"/>
  <c r="AY4" i="2"/>
  <c r="AZ3" i="2"/>
  <c r="AY3" i="2"/>
  <c r="DJ23" i="2"/>
  <c r="CU20" i="2"/>
  <c r="CV20" i="2" s="1"/>
  <c r="CY20" i="2"/>
  <c r="DC20" i="2"/>
  <c r="CU22" i="2"/>
  <c r="CV22" i="2" s="1"/>
  <c r="DC22" i="2"/>
  <c r="DD22" i="2" s="1"/>
  <c r="DU6" i="2"/>
  <c r="DV6" i="2" s="1"/>
  <c r="DQ7" i="2"/>
  <c r="DS7" i="2" s="1"/>
  <c r="DT7" i="2" s="1"/>
  <c r="DR7" i="2"/>
  <c r="DQ8" i="2"/>
  <c r="DS8" i="2" s="1"/>
  <c r="DR8" i="2"/>
  <c r="DQ9" i="2"/>
  <c r="DS9" i="2" s="1"/>
  <c r="DT9" i="2" s="1"/>
  <c r="DR9" i="2"/>
  <c r="DQ10" i="2"/>
  <c r="DS10" i="2" s="1"/>
  <c r="DT10" i="2" s="1"/>
  <c r="DR10" i="2"/>
  <c r="DQ11" i="2"/>
  <c r="DS11" i="2" s="1"/>
  <c r="DT11" i="2" s="1"/>
  <c r="DR11" i="2"/>
  <c r="DQ12" i="2"/>
  <c r="DS12" i="2" s="1"/>
  <c r="DR12" i="2"/>
  <c r="DQ13" i="2"/>
  <c r="DS13" i="2" s="1"/>
  <c r="DT13" i="2" s="1"/>
  <c r="DR13" i="2"/>
  <c r="DQ14" i="2"/>
  <c r="DS14" i="2" s="1"/>
  <c r="DT14" i="2" s="1"/>
  <c r="DR14" i="2"/>
  <c r="DQ15" i="2"/>
  <c r="DS15" i="2" s="1"/>
  <c r="DT15" i="2" s="1"/>
  <c r="DR15" i="2"/>
  <c r="DQ16" i="2"/>
  <c r="DS16" i="2" s="1"/>
  <c r="DR16" i="2"/>
  <c r="DT16" i="2" s="1"/>
  <c r="DQ17" i="2"/>
  <c r="DS17" i="2" s="1"/>
  <c r="DR17" i="2"/>
  <c r="DT17" i="2"/>
  <c r="DQ18" i="2"/>
  <c r="DS18" i="2" s="1"/>
  <c r="DT18" i="2" s="1"/>
  <c r="DR18" i="2"/>
  <c r="DQ19" i="2"/>
  <c r="DS19" i="2" s="1"/>
  <c r="DT19" i="2" s="1"/>
  <c r="DR19" i="2"/>
  <c r="DQ20" i="2"/>
  <c r="DS20" i="2" s="1"/>
  <c r="DR20" i="2"/>
  <c r="DQ21" i="2"/>
  <c r="DS21" i="2" s="1"/>
  <c r="DR21" i="2"/>
  <c r="DT21" i="2"/>
  <c r="DS6" i="2"/>
  <c r="DT6" i="2" s="1"/>
  <c r="DH7" i="2"/>
  <c r="DI7" i="2" s="1"/>
  <c r="DJ7" i="2"/>
  <c r="DH8" i="2"/>
  <c r="DJ8" i="2" s="1"/>
  <c r="DH9" i="2"/>
  <c r="DI9" i="2" s="1"/>
  <c r="DH10" i="2"/>
  <c r="DJ10" i="2" s="1"/>
  <c r="DH11" i="2"/>
  <c r="DI11" i="2" s="1"/>
  <c r="DH12" i="2"/>
  <c r="DJ12" i="2" s="1"/>
  <c r="DH13" i="2"/>
  <c r="DI13" i="2" s="1"/>
  <c r="DH14" i="2"/>
  <c r="DJ14" i="2" s="1"/>
  <c r="DH15" i="2"/>
  <c r="DI15" i="2" s="1"/>
  <c r="DH16" i="2"/>
  <c r="DJ16" i="2" s="1"/>
  <c r="DH17" i="2"/>
  <c r="DI17" i="2" s="1"/>
  <c r="DH18" i="2"/>
  <c r="DJ18" i="2" s="1"/>
  <c r="DH19" i="2"/>
  <c r="DI19" i="2" s="1"/>
  <c r="DH20" i="2"/>
  <c r="DJ20" i="2" s="1"/>
  <c r="DH21" i="2"/>
  <c r="DI21" i="2" s="1"/>
  <c r="DH22" i="2"/>
  <c r="DJ22" i="2" s="1"/>
  <c r="DJ6" i="2"/>
  <c r="DK6" i="2" s="1"/>
  <c r="CU8" i="2"/>
  <c r="CW8" i="2" s="1"/>
  <c r="CX8" i="2" s="1"/>
  <c r="CW6" i="2"/>
  <c r="DA6" i="2" s="1"/>
  <c r="DB6" i="2" s="1"/>
  <c r="CU7" i="2"/>
  <c r="DC7" i="2"/>
  <c r="DC8" i="2"/>
  <c r="DD8" i="2" s="1"/>
  <c r="CV8" i="2"/>
  <c r="DC6" i="2"/>
  <c r="DD6" i="2" s="1"/>
  <c r="DU7" i="2"/>
  <c r="DV7" i="2" s="1"/>
  <c r="DU8" i="2"/>
  <c r="DV8" i="2" s="1"/>
  <c r="DU9" i="2"/>
  <c r="DV9" i="2" s="1"/>
  <c r="DU10" i="2"/>
  <c r="DV10" i="2" s="1"/>
  <c r="DU11" i="2"/>
  <c r="DV11" i="2" s="1"/>
  <c r="DU12" i="2"/>
  <c r="DV12" i="2" s="1"/>
  <c r="DU13" i="2"/>
  <c r="DV13" i="2" s="1"/>
  <c r="DU14" i="2"/>
  <c r="DV14" i="2" s="1"/>
  <c r="DU15" i="2"/>
  <c r="DV15" i="2" s="1"/>
  <c r="DU16" i="2"/>
  <c r="DV16" i="2"/>
  <c r="DU17" i="2"/>
  <c r="DV17" i="2" s="1"/>
  <c r="DU18" i="2"/>
  <c r="DV18" i="2" s="1"/>
  <c r="DU19" i="2"/>
  <c r="DV19" i="2" s="1"/>
  <c r="DU20" i="2"/>
  <c r="DV20" i="2" s="1"/>
  <c r="DU21" i="2"/>
  <c r="DV21" i="2" s="1"/>
  <c r="DL7" i="2"/>
  <c r="DM7" i="2" s="1"/>
  <c r="DL9" i="2"/>
  <c r="DM9" i="2" s="1"/>
  <c r="DL11" i="2"/>
  <c r="DM11" i="2" s="1"/>
  <c r="DL13" i="2"/>
  <c r="DM13" i="2" s="1"/>
  <c r="DL15" i="2"/>
  <c r="DM15" i="2" s="1"/>
  <c r="DL17" i="2"/>
  <c r="DM17" i="2" s="1"/>
  <c r="DL19" i="2"/>
  <c r="DM19" i="2" s="1"/>
  <c r="DL21" i="2"/>
  <c r="DM21" i="2" s="1"/>
  <c r="DL6" i="2"/>
  <c r="DM6" i="2" s="1"/>
  <c r="CC1" i="2"/>
  <c r="CB1" i="2"/>
  <c r="CA1" i="2"/>
  <c r="BZ1" i="2"/>
  <c r="BW1" i="2"/>
  <c r="BX1" i="2"/>
  <c r="BY1" i="2"/>
  <c r="BV1" i="2"/>
  <c r="BT1" i="2"/>
  <c r="BS1" i="2"/>
  <c r="BR1" i="2"/>
  <c r="BQ1" i="2"/>
  <c r="BJ1" i="2"/>
  <c r="BM1" i="2"/>
  <c r="BN1" i="2"/>
  <c r="BI1" i="2"/>
  <c r="AE6" i="2"/>
  <c r="AF6" i="2"/>
  <c r="AF11" i="2"/>
  <c r="AE16" i="2"/>
  <c r="AF16" i="2" s="1"/>
  <c r="AE21" i="2"/>
  <c r="AF21" i="2" s="1"/>
  <c r="AE43" i="2"/>
  <c r="AF43" i="2" s="1"/>
  <c r="AE38" i="2"/>
  <c r="AF38" i="2" s="1"/>
  <c r="AE33" i="2"/>
  <c r="AF33" i="2" s="1"/>
  <c r="AE28" i="2"/>
  <c r="AF28" i="2" s="1"/>
  <c r="AE50" i="2"/>
  <c r="AF50" i="2" s="1"/>
  <c r="AE55" i="2"/>
  <c r="V56" i="2"/>
  <c r="W56" i="2" s="1"/>
  <c r="BD3" i="2"/>
  <c r="BD5" i="2"/>
  <c r="Q54" i="2"/>
  <c r="Q64" i="2"/>
  <c r="Q69" i="2"/>
  <c r="BC23" i="2"/>
  <c r="BC25" i="2"/>
  <c r="CB19" i="2"/>
  <c r="AS3" i="2"/>
  <c r="AT3" i="2"/>
  <c r="AU3" i="2"/>
  <c r="AV3" i="2"/>
  <c r="AW3" i="2"/>
  <c r="AX3" i="2"/>
  <c r="BA3" i="2"/>
  <c r="BB3" i="2"/>
  <c r="BC3" i="2"/>
  <c r="BV3" i="2"/>
  <c r="BW3" i="2"/>
  <c r="BX3" i="2"/>
  <c r="BY3" i="2"/>
  <c r="BZ3" i="2"/>
  <c r="CA3" i="2"/>
  <c r="AT4" i="2"/>
  <c r="AU4" i="2"/>
  <c r="AV4" i="2"/>
  <c r="AW4" i="2"/>
  <c r="AX4" i="2"/>
  <c r="BA4" i="2"/>
  <c r="BB4" i="2"/>
  <c r="BC4" i="2"/>
  <c r="BD4" i="2"/>
  <c r="BV4" i="2"/>
  <c r="BW4" i="2"/>
  <c r="BX4" i="2"/>
  <c r="BY4" i="2"/>
  <c r="BZ4" i="2"/>
  <c r="CA4" i="2"/>
  <c r="CY6" i="2"/>
  <c r="CZ6" i="2" s="1"/>
  <c r="CX6" i="2"/>
  <c r="CY7" i="2"/>
  <c r="AT5" i="2"/>
  <c r="AU5" i="2"/>
  <c r="AV5" i="2"/>
  <c r="AW5" i="2"/>
  <c r="AX5" i="2"/>
  <c r="BA5" i="2"/>
  <c r="BB5" i="2"/>
  <c r="BC5" i="2"/>
  <c r="BV5" i="2"/>
  <c r="BW5" i="2"/>
  <c r="BX5" i="2"/>
  <c r="BY5" i="2"/>
  <c r="BZ5" i="2"/>
  <c r="CA5" i="2"/>
  <c r="CY8" i="2"/>
  <c r="CZ8" i="2" s="1"/>
  <c r="AT6" i="2"/>
  <c r="AU6" i="2"/>
  <c r="AV6" i="2"/>
  <c r="AW6" i="2"/>
  <c r="AX6" i="2"/>
  <c r="BA6" i="2"/>
  <c r="BB6" i="2"/>
  <c r="BC6" i="2"/>
  <c r="BD6" i="2"/>
  <c r="BV6" i="2"/>
  <c r="BW6" i="2"/>
  <c r="BX6" i="2"/>
  <c r="BY6" i="2"/>
  <c r="BZ6" i="2"/>
  <c r="CA6" i="2"/>
  <c r="AS9" i="2"/>
  <c r="AT9" i="2"/>
  <c r="AU9" i="2"/>
  <c r="AV9" i="2"/>
  <c r="AW9" i="2"/>
  <c r="AX9" i="2"/>
  <c r="BA9" i="2"/>
  <c r="BB9" i="2"/>
  <c r="BC9" i="2"/>
  <c r="BD9" i="2"/>
  <c r="BV9" i="2"/>
  <c r="BW9" i="2"/>
  <c r="BX9" i="2"/>
  <c r="BY9" i="2"/>
  <c r="BZ9" i="2"/>
  <c r="CA9" i="2"/>
  <c r="AT10" i="2"/>
  <c r="AU10" i="2"/>
  <c r="AV10" i="2"/>
  <c r="AW10" i="2"/>
  <c r="AX10" i="2"/>
  <c r="BA10" i="2"/>
  <c r="BB10" i="2"/>
  <c r="BC10" i="2"/>
  <c r="BD10" i="2"/>
  <c r="BV10" i="2"/>
  <c r="BW10" i="2"/>
  <c r="BX10" i="2"/>
  <c r="BY10" i="2"/>
  <c r="BZ10" i="2"/>
  <c r="CA10" i="2"/>
  <c r="AT11" i="2"/>
  <c r="AU11" i="2"/>
  <c r="AV11" i="2"/>
  <c r="AW11" i="2"/>
  <c r="AX11" i="2"/>
  <c r="BA11" i="2"/>
  <c r="BB11" i="2"/>
  <c r="BC11" i="2"/>
  <c r="BD11" i="2"/>
  <c r="BV11" i="2"/>
  <c r="BW11" i="2"/>
  <c r="BX11" i="2"/>
  <c r="BY11" i="2"/>
  <c r="BZ11" i="2"/>
  <c r="CA11" i="2"/>
  <c r="AT12" i="2"/>
  <c r="AU12" i="2"/>
  <c r="AV12" i="2"/>
  <c r="AW12" i="2"/>
  <c r="AX12" i="2"/>
  <c r="BA12" i="2"/>
  <c r="BB12" i="2"/>
  <c r="BC12" i="2"/>
  <c r="BD12" i="2"/>
  <c r="BV12" i="2"/>
  <c r="BW12" i="2"/>
  <c r="BX12" i="2"/>
  <c r="BY12" i="2"/>
  <c r="BZ12" i="2"/>
  <c r="CA12" i="2"/>
  <c r="AS15" i="2"/>
  <c r="BD29" i="2" s="1"/>
  <c r="AT15" i="2"/>
  <c r="AU15" i="2"/>
  <c r="AV15" i="2"/>
  <c r="AW15" i="2"/>
  <c r="AX15" i="2"/>
  <c r="BA15" i="2"/>
  <c r="BB15" i="2"/>
  <c r="BC15" i="2"/>
  <c r="BD15" i="2"/>
  <c r="BE15" i="2"/>
  <c r="BF15" i="2"/>
  <c r="Q49" i="2"/>
  <c r="BO15" i="2" s="1"/>
  <c r="BM15" i="2"/>
  <c r="BN15" i="2"/>
  <c r="BQ15" i="2"/>
  <c r="BR15" i="2"/>
  <c r="BS15" i="2"/>
  <c r="BT15" i="2"/>
  <c r="BV15" i="2"/>
  <c r="BW15" i="2"/>
  <c r="BX15" i="2"/>
  <c r="BY15" i="2"/>
  <c r="BZ15" i="2"/>
  <c r="CA15" i="2"/>
  <c r="CB15" i="2"/>
  <c r="AT16" i="2"/>
  <c r="AU16" i="2"/>
  <c r="AV16" i="2"/>
  <c r="AW16" i="2"/>
  <c r="AX16" i="2"/>
  <c r="BA16" i="2"/>
  <c r="BB16" i="2"/>
  <c r="BC16" i="2"/>
  <c r="BD16" i="2"/>
  <c r="BE16" i="2"/>
  <c r="BF16" i="2"/>
  <c r="BM16" i="2"/>
  <c r="BN16" i="2"/>
  <c r="BQ16" i="2"/>
  <c r="BR16" i="2"/>
  <c r="BS16" i="2"/>
  <c r="BT16" i="2"/>
  <c r="BV16" i="2"/>
  <c r="BW16" i="2"/>
  <c r="BX16" i="2"/>
  <c r="BY16" i="2"/>
  <c r="BZ16" i="2"/>
  <c r="CA16" i="2"/>
  <c r="CB16" i="2"/>
  <c r="CB29" i="2" s="1"/>
  <c r="AT18" i="2"/>
  <c r="AU18" i="2"/>
  <c r="AV18" i="2"/>
  <c r="AW18" i="2"/>
  <c r="AX18" i="2"/>
  <c r="BA18" i="2"/>
  <c r="BB18" i="2"/>
  <c r="BC18" i="2"/>
  <c r="BD18" i="2"/>
  <c r="BE18" i="2"/>
  <c r="BF18" i="2"/>
  <c r="Q59" i="2"/>
  <c r="BO18" i="2" s="1"/>
  <c r="BM18" i="2"/>
  <c r="BN18" i="2"/>
  <c r="BQ18" i="2"/>
  <c r="BR18" i="2"/>
  <c r="BS18" i="2"/>
  <c r="BT18" i="2"/>
  <c r="AT19" i="2"/>
  <c r="AU19" i="2"/>
  <c r="AV19" i="2"/>
  <c r="AW19" i="2"/>
  <c r="AX19" i="2"/>
  <c r="BA19" i="2"/>
  <c r="BB19" i="2"/>
  <c r="BC19" i="2"/>
  <c r="BD19" i="2"/>
  <c r="BE19" i="2"/>
  <c r="BE30" i="2" s="1"/>
  <c r="BF19" i="2"/>
  <c r="BM19" i="2"/>
  <c r="BN19" i="2"/>
  <c r="BQ19" i="2"/>
  <c r="BR19" i="2"/>
  <c r="BS19" i="2"/>
  <c r="BT19" i="2"/>
  <c r="BV19" i="2"/>
  <c r="BW19" i="2"/>
  <c r="BX19" i="2"/>
  <c r="BY19" i="2"/>
  <c r="BZ19" i="2"/>
  <c r="CA19" i="2"/>
  <c r="AT20" i="2"/>
  <c r="AU20" i="2"/>
  <c r="AV20" i="2"/>
  <c r="AW20" i="2"/>
  <c r="AX20" i="2"/>
  <c r="BA20" i="2"/>
  <c r="BB20" i="2"/>
  <c r="BC20" i="2"/>
  <c r="BD20" i="2"/>
  <c r="BE20" i="2"/>
  <c r="BF20" i="2"/>
  <c r="BM20" i="2"/>
  <c r="BN20" i="2"/>
  <c r="BQ20" i="2"/>
  <c r="BR20" i="2"/>
  <c r="BS20" i="2"/>
  <c r="BT20" i="2"/>
  <c r="BV20" i="2"/>
  <c r="BW20" i="2"/>
  <c r="BX20" i="2"/>
  <c r="BY20" i="2"/>
  <c r="BZ20" i="2"/>
  <c r="CA20" i="2"/>
  <c r="AS23" i="2"/>
  <c r="AT23" i="2"/>
  <c r="AU23" i="2"/>
  <c r="AV23" i="2"/>
  <c r="AW23" i="2"/>
  <c r="AX23" i="2"/>
  <c r="BA23" i="2"/>
  <c r="BB23" i="2"/>
  <c r="BD23" i="2"/>
  <c r="BE23" i="2"/>
  <c r="BF23" i="2"/>
  <c r="Q76" i="2"/>
  <c r="BO23" i="2" s="1"/>
  <c r="BM23" i="2"/>
  <c r="BN23" i="2"/>
  <c r="BN31" i="2" s="1"/>
  <c r="BQ23" i="2"/>
  <c r="BR23" i="2"/>
  <c r="BR31" i="2" s="1"/>
  <c r="BS23" i="2"/>
  <c r="BT23" i="2"/>
  <c r="BV23" i="2"/>
  <c r="BW23" i="2"/>
  <c r="BX23" i="2"/>
  <c r="BY23" i="2"/>
  <c r="BZ23" i="2"/>
  <c r="CA23" i="2"/>
  <c r="CB23" i="2"/>
  <c r="AT24" i="2"/>
  <c r="AU24" i="2"/>
  <c r="AV24" i="2"/>
  <c r="AW24" i="2"/>
  <c r="AX24" i="2"/>
  <c r="BA24" i="2"/>
  <c r="BB24" i="2"/>
  <c r="BC24" i="2"/>
  <c r="BD24" i="2"/>
  <c r="BE24" i="2"/>
  <c r="BF24" i="2"/>
  <c r="Q81" i="2"/>
  <c r="BO24" i="2" s="1"/>
  <c r="BM24" i="2"/>
  <c r="BN24" i="2"/>
  <c r="BQ24" i="2"/>
  <c r="BR24" i="2"/>
  <c r="BS24" i="2"/>
  <c r="BT24" i="2"/>
  <c r="BV24" i="2"/>
  <c r="BW24" i="2"/>
  <c r="BX24" i="2"/>
  <c r="BY24" i="2"/>
  <c r="BZ24" i="2"/>
  <c r="CA24" i="2"/>
  <c r="AT25" i="2"/>
  <c r="AU25" i="2"/>
  <c r="AV25" i="2"/>
  <c r="AW25" i="2"/>
  <c r="AX25" i="2"/>
  <c r="BA25" i="2"/>
  <c r="BB25" i="2"/>
  <c r="BD25" i="2"/>
  <c r="BE25" i="2"/>
  <c r="BF25" i="2"/>
  <c r="Q86" i="2"/>
  <c r="BO25" i="2" s="1"/>
  <c r="BM25" i="2"/>
  <c r="BN25" i="2"/>
  <c r="BQ25" i="2"/>
  <c r="BR25" i="2"/>
  <c r="BS25" i="2"/>
  <c r="BT25" i="2"/>
  <c r="BV25" i="2"/>
  <c r="BW25" i="2"/>
  <c r="BX25" i="2"/>
  <c r="BY25" i="2"/>
  <c r="BZ25" i="2"/>
  <c r="CA25" i="2"/>
  <c r="BD27" i="2"/>
  <c r="BD28" i="2"/>
  <c r="BJ29" i="2"/>
  <c r="BI30" i="2"/>
  <c r="BJ30" i="2"/>
  <c r="BD31" i="2"/>
  <c r="CC31" i="2"/>
  <c r="DT12" i="2" l="1"/>
  <c r="DT8" i="2"/>
  <c r="DT20" i="2"/>
  <c r="CC29" i="2"/>
  <c r="BT31" i="2"/>
  <c r="BQ30" i="2"/>
  <c r="BS30" i="2"/>
  <c r="BM30" i="2"/>
  <c r="R49" i="2"/>
  <c r="BP15" i="2" s="1"/>
  <c r="BF31" i="2"/>
  <c r="BM31" i="2"/>
  <c r="BQ31" i="2"/>
  <c r="BQ29" i="2"/>
  <c r="BR29" i="2"/>
  <c r="BR30" i="2"/>
  <c r="R69" i="2"/>
  <c r="BP20" i="2" s="1"/>
  <c r="BO20" i="2"/>
  <c r="BS31" i="2"/>
  <c r="DD20" i="2"/>
  <c r="BO31" i="2"/>
  <c r="BO29" i="2"/>
  <c r="BE31" i="2"/>
  <c r="BT30" i="2"/>
  <c r="BS29" i="2"/>
  <c r="BT29" i="2"/>
  <c r="BM29" i="2"/>
  <c r="BN30" i="2"/>
  <c r="BN29" i="2"/>
  <c r="BE29" i="2"/>
  <c r="BF29" i="2"/>
  <c r="BF30" i="2"/>
  <c r="BO19" i="2"/>
  <c r="R64" i="2"/>
  <c r="BP19" i="2" s="1"/>
  <c r="R54" i="2"/>
  <c r="BP16" i="2" s="1"/>
  <c r="BP29" i="2" s="1"/>
  <c r="BO16" i="2"/>
  <c r="CZ20" i="2"/>
  <c r="BO30" i="2"/>
  <c r="R86" i="2"/>
  <c r="BP25" i="2" s="1"/>
  <c r="R81" i="2"/>
  <c r="BP24" i="2" s="1"/>
  <c r="CB20" i="2"/>
  <c r="CC30" i="2" s="1"/>
  <c r="AF55" i="2"/>
  <c r="CW7" i="2"/>
  <c r="CV7" i="2"/>
  <c r="DJ21" i="2"/>
  <c r="DK21" i="2" s="1"/>
  <c r="DJ19" i="2"/>
  <c r="DK19" i="2" s="1"/>
  <c r="DJ17" i="2"/>
  <c r="DK17" i="2" s="1"/>
  <c r="DJ15" i="2"/>
  <c r="DK15" i="2" s="1"/>
  <c r="DJ13" i="2"/>
  <c r="DK13" i="2" s="1"/>
  <c r="DJ11" i="2"/>
  <c r="DK11" i="2" s="1"/>
  <c r="DJ9" i="2"/>
  <c r="DK9" i="2" s="1"/>
  <c r="DK7" i="2"/>
  <c r="CS24" i="2"/>
  <c r="CU23" i="2"/>
  <c r="R76" i="2"/>
  <c r="BP23" i="2" s="1"/>
  <c r="R59" i="2"/>
  <c r="BP18" i="2" s="1"/>
  <c r="CB30" i="2"/>
  <c r="CY22" i="2"/>
  <c r="CZ22" i="2" s="1"/>
  <c r="DD7" i="2"/>
  <c r="DA8" i="2"/>
  <c r="DB8" i="2" s="1"/>
  <c r="CZ7" i="2"/>
  <c r="DI22" i="2"/>
  <c r="DK22" i="2" s="1"/>
  <c r="DL22" i="2"/>
  <c r="DM22" i="2" s="1"/>
  <c r="DI20" i="2"/>
  <c r="DK20" i="2" s="1"/>
  <c r="DL20" i="2"/>
  <c r="DI18" i="2"/>
  <c r="DK18" i="2" s="1"/>
  <c r="DL18" i="2"/>
  <c r="DM18" i="2" s="1"/>
  <c r="DI16" i="2"/>
  <c r="DK16" i="2" s="1"/>
  <c r="DL16" i="2"/>
  <c r="DI14" i="2"/>
  <c r="DK14" i="2" s="1"/>
  <c r="DL14" i="2"/>
  <c r="DM14" i="2" s="1"/>
  <c r="DI12" i="2"/>
  <c r="DK12" i="2" s="1"/>
  <c r="DL12" i="2"/>
  <c r="DI10" i="2"/>
  <c r="DK10" i="2" s="1"/>
  <c r="DL10" i="2"/>
  <c r="DI8" i="2"/>
  <c r="DK8" i="2" s="1"/>
  <c r="DL8" i="2"/>
  <c r="CW19" i="2"/>
  <c r="CW17" i="2"/>
  <c r="CW15" i="2"/>
  <c r="CW13" i="2"/>
  <c r="CW11" i="2"/>
  <c r="CW9" i="2"/>
  <c r="CU19" i="2"/>
  <c r="CU18" i="2"/>
  <c r="CU17" i="2"/>
  <c r="CU16" i="2"/>
  <c r="CW16" i="2" s="1"/>
  <c r="CU15" i="2"/>
  <c r="CU14" i="2"/>
  <c r="CU13" i="2"/>
  <c r="CU12" i="2"/>
  <c r="CW12" i="2" s="1"/>
  <c r="CU11" i="2"/>
  <c r="CU10" i="2"/>
  <c r="CU9" i="2"/>
  <c r="CW22" i="2"/>
  <c r="CU21" i="2"/>
  <c r="CW20" i="2"/>
  <c r="DF24" i="2"/>
  <c r="DO23" i="2"/>
  <c r="DQ22" i="2"/>
  <c r="DL23" i="2"/>
  <c r="DI23" i="2"/>
  <c r="DK23" i="2" s="1"/>
  <c r="BF27" i="2"/>
  <c r="BE27" i="2"/>
  <c r="BT28" i="2"/>
  <c r="CC28" i="2"/>
  <c r="CB28" i="2"/>
  <c r="BM27" i="2"/>
  <c r="BN27" i="2"/>
  <c r="BN28" i="2"/>
  <c r="R10" i="2"/>
  <c r="BP4" i="2" s="1"/>
  <c r="BO4" i="2"/>
  <c r="BR28" i="2"/>
  <c r="BF28" i="2"/>
  <c r="BE28" i="2"/>
  <c r="BI28" i="2"/>
  <c r="BO5" i="2"/>
  <c r="R15" i="2"/>
  <c r="BP5" i="2" s="1"/>
  <c r="BO9" i="2"/>
  <c r="R27" i="2"/>
  <c r="BP9" i="2" s="1"/>
  <c r="BI27" i="2"/>
  <c r="BO27" i="2"/>
  <c r="R42" i="2"/>
  <c r="BP12" i="2" s="1"/>
  <c r="BR27" i="2"/>
  <c r="BQ27" i="2"/>
  <c r="BS28" i="2"/>
  <c r="AM55" i="2"/>
  <c r="AN55" i="2" s="1"/>
  <c r="AB60" i="2"/>
  <c r="AD60" i="2" s="1"/>
  <c r="AF60" i="2" s="1"/>
  <c r="CF27" i="2"/>
  <c r="CE27" i="2"/>
  <c r="BM28" i="2"/>
  <c r="BT27" i="2"/>
  <c r="BS27" i="2"/>
  <c r="CC27" i="2"/>
  <c r="CB27" i="2"/>
  <c r="AM50" i="2"/>
  <c r="AN50" i="2" s="1"/>
  <c r="CE15" i="2"/>
  <c r="CF30" i="2"/>
  <c r="CE30" i="2"/>
  <c r="AN33" i="2"/>
  <c r="BQ28" i="2"/>
  <c r="CB31" i="2"/>
  <c r="CF31" i="2"/>
  <c r="CE31" i="2"/>
  <c r="AM28" i="2"/>
  <c r="AN28" i="2" s="1"/>
  <c r="CE9" i="2"/>
  <c r="BP30" i="2" l="1"/>
  <c r="DA12" i="2"/>
  <c r="DB12" i="2" s="1"/>
  <c r="DA16" i="2"/>
  <c r="DB16" i="2" s="1"/>
  <c r="DM23" i="2"/>
  <c r="DA20" i="2"/>
  <c r="DB20" i="2" s="1"/>
  <c r="CX20" i="2"/>
  <c r="DC10" i="2"/>
  <c r="CV10" i="2"/>
  <c r="CY10" i="2"/>
  <c r="DC14" i="2"/>
  <c r="CV14" i="2"/>
  <c r="CY14" i="2"/>
  <c r="CZ14" i="2" s="1"/>
  <c r="DC18" i="2"/>
  <c r="DD18" i="2" s="1"/>
  <c r="CV18" i="2"/>
  <c r="CY18" i="2"/>
  <c r="CX11" i="2"/>
  <c r="DA11" i="2"/>
  <c r="DB11" i="2" s="1"/>
  <c r="DA15" i="2"/>
  <c r="DB15" i="2" s="1"/>
  <c r="DA19" i="2"/>
  <c r="DB19" i="2" s="1"/>
  <c r="CF28" i="2"/>
  <c r="CE28" i="2"/>
  <c r="BP27" i="2"/>
  <c r="DU22" i="2"/>
  <c r="DV22" i="2" s="1"/>
  <c r="DR22" i="2"/>
  <c r="CY21" i="2"/>
  <c r="DC21" i="2"/>
  <c r="DD21" i="2" s="1"/>
  <c r="CV21" i="2"/>
  <c r="CW21" i="2"/>
  <c r="CV11" i="2"/>
  <c r="DC11" i="2"/>
  <c r="DD11" i="2" s="1"/>
  <c r="CY11" i="2"/>
  <c r="CZ11" i="2" s="1"/>
  <c r="CV15" i="2"/>
  <c r="CX15" i="2" s="1"/>
  <c r="DC15" i="2"/>
  <c r="CY15" i="2"/>
  <c r="CZ15" i="2" s="1"/>
  <c r="CV19" i="2"/>
  <c r="CX19" i="2" s="1"/>
  <c r="CY19" i="2"/>
  <c r="DC19" i="2"/>
  <c r="DM8" i="2"/>
  <c r="DM12" i="2"/>
  <c r="DM16" i="2"/>
  <c r="DM20" i="2"/>
  <c r="DS22" i="2"/>
  <c r="DT22" i="2" s="1"/>
  <c r="BP31" i="2"/>
  <c r="DA7" i="2"/>
  <c r="DB7" i="2" s="1"/>
  <c r="CX7" i="2"/>
  <c r="BO28" i="2"/>
  <c r="BP28" i="2"/>
  <c r="DO24" i="2"/>
  <c r="DQ23" i="2"/>
  <c r="DS23" i="2" s="1"/>
  <c r="DA22" i="2"/>
  <c r="DB22" i="2" s="1"/>
  <c r="CX22" i="2"/>
  <c r="DC12" i="2"/>
  <c r="CV12" i="2"/>
  <c r="CX12" i="2" s="1"/>
  <c r="CY12" i="2"/>
  <c r="CY16" i="2"/>
  <c r="DC16" i="2"/>
  <c r="CV16" i="2"/>
  <c r="CX16" i="2" s="1"/>
  <c r="DA9" i="2"/>
  <c r="DB9" i="2" s="1"/>
  <c r="DA13" i="2"/>
  <c r="DB13" i="2" s="1"/>
  <c r="CX17" i="2"/>
  <c r="DA17" i="2"/>
  <c r="DB17" i="2" s="1"/>
  <c r="CY23" i="2"/>
  <c r="DC23" i="2"/>
  <c r="CV23" i="2"/>
  <c r="CW23" i="2"/>
  <c r="CF29" i="2"/>
  <c r="CE29" i="2"/>
  <c r="DF25" i="2"/>
  <c r="DJ24" i="2"/>
  <c r="DH24" i="2"/>
  <c r="DC9" i="2"/>
  <c r="CV9" i="2"/>
  <c r="CX9" i="2" s="1"/>
  <c r="CY9" i="2"/>
  <c r="DC13" i="2"/>
  <c r="CV13" i="2"/>
  <c r="CX13" i="2" s="1"/>
  <c r="CY13" i="2"/>
  <c r="CZ13" i="2" s="1"/>
  <c r="DC17" i="2"/>
  <c r="DD17" i="2" s="1"/>
  <c r="CV17" i="2"/>
  <c r="CY17" i="2"/>
  <c r="CZ17" i="2" s="1"/>
  <c r="CW10" i="2"/>
  <c r="CW14" i="2"/>
  <c r="CW18" i="2"/>
  <c r="DM10" i="2"/>
  <c r="CS25" i="2"/>
  <c r="CW24" i="2"/>
  <c r="CU24" i="2"/>
  <c r="CS26" i="2" l="1"/>
  <c r="CU25" i="2"/>
  <c r="CW25" i="2"/>
  <c r="CY24" i="2"/>
  <c r="DC24" i="2"/>
  <c r="CV24" i="2"/>
  <c r="DA18" i="2"/>
  <c r="DB18" i="2" s="1"/>
  <c r="CX18" i="2"/>
  <c r="DD13" i="2"/>
  <c r="DI24" i="2"/>
  <c r="DL24" i="2"/>
  <c r="CZ23" i="2"/>
  <c r="DD16" i="2"/>
  <c r="DD12" i="2"/>
  <c r="DD19" i="2"/>
  <c r="DD15" i="2"/>
  <c r="CZ21" i="2"/>
  <c r="CZ18" i="2"/>
  <c r="DD10" i="2"/>
  <c r="DA24" i="2"/>
  <c r="DB24" i="2" s="1"/>
  <c r="CX24" i="2"/>
  <c r="DA14" i="2"/>
  <c r="DB14" i="2" s="1"/>
  <c r="CX14" i="2"/>
  <c r="CZ9" i="2"/>
  <c r="DK24" i="2"/>
  <c r="DA23" i="2"/>
  <c r="DB23" i="2" s="1"/>
  <c r="CX23" i="2"/>
  <c r="CZ16" i="2"/>
  <c r="DQ24" i="2"/>
  <c r="DS24" i="2" s="1"/>
  <c r="DO25" i="2"/>
  <c r="CZ19" i="2"/>
  <c r="CX21" i="2"/>
  <c r="DA21" i="2"/>
  <c r="DB21" i="2" s="1"/>
  <c r="DD14" i="2"/>
  <c r="DA10" i="2"/>
  <c r="DB10" i="2" s="1"/>
  <c r="CX10" i="2"/>
  <c r="CZ12" i="2"/>
  <c r="CZ10" i="2"/>
  <c r="DF26" i="2"/>
  <c r="DH25" i="2"/>
  <c r="DD9" i="2"/>
  <c r="DD23" i="2"/>
  <c r="DR23" i="2"/>
  <c r="DT23" i="2" s="1"/>
  <c r="DU23" i="2"/>
  <c r="DV23" i="2" s="1"/>
  <c r="DF27" i="2" l="1"/>
  <c r="DH26" i="2"/>
  <c r="DM24" i="2"/>
  <c r="DA25" i="2"/>
  <c r="DB25" i="2" s="1"/>
  <c r="DI25" i="2"/>
  <c r="DL25" i="2"/>
  <c r="DO26" i="2"/>
  <c r="DQ25" i="2"/>
  <c r="DS25" i="2"/>
  <c r="CY25" i="2"/>
  <c r="DC25" i="2"/>
  <c r="CV25" i="2"/>
  <c r="CX25" i="2" s="1"/>
  <c r="DJ25" i="2"/>
  <c r="DK25" i="2" s="1"/>
  <c r="DU24" i="2"/>
  <c r="DR24" i="2"/>
  <c r="DT24" i="2" s="1"/>
  <c r="DD24" i="2"/>
  <c r="CS27" i="2"/>
  <c r="CU26" i="2"/>
  <c r="CZ24" i="2"/>
  <c r="DI26" i="2" l="1"/>
  <c r="DL26" i="2"/>
  <c r="DU25" i="2"/>
  <c r="DR25" i="2"/>
  <c r="DT25" i="2" s="1"/>
  <c r="DJ26" i="2"/>
  <c r="DK26" i="2" s="1"/>
  <c r="DD25" i="2"/>
  <c r="DO27" i="2"/>
  <c r="DQ26" i="2"/>
  <c r="DS26" i="2"/>
  <c r="DF28" i="2"/>
  <c r="DH27" i="2"/>
  <c r="DJ27" i="2" s="1"/>
  <c r="CS28" i="2"/>
  <c r="CU27" i="2"/>
  <c r="CW27" i="2" s="1"/>
  <c r="DC26" i="2"/>
  <c r="CV26" i="2"/>
  <c r="CY26" i="2"/>
  <c r="CW26" i="2"/>
  <c r="DV24" i="2"/>
  <c r="CZ25" i="2"/>
  <c r="DM25" i="2"/>
  <c r="DA27" i="2" l="1"/>
  <c r="DB27" i="2" s="1"/>
  <c r="CS29" i="2"/>
  <c r="CW28" i="2"/>
  <c r="CU28" i="2"/>
  <c r="DD26" i="2"/>
  <c r="DU26" i="2"/>
  <c r="DR26" i="2"/>
  <c r="DT26" i="2" s="1"/>
  <c r="DA26" i="2"/>
  <c r="DB26" i="2" s="1"/>
  <c r="CX26" i="2"/>
  <c r="DO28" i="2"/>
  <c r="DQ27" i="2"/>
  <c r="DS27" i="2" s="1"/>
  <c r="DV25" i="2"/>
  <c r="CZ26" i="2"/>
  <c r="CY27" i="2"/>
  <c r="CZ27" i="2" s="1"/>
  <c r="DC27" i="2"/>
  <c r="CV27" i="2"/>
  <c r="CX27" i="2" s="1"/>
  <c r="DF29" i="2"/>
  <c r="DJ28" i="2"/>
  <c r="DH28" i="2"/>
  <c r="DM26" i="2"/>
  <c r="DI27" i="2"/>
  <c r="DK27" i="2" s="1"/>
  <c r="DL27" i="2"/>
  <c r="DO29" i="2" l="1"/>
  <c r="DQ28" i="2"/>
  <c r="DS28" i="2"/>
  <c r="CS30" i="2"/>
  <c r="CU29" i="2"/>
  <c r="CW29" i="2" s="1"/>
  <c r="DI28" i="2"/>
  <c r="DL28" i="2"/>
  <c r="DD27" i="2"/>
  <c r="DM27" i="2"/>
  <c r="DK28" i="2"/>
  <c r="CY28" i="2"/>
  <c r="DC28" i="2"/>
  <c r="CV28" i="2"/>
  <c r="DU27" i="2"/>
  <c r="DV27" i="2" s="1"/>
  <c r="DR27" i="2"/>
  <c r="DT27" i="2" s="1"/>
  <c r="DF30" i="2"/>
  <c r="DH29" i="2"/>
  <c r="DJ29" i="2" s="1"/>
  <c r="DV26" i="2"/>
  <c r="DA28" i="2"/>
  <c r="DB28" i="2" s="1"/>
  <c r="CX28" i="2"/>
  <c r="DA29" i="2" l="1"/>
  <c r="DB29" i="2" s="1"/>
  <c r="DU28" i="2"/>
  <c r="DR28" i="2"/>
  <c r="DT28" i="2" s="1"/>
  <c r="DF31" i="2"/>
  <c r="DH30" i="2"/>
  <c r="DJ30" i="2" s="1"/>
  <c r="DD28" i="2"/>
  <c r="CY29" i="2"/>
  <c r="DC29" i="2"/>
  <c r="CV29" i="2"/>
  <c r="CX29" i="2" s="1"/>
  <c r="DO30" i="2"/>
  <c r="DQ29" i="2"/>
  <c r="DS29" i="2" s="1"/>
  <c r="DL29" i="2"/>
  <c r="DI29" i="2"/>
  <c r="DK29" i="2" s="1"/>
  <c r="CZ28" i="2"/>
  <c r="DM28" i="2"/>
  <c r="CS31" i="2"/>
  <c r="CW30" i="2"/>
  <c r="CU30" i="2"/>
  <c r="DV28" i="2" l="1"/>
  <c r="DD29" i="2"/>
  <c r="DA30" i="2"/>
  <c r="DB30" i="2" s="1"/>
  <c r="DO31" i="2"/>
  <c r="DQ30" i="2"/>
  <c r="DS30" i="2"/>
  <c r="DC30" i="2"/>
  <c r="CV30" i="2"/>
  <c r="CX30" i="2" s="1"/>
  <c r="CY30" i="2"/>
  <c r="DU29" i="2"/>
  <c r="DR29" i="2"/>
  <c r="DT29" i="2" s="1"/>
  <c r="CZ29" i="2"/>
  <c r="DF32" i="2"/>
  <c r="DH31" i="2"/>
  <c r="CS32" i="2"/>
  <c r="CU31" i="2"/>
  <c r="CW31" i="2"/>
  <c r="DM29" i="2"/>
  <c r="DL30" i="2"/>
  <c r="DM30" i="2" s="1"/>
  <c r="DI30" i="2"/>
  <c r="DK30" i="2" s="1"/>
  <c r="CS33" i="2" l="1"/>
  <c r="CU32" i="2"/>
  <c r="DI31" i="2"/>
  <c r="DL31" i="2"/>
  <c r="CY31" i="2"/>
  <c r="DC31" i="2"/>
  <c r="CV31" i="2"/>
  <c r="CX31" i="2" s="1"/>
  <c r="DF33" i="2"/>
  <c r="DH32" i="2"/>
  <c r="CZ30" i="2"/>
  <c r="DU30" i="2"/>
  <c r="DR30" i="2"/>
  <c r="DO32" i="2"/>
  <c r="DQ31" i="2"/>
  <c r="DD30" i="2"/>
  <c r="DA31" i="2"/>
  <c r="DB31" i="2" s="1"/>
  <c r="DJ31" i="2"/>
  <c r="DV29" i="2"/>
  <c r="DT30" i="2"/>
  <c r="DO33" i="2" l="1"/>
  <c r="DQ32" i="2"/>
  <c r="DS32" i="2" s="1"/>
  <c r="DI32" i="2"/>
  <c r="DL32" i="2"/>
  <c r="DM32" i="2" s="1"/>
  <c r="DD31" i="2"/>
  <c r="CY32" i="2"/>
  <c r="DC32" i="2"/>
  <c r="CV32" i="2"/>
  <c r="DJ32" i="2"/>
  <c r="DK32" i="2" s="1"/>
  <c r="CZ31" i="2"/>
  <c r="CW32" i="2"/>
  <c r="DU31" i="2"/>
  <c r="DR31" i="2"/>
  <c r="DK31" i="2"/>
  <c r="DS31" i="2"/>
  <c r="DV30" i="2"/>
  <c r="DF34" i="2"/>
  <c r="DJ33" i="2"/>
  <c r="DH33" i="2"/>
  <c r="DM31" i="2"/>
  <c r="CS34" i="2"/>
  <c r="CU33" i="2"/>
  <c r="CW33" i="2" s="1"/>
  <c r="DA33" i="2" l="1"/>
  <c r="DB33" i="2" s="1"/>
  <c r="CS35" i="2"/>
  <c r="CU34" i="2"/>
  <c r="DF35" i="2"/>
  <c r="DH34" i="2"/>
  <c r="DJ34" i="2" s="1"/>
  <c r="DV31" i="2"/>
  <c r="DL33" i="2"/>
  <c r="DI33" i="2"/>
  <c r="DT31" i="2"/>
  <c r="DA32" i="2"/>
  <c r="DB32" i="2" s="1"/>
  <c r="CX32" i="2"/>
  <c r="DD32" i="2"/>
  <c r="CY33" i="2"/>
  <c r="CZ33" i="2" s="1"/>
  <c r="DC33" i="2"/>
  <c r="DD33" i="2" s="1"/>
  <c r="CV33" i="2"/>
  <c r="CX33" i="2" s="1"/>
  <c r="DK33" i="2"/>
  <c r="CZ32" i="2"/>
  <c r="DU32" i="2"/>
  <c r="DV32" i="2" s="1"/>
  <c r="DR32" i="2"/>
  <c r="DT32" i="2" s="1"/>
  <c r="DO34" i="2"/>
  <c r="DQ33" i="2"/>
  <c r="DS33" i="2"/>
  <c r="DO35" i="2" l="1"/>
  <c r="DQ34" i="2"/>
  <c r="DS34" i="2" s="1"/>
  <c r="CS36" i="2"/>
  <c r="CU35" i="2"/>
  <c r="CW35" i="2" s="1"/>
  <c r="DU33" i="2"/>
  <c r="DR33" i="2"/>
  <c r="DT33" i="2" s="1"/>
  <c r="DM33" i="2"/>
  <c r="DF36" i="2"/>
  <c r="DH35" i="2"/>
  <c r="DJ35" i="2"/>
  <c r="DC34" i="2"/>
  <c r="DD34" i="2" s="1"/>
  <c r="CV34" i="2"/>
  <c r="CY34" i="2"/>
  <c r="DL34" i="2"/>
  <c r="DM34" i="2" s="1"/>
  <c r="DI34" i="2"/>
  <c r="DK34" i="2" s="1"/>
  <c r="CW34" i="2"/>
  <c r="DA35" i="2" l="1"/>
  <c r="DB35" i="2" s="1"/>
  <c r="CS37" i="2"/>
  <c r="CW36" i="2"/>
  <c r="CU36" i="2"/>
  <c r="DA34" i="2"/>
  <c r="DB34" i="2" s="1"/>
  <c r="CX34" i="2"/>
  <c r="CZ34" i="2"/>
  <c r="DL35" i="2"/>
  <c r="DI35" i="2"/>
  <c r="DK35" i="2" s="1"/>
  <c r="DV33" i="2"/>
  <c r="DF37" i="2"/>
  <c r="DH36" i="2"/>
  <c r="DJ36" i="2"/>
  <c r="DU34" i="2"/>
  <c r="DR34" i="2"/>
  <c r="DT34" i="2" s="1"/>
  <c r="CY35" i="2"/>
  <c r="DC35" i="2"/>
  <c r="CV35" i="2"/>
  <c r="CX35" i="2" s="1"/>
  <c r="DO36" i="2"/>
  <c r="DQ35" i="2"/>
  <c r="DV34" i="2" l="1"/>
  <c r="CS38" i="2"/>
  <c r="CU37" i="2"/>
  <c r="CW37" i="2" s="1"/>
  <c r="DR35" i="2"/>
  <c r="DU35" i="2"/>
  <c r="DD35" i="2"/>
  <c r="DS35" i="2"/>
  <c r="DT35" i="2" s="1"/>
  <c r="CZ35" i="2"/>
  <c r="DL36" i="2"/>
  <c r="DI36" i="2"/>
  <c r="DK36" i="2" s="1"/>
  <c r="DM35" i="2"/>
  <c r="CY36" i="2"/>
  <c r="DC36" i="2"/>
  <c r="CV36" i="2"/>
  <c r="CX36" i="2" s="1"/>
  <c r="DO37" i="2"/>
  <c r="DS36" i="2"/>
  <c r="DQ36" i="2"/>
  <c r="DF38" i="2"/>
  <c r="DH37" i="2"/>
  <c r="DA36" i="2"/>
  <c r="DB36" i="2" s="1"/>
  <c r="DA37" i="2" l="1"/>
  <c r="DB37" i="2" s="1"/>
  <c r="DL37" i="2"/>
  <c r="DI37" i="2"/>
  <c r="DU36" i="2"/>
  <c r="DR36" i="2"/>
  <c r="DD36" i="2"/>
  <c r="DM36" i="2"/>
  <c r="CY37" i="2"/>
  <c r="DC37" i="2"/>
  <c r="CV37" i="2"/>
  <c r="CX37" i="2" s="1"/>
  <c r="DS37" i="2"/>
  <c r="DO38" i="2"/>
  <c r="DQ37" i="2"/>
  <c r="DH38" i="2"/>
  <c r="DJ38" i="2"/>
  <c r="DF39" i="2"/>
  <c r="DJ37" i="2"/>
  <c r="DK37" i="2" s="1"/>
  <c r="DT36" i="2"/>
  <c r="CZ36" i="2"/>
  <c r="DV35" i="2"/>
  <c r="CS39" i="2"/>
  <c r="CU38" i="2"/>
  <c r="CW38" i="2" s="1"/>
  <c r="DA38" i="2" l="1"/>
  <c r="DB38" i="2" s="1"/>
  <c r="DM37" i="2"/>
  <c r="DL38" i="2"/>
  <c r="DM38" i="2" s="1"/>
  <c r="DI38" i="2"/>
  <c r="DK38" i="2" s="1"/>
  <c r="CS40" i="2"/>
  <c r="CU39" i="2"/>
  <c r="CW39" i="2" s="1"/>
  <c r="DC38" i="2"/>
  <c r="DD38" i="2" s="1"/>
  <c r="CV38" i="2"/>
  <c r="CX38" i="2" s="1"/>
  <c r="CY38" i="2"/>
  <c r="CZ38" i="2" s="1"/>
  <c r="DR37" i="2"/>
  <c r="DT37" i="2" s="1"/>
  <c r="DU37" i="2"/>
  <c r="DD37" i="2"/>
  <c r="DF40" i="2"/>
  <c r="DH39" i="2"/>
  <c r="DJ39" i="2" s="1"/>
  <c r="DO39" i="2"/>
  <c r="DQ38" i="2"/>
  <c r="CZ37" i="2"/>
  <c r="DV36" i="2"/>
  <c r="DA39" i="2" l="1"/>
  <c r="DB39" i="2" s="1"/>
  <c r="DO40" i="2"/>
  <c r="DQ39" i="2"/>
  <c r="CS41" i="2"/>
  <c r="CW40" i="2"/>
  <c r="CU40" i="2"/>
  <c r="DV37" i="2"/>
  <c r="DU38" i="2"/>
  <c r="DR38" i="2"/>
  <c r="DL39" i="2"/>
  <c r="DI39" i="2"/>
  <c r="DK39" i="2" s="1"/>
  <c r="DS38" i="2"/>
  <c r="DF41" i="2"/>
  <c r="DH40" i="2"/>
  <c r="DJ40" i="2"/>
  <c r="CY39" i="2"/>
  <c r="DC39" i="2"/>
  <c r="CV39" i="2"/>
  <c r="CX39" i="2" s="1"/>
  <c r="DA40" i="2" l="1"/>
  <c r="DB40" i="2" s="1"/>
  <c r="DO41" i="2"/>
  <c r="DQ40" i="2"/>
  <c r="DD39" i="2"/>
  <c r="DF42" i="2"/>
  <c r="DH41" i="2"/>
  <c r="DJ41" i="2"/>
  <c r="CZ39" i="2"/>
  <c r="DT38" i="2"/>
  <c r="DV38" i="2"/>
  <c r="CS42" i="2"/>
  <c r="CU41" i="2"/>
  <c r="DR39" i="2"/>
  <c r="DU39" i="2"/>
  <c r="DL40" i="2"/>
  <c r="DI40" i="2"/>
  <c r="DK40" i="2" s="1"/>
  <c r="DM39" i="2"/>
  <c r="CV40" i="2"/>
  <c r="CX40" i="2" s="1"/>
  <c r="CY40" i="2"/>
  <c r="DC40" i="2"/>
  <c r="DS39" i="2"/>
  <c r="DV39" i="2" l="1"/>
  <c r="CY41" i="2"/>
  <c r="DC41" i="2"/>
  <c r="CV41" i="2"/>
  <c r="DT39" i="2"/>
  <c r="DL41" i="2"/>
  <c r="DM41" i="2" s="1"/>
  <c r="DI41" i="2"/>
  <c r="DO42" i="2"/>
  <c r="DQ41" i="2"/>
  <c r="CS43" i="2"/>
  <c r="CU42" i="2"/>
  <c r="CW42" i="2" s="1"/>
  <c r="DU40" i="2"/>
  <c r="DV40" i="2" s="1"/>
  <c r="DR40" i="2"/>
  <c r="DD40" i="2"/>
  <c r="CZ40" i="2"/>
  <c r="DM40" i="2"/>
  <c r="CW41" i="2"/>
  <c r="DF43" i="2"/>
  <c r="DH42" i="2"/>
  <c r="DJ42" i="2"/>
  <c r="DS40" i="2"/>
  <c r="DT40" i="2" s="1"/>
  <c r="DK41" i="2"/>
  <c r="DA42" i="2" l="1"/>
  <c r="DB42" i="2" s="1"/>
  <c r="DL42" i="2"/>
  <c r="DI42" i="2"/>
  <c r="DF44" i="2"/>
  <c r="DH43" i="2"/>
  <c r="DJ43" i="2" s="1"/>
  <c r="DO43" i="2"/>
  <c r="DS42" i="2"/>
  <c r="DQ42" i="2"/>
  <c r="CX41" i="2"/>
  <c r="DA41" i="2"/>
  <c r="DB41" i="2" s="1"/>
  <c r="CS44" i="2"/>
  <c r="CU43" i="2"/>
  <c r="CW43" i="2" s="1"/>
  <c r="DD41" i="2"/>
  <c r="DK42" i="2"/>
  <c r="DR41" i="2"/>
  <c r="DU41" i="2"/>
  <c r="CZ41" i="2"/>
  <c r="DC42" i="2"/>
  <c r="CV42" i="2"/>
  <c r="CX42" i="2" s="1"/>
  <c r="CY42" i="2"/>
  <c r="DS41" i="2"/>
  <c r="DA43" i="2" l="1"/>
  <c r="DB43" i="2" s="1"/>
  <c r="DO44" i="2"/>
  <c r="DQ43" i="2"/>
  <c r="DD42" i="2"/>
  <c r="DT41" i="2"/>
  <c r="CZ42" i="2"/>
  <c r="DV41" i="2"/>
  <c r="DM42" i="2"/>
  <c r="CY43" i="2"/>
  <c r="CV43" i="2"/>
  <c r="CX43" i="2" s="1"/>
  <c r="DC43" i="2"/>
  <c r="DU42" i="2"/>
  <c r="DR42" i="2"/>
  <c r="DL43" i="2"/>
  <c r="DI43" i="2"/>
  <c r="DK43" i="2" s="1"/>
  <c r="CS45" i="2"/>
  <c r="CU44" i="2"/>
  <c r="CW44" i="2"/>
  <c r="DT42" i="2"/>
  <c r="DF45" i="2"/>
  <c r="DH44" i="2"/>
  <c r="DJ44" i="2"/>
  <c r="CZ43" i="2" l="1"/>
  <c r="DO45" i="2"/>
  <c r="DQ44" i="2"/>
  <c r="DM43" i="2"/>
  <c r="DL44" i="2"/>
  <c r="DI44" i="2"/>
  <c r="DK44" i="2" s="1"/>
  <c r="CV44" i="2"/>
  <c r="CX44" i="2" s="1"/>
  <c r="CY44" i="2"/>
  <c r="DC44" i="2"/>
  <c r="DF46" i="2"/>
  <c r="DH45" i="2"/>
  <c r="CS46" i="2"/>
  <c r="CU45" i="2"/>
  <c r="CW45" i="2"/>
  <c r="DV42" i="2"/>
  <c r="DD43" i="2"/>
  <c r="DR43" i="2"/>
  <c r="DU43" i="2"/>
  <c r="DA44" i="2"/>
  <c r="DB44" i="2" s="1"/>
  <c r="DS43" i="2"/>
  <c r="CV45" i="2" l="1"/>
  <c r="CY45" i="2"/>
  <c r="DC45" i="2"/>
  <c r="DF47" i="2"/>
  <c r="DH46" i="2"/>
  <c r="DJ46" i="2" s="1"/>
  <c r="DU44" i="2"/>
  <c r="DR44" i="2"/>
  <c r="DV43" i="2"/>
  <c r="DL45" i="2"/>
  <c r="DM45" i="2" s="1"/>
  <c r="DI45" i="2"/>
  <c r="DT43" i="2"/>
  <c r="CS47" i="2"/>
  <c r="CW46" i="2"/>
  <c r="CU46" i="2"/>
  <c r="DD44" i="2"/>
  <c r="DM44" i="2"/>
  <c r="DS44" i="2"/>
  <c r="DT44" i="2" s="1"/>
  <c r="DA45" i="2"/>
  <c r="DB45" i="2" s="1"/>
  <c r="CX45" i="2"/>
  <c r="DJ45" i="2"/>
  <c r="DK45" i="2" s="1"/>
  <c r="CZ44" i="2"/>
  <c r="DO46" i="2"/>
  <c r="DQ45" i="2"/>
  <c r="DS45" i="2" s="1"/>
  <c r="DT45" i="2" l="1"/>
  <c r="CS48" i="2"/>
  <c r="CU47" i="2"/>
  <c r="DF48" i="2"/>
  <c r="DH47" i="2"/>
  <c r="DJ47" i="2" s="1"/>
  <c r="DR45" i="2"/>
  <c r="DU45" i="2"/>
  <c r="DV45" i="2" s="1"/>
  <c r="DO47" i="2"/>
  <c r="DQ46" i="2"/>
  <c r="DS46" i="2" s="1"/>
  <c r="CV46" i="2"/>
  <c r="CX46" i="2" s="1"/>
  <c r="DC46" i="2"/>
  <c r="CY46" i="2"/>
  <c r="DV44" i="2"/>
  <c r="DD45" i="2"/>
  <c r="DA46" i="2"/>
  <c r="DB46" i="2" s="1"/>
  <c r="CZ45" i="2"/>
  <c r="DL46" i="2"/>
  <c r="DM46" i="2" s="1"/>
  <c r="DI46" i="2"/>
  <c r="DK46" i="2" s="1"/>
  <c r="DF49" i="2" l="1"/>
  <c r="DH48" i="2"/>
  <c r="DJ48" i="2"/>
  <c r="CV47" i="2"/>
  <c r="DC47" i="2"/>
  <c r="CY47" i="2"/>
  <c r="CZ46" i="2"/>
  <c r="CW47" i="2"/>
  <c r="DU46" i="2"/>
  <c r="DR46" i="2"/>
  <c r="DT46" i="2" s="1"/>
  <c r="DD46" i="2"/>
  <c r="DO48" i="2"/>
  <c r="DQ47" i="2"/>
  <c r="DL47" i="2"/>
  <c r="DI47" i="2"/>
  <c r="DK47" i="2" s="1"/>
  <c r="CS49" i="2"/>
  <c r="CU48" i="2"/>
  <c r="DO49" i="2" l="1"/>
  <c r="DQ48" i="2"/>
  <c r="CY48" i="2"/>
  <c r="DC48" i="2"/>
  <c r="CV48" i="2"/>
  <c r="CW48" i="2"/>
  <c r="DR47" i="2"/>
  <c r="DU47" i="2"/>
  <c r="DV47" i="2" s="1"/>
  <c r="CZ47" i="2"/>
  <c r="DL48" i="2"/>
  <c r="DI48" i="2"/>
  <c r="DK48" i="2" s="1"/>
  <c r="CX47" i="2"/>
  <c r="DA47" i="2"/>
  <c r="DB47" i="2" s="1"/>
  <c r="DM47" i="2"/>
  <c r="CS50" i="2"/>
  <c r="CU49" i="2"/>
  <c r="DS47" i="2"/>
  <c r="DT47" i="2" s="1"/>
  <c r="DV46" i="2"/>
  <c r="DD47" i="2"/>
  <c r="DF50" i="2"/>
  <c r="DH49" i="2"/>
  <c r="DJ49" i="2"/>
  <c r="DK49" i="2" l="1"/>
  <c r="DL49" i="2"/>
  <c r="DM49" i="2" s="1"/>
  <c r="DI49" i="2"/>
  <c r="DM48" i="2"/>
  <c r="DA48" i="2"/>
  <c r="DB48" i="2" s="1"/>
  <c r="CX48" i="2"/>
  <c r="CZ48" i="2"/>
  <c r="CY49" i="2"/>
  <c r="DC49" i="2"/>
  <c r="CV49" i="2"/>
  <c r="DF51" i="2"/>
  <c r="DH50" i="2"/>
  <c r="DJ50" i="2"/>
  <c r="CW49" i="2"/>
  <c r="DU48" i="2"/>
  <c r="DV48" i="2" s="1"/>
  <c r="DR48" i="2"/>
  <c r="DS48" i="2"/>
  <c r="DT48" i="2" s="1"/>
  <c r="CS51" i="2"/>
  <c r="CW50" i="2"/>
  <c r="CU50" i="2"/>
  <c r="DD48" i="2"/>
  <c r="DO50" i="2"/>
  <c r="DS49" i="2"/>
  <c r="DQ49" i="2"/>
  <c r="DO51" i="2" l="1"/>
  <c r="DS50" i="2"/>
  <c r="DQ50" i="2"/>
  <c r="CS52" i="2"/>
  <c r="CU51" i="2"/>
  <c r="CW51" i="2"/>
  <c r="CX49" i="2"/>
  <c r="DA49" i="2"/>
  <c r="DB49" i="2" s="1"/>
  <c r="DD49" i="2"/>
  <c r="DR49" i="2"/>
  <c r="DU49" i="2"/>
  <c r="DC50" i="2"/>
  <c r="CV50" i="2"/>
  <c r="CX50" i="2" s="1"/>
  <c r="CY50" i="2"/>
  <c r="DL50" i="2"/>
  <c r="DI50" i="2"/>
  <c r="DK50" i="2" s="1"/>
  <c r="CZ49" i="2"/>
  <c r="DT49" i="2"/>
  <c r="DA50" i="2"/>
  <c r="DB50" i="2" s="1"/>
  <c r="DF52" i="2"/>
  <c r="DH51" i="2"/>
  <c r="DJ51" i="2" s="1"/>
  <c r="DF53" i="2" l="1"/>
  <c r="DH52" i="2"/>
  <c r="DJ52" i="2" s="1"/>
  <c r="DD50" i="2"/>
  <c r="CY51" i="2"/>
  <c r="DC51" i="2"/>
  <c r="CV51" i="2"/>
  <c r="CX51" i="2" s="1"/>
  <c r="DO52" i="2"/>
  <c r="DQ51" i="2"/>
  <c r="DM50" i="2"/>
  <c r="DV49" i="2"/>
  <c r="CS53" i="2"/>
  <c r="CU52" i="2"/>
  <c r="CW52" i="2" s="1"/>
  <c r="DA51" i="2"/>
  <c r="DB51" i="2" s="1"/>
  <c r="DL51" i="2"/>
  <c r="DI51" i="2"/>
  <c r="DK51" i="2" s="1"/>
  <c r="CZ50" i="2"/>
  <c r="DR50" i="2"/>
  <c r="DT50" i="2" s="1"/>
  <c r="DU50" i="2"/>
  <c r="DV50" i="2" s="1"/>
  <c r="DA52" i="2" l="1"/>
  <c r="DB52" i="2" s="1"/>
  <c r="DM51" i="2"/>
  <c r="DR51" i="2"/>
  <c r="DU51" i="2"/>
  <c r="DD51" i="2"/>
  <c r="DL52" i="2"/>
  <c r="DI52" i="2"/>
  <c r="DK52" i="2" s="1"/>
  <c r="CY52" i="2"/>
  <c r="DC52" i="2"/>
  <c r="CV52" i="2"/>
  <c r="CX52" i="2" s="1"/>
  <c r="CS54" i="2"/>
  <c r="CU53" i="2"/>
  <c r="CW53" i="2"/>
  <c r="DS51" i="2"/>
  <c r="DT51" i="2" s="1"/>
  <c r="CZ51" i="2"/>
  <c r="DF54" i="2"/>
  <c r="DH53" i="2"/>
  <c r="DJ53" i="2"/>
  <c r="DO53" i="2"/>
  <c r="DQ52" i="2"/>
  <c r="DM52" i="2" l="1"/>
  <c r="CS55" i="2"/>
  <c r="CU54" i="2"/>
  <c r="DR52" i="2"/>
  <c r="DU52" i="2"/>
  <c r="DA53" i="2"/>
  <c r="DB53" i="2" s="1"/>
  <c r="DD52" i="2"/>
  <c r="DO54" i="2"/>
  <c r="DQ53" i="2"/>
  <c r="DS53" i="2" s="1"/>
  <c r="DL53" i="2"/>
  <c r="DM53" i="2" s="1"/>
  <c r="DI53" i="2"/>
  <c r="DK53" i="2" s="1"/>
  <c r="DS52" i="2"/>
  <c r="DH54" i="2"/>
  <c r="DJ54" i="2" s="1"/>
  <c r="DF55" i="2"/>
  <c r="CY53" i="2"/>
  <c r="DC53" i="2"/>
  <c r="CV53" i="2"/>
  <c r="CX53" i="2" s="1"/>
  <c r="CZ52" i="2"/>
  <c r="DV51" i="2"/>
  <c r="DH55" i="2" l="1"/>
  <c r="DF56" i="2"/>
  <c r="CZ53" i="2"/>
  <c r="DT52" i="2"/>
  <c r="DO55" i="2"/>
  <c r="DQ54" i="2"/>
  <c r="DC54" i="2"/>
  <c r="CV54" i="2"/>
  <c r="CY54" i="2"/>
  <c r="DV52" i="2"/>
  <c r="CW54" i="2"/>
  <c r="CS56" i="2"/>
  <c r="CU55" i="2"/>
  <c r="CW55" i="2"/>
  <c r="DD53" i="2"/>
  <c r="DL54" i="2"/>
  <c r="DI54" i="2"/>
  <c r="DK54" i="2" s="1"/>
  <c r="DR53" i="2"/>
  <c r="DT53" i="2" s="1"/>
  <c r="DU53" i="2"/>
  <c r="DA55" i="2" l="1"/>
  <c r="DB55" i="2" s="1"/>
  <c r="DR54" i="2"/>
  <c r="DU54" i="2"/>
  <c r="DM54" i="2"/>
  <c r="CS57" i="2"/>
  <c r="CW56" i="2"/>
  <c r="CU56" i="2"/>
  <c r="DO56" i="2"/>
  <c r="DQ55" i="2"/>
  <c r="DF57" i="2"/>
  <c r="DH56" i="2"/>
  <c r="DJ56" i="2" s="1"/>
  <c r="DV53" i="2"/>
  <c r="DA54" i="2"/>
  <c r="DB54" i="2" s="1"/>
  <c r="CX54" i="2"/>
  <c r="DD54" i="2"/>
  <c r="DL55" i="2"/>
  <c r="DI55" i="2"/>
  <c r="CY55" i="2"/>
  <c r="DC55" i="2"/>
  <c r="CV55" i="2"/>
  <c r="CX55" i="2" s="1"/>
  <c r="CZ54" i="2"/>
  <c r="DS54" i="2"/>
  <c r="DT54" i="2" s="1"/>
  <c r="DJ55" i="2"/>
  <c r="DF58" i="2" l="1"/>
  <c r="DH57" i="2"/>
  <c r="DJ57" i="2" s="1"/>
  <c r="CY56" i="2"/>
  <c r="DC56" i="2"/>
  <c r="CV56" i="2"/>
  <c r="CX56" i="2" s="1"/>
  <c r="DV54" i="2"/>
  <c r="DR55" i="2"/>
  <c r="DU55" i="2"/>
  <c r="DA56" i="2"/>
  <c r="DB56" i="2" s="1"/>
  <c r="DM55" i="2"/>
  <c r="DK55" i="2"/>
  <c r="DD55" i="2"/>
  <c r="DS55" i="2"/>
  <c r="CS58" i="2"/>
  <c r="CU57" i="2"/>
  <c r="CW57" i="2"/>
  <c r="CZ55" i="2"/>
  <c r="DL56" i="2"/>
  <c r="DI56" i="2"/>
  <c r="DK56" i="2" s="1"/>
  <c r="DO57" i="2"/>
  <c r="DQ56" i="2"/>
  <c r="DS56" i="2" s="1"/>
  <c r="DM56" i="2" l="1"/>
  <c r="CS59" i="2"/>
  <c r="CU58" i="2"/>
  <c r="DT55" i="2"/>
  <c r="DO58" i="2"/>
  <c r="DQ57" i="2"/>
  <c r="DA57" i="2"/>
  <c r="DB57" i="2" s="1"/>
  <c r="DL57" i="2"/>
  <c r="DI57" i="2"/>
  <c r="DK57" i="2" s="1"/>
  <c r="CY57" i="2"/>
  <c r="DC57" i="2"/>
  <c r="CV57" i="2"/>
  <c r="CX57" i="2" s="1"/>
  <c r="DV55" i="2"/>
  <c r="DD56" i="2"/>
  <c r="DF59" i="2"/>
  <c r="DH58" i="2"/>
  <c r="DJ58" i="2"/>
  <c r="DR56" i="2"/>
  <c r="DT56" i="2" s="1"/>
  <c r="DU56" i="2"/>
  <c r="CZ56" i="2"/>
  <c r="DL58" i="2" l="1"/>
  <c r="DI58" i="2"/>
  <c r="DV56" i="2"/>
  <c r="DF60" i="2"/>
  <c r="DH59" i="2"/>
  <c r="DJ59" i="2"/>
  <c r="DD57" i="2"/>
  <c r="DO59" i="2"/>
  <c r="DQ58" i="2"/>
  <c r="CS60" i="2"/>
  <c r="CU59" i="2"/>
  <c r="CZ57" i="2"/>
  <c r="DK58" i="2"/>
  <c r="DR57" i="2"/>
  <c r="DU57" i="2"/>
  <c r="DC58" i="2"/>
  <c r="CV58" i="2"/>
  <c r="CY58" i="2"/>
  <c r="DM57" i="2"/>
  <c r="DS57" i="2"/>
  <c r="DT57" i="2" s="1"/>
  <c r="CW58" i="2"/>
  <c r="CZ58" i="2" l="1"/>
  <c r="CY59" i="2"/>
  <c r="DC59" i="2"/>
  <c r="CV59" i="2"/>
  <c r="DO60" i="2"/>
  <c r="DS59" i="2"/>
  <c r="DQ59" i="2"/>
  <c r="DH60" i="2"/>
  <c r="DJ60" i="2"/>
  <c r="DF61" i="2"/>
  <c r="DA58" i="2"/>
  <c r="DB58" i="2" s="1"/>
  <c r="CX58" i="2"/>
  <c r="CU60" i="2"/>
  <c r="CW60" i="2" s="1"/>
  <c r="CS61" i="2"/>
  <c r="DD58" i="2"/>
  <c r="DR58" i="2"/>
  <c r="DU58" i="2"/>
  <c r="DV57" i="2"/>
  <c r="CW59" i="2"/>
  <c r="DS58" i="2"/>
  <c r="DL59" i="2"/>
  <c r="DI59" i="2"/>
  <c r="DK59" i="2" s="1"/>
  <c r="DM58" i="2"/>
  <c r="DA60" i="2" l="1"/>
  <c r="DB60" i="2" s="1"/>
  <c r="DA59" i="2"/>
  <c r="DB59" i="2" s="1"/>
  <c r="CX59" i="2"/>
  <c r="DI60" i="2"/>
  <c r="DL60" i="2"/>
  <c r="DM59" i="2"/>
  <c r="CS62" i="2"/>
  <c r="CU61" i="2"/>
  <c r="CW61" i="2" s="1"/>
  <c r="DR59" i="2"/>
  <c r="DU59" i="2"/>
  <c r="DD59" i="2"/>
  <c r="DT58" i="2"/>
  <c r="DV58" i="2"/>
  <c r="DH61" i="2"/>
  <c r="DJ61" i="2" s="1"/>
  <c r="DF62" i="2"/>
  <c r="DT59" i="2"/>
  <c r="CZ59" i="2"/>
  <c r="CV60" i="2"/>
  <c r="CX60" i="2" s="1"/>
  <c r="CY60" i="2"/>
  <c r="DC60" i="2"/>
  <c r="DD60" i="2" s="1"/>
  <c r="DK60" i="2"/>
  <c r="DO61" i="2"/>
  <c r="DQ60" i="2"/>
  <c r="DA61" i="2" l="1"/>
  <c r="DB61" i="2" s="1"/>
  <c r="DV59" i="2"/>
  <c r="DU60" i="2"/>
  <c r="DR60" i="2"/>
  <c r="DS60" i="2"/>
  <c r="CZ60" i="2"/>
  <c r="DH62" i="2"/>
  <c r="DF63" i="2"/>
  <c r="CV61" i="2"/>
  <c r="CX61" i="2" s="1"/>
  <c r="CY61" i="2"/>
  <c r="DC61" i="2"/>
  <c r="DM60" i="2"/>
  <c r="DQ61" i="2"/>
  <c r="DO62" i="2"/>
  <c r="DI61" i="2"/>
  <c r="DK61" i="2" s="1"/>
  <c r="DL61" i="2"/>
  <c r="CU62" i="2"/>
  <c r="CS63" i="2"/>
  <c r="CW62" i="2"/>
  <c r="DH63" i="2" l="1"/>
  <c r="DJ63" i="2" s="1"/>
  <c r="DF64" i="2"/>
  <c r="DT60" i="2"/>
  <c r="CU63" i="2"/>
  <c r="CW63" i="2" s="1"/>
  <c r="CS64" i="2"/>
  <c r="DD61" i="2"/>
  <c r="DM61" i="2"/>
  <c r="DU61" i="2"/>
  <c r="DR61" i="2"/>
  <c r="DA62" i="2"/>
  <c r="DB62" i="2" s="1"/>
  <c r="DS61" i="2"/>
  <c r="DI62" i="2"/>
  <c r="DL62" i="2"/>
  <c r="CY62" i="2"/>
  <c r="DC62" i="2"/>
  <c r="CV62" i="2"/>
  <c r="CX62" i="2" s="1"/>
  <c r="DQ62" i="2"/>
  <c r="DO63" i="2"/>
  <c r="CZ61" i="2"/>
  <c r="DJ62" i="2"/>
  <c r="DV60" i="2"/>
  <c r="DA63" i="2" l="1"/>
  <c r="DB63" i="2" s="1"/>
  <c r="DR62" i="2"/>
  <c r="DU62" i="2"/>
  <c r="DK62" i="2"/>
  <c r="DS62" i="2"/>
  <c r="DM62" i="2"/>
  <c r="DQ63" i="2"/>
  <c r="DO64" i="2"/>
  <c r="DD62" i="2"/>
  <c r="DT61" i="2"/>
  <c r="DV61" i="2"/>
  <c r="CU64" i="2"/>
  <c r="CS65" i="2"/>
  <c r="DH64" i="2"/>
  <c r="DF65" i="2"/>
  <c r="CZ62" i="2"/>
  <c r="CY63" i="2"/>
  <c r="CZ63" i="2" s="1"/>
  <c r="DC63" i="2"/>
  <c r="CV63" i="2"/>
  <c r="CX63" i="2" s="1"/>
  <c r="DL63" i="2"/>
  <c r="DI63" i="2"/>
  <c r="DK63" i="2" s="1"/>
  <c r="DL64" i="2" l="1"/>
  <c r="DI64" i="2"/>
  <c r="DM63" i="2"/>
  <c r="DJ64" i="2"/>
  <c r="DC64" i="2"/>
  <c r="CV64" i="2"/>
  <c r="CY64" i="2"/>
  <c r="DD63" i="2"/>
  <c r="DF66" i="2"/>
  <c r="DH65" i="2"/>
  <c r="CW64" i="2"/>
  <c r="DQ64" i="2"/>
  <c r="DO65" i="2"/>
  <c r="DS64" i="2"/>
  <c r="DT62" i="2"/>
  <c r="DR63" i="2"/>
  <c r="DU63" i="2"/>
  <c r="DV63" i="2" s="1"/>
  <c r="CS66" i="2"/>
  <c r="CU65" i="2"/>
  <c r="DS63" i="2"/>
  <c r="DT63" i="2" s="1"/>
  <c r="DV62" i="2"/>
  <c r="DQ65" i="2" l="1"/>
  <c r="DS65" i="2"/>
  <c r="DO66" i="2"/>
  <c r="CV65" i="2"/>
  <c r="DC65" i="2"/>
  <c r="CY65" i="2"/>
  <c r="CS67" i="2"/>
  <c r="CU66" i="2"/>
  <c r="DA64" i="2"/>
  <c r="DB64" i="2" s="1"/>
  <c r="CX64" i="2"/>
  <c r="DK64" i="2"/>
  <c r="DH66" i="2"/>
  <c r="DF67" i="2"/>
  <c r="CW65" i="2"/>
  <c r="DL65" i="2"/>
  <c r="DI65" i="2"/>
  <c r="CZ64" i="2"/>
  <c r="DU64" i="2"/>
  <c r="DR64" i="2"/>
  <c r="DT64" i="2" s="1"/>
  <c r="DJ65" i="2"/>
  <c r="DD64" i="2"/>
  <c r="DM64" i="2"/>
  <c r="CV66" i="2" l="1"/>
  <c r="CY66" i="2"/>
  <c r="DC66" i="2"/>
  <c r="DH67" i="2"/>
  <c r="DF68" i="2"/>
  <c r="DJ67" i="2"/>
  <c r="CU67" i="2"/>
  <c r="CS68" i="2"/>
  <c r="CW67" i="2"/>
  <c r="DS66" i="2"/>
  <c r="DQ66" i="2"/>
  <c r="DO67" i="2"/>
  <c r="CZ65" i="2"/>
  <c r="DA65" i="2"/>
  <c r="DB65" i="2" s="1"/>
  <c r="CX65" i="2"/>
  <c r="DK65" i="2"/>
  <c r="DM65" i="2"/>
  <c r="DI66" i="2"/>
  <c r="DL66" i="2"/>
  <c r="DV64" i="2"/>
  <c r="DJ66" i="2"/>
  <c r="CW66" i="2"/>
  <c r="DD65" i="2"/>
  <c r="DU65" i="2"/>
  <c r="DR65" i="2"/>
  <c r="DT65" i="2" s="1"/>
  <c r="DV65" i="2" l="1"/>
  <c r="DM66" i="2"/>
  <c r="DQ67" i="2"/>
  <c r="DO68" i="2"/>
  <c r="CW68" i="2"/>
  <c r="CU68" i="2"/>
  <c r="CS69" i="2"/>
  <c r="DL67" i="2"/>
  <c r="DI67" i="2"/>
  <c r="DR66" i="2"/>
  <c r="DU66" i="2"/>
  <c r="CY67" i="2"/>
  <c r="DC67" i="2"/>
  <c r="DD67" i="2" s="1"/>
  <c r="CV67" i="2"/>
  <c r="DD66" i="2"/>
  <c r="DK66" i="2"/>
  <c r="DT66" i="2"/>
  <c r="DK67" i="2"/>
  <c r="CZ66" i="2"/>
  <c r="CX66" i="2"/>
  <c r="DA66" i="2"/>
  <c r="DB66" i="2" s="1"/>
  <c r="CX67" i="2"/>
  <c r="DA67" i="2"/>
  <c r="DB67" i="2" s="1"/>
  <c r="DH68" i="2"/>
  <c r="DF69" i="2"/>
  <c r="DJ68" i="2"/>
  <c r="DV66" i="2" l="1"/>
  <c r="CW69" i="2"/>
  <c r="CU69" i="2"/>
  <c r="CS70" i="2"/>
  <c r="DR67" i="2"/>
  <c r="DU67" i="2"/>
  <c r="DC68" i="2"/>
  <c r="CV68" i="2"/>
  <c r="CY68" i="2"/>
  <c r="CZ68" i="2" s="1"/>
  <c r="DS67" i="2"/>
  <c r="DH69" i="2"/>
  <c r="DJ69" i="2" s="1"/>
  <c r="DF70" i="2"/>
  <c r="DA68" i="2"/>
  <c r="DB68" i="2" s="1"/>
  <c r="CX68" i="2"/>
  <c r="DL68" i="2"/>
  <c r="DM68" i="2" s="1"/>
  <c r="DI68" i="2"/>
  <c r="DK68" i="2" s="1"/>
  <c r="CZ67" i="2"/>
  <c r="DM67" i="2"/>
  <c r="DQ68" i="2"/>
  <c r="DO69" i="2"/>
  <c r="DU68" i="2" l="1"/>
  <c r="DR68" i="2"/>
  <c r="CU70" i="2"/>
  <c r="CS71" i="2"/>
  <c r="DL69" i="2"/>
  <c r="DI69" i="2"/>
  <c r="DK69" i="2" s="1"/>
  <c r="DS68" i="2"/>
  <c r="DD68" i="2"/>
  <c r="CV69" i="2"/>
  <c r="CX69" i="2" s="1"/>
  <c r="DC69" i="2"/>
  <c r="CY69" i="2"/>
  <c r="DQ69" i="2"/>
  <c r="DO70" i="2"/>
  <c r="DS69" i="2"/>
  <c r="DF71" i="2"/>
  <c r="DH70" i="2"/>
  <c r="DT67" i="2"/>
  <c r="DV67" i="2"/>
  <c r="DA69" i="2"/>
  <c r="DB69" i="2" s="1"/>
  <c r="DD69" i="2" l="1"/>
  <c r="CY70" i="2"/>
  <c r="DC70" i="2"/>
  <c r="CV70" i="2"/>
  <c r="DI70" i="2"/>
  <c r="DL70" i="2"/>
  <c r="DQ70" i="2"/>
  <c r="DS70" i="2" s="1"/>
  <c r="DO71" i="2"/>
  <c r="DM69" i="2"/>
  <c r="DH71" i="2"/>
  <c r="DF72" i="2"/>
  <c r="DJ71" i="2"/>
  <c r="DU69" i="2"/>
  <c r="DR69" i="2"/>
  <c r="DT69" i="2" s="1"/>
  <c r="CW70" i="2"/>
  <c r="DV68" i="2"/>
  <c r="DJ70" i="2"/>
  <c r="CZ69" i="2"/>
  <c r="DT68" i="2"/>
  <c r="CU71" i="2"/>
  <c r="CW71" i="2" s="1"/>
  <c r="CS72" i="2"/>
  <c r="DA71" i="2" l="1"/>
  <c r="DB71" i="2" s="1"/>
  <c r="DL71" i="2"/>
  <c r="DI71" i="2"/>
  <c r="DD70" i="2"/>
  <c r="CU72" i="2"/>
  <c r="CS73" i="2"/>
  <c r="DK70" i="2"/>
  <c r="DV69" i="2"/>
  <c r="DM70" i="2"/>
  <c r="CZ70" i="2"/>
  <c r="CY71" i="2"/>
  <c r="CZ71" i="2" s="1"/>
  <c r="DC71" i="2"/>
  <c r="CV71" i="2"/>
  <c r="CX71" i="2" s="1"/>
  <c r="DK71" i="2"/>
  <c r="DS71" i="2"/>
  <c r="DO72" i="2"/>
  <c r="DQ71" i="2"/>
  <c r="DA70" i="2"/>
  <c r="DB70" i="2" s="1"/>
  <c r="CX70" i="2"/>
  <c r="DH72" i="2"/>
  <c r="DF73" i="2"/>
  <c r="DJ72" i="2"/>
  <c r="DU70" i="2"/>
  <c r="DV70" i="2" s="1"/>
  <c r="DR70" i="2"/>
  <c r="DT70" i="2" s="1"/>
  <c r="DJ73" i="2" l="1"/>
  <c r="DH73" i="2"/>
  <c r="DF74" i="2"/>
  <c r="CY72" i="2"/>
  <c r="CV72" i="2"/>
  <c r="DC72" i="2"/>
  <c r="DM71" i="2"/>
  <c r="DR71" i="2"/>
  <c r="DU71" i="2"/>
  <c r="DV71" i="2" s="1"/>
  <c r="DL72" i="2"/>
  <c r="DI72" i="2"/>
  <c r="DK72" i="2" s="1"/>
  <c r="DQ72" i="2"/>
  <c r="DS72" i="2"/>
  <c r="DO73" i="2"/>
  <c r="DD71" i="2"/>
  <c r="CW72" i="2"/>
  <c r="DT71" i="2"/>
  <c r="CS74" i="2"/>
  <c r="CU73" i="2"/>
  <c r="CV73" i="2" l="1"/>
  <c r="CY73" i="2"/>
  <c r="DC73" i="2"/>
  <c r="DA72" i="2"/>
  <c r="DB72" i="2" s="1"/>
  <c r="CX72" i="2"/>
  <c r="DU72" i="2"/>
  <c r="DR72" i="2"/>
  <c r="DT72" i="2" s="1"/>
  <c r="CS75" i="2"/>
  <c r="CU74" i="2"/>
  <c r="DJ74" i="2"/>
  <c r="DH74" i="2"/>
  <c r="DF75" i="2"/>
  <c r="CW73" i="2"/>
  <c r="DQ73" i="2"/>
  <c r="DO74" i="2"/>
  <c r="DM72" i="2"/>
  <c r="DD72" i="2"/>
  <c r="DI73" i="2"/>
  <c r="DL73" i="2"/>
  <c r="DM73" i="2" s="1"/>
  <c r="DK73" i="2"/>
  <c r="CZ72" i="2"/>
  <c r="DU73" i="2" l="1"/>
  <c r="DR73" i="2"/>
  <c r="DD73" i="2"/>
  <c r="DA73" i="2"/>
  <c r="DB73" i="2" s="1"/>
  <c r="CX73" i="2"/>
  <c r="CV74" i="2"/>
  <c r="CY74" i="2"/>
  <c r="CZ74" i="2" s="1"/>
  <c r="DC74" i="2"/>
  <c r="DV72" i="2"/>
  <c r="CZ73" i="2"/>
  <c r="DS73" i="2"/>
  <c r="DT73" i="2" s="1"/>
  <c r="DH75" i="2"/>
  <c r="DF76" i="2"/>
  <c r="CU75" i="2"/>
  <c r="CS76" i="2"/>
  <c r="DQ74" i="2"/>
  <c r="DO75" i="2"/>
  <c r="DI74" i="2"/>
  <c r="DK74" i="2" s="1"/>
  <c r="DL74" i="2"/>
  <c r="CW74" i="2"/>
  <c r="CY75" i="2" l="1"/>
  <c r="DC75" i="2"/>
  <c r="CV75" i="2"/>
  <c r="DU74" i="2"/>
  <c r="DR74" i="2"/>
  <c r="DH76" i="2"/>
  <c r="DF77" i="2"/>
  <c r="DJ76" i="2"/>
  <c r="DA74" i="2"/>
  <c r="DB74" i="2" s="1"/>
  <c r="CX74" i="2"/>
  <c r="DS75" i="2"/>
  <c r="DQ75" i="2"/>
  <c r="DO76" i="2"/>
  <c r="DM74" i="2"/>
  <c r="CW75" i="2"/>
  <c r="DI75" i="2"/>
  <c r="DL75" i="2"/>
  <c r="DM75" i="2" s="1"/>
  <c r="DS74" i="2"/>
  <c r="DT74" i="2" s="1"/>
  <c r="CU76" i="2"/>
  <c r="CS77" i="2"/>
  <c r="CW76" i="2"/>
  <c r="DJ75" i="2"/>
  <c r="DK75" i="2" s="1"/>
  <c r="DD74" i="2"/>
  <c r="DV73" i="2"/>
  <c r="CU77" i="2" l="1"/>
  <c r="CS78" i="2"/>
  <c r="DR75" i="2"/>
  <c r="DT75" i="2" s="1"/>
  <c r="DU75" i="2"/>
  <c r="DV74" i="2"/>
  <c r="CY76" i="2"/>
  <c r="CZ76" i="2" s="1"/>
  <c r="DC76" i="2"/>
  <c r="CV76" i="2"/>
  <c r="CX75" i="2"/>
  <c r="DA75" i="2"/>
  <c r="DB75" i="2" s="1"/>
  <c r="DH77" i="2"/>
  <c r="DF78" i="2"/>
  <c r="DJ77" i="2"/>
  <c r="DL76" i="2"/>
  <c r="DI76" i="2"/>
  <c r="DK76" i="2" s="1"/>
  <c r="DD75" i="2"/>
  <c r="CX76" i="2"/>
  <c r="DA76" i="2"/>
  <c r="DB76" i="2" s="1"/>
  <c r="DS76" i="2"/>
  <c r="DQ76" i="2"/>
  <c r="DO77" i="2"/>
  <c r="CZ75" i="2"/>
  <c r="DR76" i="2" l="1"/>
  <c r="DU76" i="2"/>
  <c r="DF79" i="2"/>
  <c r="DH78" i="2"/>
  <c r="DJ78" i="2" s="1"/>
  <c r="CU78" i="2"/>
  <c r="CS79" i="2"/>
  <c r="DQ77" i="2"/>
  <c r="DO78" i="2"/>
  <c r="DL77" i="2"/>
  <c r="DI77" i="2"/>
  <c r="DK77" i="2" s="1"/>
  <c r="DC77" i="2"/>
  <c r="CV77" i="2"/>
  <c r="CY77" i="2"/>
  <c r="DT76" i="2"/>
  <c r="DM76" i="2"/>
  <c r="DD76" i="2"/>
  <c r="DV75" i="2"/>
  <c r="CW77" i="2"/>
  <c r="DU77" i="2" l="1"/>
  <c r="DR77" i="2"/>
  <c r="DS77" i="2"/>
  <c r="CV78" i="2"/>
  <c r="DC78" i="2"/>
  <c r="CY78" i="2"/>
  <c r="CZ78" i="2" s="1"/>
  <c r="DL78" i="2"/>
  <c r="DI78" i="2"/>
  <c r="DK78" i="2" s="1"/>
  <c r="DD77" i="2"/>
  <c r="DQ78" i="2"/>
  <c r="DS78" i="2" s="1"/>
  <c r="DO79" i="2"/>
  <c r="CW78" i="2"/>
  <c r="DV76" i="2"/>
  <c r="DA77" i="2"/>
  <c r="DB77" i="2" s="1"/>
  <c r="CX77" i="2"/>
  <c r="CZ77" i="2"/>
  <c r="DM77" i="2"/>
  <c r="CU79" i="2"/>
  <c r="CS80" i="2"/>
  <c r="CW79" i="2"/>
  <c r="DJ79" i="2"/>
  <c r="DH79" i="2"/>
  <c r="DF80" i="2"/>
  <c r="DI79" i="2" l="1"/>
  <c r="DK79" i="2" s="1"/>
  <c r="DL79" i="2"/>
  <c r="CY79" i="2"/>
  <c r="DC79" i="2"/>
  <c r="CV79" i="2"/>
  <c r="CX79" i="2" s="1"/>
  <c r="DO80" i="2"/>
  <c r="DQ79" i="2"/>
  <c r="DS79" i="2" s="1"/>
  <c r="DM78" i="2"/>
  <c r="DT77" i="2"/>
  <c r="DU78" i="2"/>
  <c r="DR78" i="2"/>
  <c r="DT78" i="2" s="1"/>
  <c r="DA78" i="2"/>
  <c r="DB78" i="2" s="1"/>
  <c r="CX78" i="2"/>
  <c r="DD78" i="2"/>
  <c r="DV77" i="2"/>
  <c r="DA79" i="2"/>
  <c r="DB79" i="2" s="1"/>
  <c r="DH80" i="2"/>
  <c r="DF81" i="2"/>
  <c r="DJ80" i="2"/>
  <c r="CU80" i="2"/>
  <c r="CS81" i="2"/>
  <c r="CW80" i="2"/>
  <c r="DA80" i="2" l="1"/>
  <c r="DB80" i="2" s="1"/>
  <c r="DH81" i="2"/>
  <c r="DF82" i="2"/>
  <c r="CY80" i="2"/>
  <c r="DC80" i="2"/>
  <c r="CV80" i="2"/>
  <c r="CX80" i="2" s="1"/>
  <c r="DM79" i="2"/>
  <c r="DU79" i="2"/>
  <c r="DR79" i="2"/>
  <c r="DT79" i="2" s="1"/>
  <c r="DD79" i="2"/>
  <c r="CS82" i="2"/>
  <c r="CU81" i="2"/>
  <c r="CW81" i="2" s="1"/>
  <c r="DL80" i="2"/>
  <c r="DI80" i="2"/>
  <c r="DK80" i="2" s="1"/>
  <c r="DV78" i="2"/>
  <c r="DS80" i="2"/>
  <c r="DQ80" i="2"/>
  <c r="DO81" i="2"/>
  <c r="CZ79" i="2"/>
  <c r="DA81" i="2" l="1"/>
  <c r="DB81" i="2" s="1"/>
  <c r="DD80" i="2"/>
  <c r="DL81" i="2"/>
  <c r="DI81" i="2"/>
  <c r="DV79" i="2"/>
  <c r="CZ80" i="2"/>
  <c r="CU82" i="2"/>
  <c r="CS83" i="2"/>
  <c r="DQ81" i="2"/>
  <c r="DO82" i="2"/>
  <c r="DR80" i="2"/>
  <c r="DU80" i="2"/>
  <c r="DV80" i="2" s="1"/>
  <c r="DM80" i="2"/>
  <c r="DJ81" i="2"/>
  <c r="DK81" i="2" s="1"/>
  <c r="DT80" i="2"/>
  <c r="CY81" i="2"/>
  <c r="CZ81" i="2" s="1"/>
  <c r="DC81" i="2"/>
  <c r="CV81" i="2"/>
  <c r="CX81" i="2" s="1"/>
  <c r="DH82" i="2"/>
  <c r="DF83" i="2"/>
  <c r="DI82" i="2" l="1"/>
  <c r="DL82" i="2"/>
  <c r="DJ82" i="2"/>
  <c r="CV82" i="2"/>
  <c r="CY82" i="2"/>
  <c r="DC82" i="2"/>
  <c r="DH83" i="2"/>
  <c r="DD81" i="2"/>
  <c r="DQ82" i="2"/>
  <c r="DO83" i="2"/>
  <c r="DS82" i="2"/>
  <c r="CW82" i="2"/>
  <c r="DM81" i="2"/>
  <c r="DU81" i="2"/>
  <c r="DR81" i="2"/>
  <c r="CU83" i="2"/>
  <c r="DS81" i="2"/>
  <c r="CY83" i="2" l="1"/>
  <c r="DC83" i="2"/>
  <c r="CV83" i="2"/>
  <c r="DI83" i="2"/>
  <c r="DL83" i="2"/>
  <c r="DT81" i="2"/>
  <c r="DV81" i="2"/>
  <c r="DS83" i="2"/>
  <c r="DQ83" i="2"/>
  <c r="DJ83" i="2"/>
  <c r="DK82" i="2"/>
  <c r="CW83" i="2"/>
  <c r="DU82" i="2"/>
  <c r="DR82" i="2"/>
  <c r="DT82" i="2" s="1"/>
  <c r="DD82" i="2"/>
  <c r="DM82" i="2"/>
  <c r="DA82" i="2"/>
  <c r="DB82" i="2" s="1"/>
  <c r="CX82" i="2"/>
  <c r="CZ82" i="2"/>
  <c r="DK83" i="2" l="1"/>
  <c r="DV82" i="2"/>
  <c r="DR83" i="2"/>
  <c r="DU83" i="2"/>
  <c r="DM83" i="2"/>
  <c r="DD83" i="2"/>
  <c r="CX83" i="2"/>
  <c r="DA83" i="2"/>
  <c r="DB83" i="2" s="1"/>
  <c r="DT83" i="2"/>
  <c r="CZ83" i="2"/>
  <c r="DV83" i="2" l="1"/>
</calcChain>
</file>

<file path=xl/sharedStrings.xml><?xml version="1.0" encoding="utf-8"?>
<sst xmlns="http://schemas.openxmlformats.org/spreadsheetml/2006/main" count="217" uniqueCount="76">
  <si>
    <t>Avg Thk</t>
  </si>
  <si>
    <t>±</t>
  </si>
  <si>
    <t>Flyer (km/s)</t>
  </si>
  <si>
    <t>Us (km/s)</t>
  </si>
  <si>
    <t>Up (km/s)</t>
  </si>
  <si>
    <t>P (GPa)</t>
  </si>
  <si>
    <t>T (K)</t>
  </si>
  <si>
    <t>S</t>
  </si>
  <si>
    <t>Thickness</t>
  </si>
  <si>
    <t>Fo</t>
  </si>
  <si>
    <t>Gap</t>
  </si>
  <si>
    <t>Wind</t>
  </si>
  <si>
    <t>TPX</t>
  </si>
  <si>
    <t>T</t>
  </si>
  <si>
    <t>P</t>
  </si>
  <si>
    <t>(K)</t>
  </si>
  <si>
    <t>(GPa)</t>
  </si>
  <si>
    <t>(J/K/kg)</t>
  </si>
  <si>
    <t>(g/cm3)</t>
  </si>
  <si>
    <t>Up</t>
  </si>
  <si>
    <t>Us</t>
  </si>
  <si>
    <t>rho</t>
  </si>
  <si>
    <t>Qtz</t>
  </si>
  <si>
    <t>Vf</t>
  </si>
  <si>
    <t>ρH</t>
  </si>
  <si>
    <t>Al Flyer (km/s)</t>
  </si>
  <si>
    <t>ρLiq</t>
  </si>
  <si>
    <t>Reshock</t>
  </si>
  <si>
    <t>Liq flyer</t>
  </si>
  <si>
    <t>TH (K)</t>
  </si>
  <si>
    <t>Fo liq</t>
  </si>
  <si>
    <t>Al</t>
  </si>
  <si>
    <t>a</t>
  </si>
  <si>
    <t>b</t>
  </si>
  <si>
    <t>c</t>
  </si>
  <si>
    <t>d</t>
  </si>
  <si>
    <t>Us=a+b*up-c*up*exp(-d*up)</t>
  </si>
  <si>
    <t>Forsterite Liquid-Vapor dome from Melosh [2007]</t>
  </si>
  <si>
    <t>S (J/kgK)</t>
  </si>
  <si>
    <t>ρH (g/cm3)</t>
  </si>
  <si>
    <t>Ave.</t>
  </si>
  <si>
    <t>PLIQ</t>
  </si>
  <si>
    <t>SLIQ</t>
  </si>
  <si>
    <t>ELIQ</t>
  </si>
  <si>
    <t>RHOLIQ</t>
  </si>
  <si>
    <t>(J/kg)</t>
  </si>
  <si>
    <t>Fo-MANEOS C0, S</t>
  </si>
  <si>
    <t>Aneos-STSM</t>
  </si>
  <si>
    <t>N01</t>
  </si>
  <si>
    <t>Stagnation</t>
  </si>
  <si>
    <t>J22369 Forsterite</t>
  </si>
  <si>
    <t>J22724 Spacer</t>
  </si>
  <si>
    <t>J22010 TPX</t>
  </si>
  <si>
    <t>N04</t>
  </si>
  <si>
    <t>J13277 A-Qtz</t>
  </si>
  <si>
    <t>S03</t>
  </si>
  <si>
    <t>J22367 Spacer</t>
  </si>
  <si>
    <t>S06</t>
  </si>
  <si>
    <t>J22725 Spacer</t>
  </si>
  <si>
    <t>J22724 Al Spacer</t>
  </si>
  <si>
    <t>J13277 Quartz</t>
  </si>
  <si>
    <t>J22367 Al Spacer</t>
  </si>
  <si>
    <t>J22725 Al Spacer</t>
  </si>
  <si>
    <t>S02</t>
  </si>
  <si>
    <t>S05</t>
  </si>
  <si>
    <t>Forsterite</t>
  </si>
  <si>
    <t>Spacer J52034</t>
  </si>
  <si>
    <t>Quartz J13152</t>
  </si>
  <si>
    <t>N02</t>
  </si>
  <si>
    <t xml:space="preserve">Forsterite </t>
  </si>
  <si>
    <t>Spacer J52033</t>
  </si>
  <si>
    <t>N03</t>
  </si>
  <si>
    <t>Spacer J52032</t>
  </si>
  <si>
    <t>density</t>
  </si>
  <si>
    <t>fo [100]</t>
  </si>
  <si>
    <t>qtz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</si>
</sst>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4"/>
      <name val="Arial"/>
      <family val="2"/>
    </font>
    <font>
      <b/>
      <sz val="13"/>
      <color indexed="54"/>
      <name val="Arial"/>
      <family val="2"/>
    </font>
    <font>
      <b/>
      <sz val="11"/>
      <color indexed="54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8"/>
      <color indexed="54"/>
      <name val="Calibri Light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7" borderId="0" applyNumberFormat="0" applyBorder="0" applyAlignment="0" applyProtection="0"/>
    <xf numFmtId="0" fontId="11" fillId="9" borderId="1" applyNumberFormat="0" applyAlignment="0" applyProtection="0"/>
    <xf numFmtId="0" fontId="12" fillId="15" borderId="2" applyNumberFormat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1" applyNumberFormat="0" applyAlignment="0" applyProtection="0"/>
    <xf numFmtId="0" fontId="19" fillId="0" borderId="6" applyNumberFormat="0" applyFill="0" applyAlignment="0" applyProtection="0"/>
    <xf numFmtId="0" fontId="20" fillId="10" borderId="0" applyNumberFormat="0" applyBorder="0" applyAlignment="0" applyProtection="0"/>
    <xf numFmtId="0" fontId="1" fillId="5" borderId="7" applyNumberFormat="0" applyFont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0" fontId="4" fillId="18" borderId="0" xfId="0" applyFont="1" applyFill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165" fontId="3" fillId="18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18" borderId="0" xfId="0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19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2" fontId="0" fillId="2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3" fillId="0" borderId="0" xfId="0" applyNumberFormat="1" applyFont="1" applyAlignment="1">
      <alignment vertical="center"/>
    </xf>
    <xf numFmtId="1" fontId="0" fillId="0" borderId="0" xfId="0" applyNumberFormat="1" applyFill="1" applyAlignment="1">
      <alignment vertical="center"/>
    </xf>
    <xf numFmtId="0" fontId="0" fillId="21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2" fontId="0" fillId="19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1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21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2" borderId="0" xfId="0" applyFill="1" applyBorder="1" applyAlignment="1">
      <alignment vertical="center"/>
    </xf>
    <xf numFmtId="167" fontId="0" fillId="0" borderId="0" xfId="0" applyNumberFormat="1" applyFill="1" applyAlignment="1">
      <alignment vertical="center"/>
    </xf>
    <xf numFmtId="0" fontId="3" fillId="22" borderId="0" xfId="0" applyFont="1" applyFill="1" applyBorder="1" applyAlignment="1">
      <alignment vertical="center"/>
    </xf>
    <xf numFmtId="2" fontId="0" fillId="18" borderId="0" xfId="0" applyNumberFormat="1" applyFill="1" applyBorder="1" applyAlignment="1">
      <alignment vertical="center"/>
    </xf>
    <xf numFmtId="11" fontId="3" fillId="0" borderId="0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2" fontId="3" fillId="18" borderId="0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vertical="center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167" fontId="0" fillId="0" borderId="0" xfId="0" applyNumberFormat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1" fontId="0" fillId="0" borderId="0" xfId="0" applyNumberFormat="1" applyBorder="1" applyAlignment="1">
      <alignment vertical="center"/>
    </xf>
    <xf numFmtId="166" fontId="3" fillId="21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vertical="center"/>
    </xf>
    <xf numFmtId="2" fontId="0" fillId="23" borderId="0" xfId="0" applyNumberFormat="1" applyFill="1" applyBorder="1" applyAlignment="1">
      <alignment vertical="center"/>
    </xf>
    <xf numFmtId="167" fontId="0" fillId="23" borderId="0" xfId="0" applyNumberFormat="1" applyFill="1" applyBorder="1" applyAlignment="1">
      <alignment vertical="center"/>
    </xf>
    <xf numFmtId="166" fontId="3" fillId="22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21" borderId="0" xfId="0" applyNumberFormat="1" applyFill="1" applyAlignment="1">
      <alignment vertical="center"/>
    </xf>
    <xf numFmtId="2" fontId="0" fillId="24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Fill="1" applyAlignment="1">
      <alignment vertical="center"/>
    </xf>
    <xf numFmtId="0" fontId="3" fillId="0" borderId="10" xfId="0" applyFont="1" applyBorder="1" applyAlignment="1">
      <alignment vertical="center"/>
    </xf>
    <xf numFmtId="11" fontId="3" fillId="0" borderId="11" xfId="0" applyNumberFormat="1" applyFont="1" applyBorder="1" applyAlignment="1">
      <alignment vertical="center"/>
    </xf>
    <xf numFmtId="11" fontId="3" fillId="0" borderId="12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1" fontId="3" fillId="0" borderId="14" xfId="0" applyNumberFormat="1" applyFont="1" applyBorder="1" applyAlignment="1">
      <alignment vertical="center"/>
    </xf>
    <xf numFmtId="11" fontId="3" fillId="0" borderId="15" xfId="0" applyNumberFormat="1" applyFont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2" fontId="24" fillId="0" borderId="0" xfId="0" applyNumberFormat="1" applyFont="1" applyAlignment="1">
      <alignment vertical="center"/>
    </xf>
    <xf numFmtId="0" fontId="0" fillId="25" borderId="0" xfId="0" applyFill="1" applyBorder="1" applyAlignment="1">
      <alignment vertical="center"/>
    </xf>
    <xf numFmtId="0" fontId="3" fillId="0" borderId="0" xfId="0" applyFont="1"/>
    <xf numFmtId="11" fontId="3" fillId="0" borderId="0" xfId="0" applyNumberFormat="1" applyFont="1"/>
    <xf numFmtId="11" fontId="3" fillId="0" borderId="11" xfId="0" applyNumberFormat="1" applyFont="1" applyBorder="1"/>
    <xf numFmtId="11" fontId="3" fillId="0" borderId="12" xfId="0" applyNumberFormat="1" applyFont="1" applyBorder="1"/>
    <xf numFmtId="11" fontId="3" fillId="0" borderId="14" xfId="0" applyNumberFormat="1" applyFont="1" applyBorder="1"/>
    <xf numFmtId="11" fontId="3" fillId="0" borderId="15" xfId="0" applyNumberFormat="1" applyFont="1" applyBorder="1"/>
    <xf numFmtId="2" fontId="3" fillId="0" borderId="0" xfId="0" applyNumberFormat="1" applyFont="1" applyBorder="1" applyAlignment="1">
      <alignment vertical="center"/>
    </xf>
    <xf numFmtId="167" fontId="3" fillId="0" borderId="0" xfId="0" applyNumberFormat="1" applyFont="1" applyBorder="1" applyAlignment="1">
      <alignment vertical="center"/>
    </xf>
    <xf numFmtId="0" fontId="25" fillId="25" borderId="0" xfId="0" applyFont="1" applyFill="1" applyBorder="1" applyAlignment="1">
      <alignment vertical="center"/>
    </xf>
    <xf numFmtId="0" fontId="1" fillId="19" borderId="0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w/forsterite aneos</a:t>
            </a:r>
          </a:p>
        </c:rich>
      </c:tx>
      <c:layout>
        <c:manualLayout>
          <c:xMode val="edge"/>
          <c:yMode val="edge"/>
          <c:x val="0.65924276169265028"/>
          <c:y val="1.400564055289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95545657015584E-2"/>
          <c:y val="4.4818049769262541E-2"/>
          <c:w val="0.85523385300668153"/>
          <c:h val="0.85714520183714615"/>
        </c:manualLayout>
      </c:layout>
      <c:scatterChart>
        <c:scatterStyle val="lineMarker"/>
        <c:varyColors val="0"/>
        <c:ser>
          <c:idx val="4"/>
          <c:order val="0"/>
          <c:tx>
            <c:v>Fo100</c:v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stag!$BR$27:$BR$31</c:f>
                <c:numCache>
                  <c:formatCode>General</c:formatCode>
                  <c:ptCount val="5"/>
                  <c:pt idx="0">
                    <c:v>230.70845632441683</c:v>
                  </c:pt>
                  <c:pt idx="1">
                    <c:v>204.16337762444041</c:v>
                  </c:pt>
                  <c:pt idx="2">
                    <c:v>185.44506012052034</c:v>
                  </c:pt>
                  <c:pt idx="3">
                    <c:v>200.78629509039027</c:v>
                  </c:pt>
                  <c:pt idx="4">
                    <c:v>189.23</c:v>
                  </c:pt>
                </c:numCache>
              </c:numRef>
            </c:plus>
            <c:minus>
              <c:numRef>
                <c:f>stag!$BR$27:$BR$31</c:f>
                <c:numCache>
                  <c:formatCode>General</c:formatCode>
                  <c:ptCount val="5"/>
                  <c:pt idx="0">
                    <c:v>230.70845632441683</c:v>
                  </c:pt>
                  <c:pt idx="1">
                    <c:v>204.16337762444041</c:v>
                  </c:pt>
                  <c:pt idx="2">
                    <c:v>185.44506012052034</c:v>
                  </c:pt>
                  <c:pt idx="3">
                    <c:v>200.78629509039027</c:v>
                  </c:pt>
                  <c:pt idx="4">
                    <c:v>189.23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stag!$CC$27:$CC$31</c:f>
                <c:numCache>
                  <c:formatCode>General</c:formatCode>
                  <c:ptCount val="5"/>
                  <c:pt idx="0">
                    <c:v>0.1313202476371596</c:v>
                  </c:pt>
                  <c:pt idx="1">
                    <c:v>0.1475231199062419</c:v>
                  </c:pt>
                  <c:pt idx="2">
                    <c:v>0.14669338623258885</c:v>
                  </c:pt>
                  <c:pt idx="3">
                    <c:v>0.21278212596703458</c:v>
                  </c:pt>
                  <c:pt idx="4">
                    <c:v>0.16777309156976417</c:v>
                  </c:pt>
                </c:numCache>
              </c:numRef>
            </c:plus>
            <c:minus>
              <c:numRef>
                <c:f>stag!$CC$27:$CC$31</c:f>
                <c:numCache>
                  <c:formatCode>General</c:formatCode>
                  <c:ptCount val="5"/>
                  <c:pt idx="0">
                    <c:v>0.1313202476371596</c:v>
                  </c:pt>
                  <c:pt idx="1">
                    <c:v>0.1475231199062419</c:v>
                  </c:pt>
                  <c:pt idx="2">
                    <c:v>0.14669338623258885</c:v>
                  </c:pt>
                  <c:pt idx="3">
                    <c:v>0.21278212596703458</c:v>
                  </c:pt>
                  <c:pt idx="4">
                    <c:v>0.16777309156976417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stag!$BQ$27:$BQ$31</c:f>
              <c:numCache>
                <c:formatCode>0</c:formatCode>
                <c:ptCount val="5"/>
                <c:pt idx="0">
                  <c:v>4532.7749999999996</c:v>
                </c:pt>
                <c:pt idx="1">
                  <c:v>4762.3249999999998</c:v>
                </c:pt>
                <c:pt idx="2">
                  <c:v>4084.9</c:v>
                </c:pt>
                <c:pt idx="3">
                  <c:v>4324.7333333333327</c:v>
                </c:pt>
                <c:pt idx="4">
                  <c:v>5168.7333333333336</c:v>
                </c:pt>
              </c:numCache>
            </c:numRef>
          </c:xVal>
          <c:yVal>
            <c:numRef>
              <c:f>stag!$CB$27:$CB$31</c:f>
              <c:numCache>
                <c:formatCode>0.00</c:formatCode>
                <c:ptCount val="5"/>
                <c:pt idx="0">
                  <c:v>2.3266749999999998</c:v>
                </c:pt>
                <c:pt idx="1">
                  <c:v>2.2800250000000002</c:v>
                </c:pt>
                <c:pt idx="2">
                  <c:v>2.2511000000000001</c:v>
                </c:pt>
                <c:pt idx="3">
                  <c:v>2.246</c:v>
                </c:pt>
                <c:pt idx="4">
                  <c:v>2.1672500000000001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2C3-B766-71E054173478}"/>
            </c:ext>
          </c:extLst>
        </c:ser>
        <c:ser>
          <c:idx val="1"/>
          <c:order val="1"/>
          <c:tx>
            <c:v>Fo-MANEOS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stag!$CJ$6:$CJ$83</c:f>
              <c:numCache>
                <c:formatCode>0.00E+00</c:formatCode>
                <c:ptCount val="78"/>
                <c:pt idx="0">
                  <c:v>3120</c:v>
                </c:pt>
                <c:pt idx="1">
                  <c:v>3210</c:v>
                </c:pt>
                <c:pt idx="2">
                  <c:v>3290</c:v>
                </c:pt>
                <c:pt idx="3">
                  <c:v>3360</c:v>
                </c:pt>
                <c:pt idx="4">
                  <c:v>3410</c:v>
                </c:pt>
                <c:pt idx="5">
                  <c:v>3470</c:v>
                </c:pt>
                <c:pt idx="6">
                  <c:v>3540</c:v>
                </c:pt>
                <c:pt idx="7">
                  <c:v>3590</c:v>
                </c:pt>
                <c:pt idx="8">
                  <c:v>3630</c:v>
                </c:pt>
                <c:pt idx="9">
                  <c:v>3680</c:v>
                </c:pt>
                <c:pt idx="10">
                  <c:v>3720</c:v>
                </c:pt>
                <c:pt idx="11">
                  <c:v>3760</c:v>
                </c:pt>
                <c:pt idx="12">
                  <c:v>3800</c:v>
                </c:pt>
                <c:pt idx="13">
                  <c:v>3840</c:v>
                </c:pt>
                <c:pt idx="14">
                  <c:v>3910</c:v>
                </c:pt>
                <c:pt idx="15">
                  <c:v>3980</c:v>
                </c:pt>
                <c:pt idx="16">
                  <c:v>4050</c:v>
                </c:pt>
                <c:pt idx="17">
                  <c:v>4110</c:v>
                </c:pt>
                <c:pt idx="18">
                  <c:v>4180</c:v>
                </c:pt>
                <c:pt idx="19">
                  <c:v>4240</c:v>
                </c:pt>
                <c:pt idx="20">
                  <c:v>4290</c:v>
                </c:pt>
                <c:pt idx="21">
                  <c:v>4350</c:v>
                </c:pt>
                <c:pt idx="22">
                  <c:v>4400</c:v>
                </c:pt>
                <c:pt idx="23">
                  <c:v>4460</c:v>
                </c:pt>
                <c:pt idx="24">
                  <c:v>4510</c:v>
                </c:pt>
                <c:pt idx="25">
                  <c:v>4560</c:v>
                </c:pt>
                <c:pt idx="26">
                  <c:v>4620</c:v>
                </c:pt>
                <c:pt idx="27">
                  <c:v>4670</c:v>
                </c:pt>
                <c:pt idx="28">
                  <c:v>4720</c:v>
                </c:pt>
                <c:pt idx="29">
                  <c:v>4770</c:v>
                </c:pt>
                <c:pt idx="30">
                  <c:v>4820</c:v>
                </c:pt>
                <c:pt idx="31">
                  <c:v>4880</c:v>
                </c:pt>
                <c:pt idx="32">
                  <c:v>4930</c:v>
                </c:pt>
                <c:pt idx="33">
                  <c:v>4990</c:v>
                </c:pt>
                <c:pt idx="34">
                  <c:v>5050</c:v>
                </c:pt>
                <c:pt idx="35">
                  <c:v>5110</c:v>
                </c:pt>
                <c:pt idx="36">
                  <c:v>5190</c:v>
                </c:pt>
                <c:pt idx="37">
                  <c:v>5320</c:v>
                </c:pt>
                <c:pt idx="38">
                  <c:v>5400</c:v>
                </c:pt>
                <c:pt idx="39">
                  <c:v>5400</c:v>
                </c:pt>
                <c:pt idx="40">
                  <c:v>5560</c:v>
                </c:pt>
                <c:pt idx="41">
                  <c:v>5630</c:v>
                </c:pt>
                <c:pt idx="42">
                  <c:v>5700</c:v>
                </c:pt>
                <c:pt idx="43">
                  <c:v>5760</c:v>
                </c:pt>
                <c:pt idx="44">
                  <c:v>5810</c:v>
                </c:pt>
                <c:pt idx="45">
                  <c:v>5870</c:v>
                </c:pt>
                <c:pt idx="46">
                  <c:v>5940</c:v>
                </c:pt>
                <c:pt idx="47">
                  <c:v>6000</c:v>
                </c:pt>
                <c:pt idx="48">
                  <c:v>6070</c:v>
                </c:pt>
                <c:pt idx="49">
                  <c:v>6140</c:v>
                </c:pt>
                <c:pt idx="50">
                  <c:v>6210</c:v>
                </c:pt>
                <c:pt idx="51">
                  <c:v>6290</c:v>
                </c:pt>
                <c:pt idx="52">
                  <c:v>6380</c:v>
                </c:pt>
                <c:pt idx="53">
                  <c:v>6470</c:v>
                </c:pt>
                <c:pt idx="54">
                  <c:v>6560</c:v>
                </c:pt>
                <c:pt idx="55">
                  <c:v>6660</c:v>
                </c:pt>
                <c:pt idx="56">
                  <c:v>6770</c:v>
                </c:pt>
                <c:pt idx="57">
                  <c:v>6880</c:v>
                </c:pt>
                <c:pt idx="58">
                  <c:v>7000</c:v>
                </c:pt>
                <c:pt idx="59">
                  <c:v>7130</c:v>
                </c:pt>
                <c:pt idx="60">
                  <c:v>7260</c:v>
                </c:pt>
                <c:pt idx="61">
                  <c:v>7420</c:v>
                </c:pt>
                <c:pt idx="62">
                  <c:v>7570</c:v>
                </c:pt>
                <c:pt idx="63">
                  <c:v>7770</c:v>
                </c:pt>
                <c:pt idx="64">
                  <c:v>7990</c:v>
                </c:pt>
                <c:pt idx="65">
                  <c:v>8120</c:v>
                </c:pt>
                <c:pt idx="66">
                  <c:v>8250</c:v>
                </c:pt>
                <c:pt idx="67">
                  <c:v>8400</c:v>
                </c:pt>
                <c:pt idx="68">
                  <c:v>8560</c:v>
                </c:pt>
                <c:pt idx="69">
                  <c:v>8740</c:v>
                </c:pt>
                <c:pt idx="70">
                  <c:v>8930</c:v>
                </c:pt>
                <c:pt idx="71">
                  <c:v>9150</c:v>
                </c:pt>
                <c:pt idx="72">
                  <c:v>9530</c:v>
                </c:pt>
                <c:pt idx="73">
                  <c:v>9820</c:v>
                </c:pt>
                <c:pt idx="74">
                  <c:v>10200</c:v>
                </c:pt>
                <c:pt idx="75">
                  <c:v>10600</c:v>
                </c:pt>
                <c:pt idx="76">
                  <c:v>11200</c:v>
                </c:pt>
                <c:pt idx="77">
                  <c:v>11900</c:v>
                </c:pt>
              </c:numCache>
            </c:numRef>
          </c:xVal>
          <c:yVal>
            <c:numRef>
              <c:f>stag!$CK$6:$CK$83</c:f>
              <c:numCache>
                <c:formatCode>0.00E+00</c:formatCode>
                <c:ptCount val="78"/>
                <c:pt idx="0">
                  <c:v>3.21</c:v>
                </c:pt>
                <c:pt idx="1">
                  <c:v>3.2</c:v>
                </c:pt>
                <c:pt idx="2">
                  <c:v>3.19</c:v>
                </c:pt>
                <c:pt idx="3">
                  <c:v>3.18</c:v>
                </c:pt>
                <c:pt idx="4">
                  <c:v>3.17</c:v>
                </c:pt>
                <c:pt idx="5">
                  <c:v>3.16</c:v>
                </c:pt>
                <c:pt idx="6">
                  <c:v>3.15</c:v>
                </c:pt>
                <c:pt idx="7">
                  <c:v>3.14</c:v>
                </c:pt>
                <c:pt idx="8">
                  <c:v>3.13</c:v>
                </c:pt>
                <c:pt idx="9">
                  <c:v>3.12</c:v>
                </c:pt>
                <c:pt idx="10">
                  <c:v>3.11</c:v>
                </c:pt>
                <c:pt idx="11">
                  <c:v>3.1</c:v>
                </c:pt>
                <c:pt idx="12">
                  <c:v>3.09</c:v>
                </c:pt>
                <c:pt idx="13">
                  <c:v>3.08</c:v>
                </c:pt>
                <c:pt idx="14">
                  <c:v>3.06</c:v>
                </c:pt>
                <c:pt idx="15">
                  <c:v>3.03</c:v>
                </c:pt>
                <c:pt idx="16">
                  <c:v>3.01</c:v>
                </c:pt>
                <c:pt idx="17">
                  <c:v>2.99</c:v>
                </c:pt>
                <c:pt idx="18">
                  <c:v>2.96</c:v>
                </c:pt>
                <c:pt idx="19">
                  <c:v>2.93</c:v>
                </c:pt>
                <c:pt idx="20">
                  <c:v>2.9</c:v>
                </c:pt>
                <c:pt idx="21">
                  <c:v>2.87</c:v>
                </c:pt>
                <c:pt idx="22">
                  <c:v>2.84</c:v>
                </c:pt>
                <c:pt idx="23">
                  <c:v>2.81</c:v>
                </c:pt>
                <c:pt idx="24">
                  <c:v>2.77</c:v>
                </c:pt>
                <c:pt idx="25">
                  <c:v>2.74</c:v>
                </c:pt>
                <c:pt idx="26">
                  <c:v>2.7</c:v>
                </c:pt>
                <c:pt idx="27">
                  <c:v>2.66</c:v>
                </c:pt>
                <c:pt idx="28">
                  <c:v>2.61</c:v>
                </c:pt>
                <c:pt idx="29">
                  <c:v>2.57</c:v>
                </c:pt>
                <c:pt idx="30">
                  <c:v>2.52</c:v>
                </c:pt>
                <c:pt idx="31">
                  <c:v>2.46</c:v>
                </c:pt>
                <c:pt idx="32">
                  <c:v>2.4</c:v>
                </c:pt>
                <c:pt idx="33">
                  <c:v>2.34</c:v>
                </c:pt>
                <c:pt idx="34">
                  <c:v>2.27</c:v>
                </c:pt>
                <c:pt idx="35">
                  <c:v>2.1800000000000002</c:v>
                </c:pt>
                <c:pt idx="36">
                  <c:v>2.06</c:v>
                </c:pt>
                <c:pt idx="37">
                  <c:v>1.81</c:v>
                </c:pt>
                <c:pt idx="38">
                  <c:v>1.68</c:v>
                </c:pt>
                <c:pt idx="39">
                  <c:v>1.68</c:v>
                </c:pt>
                <c:pt idx="40">
                  <c:v>1.35</c:v>
                </c:pt>
                <c:pt idx="41">
                  <c:v>1.18</c:v>
                </c:pt>
                <c:pt idx="42">
                  <c:v>1.04</c:v>
                </c:pt>
                <c:pt idx="43">
                  <c:v>0.91700000000000004</c:v>
                </c:pt>
                <c:pt idx="44">
                  <c:v>0.80200000000000005</c:v>
                </c:pt>
                <c:pt idx="45">
                  <c:v>0.69599999999999995</c:v>
                </c:pt>
                <c:pt idx="46">
                  <c:v>0.59599999999999997</c:v>
                </c:pt>
                <c:pt idx="47">
                  <c:v>0.503</c:v>
                </c:pt>
                <c:pt idx="48">
                  <c:v>0.41699999999999998</c:v>
                </c:pt>
                <c:pt idx="49">
                  <c:v>0.33900000000000002</c:v>
                </c:pt>
                <c:pt idx="50">
                  <c:v>0.26800000000000002</c:v>
                </c:pt>
                <c:pt idx="51">
                  <c:v>0.20699999999999999</c:v>
                </c:pt>
                <c:pt idx="52">
                  <c:v>0.155</c:v>
                </c:pt>
                <c:pt idx="53">
                  <c:v>0.112</c:v>
                </c:pt>
                <c:pt idx="54">
                  <c:v>7.7600000000000002E-2</c:v>
                </c:pt>
                <c:pt idx="55">
                  <c:v>5.1900000000000002E-2</c:v>
                </c:pt>
                <c:pt idx="56">
                  <c:v>3.3300000000000003E-2</c:v>
                </c:pt>
                <c:pt idx="57">
                  <c:v>2.0500000000000001E-2</c:v>
                </c:pt>
                <c:pt idx="58">
                  <c:v>1.21E-2</c:v>
                </c:pt>
                <c:pt idx="59">
                  <c:v>6.79E-3</c:v>
                </c:pt>
                <c:pt idx="60">
                  <c:v>3.6099999999999999E-3</c:v>
                </c:pt>
                <c:pt idx="61">
                  <c:v>1.8E-3</c:v>
                </c:pt>
                <c:pt idx="62">
                  <c:v>8.5899999999999995E-4</c:v>
                </c:pt>
                <c:pt idx="63">
                  <c:v>3.57E-4</c:v>
                </c:pt>
                <c:pt idx="64">
                  <c:v>1.34E-4</c:v>
                </c:pt>
                <c:pt idx="65">
                  <c:v>7.8100000000000001E-5</c:v>
                </c:pt>
                <c:pt idx="66">
                  <c:v>4.3900000000000003E-5</c:v>
                </c:pt>
                <c:pt idx="67">
                  <c:v>2.37E-5</c:v>
                </c:pt>
                <c:pt idx="68">
                  <c:v>1.22E-5</c:v>
                </c:pt>
                <c:pt idx="69">
                  <c:v>5.93E-6</c:v>
                </c:pt>
                <c:pt idx="70">
                  <c:v>2.7199999999999998E-6</c:v>
                </c:pt>
                <c:pt idx="71">
                  <c:v>1.17E-6</c:v>
                </c:pt>
                <c:pt idx="72">
                  <c:v>2.8200000000000001E-7</c:v>
                </c:pt>
                <c:pt idx="73">
                  <c:v>9.7500000000000006E-8</c:v>
                </c:pt>
                <c:pt idx="74">
                  <c:v>3.0199999999999999E-8</c:v>
                </c:pt>
                <c:pt idx="75">
                  <c:v>6.6700000000000003E-9</c:v>
                </c:pt>
                <c:pt idx="76">
                  <c:v>9.4200000000000006E-10</c:v>
                </c:pt>
                <c:pt idx="77">
                  <c:v>9.6599999999999995E-11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9-42C3-B766-71E054173478}"/>
            </c:ext>
          </c:extLst>
        </c:ser>
        <c:ser>
          <c:idx val="11"/>
          <c:order val="2"/>
          <c:tx>
            <c:v>cp</c:v>
          </c:tx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stag!$CJ$44:$CJ$45</c:f>
              <c:numCache>
                <c:formatCode>0.00E+00</c:formatCode>
                <c:ptCount val="2"/>
                <c:pt idx="0">
                  <c:v>5400</c:v>
                </c:pt>
                <c:pt idx="1">
                  <c:v>5400</c:v>
                </c:pt>
              </c:numCache>
            </c:numRef>
          </c:xVal>
          <c:yVal>
            <c:numRef>
              <c:f>stag!$CK$44:$CK$45</c:f>
              <c:numCache>
                <c:formatCode>0.00E+00</c:formatCode>
                <c:ptCount val="2"/>
                <c:pt idx="0">
                  <c:v>1.68</c:v>
                </c:pt>
                <c:pt idx="1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9-42C3-B766-71E054173478}"/>
            </c:ext>
          </c:extLst>
        </c:ser>
        <c:ser>
          <c:idx val="0"/>
          <c:order val="3"/>
          <c:tx>
            <c:v>Aneos-STSM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stag!$CO$6:$CO$205</c:f>
              <c:numCache>
                <c:formatCode>0.00E+00</c:formatCode>
                <c:ptCount val="200"/>
                <c:pt idx="0">
                  <c:v>394.42700000000002</c:v>
                </c:pt>
                <c:pt idx="1">
                  <c:v>650.44200000000001</c:v>
                </c:pt>
                <c:pt idx="2">
                  <c:v>879</c:v>
                </c:pt>
                <c:pt idx="3">
                  <c:v>1078.73</c:v>
                </c:pt>
                <c:pt idx="4">
                  <c:v>1253.8900000000001</c:v>
                </c:pt>
                <c:pt idx="5">
                  <c:v>1408.97</c:v>
                </c:pt>
                <c:pt idx="6">
                  <c:v>1547.68</c:v>
                </c:pt>
                <c:pt idx="7">
                  <c:v>1672.94</c:v>
                </c:pt>
                <c:pt idx="8">
                  <c:v>1787.03</c:v>
                </c:pt>
                <c:pt idx="9">
                  <c:v>1891.72</c:v>
                </c:pt>
                <c:pt idx="10">
                  <c:v>1988.4</c:v>
                </c:pt>
                <c:pt idx="11">
                  <c:v>2078.21</c:v>
                </c:pt>
                <c:pt idx="12">
                  <c:v>2162.0500000000002</c:v>
                </c:pt>
                <c:pt idx="13">
                  <c:v>2240.66</c:v>
                </c:pt>
                <c:pt idx="14">
                  <c:v>2314.67</c:v>
                </c:pt>
                <c:pt idx="15">
                  <c:v>2384.58</c:v>
                </c:pt>
                <c:pt idx="16">
                  <c:v>2450.85</c:v>
                </c:pt>
                <c:pt idx="17">
                  <c:v>2513.84</c:v>
                </c:pt>
                <c:pt idx="18">
                  <c:v>2573.86</c:v>
                </c:pt>
                <c:pt idx="19">
                  <c:v>2631.21</c:v>
                </c:pt>
                <c:pt idx="20">
                  <c:v>2686.12</c:v>
                </c:pt>
                <c:pt idx="21">
                  <c:v>2738.79</c:v>
                </c:pt>
                <c:pt idx="22">
                  <c:v>2789.43</c:v>
                </c:pt>
                <c:pt idx="23">
                  <c:v>2838.19</c:v>
                </c:pt>
                <c:pt idx="24">
                  <c:v>2885.23</c:v>
                </c:pt>
                <c:pt idx="25">
                  <c:v>2930.66</c:v>
                </c:pt>
                <c:pt idx="26">
                  <c:v>2974.63</c:v>
                </c:pt>
                <c:pt idx="27">
                  <c:v>3017.22</c:v>
                </c:pt>
                <c:pt idx="28">
                  <c:v>3492.09</c:v>
                </c:pt>
                <c:pt idx="29">
                  <c:v>3509.13</c:v>
                </c:pt>
                <c:pt idx="30">
                  <c:v>3525.98</c:v>
                </c:pt>
                <c:pt idx="31">
                  <c:v>3542.62</c:v>
                </c:pt>
                <c:pt idx="32">
                  <c:v>3559.08</c:v>
                </c:pt>
                <c:pt idx="33">
                  <c:v>3575.36</c:v>
                </c:pt>
                <c:pt idx="34">
                  <c:v>3591.46</c:v>
                </c:pt>
                <c:pt idx="35">
                  <c:v>3607.4</c:v>
                </c:pt>
                <c:pt idx="36">
                  <c:v>3623.17</c:v>
                </c:pt>
                <c:pt idx="37">
                  <c:v>3638.77</c:v>
                </c:pt>
                <c:pt idx="38">
                  <c:v>3654.23</c:v>
                </c:pt>
                <c:pt idx="39">
                  <c:v>3669.54</c:v>
                </c:pt>
                <c:pt idx="40">
                  <c:v>3684.7</c:v>
                </c:pt>
                <c:pt idx="41">
                  <c:v>3699.72</c:v>
                </c:pt>
                <c:pt idx="42">
                  <c:v>3714.6</c:v>
                </c:pt>
                <c:pt idx="43">
                  <c:v>3729.36</c:v>
                </c:pt>
                <c:pt idx="44">
                  <c:v>3743.99</c:v>
                </c:pt>
                <c:pt idx="45">
                  <c:v>3758.49</c:v>
                </c:pt>
                <c:pt idx="46">
                  <c:v>3772.88</c:v>
                </c:pt>
                <c:pt idx="47">
                  <c:v>3787.15</c:v>
                </c:pt>
                <c:pt idx="48">
                  <c:v>3801.31</c:v>
                </c:pt>
                <c:pt idx="49">
                  <c:v>3829.32</c:v>
                </c:pt>
                <c:pt idx="50">
                  <c:v>3856.92</c:v>
                </c:pt>
                <c:pt idx="51">
                  <c:v>3884.16</c:v>
                </c:pt>
                <c:pt idx="52">
                  <c:v>3911.04</c:v>
                </c:pt>
                <c:pt idx="53">
                  <c:v>3937.61</c:v>
                </c:pt>
                <c:pt idx="54">
                  <c:v>3963.88</c:v>
                </c:pt>
                <c:pt idx="55">
                  <c:v>3989.88</c:v>
                </c:pt>
                <c:pt idx="56">
                  <c:v>4015.64</c:v>
                </c:pt>
                <c:pt idx="57">
                  <c:v>4025.31</c:v>
                </c:pt>
                <c:pt idx="58">
                  <c:v>4041.17</c:v>
                </c:pt>
                <c:pt idx="59">
                  <c:v>4066.49</c:v>
                </c:pt>
                <c:pt idx="60">
                  <c:v>4091.64</c:v>
                </c:pt>
                <c:pt idx="61">
                  <c:v>4116.6400000000003</c:v>
                </c:pt>
                <c:pt idx="62">
                  <c:v>4141.5</c:v>
                </c:pt>
                <c:pt idx="63">
                  <c:v>4166.24</c:v>
                </c:pt>
                <c:pt idx="64">
                  <c:v>4190.8999999999996</c:v>
                </c:pt>
                <c:pt idx="65">
                  <c:v>4215.5</c:v>
                </c:pt>
                <c:pt idx="66">
                  <c:v>4240.05</c:v>
                </c:pt>
                <c:pt idx="67">
                  <c:v>4264.58</c:v>
                </c:pt>
                <c:pt idx="68">
                  <c:v>4289.13</c:v>
                </c:pt>
                <c:pt idx="69">
                  <c:v>4313.7</c:v>
                </c:pt>
                <c:pt idx="70">
                  <c:v>4338.34</c:v>
                </c:pt>
                <c:pt idx="71">
                  <c:v>4363.07</c:v>
                </c:pt>
                <c:pt idx="72">
                  <c:v>4387.92</c:v>
                </c:pt>
                <c:pt idx="73">
                  <c:v>4412.92</c:v>
                </c:pt>
                <c:pt idx="74">
                  <c:v>4438.1000000000004</c:v>
                </c:pt>
                <c:pt idx="75">
                  <c:v>4463.51</c:v>
                </c:pt>
                <c:pt idx="76">
                  <c:v>4489.18</c:v>
                </c:pt>
                <c:pt idx="77">
                  <c:v>4515.16</c:v>
                </c:pt>
                <c:pt idx="78">
                  <c:v>4541.4799999999996</c:v>
                </c:pt>
                <c:pt idx="79">
                  <c:v>4568.21</c:v>
                </c:pt>
                <c:pt idx="80">
                  <c:v>4595.3900000000003</c:v>
                </c:pt>
                <c:pt idx="81">
                  <c:v>4623.09</c:v>
                </c:pt>
                <c:pt idx="82">
                  <c:v>4651.37</c:v>
                </c:pt>
                <c:pt idx="83">
                  <c:v>4680.32</c:v>
                </c:pt>
                <c:pt idx="84">
                  <c:v>4710.01</c:v>
                </c:pt>
                <c:pt idx="85">
                  <c:v>4740.54</c:v>
                </c:pt>
                <c:pt idx="86">
                  <c:v>4772.03</c:v>
                </c:pt>
                <c:pt idx="87">
                  <c:v>4804.62</c:v>
                </c:pt>
                <c:pt idx="88">
                  <c:v>4838.46</c:v>
                </c:pt>
                <c:pt idx="89">
                  <c:v>4873.75</c:v>
                </c:pt>
                <c:pt idx="90">
                  <c:v>4910.75</c:v>
                </c:pt>
                <c:pt idx="91">
                  <c:v>4949.78</c:v>
                </c:pt>
                <c:pt idx="92">
                  <c:v>4991.2700000000004</c:v>
                </c:pt>
                <c:pt idx="93">
                  <c:v>5035.84</c:v>
                </c:pt>
                <c:pt idx="94">
                  <c:v>5084.34</c:v>
                </c:pt>
                <c:pt idx="95">
                  <c:v>5138.1400000000003</c:v>
                </c:pt>
                <c:pt idx="96">
                  <c:v>5199.57</c:v>
                </c:pt>
                <c:pt idx="97">
                  <c:v>5273.33</c:v>
                </c:pt>
                <c:pt idx="98">
                  <c:v>5372.76</c:v>
                </c:pt>
                <c:pt idx="99">
                  <c:v>5604.22</c:v>
                </c:pt>
                <c:pt idx="100">
                  <c:v>5604.22</c:v>
                </c:pt>
                <c:pt idx="101">
                  <c:v>5868.09</c:v>
                </c:pt>
                <c:pt idx="102">
                  <c:v>5973.6</c:v>
                </c:pt>
                <c:pt idx="103">
                  <c:v>6059.97</c:v>
                </c:pt>
                <c:pt idx="104">
                  <c:v>6136.18</c:v>
                </c:pt>
                <c:pt idx="105">
                  <c:v>6206.13</c:v>
                </c:pt>
                <c:pt idx="106">
                  <c:v>6271.93</c:v>
                </c:pt>
                <c:pt idx="107">
                  <c:v>6334.89</c:v>
                </c:pt>
                <c:pt idx="108">
                  <c:v>6395.92</c:v>
                </c:pt>
                <c:pt idx="109">
                  <c:v>6455.64</c:v>
                </c:pt>
                <c:pt idx="110">
                  <c:v>6514.52</c:v>
                </c:pt>
                <c:pt idx="111">
                  <c:v>6572.87</c:v>
                </c:pt>
                <c:pt idx="112">
                  <c:v>6630.92</c:v>
                </c:pt>
                <c:pt idx="113">
                  <c:v>6688.81</c:v>
                </c:pt>
                <c:pt idx="114">
                  <c:v>6746.6</c:v>
                </c:pt>
                <c:pt idx="115">
                  <c:v>6804.29</c:v>
                </c:pt>
                <c:pt idx="116">
                  <c:v>6861.85</c:v>
                </c:pt>
                <c:pt idx="117">
                  <c:v>6919.26</c:v>
                </c:pt>
                <c:pt idx="118">
                  <c:v>6976.48</c:v>
                </c:pt>
                <c:pt idx="119">
                  <c:v>7033.52</c:v>
                </c:pt>
                <c:pt idx="120">
                  <c:v>7090.39</c:v>
                </c:pt>
                <c:pt idx="121">
                  <c:v>7147.15</c:v>
                </c:pt>
                <c:pt idx="122">
                  <c:v>7203.9</c:v>
                </c:pt>
                <c:pt idx="123">
                  <c:v>7260.74</c:v>
                </c:pt>
                <c:pt idx="124">
                  <c:v>7317.8</c:v>
                </c:pt>
                <c:pt idx="125">
                  <c:v>7375.25</c:v>
                </c:pt>
                <c:pt idx="126">
                  <c:v>7433.23</c:v>
                </c:pt>
                <c:pt idx="127">
                  <c:v>7491.95</c:v>
                </c:pt>
                <c:pt idx="128">
                  <c:v>7551.57</c:v>
                </c:pt>
                <c:pt idx="129">
                  <c:v>7612.31</c:v>
                </c:pt>
                <c:pt idx="130">
                  <c:v>7674.39</c:v>
                </c:pt>
                <c:pt idx="131">
                  <c:v>7738.01</c:v>
                </c:pt>
                <c:pt idx="132">
                  <c:v>7803.43</c:v>
                </c:pt>
                <c:pt idx="133">
                  <c:v>7870.89</c:v>
                </c:pt>
                <c:pt idx="134">
                  <c:v>7940.66</c:v>
                </c:pt>
                <c:pt idx="135">
                  <c:v>8013.04</c:v>
                </c:pt>
                <c:pt idx="136">
                  <c:v>8088.33</c:v>
                </c:pt>
                <c:pt idx="137">
                  <c:v>8166.86</c:v>
                </c:pt>
                <c:pt idx="138">
                  <c:v>8245.81</c:v>
                </c:pt>
                <c:pt idx="139">
                  <c:v>8332.73</c:v>
                </c:pt>
                <c:pt idx="140">
                  <c:v>8423.89</c:v>
                </c:pt>
                <c:pt idx="141">
                  <c:v>8519.7900000000009</c:v>
                </c:pt>
                <c:pt idx="142">
                  <c:v>8582.64</c:v>
                </c:pt>
                <c:pt idx="143">
                  <c:v>8620.9599999999991</c:v>
                </c:pt>
                <c:pt idx="144">
                  <c:v>8727.98</c:v>
                </c:pt>
                <c:pt idx="145">
                  <c:v>8841.4699999999993</c:v>
                </c:pt>
                <c:pt idx="146">
                  <c:v>8962.1299999999992</c:v>
                </c:pt>
                <c:pt idx="147">
                  <c:v>9090.7000000000007</c:v>
                </c:pt>
                <c:pt idx="148">
                  <c:v>9228</c:v>
                </c:pt>
                <c:pt idx="149">
                  <c:v>9374.9599999999991</c:v>
                </c:pt>
                <c:pt idx="150">
                  <c:v>9532.56</c:v>
                </c:pt>
                <c:pt idx="151">
                  <c:v>9701.94</c:v>
                </c:pt>
                <c:pt idx="152">
                  <c:v>9791.42</c:v>
                </c:pt>
                <c:pt idx="153">
                  <c:v>9884.32</c:v>
                </c:pt>
                <c:pt idx="154">
                  <c:v>9980.81</c:v>
                </c:pt>
                <c:pt idx="155">
                  <c:v>10081.1</c:v>
                </c:pt>
                <c:pt idx="156">
                  <c:v>10186.6</c:v>
                </c:pt>
                <c:pt idx="157">
                  <c:v>10294.799999999999</c:v>
                </c:pt>
                <c:pt idx="158">
                  <c:v>10407.4</c:v>
                </c:pt>
                <c:pt idx="159">
                  <c:v>10524.7</c:v>
                </c:pt>
                <c:pt idx="160">
                  <c:v>10646.9</c:v>
                </c:pt>
                <c:pt idx="161">
                  <c:v>10774.3</c:v>
                </c:pt>
                <c:pt idx="162">
                  <c:v>10907</c:v>
                </c:pt>
                <c:pt idx="163">
                  <c:v>11045.4</c:v>
                </c:pt>
                <c:pt idx="164">
                  <c:v>11189.8</c:v>
                </c:pt>
                <c:pt idx="165">
                  <c:v>11340.4</c:v>
                </c:pt>
                <c:pt idx="166">
                  <c:v>11497.6</c:v>
                </c:pt>
                <c:pt idx="167">
                  <c:v>11661.8</c:v>
                </c:pt>
                <c:pt idx="168">
                  <c:v>11833.2</c:v>
                </c:pt>
                <c:pt idx="169">
                  <c:v>12012.2</c:v>
                </c:pt>
                <c:pt idx="170">
                  <c:v>12199.2</c:v>
                </c:pt>
                <c:pt idx="171">
                  <c:v>12394.5</c:v>
                </c:pt>
                <c:pt idx="172">
                  <c:v>12539.1</c:v>
                </c:pt>
                <c:pt idx="173">
                  <c:v>13050.3</c:v>
                </c:pt>
                <c:pt idx="174">
                  <c:v>13608.4</c:v>
                </c:pt>
                <c:pt idx="175">
                  <c:v>14215</c:v>
                </c:pt>
                <c:pt idx="176">
                  <c:v>14871.4</c:v>
                </c:pt>
                <c:pt idx="177">
                  <c:v>15577.6</c:v>
                </c:pt>
                <c:pt idx="178">
                  <c:v>16333.6</c:v>
                </c:pt>
                <c:pt idx="179">
                  <c:v>17138.900000000001</c:v>
                </c:pt>
                <c:pt idx="180">
                  <c:v>17994.400000000001</c:v>
                </c:pt>
                <c:pt idx="181">
                  <c:v>18902.3</c:v>
                </c:pt>
                <c:pt idx="182">
                  <c:v>19868.2</c:v>
                </c:pt>
                <c:pt idx="183">
                  <c:v>20901.7</c:v>
                </c:pt>
                <c:pt idx="184">
                  <c:v>22017.4</c:v>
                </c:pt>
                <c:pt idx="185">
                  <c:v>23236</c:v>
                </c:pt>
                <c:pt idx="186">
                  <c:v>24584.9</c:v>
                </c:pt>
                <c:pt idx="187">
                  <c:v>26099.3</c:v>
                </c:pt>
                <c:pt idx="188">
                  <c:v>27824.1</c:v>
                </c:pt>
                <c:pt idx="189">
                  <c:v>29816.799999999999</c:v>
                </c:pt>
                <c:pt idx="190">
                  <c:v>32152.3</c:v>
                </c:pt>
                <c:pt idx="191">
                  <c:v>34931.5</c:v>
                </c:pt>
                <c:pt idx="192">
                  <c:v>38294.9</c:v>
                </c:pt>
                <c:pt idx="193">
                  <c:v>42446</c:v>
                </c:pt>
                <c:pt idx="194">
                  <c:v>47693.599999999999</c:v>
                </c:pt>
                <c:pt idx="195">
                  <c:v>33169.9</c:v>
                </c:pt>
                <c:pt idx="196">
                  <c:v>38725.4</c:v>
                </c:pt>
                <c:pt idx="197">
                  <c:v>46680.5</c:v>
                </c:pt>
                <c:pt idx="198">
                  <c:v>58975.7</c:v>
                </c:pt>
                <c:pt idx="199">
                  <c:v>51369.3</c:v>
                </c:pt>
              </c:numCache>
            </c:numRef>
          </c:xVal>
          <c:yVal>
            <c:numRef>
              <c:f>stag!$CQ$6:$CQ$205</c:f>
              <c:numCache>
                <c:formatCode>0.00E+00</c:formatCode>
                <c:ptCount val="200"/>
                <c:pt idx="0">
                  <c:v>3.1407099999999999</c:v>
                </c:pt>
                <c:pt idx="1">
                  <c:v>3.1349899999999997</c:v>
                </c:pt>
                <c:pt idx="2">
                  <c:v>3.12826</c:v>
                </c:pt>
                <c:pt idx="3">
                  <c:v>3.1209600000000002</c:v>
                </c:pt>
                <c:pt idx="4">
                  <c:v>3.1132900000000001</c:v>
                </c:pt>
                <c:pt idx="5">
                  <c:v>3.1053800000000003</c:v>
                </c:pt>
                <c:pt idx="6">
                  <c:v>3.09728</c:v>
                </c:pt>
                <c:pt idx="7">
                  <c:v>3.0890399999999998</c:v>
                </c:pt>
                <c:pt idx="8">
                  <c:v>3.0806799999999996</c:v>
                </c:pt>
                <c:pt idx="9">
                  <c:v>3.0722100000000001</c:v>
                </c:pt>
                <c:pt idx="10">
                  <c:v>3.06365</c:v>
                </c:pt>
                <c:pt idx="11">
                  <c:v>3.0550000000000002</c:v>
                </c:pt>
                <c:pt idx="12">
                  <c:v>3.0462600000000002</c:v>
                </c:pt>
                <c:pt idx="13">
                  <c:v>3.0374400000000001</c:v>
                </c:pt>
                <c:pt idx="14">
                  <c:v>3.0285199999999999</c:v>
                </c:pt>
                <c:pt idx="15">
                  <c:v>3.01952</c:v>
                </c:pt>
                <c:pt idx="16">
                  <c:v>3.0104299999999999</c:v>
                </c:pt>
                <c:pt idx="17">
                  <c:v>3.0012399999999997</c:v>
                </c:pt>
                <c:pt idx="18">
                  <c:v>2.9919600000000002</c:v>
                </c:pt>
                <c:pt idx="19">
                  <c:v>2.9825699999999999</c:v>
                </c:pt>
                <c:pt idx="20">
                  <c:v>2.9730799999999999</c:v>
                </c:pt>
                <c:pt idx="21">
                  <c:v>2.9634800000000001</c:v>
                </c:pt>
                <c:pt idx="22">
                  <c:v>2.9537600000000004</c:v>
                </c:pt>
                <c:pt idx="23">
                  <c:v>2.9439199999999999</c:v>
                </c:pt>
                <c:pt idx="24">
                  <c:v>2.9339400000000002</c:v>
                </c:pt>
                <c:pt idx="25">
                  <c:v>2.9238299999999997</c:v>
                </c:pt>
                <c:pt idx="26">
                  <c:v>2.91357</c:v>
                </c:pt>
                <c:pt idx="27">
                  <c:v>2.9031500000000001</c:v>
                </c:pt>
                <c:pt idx="28">
                  <c:v>2.7317900000000002</c:v>
                </c:pt>
                <c:pt idx="29">
                  <c:v>2.7259099999999998</c:v>
                </c:pt>
                <c:pt idx="30">
                  <c:v>2.7199899999999997</c:v>
                </c:pt>
                <c:pt idx="31">
                  <c:v>2.7140300000000002</c:v>
                </c:pt>
                <c:pt idx="32">
                  <c:v>2.7080300000000004</c:v>
                </c:pt>
                <c:pt idx="33">
                  <c:v>2.7019799999999998</c:v>
                </c:pt>
                <c:pt idx="34">
                  <c:v>2.6959</c:v>
                </c:pt>
                <c:pt idx="35">
                  <c:v>2.6897600000000002</c:v>
                </c:pt>
                <c:pt idx="36">
                  <c:v>2.6835900000000001</c:v>
                </c:pt>
                <c:pt idx="37">
                  <c:v>2.6773699999999998</c:v>
                </c:pt>
                <c:pt idx="38">
                  <c:v>2.6711100000000001</c:v>
                </c:pt>
                <c:pt idx="39">
                  <c:v>2.66479</c:v>
                </c:pt>
                <c:pt idx="40">
                  <c:v>2.6584400000000001</c:v>
                </c:pt>
                <c:pt idx="41">
                  <c:v>2.6520300000000003</c:v>
                </c:pt>
                <c:pt idx="42">
                  <c:v>2.6455799999999998</c:v>
                </c:pt>
                <c:pt idx="43">
                  <c:v>2.6390799999999999</c:v>
                </c:pt>
                <c:pt idx="44">
                  <c:v>2.63252</c:v>
                </c:pt>
                <c:pt idx="45">
                  <c:v>2.6259200000000003</c:v>
                </c:pt>
                <c:pt idx="46">
                  <c:v>2.6192600000000001</c:v>
                </c:pt>
                <c:pt idx="47">
                  <c:v>2.6125599999999998</c:v>
                </c:pt>
                <c:pt idx="48">
                  <c:v>2.6058000000000003</c:v>
                </c:pt>
                <c:pt idx="49">
                  <c:v>2.5921099999999999</c:v>
                </c:pt>
                <c:pt idx="50">
                  <c:v>2.5781999999999998</c:v>
                </c:pt>
                <c:pt idx="51">
                  <c:v>2.56406</c:v>
                </c:pt>
                <c:pt idx="52">
                  <c:v>2.5496699999999999</c:v>
                </c:pt>
                <c:pt idx="53">
                  <c:v>2.53504</c:v>
                </c:pt>
                <c:pt idx="54">
                  <c:v>2.52014</c:v>
                </c:pt>
                <c:pt idx="55">
                  <c:v>2.5049699999999997</c:v>
                </c:pt>
                <c:pt idx="56">
                  <c:v>2.4895200000000002</c:v>
                </c:pt>
                <c:pt idx="57">
                  <c:v>2.4835599999999998</c:v>
                </c:pt>
                <c:pt idx="58">
                  <c:v>2.47377</c:v>
                </c:pt>
                <c:pt idx="59">
                  <c:v>2.4577199999999997</c:v>
                </c:pt>
                <c:pt idx="60">
                  <c:v>2.4413499999999999</c:v>
                </c:pt>
                <c:pt idx="61">
                  <c:v>2.4246399999999997</c:v>
                </c:pt>
                <c:pt idx="62">
                  <c:v>2.4075700000000002</c:v>
                </c:pt>
                <c:pt idx="63">
                  <c:v>2.3901500000000002</c:v>
                </c:pt>
                <c:pt idx="64">
                  <c:v>2.3723299999999998</c:v>
                </c:pt>
                <c:pt idx="65">
                  <c:v>2.3541099999999999</c:v>
                </c:pt>
                <c:pt idx="66">
                  <c:v>2.3354699999999999</c:v>
                </c:pt>
                <c:pt idx="67">
                  <c:v>2.3163800000000001</c:v>
                </c:pt>
                <c:pt idx="68">
                  <c:v>2.2968200000000003</c:v>
                </c:pt>
                <c:pt idx="69">
                  <c:v>2.2767600000000003</c:v>
                </c:pt>
                <c:pt idx="70">
                  <c:v>2.25617</c:v>
                </c:pt>
                <c:pt idx="71">
                  <c:v>2.2350300000000001</c:v>
                </c:pt>
                <c:pt idx="72">
                  <c:v>2.2133099999999999</c:v>
                </c:pt>
                <c:pt idx="73">
                  <c:v>2.19096</c:v>
                </c:pt>
                <c:pt idx="74">
                  <c:v>2.1679599999999999</c:v>
                </c:pt>
                <c:pt idx="75">
                  <c:v>2.14425</c:v>
                </c:pt>
                <c:pt idx="76">
                  <c:v>2.1197900000000001</c:v>
                </c:pt>
                <c:pt idx="77">
                  <c:v>2.0945399999999998</c:v>
                </c:pt>
                <c:pt idx="78">
                  <c:v>2.0684499999999999</c:v>
                </c:pt>
                <c:pt idx="79">
                  <c:v>2.0414500000000002</c:v>
                </c:pt>
                <c:pt idx="80">
                  <c:v>2.0134799999999999</c:v>
                </c:pt>
                <c:pt idx="81">
                  <c:v>1.98447</c:v>
                </c:pt>
                <c:pt idx="82">
                  <c:v>1.9543499999999998</c:v>
                </c:pt>
                <c:pt idx="83">
                  <c:v>1.9230399999999999</c:v>
                </c:pt>
                <c:pt idx="84">
                  <c:v>1.8904400000000001</c:v>
                </c:pt>
                <c:pt idx="85">
                  <c:v>1.8564500000000002</c:v>
                </c:pt>
                <c:pt idx="86">
                  <c:v>1.8209300000000002</c:v>
                </c:pt>
                <c:pt idx="87">
                  <c:v>1.7837499999999999</c:v>
                </c:pt>
                <c:pt idx="88">
                  <c:v>1.74472</c:v>
                </c:pt>
                <c:pt idx="89">
                  <c:v>1.7036300000000002</c:v>
                </c:pt>
                <c:pt idx="90">
                  <c:v>1.6602000000000001</c:v>
                </c:pt>
                <c:pt idx="91">
                  <c:v>1.6140699999999999</c:v>
                </c:pt>
                <c:pt idx="92">
                  <c:v>1.56474</c:v>
                </c:pt>
                <c:pt idx="93">
                  <c:v>1.5115699999999999</c:v>
                </c:pt>
                <c:pt idx="94">
                  <c:v>1.45357</c:v>
                </c:pt>
                <c:pt idx="95">
                  <c:v>1.38924</c:v>
                </c:pt>
                <c:pt idx="96">
                  <c:v>1.31603</c:v>
                </c:pt>
                <c:pt idx="97">
                  <c:v>1.22875</c:v>
                </c:pt>
                <c:pt idx="98">
                  <c:v>1.1128</c:v>
                </c:pt>
                <c:pt idx="99">
                  <c:v>0.85701800000000006</c:v>
                </c:pt>
                <c:pt idx="100">
                  <c:v>0.85701800000000006</c:v>
                </c:pt>
                <c:pt idx="101">
                  <c:v>0.59645500000000007</c:v>
                </c:pt>
                <c:pt idx="102">
                  <c:v>0.50324000000000002</c:v>
                </c:pt>
                <c:pt idx="103">
                  <c:v>0.43266500000000002</c:v>
                </c:pt>
                <c:pt idx="104">
                  <c:v>0.37492700000000001</c:v>
                </c:pt>
                <c:pt idx="105">
                  <c:v>0.32585500000000001</c:v>
                </c:pt>
                <c:pt idx="106">
                  <c:v>0.28324700000000003</c:v>
                </c:pt>
                <c:pt idx="107">
                  <c:v>0.24578700000000001</c:v>
                </c:pt>
                <c:pt idx="108">
                  <c:v>0.21262700000000001</c:v>
                </c:pt>
                <c:pt idx="109">
                  <c:v>0.18319199999999999</c:v>
                </c:pt>
                <c:pt idx="110">
                  <c:v>0.15707199999999999</c:v>
                </c:pt>
                <c:pt idx="111">
                  <c:v>0.13395899999999999</c:v>
                </c:pt>
                <c:pt idx="112">
                  <c:v>0.11361</c:v>
                </c:pt>
                <c:pt idx="113">
                  <c:v>9.5810900000000004E-2</c:v>
                </c:pt>
                <c:pt idx="114">
                  <c:v>8.036320000000001E-2</c:v>
                </c:pt>
                <c:pt idx="115">
                  <c:v>6.7066299999999995E-2</c:v>
                </c:pt>
                <c:pt idx="116">
                  <c:v>5.5714799999999995E-2</c:v>
                </c:pt>
                <c:pt idx="117">
                  <c:v>4.6098599999999997E-2</c:v>
                </c:pt>
                <c:pt idx="118">
                  <c:v>3.8008099999999996E-2</c:v>
                </c:pt>
                <c:pt idx="119">
                  <c:v>3.12407E-2</c:v>
                </c:pt>
                <c:pt idx="120">
                  <c:v>2.5606500000000001E-2</c:v>
                </c:pt>
                <c:pt idx="121">
                  <c:v>2.0933499999999997E-2</c:v>
                </c:pt>
                <c:pt idx="122">
                  <c:v>1.7069400000000002E-2</c:v>
                </c:pt>
                <c:pt idx="123">
                  <c:v>1.38818E-2</c:v>
                </c:pt>
                <c:pt idx="124">
                  <c:v>1.12579E-2</c:v>
                </c:pt>
                <c:pt idx="125">
                  <c:v>9.10212E-3</c:v>
                </c:pt>
                <c:pt idx="126">
                  <c:v>7.3344699999999992E-3</c:v>
                </c:pt>
                <c:pt idx="127">
                  <c:v>5.8881100000000002E-3</c:v>
                </c:pt>
                <c:pt idx="128">
                  <c:v>4.7074600000000001E-3</c:v>
                </c:pt>
                <c:pt idx="129">
                  <c:v>3.74633E-3</c:v>
                </c:pt>
                <c:pt idx="130">
                  <c:v>2.9663699999999999E-3</c:v>
                </c:pt>
                <c:pt idx="131">
                  <c:v>2.3357299999999998E-3</c:v>
                </c:pt>
                <c:pt idx="132">
                  <c:v>1.8279399999999999E-3</c:v>
                </c:pt>
                <c:pt idx="133">
                  <c:v>1.42099E-3</c:v>
                </c:pt>
                <c:pt idx="134">
                  <c:v>1.09661E-3</c:v>
                </c:pt>
                <c:pt idx="135">
                  <c:v>8.3959300000000002E-4</c:v>
                </c:pt>
                <c:pt idx="136">
                  <c:v>6.3730500000000001E-4</c:v>
                </c:pt>
                <c:pt idx="137">
                  <c:v>4.7927199999999999E-4</c:v>
                </c:pt>
                <c:pt idx="138">
                  <c:v>3.5946099999999999E-4</c:v>
                </c:pt>
                <c:pt idx="139">
                  <c:v>2.6422000000000001E-4</c:v>
                </c:pt>
                <c:pt idx="140">
                  <c:v>1.92048E-4</c:v>
                </c:pt>
                <c:pt idx="141">
                  <c:v>1.37897E-4</c:v>
                </c:pt>
                <c:pt idx="142">
                  <c:v>1.1293200000000001E-4</c:v>
                </c:pt>
                <c:pt idx="143">
                  <c:v>9.7713299999999998E-5</c:v>
                </c:pt>
                <c:pt idx="144">
                  <c:v>6.8257200000000008E-5</c:v>
                </c:pt>
                <c:pt idx="145">
                  <c:v>4.69518E-5</c:v>
                </c:pt>
                <c:pt idx="146">
                  <c:v>3.1765499999999999E-5</c:v>
                </c:pt>
                <c:pt idx="147">
                  <c:v>2.1111399999999999E-5</c:v>
                </c:pt>
                <c:pt idx="148">
                  <c:v>1.37645E-5</c:v>
                </c:pt>
                <c:pt idx="149">
                  <c:v>8.7916099999999997E-6</c:v>
                </c:pt>
                <c:pt idx="150">
                  <c:v>5.4926599999999997E-6</c:v>
                </c:pt>
                <c:pt idx="151">
                  <c:v>3.3511099999999998E-6</c:v>
                </c:pt>
                <c:pt idx="152">
                  <c:v>2.59291E-6</c:v>
                </c:pt>
                <c:pt idx="153">
                  <c:v>1.9930400000000001E-6</c:v>
                </c:pt>
                <c:pt idx="154">
                  <c:v>1.52148E-6</c:v>
                </c:pt>
                <c:pt idx="155">
                  <c:v>1.1532700000000001E-6</c:v>
                </c:pt>
                <c:pt idx="156">
                  <c:v>8.6647099999999992E-7</c:v>
                </c:pt>
                <c:pt idx="157">
                  <c:v>6.471339999999999E-7</c:v>
                </c:pt>
                <c:pt idx="158">
                  <c:v>4.7947099999999997E-7</c:v>
                </c:pt>
                <c:pt idx="159">
                  <c:v>3.5231000000000001E-7</c:v>
                </c:pt>
                <c:pt idx="160">
                  <c:v>2.5665200000000001E-7</c:v>
                </c:pt>
                <c:pt idx="161">
                  <c:v>1.853E-7</c:v>
                </c:pt>
                <c:pt idx="162">
                  <c:v>1.32545E-7</c:v>
                </c:pt>
                <c:pt idx="163">
                  <c:v>9.389650000000001E-8</c:v>
                </c:pt>
                <c:pt idx="164">
                  <c:v>6.5850699999999996E-8</c:v>
                </c:pt>
                <c:pt idx="165">
                  <c:v>4.5700099999999998E-8</c:v>
                </c:pt>
                <c:pt idx="166">
                  <c:v>3.1371000000000003E-8</c:v>
                </c:pt>
                <c:pt idx="167">
                  <c:v>2.12909E-8</c:v>
                </c:pt>
                <c:pt idx="168">
                  <c:v>1.42791E-8</c:v>
                </c:pt>
                <c:pt idx="169">
                  <c:v>9.4585E-9</c:v>
                </c:pt>
                <c:pt idx="170">
                  <c:v>6.1847099999999998E-9</c:v>
                </c:pt>
                <c:pt idx="171">
                  <c:v>3.9896699999999995E-9</c:v>
                </c:pt>
                <c:pt idx="172">
                  <c:v>2.9671400000000002E-9</c:v>
                </c:pt>
                <c:pt idx="173">
                  <c:v>1.0595899999999999E-9</c:v>
                </c:pt>
                <c:pt idx="174">
                  <c:v>3.52576E-10</c:v>
                </c:pt>
                <c:pt idx="175">
                  <c:v>1.0851800000000001E-10</c:v>
                </c:pt>
                <c:pt idx="176">
                  <c:v>3.06304E-11</c:v>
                </c:pt>
                <c:pt idx="177">
                  <c:v>7.8486900000000006E-12</c:v>
                </c:pt>
                <c:pt idx="178">
                  <c:v>1.80373E-12</c:v>
                </c:pt>
                <c:pt idx="179">
                  <c:v>3.66396E-13</c:v>
                </c:pt>
                <c:pt idx="180">
                  <c:v>6.4637600000000006E-14</c:v>
                </c:pt>
                <c:pt idx="181">
                  <c:v>9.6934599999999995E-15</c:v>
                </c:pt>
                <c:pt idx="182">
                  <c:v>1.2038999999999999E-15</c:v>
                </c:pt>
                <c:pt idx="183">
                  <c:v>1.19928E-16</c:v>
                </c:pt>
                <c:pt idx="184">
                  <c:v>9.2121700000000002E-18</c:v>
                </c:pt>
                <c:pt idx="185">
                  <c:v>5.1960599999999997E-19</c:v>
                </c:pt>
                <c:pt idx="186">
                  <c:v>2.0242100000000002E-20</c:v>
                </c:pt>
                <c:pt idx="187">
                  <c:v>5.0392699999999996E-22</c:v>
                </c:pt>
                <c:pt idx="188">
                  <c:v>7.2536300000000004E-24</c:v>
                </c:pt>
                <c:pt idx="189">
                  <c:v>5.2947100000000001E-26</c:v>
                </c:pt>
                <c:pt idx="190">
                  <c:v>1.6441400000000001E-28</c:v>
                </c:pt>
                <c:pt idx="191">
                  <c:v>1.70684E-31</c:v>
                </c:pt>
                <c:pt idx="192">
                  <c:v>4.2166599999999999E-35</c:v>
                </c:pt>
                <c:pt idx="193">
                  <c:v>1.5099399999999999E-39</c:v>
                </c:pt>
                <c:pt idx="194">
                  <c:v>3.6929700000000004E-45</c:v>
                </c:pt>
                <c:pt idx="195">
                  <c:v>2.5694100000000003E-61</c:v>
                </c:pt>
                <c:pt idx="196">
                  <c:v>2.9578899999999999E-73</c:v>
                </c:pt>
                <c:pt idx="197">
                  <c:v>2.8043800000000001E-90</c:v>
                </c:pt>
                <c:pt idx="198">
                  <c:v>1.79146E-116</c:v>
                </c:pt>
                <c:pt idx="199">
                  <c:v>1E-100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9-42C3-B766-71E054173478}"/>
            </c:ext>
          </c:extLst>
        </c:ser>
        <c:ser>
          <c:idx val="2"/>
          <c:order val="4"/>
          <c:tx>
            <c:v>cp</c:v>
          </c:tx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stag!$CO$105:$CO$106</c:f>
              <c:numCache>
                <c:formatCode>0.00E+00</c:formatCode>
                <c:ptCount val="2"/>
                <c:pt idx="0">
                  <c:v>5604.22</c:v>
                </c:pt>
                <c:pt idx="1">
                  <c:v>5604.22</c:v>
                </c:pt>
              </c:numCache>
            </c:numRef>
          </c:xVal>
          <c:yVal>
            <c:numRef>
              <c:f>stag!$CQ$105:$CQ$106</c:f>
              <c:numCache>
                <c:formatCode>0.00E+00</c:formatCode>
                <c:ptCount val="2"/>
                <c:pt idx="0">
                  <c:v>0.85701800000000006</c:v>
                </c:pt>
                <c:pt idx="1">
                  <c:v>0.85701800000000006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9-42C3-B766-71E054173478}"/>
            </c:ext>
          </c:extLst>
        </c:ser>
        <c:ser>
          <c:idx val="3"/>
          <c:order val="5"/>
          <c:tx>
            <c:v>Fo100-2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CC99FF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stag!$BR$27:$BR$31</c:f>
                <c:numCache>
                  <c:formatCode>General</c:formatCode>
                  <c:ptCount val="5"/>
                  <c:pt idx="0">
                    <c:v>230.70845632441683</c:v>
                  </c:pt>
                  <c:pt idx="1">
                    <c:v>204.16337762444041</c:v>
                  </c:pt>
                  <c:pt idx="2">
                    <c:v>185.44506012052034</c:v>
                  </c:pt>
                  <c:pt idx="3">
                    <c:v>200.78629509039027</c:v>
                  </c:pt>
                  <c:pt idx="4">
                    <c:v>189.23</c:v>
                  </c:pt>
                </c:numCache>
              </c:numRef>
            </c:plus>
            <c:minus>
              <c:numRef>
                <c:f>stag!$BR$27:$BR$31</c:f>
                <c:numCache>
                  <c:formatCode>General</c:formatCode>
                  <c:ptCount val="5"/>
                  <c:pt idx="0">
                    <c:v>230.70845632441683</c:v>
                  </c:pt>
                  <c:pt idx="1">
                    <c:v>204.16337762444041</c:v>
                  </c:pt>
                  <c:pt idx="2">
                    <c:v>185.44506012052034</c:v>
                  </c:pt>
                  <c:pt idx="3">
                    <c:v>200.78629509039027</c:v>
                  </c:pt>
                  <c:pt idx="4">
                    <c:v>189.23</c:v>
                  </c:pt>
                </c:numCache>
              </c:numRef>
            </c:minus>
            <c:spPr>
              <a:ln w="12700">
                <a:solidFill>
                  <a:srgbClr val="CC99FF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stag!$CF$27:$CF$31</c:f>
                <c:numCache>
                  <c:formatCode>General</c:formatCode>
                  <c:ptCount val="5"/>
                  <c:pt idx="0">
                    <c:v>0.13397954637190765</c:v>
                  </c:pt>
                  <c:pt idx="1">
                    <c:v>0.15158358257447235</c:v>
                  </c:pt>
                  <c:pt idx="2">
                    <c:v>0.14701781821222359</c:v>
                  </c:pt>
                  <c:pt idx="3">
                    <c:v>0.21398329447618678</c:v>
                  </c:pt>
                  <c:pt idx="4">
                    <c:v>0.17080783782709616</c:v>
                  </c:pt>
                </c:numCache>
              </c:numRef>
            </c:plus>
            <c:minus>
              <c:numRef>
                <c:f>stag!$CF$27:$CF$31</c:f>
                <c:numCache>
                  <c:formatCode>General</c:formatCode>
                  <c:ptCount val="5"/>
                  <c:pt idx="0">
                    <c:v>0.13397954637190765</c:v>
                  </c:pt>
                  <c:pt idx="1">
                    <c:v>0.15158358257447235</c:v>
                  </c:pt>
                  <c:pt idx="2">
                    <c:v>0.14701781821222359</c:v>
                  </c:pt>
                  <c:pt idx="3">
                    <c:v>0.21398329447618678</c:v>
                  </c:pt>
                  <c:pt idx="4">
                    <c:v>0.17080783782709616</c:v>
                  </c:pt>
                </c:numCache>
              </c:numRef>
            </c:minus>
            <c:spPr>
              <a:ln w="12700">
                <a:solidFill>
                  <a:srgbClr val="CC99FF"/>
                </a:solidFill>
                <a:prstDash val="solid"/>
              </a:ln>
            </c:spPr>
          </c:errBars>
          <c:xVal>
            <c:numRef>
              <c:f>stag!$BQ$27:$BQ$31</c:f>
              <c:numCache>
                <c:formatCode>0</c:formatCode>
                <c:ptCount val="5"/>
                <c:pt idx="0">
                  <c:v>4532.7749999999996</c:v>
                </c:pt>
                <c:pt idx="1">
                  <c:v>4762.3249999999998</c:v>
                </c:pt>
                <c:pt idx="2">
                  <c:v>4084.9</c:v>
                </c:pt>
                <c:pt idx="3">
                  <c:v>4324.7333333333327</c:v>
                </c:pt>
                <c:pt idx="4">
                  <c:v>5168.7333333333336</c:v>
                </c:pt>
              </c:numCache>
            </c:numRef>
          </c:xVal>
          <c:yVal>
            <c:numRef>
              <c:f>stag!$CE$27:$CE$31</c:f>
              <c:numCache>
                <c:formatCode>0.00</c:formatCode>
                <c:ptCount val="5"/>
                <c:pt idx="0">
                  <c:v>2.2782925000000001</c:v>
                </c:pt>
                <c:pt idx="1">
                  <c:v>2.2318787499999999</c:v>
                </c:pt>
                <c:pt idx="2">
                  <c:v>2.2000175</c:v>
                </c:pt>
                <c:pt idx="3">
                  <c:v>2.1942465000000002</c:v>
                </c:pt>
                <c:pt idx="4">
                  <c:v>2.1041194999999999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D9-42C3-B766-71E05417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19864"/>
        <c:axId val="1"/>
      </c:scatterChart>
      <c:valAx>
        <c:axId val="554219864"/>
        <c:scaling>
          <c:orientation val="minMax"/>
          <c:max val="6500"/>
          <c:min val="35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0.43362925058244073"/>
              <c:y val="0.94084558343678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.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ρ (g/cm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5266133299532865E-3"/>
              <c:y val="0.2951723007530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2198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5590200445434"/>
          <c:y val="1.6806768663473453E-2"/>
          <c:w val="0.2828507795100223"/>
          <c:h val="0.266853845616825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w/forsterite aneos</a:t>
            </a:r>
          </a:p>
        </c:rich>
      </c:tx>
      <c:layout>
        <c:manualLayout>
          <c:xMode val="edge"/>
          <c:yMode val="edge"/>
          <c:x val="0.64418677801005864"/>
          <c:y val="1.400564055289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2569759004541"/>
          <c:y val="4.4818049769262541E-2"/>
          <c:w val="0.86511726144311119"/>
          <c:h val="0.8347361769525149"/>
        </c:manualLayout>
      </c:layout>
      <c:scatterChart>
        <c:scatterStyle val="lineMarker"/>
        <c:varyColors val="0"/>
        <c:ser>
          <c:idx val="1"/>
          <c:order val="0"/>
          <c:tx>
            <c:v>Fo Hug</c:v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none"/>
          </c:marker>
          <c:xVal>
            <c:numRef>
              <c:f>stag!$CS$6:$CS$83</c:f>
              <c:numCache>
                <c:formatCode>0.00</c:formatCode>
                <c:ptCount val="78"/>
                <c:pt idx="0">
                  <c:v>4</c:v>
                </c:pt>
                <c:pt idx="1">
                  <c:v>4.0999999999999996</c:v>
                </c:pt>
                <c:pt idx="2">
                  <c:v>4.1999999999999993</c:v>
                </c:pt>
                <c:pt idx="3">
                  <c:v>4.2999999999999989</c:v>
                </c:pt>
                <c:pt idx="4">
                  <c:v>4.3999999999999986</c:v>
                </c:pt>
                <c:pt idx="5">
                  <c:v>4.4999999999999982</c:v>
                </c:pt>
                <c:pt idx="6">
                  <c:v>4.5999999999999979</c:v>
                </c:pt>
                <c:pt idx="7">
                  <c:v>4.6999999999999975</c:v>
                </c:pt>
                <c:pt idx="8">
                  <c:v>4.7999999999999972</c:v>
                </c:pt>
                <c:pt idx="9">
                  <c:v>4.8999999999999968</c:v>
                </c:pt>
                <c:pt idx="10">
                  <c:v>4.9999999999999964</c:v>
                </c:pt>
                <c:pt idx="11">
                  <c:v>5.0999999999999961</c:v>
                </c:pt>
                <c:pt idx="12">
                  <c:v>5.1999999999999957</c:v>
                </c:pt>
                <c:pt idx="13">
                  <c:v>5.2999999999999954</c:v>
                </c:pt>
                <c:pt idx="14">
                  <c:v>5.399999999999995</c:v>
                </c:pt>
                <c:pt idx="15">
                  <c:v>5.4999999999999947</c:v>
                </c:pt>
                <c:pt idx="16">
                  <c:v>5.5999999999999943</c:v>
                </c:pt>
                <c:pt idx="17">
                  <c:v>5.699999999999994</c:v>
                </c:pt>
                <c:pt idx="18">
                  <c:v>5.7999999999999936</c:v>
                </c:pt>
                <c:pt idx="19">
                  <c:v>5.8999999999999932</c:v>
                </c:pt>
                <c:pt idx="20">
                  <c:v>5.9999999999999929</c:v>
                </c:pt>
                <c:pt idx="21">
                  <c:v>6.0999999999999925</c:v>
                </c:pt>
                <c:pt idx="22">
                  <c:v>6.1999999999999922</c:v>
                </c:pt>
                <c:pt idx="23">
                  <c:v>6.2999999999999918</c:v>
                </c:pt>
                <c:pt idx="24">
                  <c:v>6.3999999999999915</c:v>
                </c:pt>
                <c:pt idx="25">
                  <c:v>6.4999999999999911</c:v>
                </c:pt>
                <c:pt idx="26">
                  <c:v>6.5999999999999908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6.9999999999999893</c:v>
                </c:pt>
                <c:pt idx="31">
                  <c:v>7.099999999999989</c:v>
                </c:pt>
                <c:pt idx="32">
                  <c:v>7.1999999999999886</c:v>
                </c:pt>
                <c:pt idx="33">
                  <c:v>7.2999999999999883</c:v>
                </c:pt>
                <c:pt idx="34">
                  <c:v>7.3999999999999879</c:v>
                </c:pt>
                <c:pt idx="35">
                  <c:v>7.4999999999999876</c:v>
                </c:pt>
                <c:pt idx="36">
                  <c:v>7.5999999999999872</c:v>
                </c:pt>
                <c:pt idx="37">
                  <c:v>7.6999999999999869</c:v>
                </c:pt>
                <c:pt idx="38">
                  <c:v>7.7999999999999865</c:v>
                </c:pt>
                <c:pt idx="39">
                  <c:v>7.8999999999999861</c:v>
                </c:pt>
                <c:pt idx="40">
                  <c:v>7.9999999999999858</c:v>
                </c:pt>
                <c:pt idx="41">
                  <c:v>8.0999999999999854</c:v>
                </c:pt>
                <c:pt idx="42">
                  <c:v>8.1999999999999851</c:v>
                </c:pt>
                <c:pt idx="43">
                  <c:v>8.2999999999999847</c:v>
                </c:pt>
                <c:pt idx="44">
                  <c:v>8.3999999999999844</c:v>
                </c:pt>
                <c:pt idx="45">
                  <c:v>8.499999999999984</c:v>
                </c:pt>
                <c:pt idx="46">
                  <c:v>8.5999999999999837</c:v>
                </c:pt>
                <c:pt idx="47">
                  <c:v>8.6999999999999833</c:v>
                </c:pt>
                <c:pt idx="48">
                  <c:v>8.7999999999999829</c:v>
                </c:pt>
                <c:pt idx="49">
                  <c:v>8.8999999999999826</c:v>
                </c:pt>
                <c:pt idx="50">
                  <c:v>8.9999999999999822</c:v>
                </c:pt>
                <c:pt idx="51">
                  <c:v>9.0999999999999819</c:v>
                </c:pt>
                <c:pt idx="52">
                  <c:v>9.1999999999999815</c:v>
                </c:pt>
                <c:pt idx="53">
                  <c:v>9.2999999999999812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9.899999999999979</c:v>
                </c:pt>
                <c:pt idx="60">
                  <c:v>9.9999999999999787</c:v>
                </c:pt>
                <c:pt idx="61">
                  <c:v>10.099999999999978</c:v>
                </c:pt>
                <c:pt idx="62">
                  <c:v>10.199999999999978</c:v>
                </c:pt>
                <c:pt idx="63">
                  <c:v>10.299999999999978</c:v>
                </c:pt>
                <c:pt idx="64">
                  <c:v>10.399999999999977</c:v>
                </c:pt>
                <c:pt idx="65">
                  <c:v>10.499999999999977</c:v>
                </c:pt>
                <c:pt idx="66">
                  <c:v>10.599999999999977</c:v>
                </c:pt>
                <c:pt idx="67">
                  <c:v>10.699999999999976</c:v>
                </c:pt>
                <c:pt idx="68">
                  <c:v>10.799999999999976</c:v>
                </c:pt>
                <c:pt idx="69">
                  <c:v>10.899999999999975</c:v>
                </c:pt>
                <c:pt idx="70">
                  <c:v>10.999999999999975</c:v>
                </c:pt>
                <c:pt idx="71">
                  <c:v>11.099999999999975</c:v>
                </c:pt>
                <c:pt idx="72">
                  <c:v>11.199999999999974</c:v>
                </c:pt>
                <c:pt idx="73">
                  <c:v>11.299999999999974</c:v>
                </c:pt>
                <c:pt idx="74">
                  <c:v>11.399999999999974</c:v>
                </c:pt>
                <c:pt idx="75">
                  <c:v>11.499999999999973</c:v>
                </c:pt>
                <c:pt idx="76">
                  <c:v>11.599999999999973</c:v>
                </c:pt>
                <c:pt idx="77">
                  <c:v>11.699999999999973</c:v>
                </c:pt>
              </c:numCache>
            </c:numRef>
          </c:xVal>
          <c:yVal>
            <c:numRef>
              <c:f>stag!$CU$6:$CU$83</c:f>
              <c:numCache>
                <c:formatCode>0.00</c:formatCode>
                <c:ptCount val="78"/>
                <c:pt idx="0">
                  <c:v>10.558620892032067</c:v>
                </c:pt>
                <c:pt idx="1">
                  <c:v>10.699022739911014</c:v>
                </c:pt>
                <c:pt idx="2">
                  <c:v>10.839843950951716</c:v>
                </c:pt>
                <c:pt idx="3">
                  <c:v>10.981023345970868</c:v>
                </c:pt>
                <c:pt idx="4">
                  <c:v>11.122503898767865</c:v>
                </c:pt>
                <c:pt idx="5">
                  <c:v>11.264232504504289</c:v>
                </c:pt>
                <c:pt idx="6">
                  <c:v>11.406159759862245</c:v>
                </c:pt>
                <c:pt idx="7">
                  <c:v>11.548239754413963</c:v>
                </c:pt>
                <c:pt idx="8">
                  <c:v>11.690429872661474</c:v>
                </c:pt>
                <c:pt idx="9">
                  <c:v>11.832690606230313</c:v>
                </c:pt>
                <c:pt idx="10">
                  <c:v>11.974985375725399</c:v>
                </c:pt>
                <c:pt idx="11">
                  <c:v>12.117280361780036</c:v>
                </c:pt>
                <c:pt idx="12">
                  <c:v>12.259544344851051</c:v>
                </c:pt>
                <c:pt idx="13">
                  <c:v>12.401748553333913</c:v>
                </c:pt>
                <c:pt idx="14">
                  <c:v>12.543866519591687</c:v>
                </c:pt>
                <c:pt idx="15">
                  <c:v>12.685873943510739</c:v>
                </c:pt>
                <c:pt idx="16">
                  <c:v>12.827748563214268</c:v>
                </c:pt>
                <c:pt idx="17">
                  <c:v>12.969470032582146</c:v>
                </c:pt>
                <c:pt idx="18">
                  <c:v>13.111019805242044</c:v>
                </c:pt>
                <c:pt idx="19">
                  <c:v>13.252381024712713</c:v>
                </c:pt>
                <c:pt idx="20">
                  <c:v>13.393538420395277</c:v>
                </c:pt>
                <c:pt idx="21">
                  <c:v>13.534478209122859</c:v>
                </c:pt>
                <c:pt idx="22">
                  <c:v>13.675188001992566</c:v>
                </c:pt>
                <c:pt idx="23">
                  <c:v>13.815656716216907</c:v>
                </c:pt>
                <c:pt idx="24">
                  <c:v>13.955874491744311</c:v>
                </c:pt>
                <c:pt idx="25">
                  <c:v>14.095832612410232</c:v>
                </c:pt>
                <c:pt idx="26">
                  <c:v>14.235523431391766</c:v>
                </c:pt>
                <c:pt idx="27">
                  <c:v>14.374940300749495</c:v>
                </c:pt>
                <c:pt idx="28">
                  <c:v>14.514077504850674</c:v>
                </c:pt>
                <c:pt idx="29">
                  <c:v>14.652930197477703</c:v>
                </c:pt>
                <c:pt idx="30">
                  <c:v>14.791494342435195</c:v>
                </c:pt>
                <c:pt idx="31">
                  <c:v>14.92976665747805</c:v>
                </c:pt>
                <c:pt idx="32">
                  <c:v>15.06774456139134</c:v>
                </c:pt>
                <c:pt idx="33">
                  <c:v>15.205426124061084</c:v>
                </c:pt>
                <c:pt idx="34">
                  <c:v>15.342810019382727</c:v>
                </c:pt>
                <c:pt idx="35">
                  <c:v>15.479895480861513</c:v>
                </c:pt>
                <c:pt idx="36">
                  <c:v>15.616682259766122</c:v>
                </c:pt>
                <c:pt idx="37">
                  <c:v>15.753170585703522</c:v>
                </c:pt>
                <c:pt idx="38">
                  <c:v>15.889361129489576</c:v>
                </c:pt>
                <c:pt idx="39">
                  <c:v>16.02525496819592</c:v>
                </c:pt>
                <c:pt idx="40">
                  <c:v>16.160853552259585</c:v>
                </c:pt>
                <c:pt idx="41">
                  <c:v>16.296158674547286</c:v>
                </c:pt>
                <c:pt idx="42">
                  <c:v>16.431172441271713</c:v>
                </c:pt>
                <c:pt idx="43">
                  <c:v>16.5658972446621</c:v>
                </c:pt>
                <c:pt idx="44">
                  <c:v>16.700335737296271</c:v>
                </c:pt>
                <c:pt idx="45">
                  <c:v>16.834490808005821</c:v>
                </c:pt>
                <c:pt idx="46">
                  <c:v>16.968365559270573</c:v>
                </c:pt>
                <c:pt idx="47">
                  <c:v>17.101963286022578</c:v>
                </c:pt>
                <c:pt idx="48">
                  <c:v>17.235287455783805</c:v>
                </c:pt>
                <c:pt idx="49">
                  <c:v>17.368341690065616</c:v>
                </c:pt>
                <c:pt idx="50">
                  <c:v>17.501129746961524</c:v>
                </c:pt>
                <c:pt idx="51">
                  <c:v>17.633655504868333</c:v>
                </c:pt>
                <c:pt idx="52">
                  <c:v>17.76592294727384</c:v>
                </c:pt>
                <c:pt idx="53">
                  <c:v>17.897936148552581</c:v>
                </c:pt>
                <c:pt idx="54">
                  <c:v>18.029699260713926</c:v>
                </c:pt>
                <c:pt idx="55">
                  <c:v>18.161216501049616</c:v>
                </c:pt>
                <c:pt idx="56">
                  <c:v>18.292492140630678</c:v>
                </c:pt>
                <c:pt idx="57">
                  <c:v>18.423530493606055</c:v>
                </c:pt>
                <c:pt idx="58">
                  <c:v>18.55433590725773</c:v>
                </c:pt>
                <c:pt idx="59">
                  <c:v>18.684912752769542</c:v>
                </c:pt>
                <c:pt idx="60">
                  <c:v>18.815265416668961</c:v>
                </c:pt>
                <c:pt idx="61">
                  <c:v>18.945398292903274</c:v>
                </c:pt>
                <c:pt idx="62">
                  <c:v>19.07531577551358</c:v>
                </c:pt>
                <c:pt idx="63">
                  <c:v>19.205022251871846</c:v>
                </c:pt>
                <c:pt idx="64">
                  <c:v>19.334522096448236</c:v>
                </c:pt>
                <c:pt idx="65">
                  <c:v>19.463819665077445</c:v>
                </c:pt>
                <c:pt idx="66">
                  <c:v>19.592919289694482</c:v>
                </c:pt>
                <c:pt idx="67">
                  <c:v>19.721825273511971</c:v>
                </c:pt>
                <c:pt idx="68">
                  <c:v>19.85054188661238</c:v>
                </c:pt>
                <c:pt idx="69">
                  <c:v>19.979073361930059</c:v>
                </c:pt>
                <c:pt idx="70">
                  <c:v>20.107423891599339</c:v>
                </c:pt>
                <c:pt idx="71">
                  <c:v>20.235597623646104</c:v>
                </c:pt>
                <c:pt idx="72">
                  <c:v>20.363598659001553</c:v>
                </c:pt>
                <c:pt idx="73">
                  <c:v>20.491431048817969</c:v>
                </c:pt>
                <c:pt idx="74">
                  <c:v>20.619098792067366</c:v>
                </c:pt>
                <c:pt idx="75">
                  <c:v>20.746605833405035</c:v>
                </c:pt>
                <c:pt idx="76">
                  <c:v>20.873956061280808</c:v>
                </c:pt>
                <c:pt idx="77">
                  <c:v>21.001153306281978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7-43B3-AFD9-950C186634F9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plus>
            <c:min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stag!$BD$3:$BD$25</c:f>
                <c:numCache>
                  <c:formatCode>General</c:formatCode>
                  <c:ptCount val="23"/>
                  <c:pt idx="0">
                    <c:v>0.15283680090592547</c:v>
                  </c:pt>
                  <c:pt idx="1">
                    <c:v>0.12839149624773322</c:v>
                  </c:pt>
                  <c:pt idx="2">
                    <c:v>0.1505179662497704</c:v>
                  </c:pt>
                  <c:pt idx="3">
                    <c:v>0.12255261772524408</c:v>
                  </c:pt>
                  <c:pt idx="6">
                    <c:v>9.353730351937517E-2</c:v>
                  </c:pt>
                  <c:pt idx="7">
                    <c:v>0.16065229681491766</c:v>
                  </c:pt>
                  <c:pt idx="8">
                    <c:v>8.5901430855330405E-2</c:v>
                  </c:pt>
                  <c:pt idx="9">
                    <c:v>9.9152083566838412E-2</c:v>
                  </c:pt>
                  <c:pt idx="12">
                    <c:v>0.26508204133572733</c:v>
                  </c:pt>
                  <c:pt idx="13">
                    <c:v>0.13338099913160031</c:v>
                  </c:pt>
                  <c:pt idx="15">
                    <c:v>0.20416642144136751</c:v>
                  </c:pt>
                  <c:pt idx="16">
                    <c:v>0.18577400025465776</c:v>
                  </c:pt>
                  <c:pt idx="17">
                    <c:v>0.13193851046236124</c:v>
                  </c:pt>
                  <c:pt idx="20">
                    <c:v>0.26784190574810646</c:v>
                  </c:pt>
                  <c:pt idx="21">
                    <c:v>0.14256018575462837</c:v>
                  </c:pt>
                  <c:pt idx="22">
                    <c:v>0.10369726125962869</c:v>
                  </c:pt>
                </c:numCache>
              </c:numRef>
            </c:plus>
            <c:minus>
              <c:numRef>
                <c:f>stag!$BD$3:$BD$25</c:f>
                <c:numCache>
                  <c:formatCode>General</c:formatCode>
                  <c:ptCount val="23"/>
                  <c:pt idx="0">
                    <c:v>0.15283680090592547</c:v>
                  </c:pt>
                  <c:pt idx="1">
                    <c:v>0.12839149624773322</c:v>
                  </c:pt>
                  <c:pt idx="2">
                    <c:v>0.1505179662497704</c:v>
                  </c:pt>
                  <c:pt idx="3">
                    <c:v>0.12255261772524408</c:v>
                  </c:pt>
                  <c:pt idx="6">
                    <c:v>9.353730351937517E-2</c:v>
                  </c:pt>
                  <c:pt idx="7">
                    <c:v>0.16065229681491766</c:v>
                  </c:pt>
                  <c:pt idx="8">
                    <c:v>8.5901430855330405E-2</c:v>
                  </c:pt>
                  <c:pt idx="9">
                    <c:v>9.9152083566838412E-2</c:v>
                  </c:pt>
                  <c:pt idx="12">
                    <c:v>0.26508204133572733</c:v>
                  </c:pt>
                  <c:pt idx="13">
                    <c:v>0.13338099913160031</c:v>
                  </c:pt>
                  <c:pt idx="15">
                    <c:v>0.20416642144136751</c:v>
                  </c:pt>
                  <c:pt idx="16">
                    <c:v>0.18577400025465776</c:v>
                  </c:pt>
                  <c:pt idx="17">
                    <c:v>0.13193851046236124</c:v>
                  </c:pt>
                  <c:pt idx="20">
                    <c:v>0.26784190574810646</c:v>
                  </c:pt>
                  <c:pt idx="21">
                    <c:v>0.14256018575462837</c:v>
                  </c:pt>
                  <c:pt idx="22">
                    <c:v>0.10369726125962869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stag!$BI$3:$BI$25</c:f>
              <c:numCache>
                <c:formatCode>0.00</c:formatCode>
                <c:ptCount val="23"/>
                <c:pt idx="0">
                  <c:v>7.0057999999999998</c:v>
                </c:pt>
                <c:pt idx="1">
                  <c:v>6.9360999999999997</c:v>
                </c:pt>
                <c:pt idx="2">
                  <c:v>6.9875999999999996</c:v>
                </c:pt>
                <c:pt idx="3">
                  <c:v>6.9381000000000004</c:v>
                </c:pt>
                <c:pt idx="6">
                  <c:v>7.4817</c:v>
                </c:pt>
                <c:pt idx="7">
                  <c:v>7.4165000000000001</c:v>
                </c:pt>
                <c:pt idx="8">
                  <c:v>7.3753000000000002</c:v>
                </c:pt>
                <c:pt idx="9">
                  <c:v>7.3596000000000004</c:v>
                </c:pt>
                <c:pt idx="12">
                  <c:v>6.0993000000000004</c:v>
                </c:pt>
                <c:pt idx="13">
                  <c:v>6.1706000000000003</c:v>
                </c:pt>
                <c:pt idx="15">
                  <c:v>6.5590999999999999</c:v>
                </c:pt>
                <c:pt idx="16">
                  <c:v>6.5220000000000002</c:v>
                </c:pt>
                <c:pt idx="17">
                  <c:v>6.5589000000000004</c:v>
                </c:pt>
                <c:pt idx="20">
                  <c:v>8.4318000000000008</c:v>
                </c:pt>
                <c:pt idx="21">
                  <c:v>8.3729999999999993</c:v>
                </c:pt>
                <c:pt idx="22">
                  <c:v>8.3888999999999996</c:v>
                </c:pt>
              </c:numCache>
            </c:numRef>
          </c:xVal>
          <c:yVal>
            <c:numRef>
              <c:f>stag!$BC$3:$BC$25</c:f>
              <c:numCache>
                <c:formatCode>0.00</c:formatCode>
                <c:ptCount val="23"/>
                <c:pt idx="0">
                  <c:v>14.185695947471746</c:v>
                </c:pt>
                <c:pt idx="1">
                  <c:v>14.557765539375847</c:v>
                </c:pt>
                <c:pt idx="2">
                  <c:v>14.297991485666387</c:v>
                </c:pt>
                <c:pt idx="3">
                  <c:v>14.635106447381153</c:v>
                </c:pt>
                <c:pt idx="6">
                  <c:v>15.170738405243576</c:v>
                </c:pt>
                <c:pt idx="7">
                  <c:v>15.292522792204936</c:v>
                </c:pt>
                <c:pt idx="8">
                  <c:v>15.169684639595475</c:v>
                </c:pt>
                <c:pt idx="9">
                  <c:v>15.187912450539692</c:v>
                </c:pt>
                <c:pt idx="12">
                  <c:v>13.241429686468845</c:v>
                </c:pt>
                <c:pt idx="13">
                  <c:v>12.9894132320757</c:v>
                </c:pt>
                <c:pt idx="15">
                  <c:v>13.842507090282194</c:v>
                </c:pt>
                <c:pt idx="16">
                  <c:v>13.909978105573749</c:v>
                </c:pt>
                <c:pt idx="17">
                  <c:v>13.748732639540354</c:v>
                </c:pt>
                <c:pt idx="20">
                  <c:v>16.386652767471304</c:v>
                </c:pt>
                <c:pt idx="21">
                  <c:v>16.502952450142857</c:v>
                </c:pt>
                <c:pt idx="22">
                  <c:v>16.482136657273834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7-43B3-AFD9-950C186634F9}"/>
            </c:ext>
          </c:extLst>
        </c:ser>
        <c:ser>
          <c:idx val="4"/>
          <c:order val="2"/>
          <c:tx>
            <c:v>Fo100</c:v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8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3024751944843038"/>
                  <c:y val="0.4258838603618235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8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stag!$BY$3:$BY$25</c:f>
                <c:numCache>
                  <c:formatCode>General</c:formatCode>
                  <c:ptCount val="23"/>
                  <c:pt idx="0">
                    <c:v>0.29873</c:v>
                  </c:pt>
                  <c:pt idx="1">
                    <c:v>0.34960999999999998</c:v>
                  </c:pt>
                  <c:pt idx="2">
                    <c:v>0.34910000000000002</c:v>
                  </c:pt>
                  <c:pt idx="3">
                    <c:v>0.12159</c:v>
                  </c:pt>
                  <c:pt idx="6">
                    <c:v>0.18929000000000001</c:v>
                  </c:pt>
                  <c:pt idx="7">
                    <c:v>0.31067</c:v>
                  </c:pt>
                  <c:pt idx="8">
                    <c:v>0.62370999999999999</c:v>
                  </c:pt>
                  <c:pt idx="9">
                    <c:v>0.13164000000000001</c:v>
                  </c:pt>
                  <c:pt idx="12">
                    <c:v>0.40183000000000002</c:v>
                  </c:pt>
                  <c:pt idx="13">
                    <c:v>0.33517000000000002</c:v>
                  </c:pt>
                  <c:pt idx="16">
                    <c:v>0.64922999999999997</c:v>
                  </c:pt>
                  <c:pt idx="17">
                    <c:v>0.33100000000000002</c:v>
                  </c:pt>
                  <c:pt idx="20">
                    <c:v>0.31919999999999998</c:v>
                  </c:pt>
                  <c:pt idx="21">
                    <c:v>0.44824999999999998</c:v>
                  </c:pt>
                  <c:pt idx="22">
                    <c:v>0.39272000000000001</c:v>
                  </c:pt>
                </c:numCache>
              </c:numRef>
            </c:plus>
            <c:minus>
              <c:numRef>
                <c:f>stag!$BY$3:$BY$25</c:f>
                <c:numCache>
                  <c:formatCode>General</c:formatCode>
                  <c:ptCount val="23"/>
                  <c:pt idx="0">
                    <c:v>0.29873</c:v>
                  </c:pt>
                  <c:pt idx="1">
                    <c:v>0.34960999999999998</c:v>
                  </c:pt>
                  <c:pt idx="2">
                    <c:v>0.34910000000000002</c:v>
                  </c:pt>
                  <c:pt idx="3">
                    <c:v>0.12159</c:v>
                  </c:pt>
                  <c:pt idx="6">
                    <c:v>0.18929000000000001</c:v>
                  </c:pt>
                  <c:pt idx="7">
                    <c:v>0.31067</c:v>
                  </c:pt>
                  <c:pt idx="8">
                    <c:v>0.62370999999999999</c:v>
                  </c:pt>
                  <c:pt idx="9">
                    <c:v>0.13164000000000001</c:v>
                  </c:pt>
                  <c:pt idx="12">
                    <c:v>0.40183000000000002</c:v>
                  </c:pt>
                  <c:pt idx="13">
                    <c:v>0.33517000000000002</c:v>
                  </c:pt>
                  <c:pt idx="16">
                    <c:v>0.64922999999999997</c:v>
                  </c:pt>
                  <c:pt idx="17">
                    <c:v>0.33100000000000002</c:v>
                  </c:pt>
                  <c:pt idx="20">
                    <c:v>0.31919999999999998</c:v>
                  </c:pt>
                  <c:pt idx="21">
                    <c:v>0.44824999999999998</c:v>
                  </c:pt>
                  <c:pt idx="22">
                    <c:v>0.39272000000000001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stag!$BW$3:$BW$25</c:f>
                <c:numCache>
                  <c:formatCode>General</c:formatCode>
                  <c:ptCount val="23"/>
                  <c:pt idx="0">
                    <c:v>0.10131999999999999</c:v>
                  </c:pt>
                  <c:pt idx="1">
                    <c:v>9.7458000000000003E-2</c:v>
                  </c:pt>
                  <c:pt idx="2">
                    <c:v>0.11312</c:v>
                  </c:pt>
                  <c:pt idx="3">
                    <c:v>3.5465000000000003E-2</c:v>
                  </c:pt>
                  <c:pt idx="6">
                    <c:v>6.5010999999999999E-2</c:v>
                  </c:pt>
                  <c:pt idx="7">
                    <c:v>5.9672999999999997E-2</c:v>
                  </c:pt>
                  <c:pt idx="8">
                    <c:v>0.28508</c:v>
                  </c:pt>
                  <c:pt idx="9">
                    <c:v>4.3318000000000002E-2</c:v>
                  </c:pt>
                  <c:pt idx="12">
                    <c:v>0.12751000000000001</c:v>
                  </c:pt>
                  <c:pt idx="13">
                    <c:v>8.9423000000000002E-2</c:v>
                  </c:pt>
                  <c:pt idx="16">
                    <c:v>0.25622</c:v>
                  </c:pt>
                  <c:pt idx="17">
                    <c:v>7.9530000000000003E-2</c:v>
                  </c:pt>
                  <c:pt idx="20">
                    <c:v>0.12185</c:v>
                  </c:pt>
                  <c:pt idx="21">
                    <c:v>0.19930999999999999</c:v>
                  </c:pt>
                  <c:pt idx="22">
                    <c:v>0.14878</c:v>
                  </c:pt>
                </c:numCache>
              </c:numRef>
            </c:plus>
            <c:minus>
              <c:numRef>
                <c:f>stag!$BW$3:$BW$25</c:f>
                <c:numCache>
                  <c:formatCode>General</c:formatCode>
                  <c:ptCount val="23"/>
                  <c:pt idx="0">
                    <c:v>0.10131999999999999</c:v>
                  </c:pt>
                  <c:pt idx="1">
                    <c:v>9.7458000000000003E-2</c:v>
                  </c:pt>
                  <c:pt idx="2">
                    <c:v>0.11312</c:v>
                  </c:pt>
                  <c:pt idx="3">
                    <c:v>3.5465000000000003E-2</c:v>
                  </c:pt>
                  <c:pt idx="6">
                    <c:v>6.5010999999999999E-2</c:v>
                  </c:pt>
                  <c:pt idx="7">
                    <c:v>5.9672999999999997E-2</c:v>
                  </c:pt>
                  <c:pt idx="8">
                    <c:v>0.28508</c:v>
                  </c:pt>
                  <c:pt idx="9">
                    <c:v>4.3318000000000002E-2</c:v>
                  </c:pt>
                  <c:pt idx="12">
                    <c:v>0.12751000000000001</c:v>
                  </c:pt>
                  <c:pt idx="13">
                    <c:v>8.9423000000000002E-2</c:v>
                  </c:pt>
                  <c:pt idx="16">
                    <c:v>0.25622</c:v>
                  </c:pt>
                  <c:pt idx="17">
                    <c:v>7.9530000000000003E-2</c:v>
                  </c:pt>
                  <c:pt idx="20">
                    <c:v>0.12185</c:v>
                  </c:pt>
                  <c:pt idx="21">
                    <c:v>0.19930999999999999</c:v>
                  </c:pt>
                  <c:pt idx="22">
                    <c:v>0.14878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stag!$BX$3:$BX$25</c:f>
              <c:numCache>
                <c:formatCode>0.00</c:formatCode>
                <c:ptCount val="23"/>
                <c:pt idx="0">
                  <c:v>5.4603999999999999</c:v>
                </c:pt>
                <c:pt idx="1">
                  <c:v>8.1151999999999997</c:v>
                </c:pt>
                <c:pt idx="2">
                  <c:v>5.3739999999999997</c:v>
                </c:pt>
                <c:pt idx="3">
                  <c:v>5.3212999999999999</c:v>
                </c:pt>
                <c:pt idx="6">
                  <c:v>5.6539000000000001</c:v>
                </c:pt>
                <c:pt idx="7">
                  <c:v>8.5970999999999993</c:v>
                </c:pt>
                <c:pt idx="8">
                  <c:v>6.4279000000000002</c:v>
                </c:pt>
                <c:pt idx="9">
                  <c:v>5.6615000000000002</c:v>
                </c:pt>
                <c:pt idx="12">
                  <c:v>4.9618000000000002</c:v>
                </c:pt>
                <c:pt idx="13">
                  <c:v>7.2434000000000003</c:v>
                </c:pt>
                <c:pt idx="16">
                  <c:v>5.6539999999999999</c:v>
                </c:pt>
                <c:pt idx="17">
                  <c:v>7.4265999999999996</c:v>
                </c:pt>
                <c:pt idx="20">
                  <c:v>10.849</c:v>
                </c:pt>
                <c:pt idx="21">
                  <c:v>9.5191999999999997</c:v>
                </c:pt>
                <c:pt idx="22">
                  <c:v>9.4467999999999996</c:v>
                </c:pt>
              </c:numCache>
            </c:numRef>
          </c:xVal>
          <c:yVal>
            <c:numRef>
              <c:f>stag!$BV$3:$BV$25</c:f>
              <c:numCache>
                <c:formatCode>0.00</c:formatCode>
                <c:ptCount val="23"/>
                <c:pt idx="0">
                  <c:v>10.499000000000001</c:v>
                </c:pt>
                <c:pt idx="1">
                  <c:v>13.962</c:v>
                </c:pt>
                <c:pt idx="2">
                  <c:v>10.532999999999999</c:v>
                </c:pt>
                <c:pt idx="3">
                  <c:v>10.457000000000001</c:v>
                </c:pt>
                <c:pt idx="6">
                  <c:v>10.855</c:v>
                </c:pt>
                <c:pt idx="7">
                  <c:v>14.651</c:v>
                </c:pt>
                <c:pt idx="8">
                  <c:v>11.327</c:v>
                </c:pt>
                <c:pt idx="9">
                  <c:v>10.925000000000001</c:v>
                </c:pt>
                <c:pt idx="12">
                  <c:v>9.7552000000000003</c:v>
                </c:pt>
                <c:pt idx="13">
                  <c:v>12.766</c:v>
                </c:pt>
                <c:pt idx="16">
                  <c:v>10.487</c:v>
                </c:pt>
                <c:pt idx="17">
                  <c:v>13.141999999999999</c:v>
                </c:pt>
                <c:pt idx="20">
                  <c:v>16.097999999999999</c:v>
                </c:pt>
                <c:pt idx="21">
                  <c:v>15.243</c:v>
                </c:pt>
                <c:pt idx="22">
                  <c:v>15.603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7-43B3-AFD9-950C1866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31344"/>
        <c:axId val="1"/>
      </c:scatterChart>
      <c:valAx>
        <c:axId val="554231344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up (km/s)</a:t>
                </a:r>
              </a:p>
            </c:rich>
          </c:tx>
          <c:layout>
            <c:manualLayout>
              <c:xMode val="edge"/>
              <c:yMode val="edge"/>
              <c:x val="0.47053467760449685"/>
              <c:y val="0.94084558343678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2"/>
          <c:min val="8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 (km/s)</a:t>
                </a:r>
              </a:p>
            </c:rich>
          </c:tx>
          <c:layout>
            <c:manualLayout>
              <c:xMode val="edge"/>
              <c:yMode val="edge"/>
              <c:x val="1.5334412186163485E-3"/>
              <c:y val="0.342431242089159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2313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44261837143259"/>
          <c:y val="1.6806768663473453E-2"/>
          <c:w val="0.31860501295082322"/>
          <c:h val="0.193277839629944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w/forsterite aneos</a:t>
            </a:r>
          </a:p>
        </c:rich>
      </c:tx>
      <c:layout>
        <c:manualLayout>
          <c:xMode val="edge"/>
          <c:yMode val="edge"/>
          <c:x val="0.64102710024015752"/>
          <c:y val="1.400564055289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9713632069"/>
          <c:y val="4.4818049769262541E-2"/>
          <c:w val="0.84615577231700789"/>
          <c:h val="0.83753730506309376"/>
        </c:manualLayout>
      </c:layout>
      <c:scatterChart>
        <c:scatterStyle val="lineMarker"/>
        <c:varyColors val="0"/>
        <c:ser>
          <c:idx val="1"/>
          <c:order val="0"/>
          <c:tx>
            <c:v>Fo Hug</c:v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none"/>
          </c:marker>
          <c:xVal>
            <c:numRef>
              <c:f>stag!$CS$6:$CS$83</c:f>
              <c:numCache>
                <c:formatCode>0.00</c:formatCode>
                <c:ptCount val="78"/>
                <c:pt idx="0">
                  <c:v>4</c:v>
                </c:pt>
                <c:pt idx="1">
                  <c:v>4.0999999999999996</c:v>
                </c:pt>
                <c:pt idx="2">
                  <c:v>4.1999999999999993</c:v>
                </c:pt>
                <c:pt idx="3">
                  <c:v>4.2999999999999989</c:v>
                </c:pt>
                <c:pt idx="4">
                  <c:v>4.3999999999999986</c:v>
                </c:pt>
                <c:pt idx="5">
                  <c:v>4.4999999999999982</c:v>
                </c:pt>
                <c:pt idx="6">
                  <c:v>4.5999999999999979</c:v>
                </c:pt>
                <c:pt idx="7">
                  <c:v>4.6999999999999975</c:v>
                </c:pt>
                <c:pt idx="8">
                  <c:v>4.7999999999999972</c:v>
                </c:pt>
                <c:pt idx="9">
                  <c:v>4.8999999999999968</c:v>
                </c:pt>
                <c:pt idx="10">
                  <c:v>4.9999999999999964</c:v>
                </c:pt>
                <c:pt idx="11">
                  <c:v>5.0999999999999961</c:v>
                </c:pt>
                <c:pt idx="12">
                  <c:v>5.1999999999999957</c:v>
                </c:pt>
                <c:pt idx="13">
                  <c:v>5.2999999999999954</c:v>
                </c:pt>
                <c:pt idx="14">
                  <c:v>5.399999999999995</c:v>
                </c:pt>
                <c:pt idx="15">
                  <c:v>5.4999999999999947</c:v>
                </c:pt>
                <c:pt idx="16">
                  <c:v>5.5999999999999943</c:v>
                </c:pt>
                <c:pt idx="17">
                  <c:v>5.699999999999994</c:v>
                </c:pt>
                <c:pt idx="18">
                  <c:v>5.7999999999999936</c:v>
                </c:pt>
                <c:pt idx="19">
                  <c:v>5.8999999999999932</c:v>
                </c:pt>
                <c:pt idx="20">
                  <c:v>5.9999999999999929</c:v>
                </c:pt>
                <c:pt idx="21">
                  <c:v>6.0999999999999925</c:v>
                </c:pt>
                <c:pt idx="22">
                  <c:v>6.1999999999999922</c:v>
                </c:pt>
                <c:pt idx="23">
                  <c:v>6.2999999999999918</c:v>
                </c:pt>
                <c:pt idx="24">
                  <c:v>6.3999999999999915</c:v>
                </c:pt>
                <c:pt idx="25">
                  <c:v>6.4999999999999911</c:v>
                </c:pt>
                <c:pt idx="26">
                  <c:v>6.5999999999999908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6.9999999999999893</c:v>
                </c:pt>
                <c:pt idx="31">
                  <c:v>7.099999999999989</c:v>
                </c:pt>
                <c:pt idx="32">
                  <c:v>7.1999999999999886</c:v>
                </c:pt>
                <c:pt idx="33">
                  <c:v>7.2999999999999883</c:v>
                </c:pt>
                <c:pt idx="34">
                  <c:v>7.3999999999999879</c:v>
                </c:pt>
                <c:pt idx="35">
                  <c:v>7.4999999999999876</c:v>
                </c:pt>
                <c:pt idx="36">
                  <c:v>7.5999999999999872</c:v>
                </c:pt>
                <c:pt idx="37">
                  <c:v>7.6999999999999869</c:v>
                </c:pt>
                <c:pt idx="38">
                  <c:v>7.7999999999999865</c:v>
                </c:pt>
                <c:pt idx="39">
                  <c:v>7.8999999999999861</c:v>
                </c:pt>
                <c:pt idx="40">
                  <c:v>7.9999999999999858</c:v>
                </c:pt>
                <c:pt idx="41">
                  <c:v>8.0999999999999854</c:v>
                </c:pt>
                <c:pt idx="42">
                  <c:v>8.1999999999999851</c:v>
                </c:pt>
                <c:pt idx="43">
                  <c:v>8.2999999999999847</c:v>
                </c:pt>
                <c:pt idx="44">
                  <c:v>8.3999999999999844</c:v>
                </c:pt>
                <c:pt idx="45">
                  <c:v>8.499999999999984</c:v>
                </c:pt>
                <c:pt idx="46">
                  <c:v>8.5999999999999837</c:v>
                </c:pt>
                <c:pt idx="47">
                  <c:v>8.6999999999999833</c:v>
                </c:pt>
                <c:pt idx="48">
                  <c:v>8.7999999999999829</c:v>
                </c:pt>
                <c:pt idx="49">
                  <c:v>8.8999999999999826</c:v>
                </c:pt>
                <c:pt idx="50">
                  <c:v>8.9999999999999822</c:v>
                </c:pt>
                <c:pt idx="51">
                  <c:v>9.0999999999999819</c:v>
                </c:pt>
                <c:pt idx="52">
                  <c:v>9.1999999999999815</c:v>
                </c:pt>
                <c:pt idx="53">
                  <c:v>9.2999999999999812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9.899999999999979</c:v>
                </c:pt>
                <c:pt idx="60">
                  <c:v>9.9999999999999787</c:v>
                </c:pt>
                <c:pt idx="61">
                  <c:v>10.099999999999978</c:v>
                </c:pt>
                <c:pt idx="62">
                  <c:v>10.199999999999978</c:v>
                </c:pt>
                <c:pt idx="63">
                  <c:v>10.299999999999978</c:v>
                </c:pt>
                <c:pt idx="64">
                  <c:v>10.399999999999977</c:v>
                </c:pt>
                <c:pt idx="65">
                  <c:v>10.499999999999977</c:v>
                </c:pt>
                <c:pt idx="66">
                  <c:v>10.599999999999977</c:v>
                </c:pt>
                <c:pt idx="67">
                  <c:v>10.699999999999976</c:v>
                </c:pt>
                <c:pt idx="68">
                  <c:v>10.799999999999976</c:v>
                </c:pt>
                <c:pt idx="69">
                  <c:v>10.899999999999975</c:v>
                </c:pt>
                <c:pt idx="70">
                  <c:v>10.999999999999975</c:v>
                </c:pt>
                <c:pt idx="71">
                  <c:v>11.099999999999975</c:v>
                </c:pt>
                <c:pt idx="72">
                  <c:v>11.199999999999974</c:v>
                </c:pt>
                <c:pt idx="73">
                  <c:v>11.299999999999974</c:v>
                </c:pt>
                <c:pt idx="74">
                  <c:v>11.399999999999974</c:v>
                </c:pt>
                <c:pt idx="75">
                  <c:v>11.499999999999973</c:v>
                </c:pt>
                <c:pt idx="76">
                  <c:v>11.599999999999973</c:v>
                </c:pt>
                <c:pt idx="77">
                  <c:v>11.699999999999973</c:v>
                </c:pt>
              </c:numCache>
            </c:numRef>
          </c:xVal>
          <c:yVal>
            <c:numRef>
              <c:f>stag!$CW$6:$CW$83</c:f>
              <c:numCache>
                <c:formatCode>0.0</c:formatCode>
                <c:ptCount val="78"/>
                <c:pt idx="0">
                  <c:v>135.99503708937303</c:v>
                </c:pt>
                <c:pt idx="1">
                  <c:v>141.24849821230518</c:v>
                </c:pt>
                <c:pt idx="2">
                  <c:v>146.59804959267095</c:v>
                </c:pt>
                <c:pt idx="3">
                  <c:v>152.04324924831263</c:v>
                </c:pt>
                <c:pt idx="4">
                  <c:v>157.58363523774304</c:v>
                </c:pt>
                <c:pt idx="5">
                  <c:v>163.2187289902671</c:v>
                </c:pt>
                <c:pt idx="6">
                  <c:v>168.94803836307952</c:v>
                </c:pt>
                <c:pt idx="7">
                  <c:v>174.77106044330077</c:v>
                </c:pt>
                <c:pt idx="8">
                  <c:v>180.68728411185563</c:v>
                </c:pt>
                <c:pt idx="9">
                  <c:v>186.69619238510177</c:v>
                </c:pt>
                <c:pt idx="10">
                  <c:v>192.79726454917881</c:v>
                </c:pt>
                <c:pt idx="11">
                  <c:v>198.98997810115162</c:v>
                </c:pt>
                <c:pt idx="12">
                  <c:v>205.27381051018583</c:v>
                </c:pt>
                <c:pt idx="13">
                  <c:v>211.64824081119639</c:v>
                </c:pt>
                <c:pt idx="14">
                  <c:v>218.11275104266005</c:v>
                </c:pt>
                <c:pt idx="15">
                  <c:v>224.66682753957491</c:v>
                </c:pt>
                <c:pt idx="16">
                  <c:v>231.30996209187941</c:v>
                </c:pt>
                <c:pt idx="17">
                  <c:v>238.04165297801242</c:v>
                </c:pt>
                <c:pt idx="18">
                  <c:v>244.86140588270015</c:v>
                </c:pt>
                <c:pt idx="19">
                  <c:v>251.76873470749186</c:v>
                </c:pt>
                <c:pt idx="20">
                  <c:v>258.76316228203643</c:v>
                </c:pt>
                <c:pt idx="21">
                  <c:v>265.84422098359084</c:v>
                </c:pt>
                <c:pt idx="22">
                  <c:v>273.01145327177926</c:v>
                </c:pt>
                <c:pt idx="23">
                  <c:v>280.26441214517575</c:v>
                </c:pt>
                <c:pt idx="24">
                  <c:v>287.60266152586638</c:v>
                </c:pt>
                <c:pt idx="25">
                  <c:v>295.02577657774572</c:v>
                </c:pt>
                <c:pt idx="26">
                  <c:v>302.5333439639374</c:v>
                </c:pt>
                <c:pt idx="27">
                  <c:v>310.12496204836913</c:v>
                </c:pt>
                <c:pt idx="28">
                  <c:v>317.80024104620992</c:v>
                </c:pt>
                <c:pt idx="29">
                  <c:v>325.55880312755914</c:v>
                </c:pt>
                <c:pt idx="30">
                  <c:v>333.40028247848869</c:v>
                </c:pt>
                <c:pt idx="31">
                  <c:v>341.32432532326266</c:v>
                </c:pt>
                <c:pt idx="32">
                  <c:v>349.33058991129633</c:v>
                </c:pt>
                <c:pt idx="33">
                  <c:v>357.41874647217924</c:v>
                </c:pt>
                <c:pt idx="34">
                  <c:v>365.588477141851</c:v>
                </c:pt>
                <c:pt idx="35">
                  <c:v>373.83947586280487</c:v>
                </c:pt>
                <c:pt idx="36">
                  <c:v>382.17144826099593</c:v>
                </c:pt>
                <c:pt idx="37">
                  <c:v>390.58411150193251</c:v>
                </c:pt>
                <c:pt idx="38">
                  <c:v>399.07719412825946</c:v>
                </c:pt>
                <c:pt idx="39">
                  <c:v>407.65043588096711</c:v>
                </c:pt>
                <c:pt idx="40">
                  <c:v>416.30358750620616</c:v>
                </c:pt>
                <c:pt idx="41">
                  <c:v>425.03641054954153</c:v>
                </c:pt>
                <c:pt idx="42">
                  <c:v>433.8486771393375</c:v>
                </c:pt>
                <c:pt idx="43">
                  <c:v>442.74016976083857</c:v>
                </c:pt>
                <c:pt idx="44">
                  <c:v>451.7106810223886</c:v>
                </c:pt>
                <c:pt idx="45">
                  <c:v>460.76001341511841</c:v>
                </c:pt>
                <c:pt idx="46">
                  <c:v>469.8879790673198</c:v>
                </c:pt>
                <c:pt idx="47">
                  <c:v>479.09439949463564</c:v>
                </c:pt>
                <c:pt idx="48">
                  <c:v>488.37910534708897</c:v>
                </c:pt>
                <c:pt idx="49">
                  <c:v>497.74193615389942</c:v>
                </c:pt>
                <c:pt idx="50">
                  <c:v>507.18274006694395</c:v>
                </c:pt>
                <c:pt idx="51">
                  <c:v>516.70137360365084</c:v>
                </c:pt>
                <c:pt idx="52">
                  <c:v>526.29770139003915</c:v>
                </c:pt>
                <c:pt idx="53">
                  <c:v>535.97159590455453</c:v>
                </c:pt>
                <c:pt idx="54">
                  <c:v>545.722937223288</c:v>
                </c:pt>
                <c:pt idx="55">
                  <c:v>555.55161276710658</c:v>
                </c:pt>
                <c:pt idx="56">
                  <c:v>565.45751705117436</c:v>
                </c:pt>
                <c:pt idx="57">
                  <c:v>575.44055143729031</c:v>
                </c:pt>
                <c:pt idx="58">
                  <c:v>585.50062388942365</c:v>
                </c:pt>
                <c:pt idx="59">
                  <c:v>595.63764873278615</c:v>
                </c:pt>
                <c:pt idx="60">
                  <c:v>605.85154641673921</c:v>
                </c:pt>
                <c:pt idx="61">
                  <c:v>616.14224328179898</c:v>
                </c:pt>
                <c:pt idx="62">
                  <c:v>626.50967133096685</c:v>
                </c:pt>
                <c:pt idx="63">
                  <c:v>636.95376800558017</c:v>
                </c:pt>
                <c:pt idx="64">
                  <c:v>647.47447596585721</c:v>
                </c:pt>
                <c:pt idx="65">
                  <c:v>658.07174287626697</c:v>
                </c:pt>
                <c:pt idx="66">
                  <c:v>668.74552119585064</c:v>
                </c:pt>
                <c:pt idx="67">
                  <c:v>679.49576797357997</c:v>
                </c:pt>
                <c:pt idx="68">
                  <c:v>690.32244464883058</c:v>
                </c:pt>
                <c:pt idx="69">
                  <c:v>701.22551685701967</c:v>
                </c:pt>
                <c:pt idx="70">
                  <c:v>712.20495424044702</c:v>
                </c:pt>
                <c:pt idx="71">
                  <c:v>723.26073026435745</c:v>
                </c:pt>
                <c:pt idx="72">
                  <c:v>734.39282203823029</c:v>
                </c:pt>
                <c:pt idx="73">
                  <c:v>745.60121014228878</c:v>
                </c:pt>
                <c:pt idx="74">
                  <c:v>756.88587845920711</c:v>
                </c:pt>
                <c:pt idx="75">
                  <c:v>768.24681401098655</c:v>
                </c:pt>
                <c:pt idx="76">
                  <c:v>779.68400680095885</c:v>
                </c:pt>
                <c:pt idx="77">
                  <c:v>791.19744966086535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F-486C-8F15-52CB200E48D6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plus>
            <c:min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stag!$BN$3:$BN$25</c:f>
                <c:numCache>
                  <c:formatCode>General</c:formatCode>
                  <c:ptCount val="23"/>
                  <c:pt idx="0">
                    <c:v>18.815000000000001</c:v>
                  </c:pt>
                  <c:pt idx="1">
                    <c:v>2.0350999999999999</c:v>
                  </c:pt>
                  <c:pt idx="2">
                    <c:v>2.1941000000000002</c:v>
                  </c:pt>
                  <c:pt idx="3">
                    <c:v>1.9266000000000001</c:v>
                  </c:pt>
                  <c:pt idx="6">
                    <c:v>1.6246</c:v>
                  </c:pt>
                  <c:pt idx="7">
                    <c:v>2.4148999999999998</c:v>
                  </c:pt>
                  <c:pt idx="8">
                    <c:v>1.6025</c:v>
                  </c:pt>
                  <c:pt idx="9">
                    <c:v>1.6371</c:v>
                  </c:pt>
                  <c:pt idx="12">
                    <c:v>3.1766999999999999</c:v>
                  </c:pt>
                  <c:pt idx="13">
                    <c:v>1.7978000000000001</c:v>
                  </c:pt>
                  <c:pt idx="15">
                    <c:v>2.7787000000000002</c:v>
                  </c:pt>
                  <c:pt idx="16">
                    <c:v>2.5621999999999998</c:v>
                  </c:pt>
                  <c:pt idx="17">
                    <c:v>1.8246</c:v>
                  </c:pt>
                  <c:pt idx="20">
                    <c:v>4.4894999999999996</c:v>
                  </c:pt>
                  <c:pt idx="21">
                    <c:v>2.5276999999999998</c:v>
                  </c:pt>
                  <c:pt idx="22">
                    <c:v>2.1049000000000002</c:v>
                  </c:pt>
                </c:numCache>
              </c:numRef>
            </c:plus>
            <c:minus>
              <c:numRef>
                <c:f>stag!$BN$3:$BN$25</c:f>
                <c:numCache>
                  <c:formatCode>General</c:formatCode>
                  <c:ptCount val="23"/>
                  <c:pt idx="0">
                    <c:v>18.815000000000001</c:v>
                  </c:pt>
                  <c:pt idx="1">
                    <c:v>2.0350999999999999</c:v>
                  </c:pt>
                  <c:pt idx="2">
                    <c:v>2.1941000000000002</c:v>
                  </c:pt>
                  <c:pt idx="3">
                    <c:v>1.9266000000000001</c:v>
                  </c:pt>
                  <c:pt idx="6">
                    <c:v>1.6246</c:v>
                  </c:pt>
                  <c:pt idx="7">
                    <c:v>2.4148999999999998</c:v>
                  </c:pt>
                  <c:pt idx="8">
                    <c:v>1.6025</c:v>
                  </c:pt>
                  <c:pt idx="9">
                    <c:v>1.6371</c:v>
                  </c:pt>
                  <c:pt idx="12">
                    <c:v>3.1766999999999999</c:v>
                  </c:pt>
                  <c:pt idx="13">
                    <c:v>1.7978000000000001</c:v>
                  </c:pt>
                  <c:pt idx="15">
                    <c:v>2.7787000000000002</c:v>
                  </c:pt>
                  <c:pt idx="16">
                    <c:v>2.5621999999999998</c:v>
                  </c:pt>
                  <c:pt idx="17">
                    <c:v>1.8246</c:v>
                  </c:pt>
                  <c:pt idx="20">
                    <c:v>4.4894999999999996</c:v>
                  </c:pt>
                  <c:pt idx="21">
                    <c:v>2.5276999999999998</c:v>
                  </c:pt>
                  <c:pt idx="22">
                    <c:v>2.1049000000000002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stag!$BI$3:$BI$25</c:f>
              <c:numCache>
                <c:formatCode>0.00</c:formatCode>
                <c:ptCount val="23"/>
                <c:pt idx="0">
                  <c:v>7.0057999999999998</c:v>
                </c:pt>
                <c:pt idx="1">
                  <c:v>6.9360999999999997</c:v>
                </c:pt>
                <c:pt idx="2">
                  <c:v>6.9875999999999996</c:v>
                </c:pt>
                <c:pt idx="3">
                  <c:v>6.9381000000000004</c:v>
                </c:pt>
                <c:pt idx="6">
                  <c:v>7.4817</c:v>
                </c:pt>
                <c:pt idx="7">
                  <c:v>7.4165000000000001</c:v>
                </c:pt>
                <c:pt idx="8">
                  <c:v>7.3753000000000002</c:v>
                </c:pt>
                <c:pt idx="9">
                  <c:v>7.3596000000000004</c:v>
                </c:pt>
                <c:pt idx="12">
                  <c:v>6.0993000000000004</c:v>
                </c:pt>
                <c:pt idx="13">
                  <c:v>6.1706000000000003</c:v>
                </c:pt>
                <c:pt idx="15">
                  <c:v>6.5590999999999999</c:v>
                </c:pt>
                <c:pt idx="16">
                  <c:v>6.5220000000000002</c:v>
                </c:pt>
                <c:pt idx="17">
                  <c:v>6.5589000000000004</c:v>
                </c:pt>
                <c:pt idx="20">
                  <c:v>8.4318000000000008</c:v>
                </c:pt>
                <c:pt idx="21">
                  <c:v>8.3729999999999993</c:v>
                </c:pt>
                <c:pt idx="22">
                  <c:v>8.3888999999999996</c:v>
                </c:pt>
              </c:numCache>
            </c:numRef>
          </c:xVal>
          <c:yVal>
            <c:numRef>
              <c:f>stag!$BM$3:$BM$25</c:f>
              <c:numCache>
                <c:formatCode>0.0</c:formatCode>
                <c:ptCount val="23"/>
                <c:pt idx="0">
                  <c:v>320.08999999999997</c:v>
                </c:pt>
                <c:pt idx="1">
                  <c:v>325.18</c:v>
                </c:pt>
                <c:pt idx="2">
                  <c:v>321.74</c:v>
                </c:pt>
                <c:pt idx="3">
                  <c:v>327.06</c:v>
                </c:pt>
                <c:pt idx="6">
                  <c:v>365.46</c:v>
                </c:pt>
                <c:pt idx="7">
                  <c:v>365.12</c:v>
                </c:pt>
                <c:pt idx="8">
                  <c:v>360.26</c:v>
                </c:pt>
                <c:pt idx="9">
                  <c:v>359.96</c:v>
                </c:pt>
                <c:pt idx="12">
                  <c:v>259.99</c:v>
                </c:pt>
                <c:pt idx="13">
                  <c:v>258.08999999999997</c:v>
                </c:pt>
                <c:pt idx="15">
                  <c:v>292.27999999999997</c:v>
                </c:pt>
                <c:pt idx="16">
                  <c:v>292.10000000000002</c:v>
                </c:pt>
                <c:pt idx="17">
                  <c:v>290.38</c:v>
                </c:pt>
                <c:pt idx="20">
                  <c:v>444.94</c:v>
                </c:pt>
                <c:pt idx="21">
                  <c:v>444.84</c:v>
                </c:pt>
                <c:pt idx="22">
                  <c:v>445.16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F-486C-8F15-52CB200E48D6}"/>
            </c:ext>
          </c:extLst>
        </c:ser>
        <c:ser>
          <c:idx val="4"/>
          <c:order val="2"/>
          <c:tx>
            <c:v>Fo100</c:v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stag!$BY$3:$BY$25</c:f>
                <c:numCache>
                  <c:formatCode>General</c:formatCode>
                  <c:ptCount val="23"/>
                  <c:pt idx="0">
                    <c:v>0.29873</c:v>
                  </c:pt>
                  <c:pt idx="1">
                    <c:v>0.34960999999999998</c:v>
                  </c:pt>
                  <c:pt idx="2">
                    <c:v>0.34910000000000002</c:v>
                  </c:pt>
                  <c:pt idx="3">
                    <c:v>0.12159</c:v>
                  </c:pt>
                  <c:pt idx="6">
                    <c:v>0.18929000000000001</c:v>
                  </c:pt>
                  <c:pt idx="7">
                    <c:v>0.31067</c:v>
                  </c:pt>
                  <c:pt idx="8">
                    <c:v>0.62370999999999999</c:v>
                  </c:pt>
                  <c:pt idx="9">
                    <c:v>0.13164000000000001</c:v>
                  </c:pt>
                  <c:pt idx="12">
                    <c:v>0.40183000000000002</c:v>
                  </c:pt>
                  <c:pt idx="13">
                    <c:v>0.33517000000000002</c:v>
                  </c:pt>
                  <c:pt idx="16">
                    <c:v>0.64922999999999997</c:v>
                  </c:pt>
                  <c:pt idx="17">
                    <c:v>0.33100000000000002</c:v>
                  </c:pt>
                  <c:pt idx="20">
                    <c:v>0.31919999999999998</c:v>
                  </c:pt>
                  <c:pt idx="21">
                    <c:v>0.44824999999999998</c:v>
                  </c:pt>
                  <c:pt idx="22">
                    <c:v>0.39272000000000001</c:v>
                  </c:pt>
                </c:numCache>
              </c:numRef>
            </c:plus>
            <c:minus>
              <c:numRef>
                <c:f>stag!$BY$3:$BY$25</c:f>
                <c:numCache>
                  <c:formatCode>General</c:formatCode>
                  <c:ptCount val="23"/>
                  <c:pt idx="0">
                    <c:v>0.29873</c:v>
                  </c:pt>
                  <c:pt idx="1">
                    <c:v>0.34960999999999998</c:v>
                  </c:pt>
                  <c:pt idx="2">
                    <c:v>0.34910000000000002</c:v>
                  </c:pt>
                  <c:pt idx="3">
                    <c:v>0.12159</c:v>
                  </c:pt>
                  <c:pt idx="6">
                    <c:v>0.18929000000000001</c:v>
                  </c:pt>
                  <c:pt idx="7">
                    <c:v>0.31067</c:v>
                  </c:pt>
                  <c:pt idx="8">
                    <c:v>0.62370999999999999</c:v>
                  </c:pt>
                  <c:pt idx="9">
                    <c:v>0.13164000000000001</c:v>
                  </c:pt>
                  <c:pt idx="12">
                    <c:v>0.40183000000000002</c:v>
                  </c:pt>
                  <c:pt idx="13">
                    <c:v>0.33517000000000002</c:v>
                  </c:pt>
                  <c:pt idx="16">
                    <c:v>0.64922999999999997</c:v>
                  </c:pt>
                  <c:pt idx="17">
                    <c:v>0.33100000000000002</c:v>
                  </c:pt>
                  <c:pt idx="20">
                    <c:v>0.31919999999999998</c:v>
                  </c:pt>
                  <c:pt idx="21">
                    <c:v>0.44824999999999998</c:v>
                  </c:pt>
                  <c:pt idx="22">
                    <c:v>0.39272000000000001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stag!$CA$3:$CA$25</c:f>
                <c:numCache>
                  <c:formatCode>General</c:formatCode>
                  <c:ptCount val="23"/>
                  <c:pt idx="0">
                    <c:v>1.9996</c:v>
                  </c:pt>
                  <c:pt idx="1">
                    <c:v>12.420999999999999</c:v>
                  </c:pt>
                  <c:pt idx="2">
                    <c:v>1.3660000000000001</c:v>
                  </c:pt>
                  <c:pt idx="3">
                    <c:v>1.3505</c:v>
                  </c:pt>
                  <c:pt idx="6">
                    <c:v>0.98273999999999995</c:v>
                  </c:pt>
                  <c:pt idx="7">
                    <c:v>11.127000000000001</c:v>
                  </c:pt>
                  <c:pt idx="8">
                    <c:v>1.9637</c:v>
                  </c:pt>
                  <c:pt idx="9">
                    <c:v>1.1273</c:v>
                  </c:pt>
                  <c:pt idx="12">
                    <c:v>0.98506000000000005</c:v>
                  </c:pt>
                  <c:pt idx="13">
                    <c:v>9.4086999999999996</c:v>
                  </c:pt>
                  <c:pt idx="16">
                    <c:v>0.77508999999999995</c:v>
                  </c:pt>
                  <c:pt idx="17">
                    <c:v>10.407999999999999</c:v>
                  </c:pt>
                  <c:pt idx="20">
                    <c:v>11.201000000000001</c:v>
                  </c:pt>
                  <c:pt idx="21">
                    <c:v>12.313000000000001</c:v>
                  </c:pt>
                  <c:pt idx="22">
                    <c:v>12.265000000000001</c:v>
                  </c:pt>
                </c:numCache>
              </c:numRef>
            </c:plus>
            <c:minus>
              <c:numRef>
                <c:f>stag!$CA$3:$CA$25</c:f>
                <c:numCache>
                  <c:formatCode>General</c:formatCode>
                  <c:ptCount val="23"/>
                  <c:pt idx="0">
                    <c:v>1.9996</c:v>
                  </c:pt>
                  <c:pt idx="1">
                    <c:v>12.420999999999999</c:v>
                  </c:pt>
                  <c:pt idx="2">
                    <c:v>1.3660000000000001</c:v>
                  </c:pt>
                  <c:pt idx="3">
                    <c:v>1.3505</c:v>
                  </c:pt>
                  <c:pt idx="6">
                    <c:v>0.98273999999999995</c:v>
                  </c:pt>
                  <c:pt idx="7">
                    <c:v>11.127000000000001</c:v>
                  </c:pt>
                  <c:pt idx="8">
                    <c:v>1.9637</c:v>
                  </c:pt>
                  <c:pt idx="9">
                    <c:v>1.1273</c:v>
                  </c:pt>
                  <c:pt idx="12">
                    <c:v>0.98506000000000005</c:v>
                  </c:pt>
                  <c:pt idx="13">
                    <c:v>9.4086999999999996</c:v>
                  </c:pt>
                  <c:pt idx="16">
                    <c:v>0.77508999999999995</c:v>
                  </c:pt>
                  <c:pt idx="17">
                    <c:v>10.407999999999999</c:v>
                  </c:pt>
                  <c:pt idx="20">
                    <c:v>11.201000000000001</c:v>
                  </c:pt>
                  <c:pt idx="21">
                    <c:v>12.313000000000001</c:v>
                  </c:pt>
                  <c:pt idx="22">
                    <c:v>12.265000000000001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stag!$BX$3:$BX$25</c:f>
              <c:numCache>
                <c:formatCode>0.00</c:formatCode>
                <c:ptCount val="23"/>
                <c:pt idx="0">
                  <c:v>5.4603999999999999</c:v>
                </c:pt>
                <c:pt idx="1">
                  <c:v>8.1151999999999997</c:v>
                </c:pt>
                <c:pt idx="2">
                  <c:v>5.3739999999999997</c:v>
                </c:pt>
                <c:pt idx="3">
                  <c:v>5.3212999999999999</c:v>
                </c:pt>
                <c:pt idx="6">
                  <c:v>5.6539000000000001</c:v>
                </c:pt>
                <c:pt idx="7">
                  <c:v>8.5970999999999993</c:v>
                </c:pt>
                <c:pt idx="8">
                  <c:v>6.4279000000000002</c:v>
                </c:pt>
                <c:pt idx="9">
                  <c:v>5.6615000000000002</c:v>
                </c:pt>
                <c:pt idx="12">
                  <c:v>4.9618000000000002</c:v>
                </c:pt>
                <c:pt idx="13">
                  <c:v>7.2434000000000003</c:v>
                </c:pt>
                <c:pt idx="16">
                  <c:v>5.6539999999999999</c:v>
                </c:pt>
                <c:pt idx="17">
                  <c:v>7.4265999999999996</c:v>
                </c:pt>
                <c:pt idx="20">
                  <c:v>10.849</c:v>
                </c:pt>
                <c:pt idx="21">
                  <c:v>9.5191999999999997</c:v>
                </c:pt>
                <c:pt idx="22">
                  <c:v>9.4467999999999996</c:v>
                </c:pt>
              </c:numCache>
            </c:numRef>
          </c:xVal>
          <c:yVal>
            <c:numRef>
              <c:f>stag!$BZ$3:$BZ$25</c:f>
              <c:numCache>
                <c:formatCode>0.0</c:formatCode>
                <c:ptCount val="23"/>
                <c:pt idx="0">
                  <c:v>130.5</c:v>
                </c:pt>
                <c:pt idx="1">
                  <c:v>259.89</c:v>
                </c:pt>
                <c:pt idx="2">
                  <c:v>133.07</c:v>
                </c:pt>
                <c:pt idx="3">
                  <c:v>131.04</c:v>
                </c:pt>
                <c:pt idx="6">
                  <c:v>143.36000000000001</c:v>
                </c:pt>
                <c:pt idx="7">
                  <c:v>292.89999999999998</c:v>
                </c:pt>
                <c:pt idx="8">
                  <c:v>149.46</c:v>
                </c:pt>
                <c:pt idx="9">
                  <c:v>146.49</c:v>
                </c:pt>
                <c:pt idx="12">
                  <c:v>107.25</c:v>
                </c:pt>
                <c:pt idx="13">
                  <c:v>208.94</c:v>
                </c:pt>
                <c:pt idx="16">
                  <c:v>125.71</c:v>
                </c:pt>
                <c:pt idx="17">
                  <c:v>227.12</c:v>
                </c:pt>
                <c:pt idx="20">
                  <c:v>299.52999999999997</c:v>
                </c:pt>
                <c:pt idx="21">
                  <c:v>298.8</c:v>
                </c:pt>
                <c:pt idx="22">
                  <c:v>332.95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F-486C-8F15-52CB200E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05440"/>
        <c:axId val="1"/>
      </c:scatterChart>
      <c:valAx>
        <c:axId val="550105440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up (km/s)</a:t>
                </a:r>
              </a:p>
            </c:rich>
          </c:tx>
          <c:layout>
            <c:manualLayout>
              <c:xMode val="edge"/>
              <c:yMode val="edge"/>
              <c:x val="0.47159379133867335"/>
              <c:y val="0.94084556548143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(GPa)</a:t>
                </a:r>
              </a:p>
            </c:rich>
          </c:tx>
          <c:layout>
            <c:manualLayout>
              <c:xMode val="edge"/>
              <c:yMode val="edge"/>
              <c:x val="2.3182740278320313E-3"/>
              <c:y val="0.354329556668039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1054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92942100410886"/>
          <c:y val="1.6806768663473453E-2"/>
          <c:w val="0.24941781718435221"/>
          <c:h val="0.148459789860682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w/forsterite aneos</a:t>
            </a:r>
          </a:p>
        </c:rich>
      </c:tx>
      <c:layout>
        <c:manualLayout>
          <c:xMode val="edge"/>
          <c:yMode val="edge"/>
          <c:x val="0.64102710024015752"/>
          <c:y val="1.400564055289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9713632069"/>
          <c:y val="4.4818049769262541E-2"/>
          <c:w val="0.84615577231700789"/>
          <c:h val="0.8431395612842516"/>
        </c:manualLayout>
      </c:layout>
      <c:scatterChart>
        <c:scatterStyle val="lineMarker"/>
        <c:varyColors val="0"/>
        <c:ser>
          <c:idx val="1"/>
          <c:order val="0"/>
          <c:tx>
            <c:v>Fo Hug</c:v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stag!$CT$6:$CT$83</c:f>
                <c:numCache>
                  <c:formatCode>General</c:formatCode>
                  <c:ptCount val="78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</c:numCache>
              </c:numRef>
            </c:plus>
            <c:minus>
              <c:numRef>
                <c:f>stag!$CT$6:$CT$83</c:f>
                <c:numCache>
                  <c:formatCode>General</c:formatCode>
                  <c:ptCount val="78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</c:numCache>
              </c:numRef>
            </c:minus>
            <c:spPr>
              <a:ln w="3175">
                <a:solidFill>
                  <a:srgbClr val="CC99FF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stag!$CX$6:$CX$83</c:f>
                <c:numCache>
                  <c:formatCode>General</c:formatCode>
                  <c:ptCount val="78"/>
                  <c:pt idx="0">
                    <c:v>18.337024159890206</c:v>
                  </c:pt>
                  <c:pt idx="1">
                    <c:v>18.565832980093901</c:v>
                  </c:pt>
                  <c:pt idx="2">
                    <c:v>18.778165617879864</c:v>
                  </c:pt>
                  <c:pt idx="3">
                    <c:v>18.97426903135684</c:v>
                  </c:pt>
                  <c:pt idx="4">
                    <c:v>19.154416102467351</c:v>
                  </c:pt>
                  <c:pt idx="5">
                    <c:v>19.318902579524391</c:v>
                  </c:pt>
                  <c:pt idx="6">
                    <c:v>19.46804424165569</c:v>
                  </c:pt>
                  <c:pt idx="7">
                    <c:v>19.602174271613578</c:v>
                  </c:pt>
                  <c:pt idx="8">
                    <c:v>19.721640824164595</c:v>
                  </c:pt>
                  <c:pt idx="9">
                    <c:v>19.826804777990304</c:v>
                  </c:pt>
                  <c:pt idx="10">
                    <c:v>19.918037659708389</c:v>
                  </c:pt>
                  <c:pt idx="11">
                    <c:v>19.995719729266582</c:v>
                  </c:pt>
                  <c:pt idx="12">
                    <c:v>20.060238216568678</c:v>
                  </c:pt>
                  <c:pt idx="13">
                    <c:v>20.111985699768269</c:v>
                  </c:pt>
                  <c:pt idx="14">
                    <c:v>20.151358616210189</c:v>
                  </c:pt>
                  <c:pt idx="15">
                    <c:v>20.178755897515231</c:v>
                  </c:pt>
                  <c:pt idx="16">
                    <c:v>20.194577720790846</c:v>
                  </c:pt>
                  <c:pt idx="17">
                    <c:v>20.199224368412672</c:v>
                  </c:pt>
                  <c:pt idx="18">
                    <c:v>20.193095189257377</c:v>
                  </c:pt>
                  <c:pt idx="19">
                    <c:v>20.176587654680972</c:v>
                  </c:pt>
                  <c:pt idx="20">
                    <c:v>20.150096502926317</c:v>
                  </c:pt>
                  <c:pt idx="21">
                    <c:v>20.114012966013362</c:v>
                  </c:pt>
                  <c:pt idx="22">
                    <c:v>20.068724073514375</c:v>
                  </c:pt>
                  <c:pt idx="23">
                    <c:v>20.014612027946896</c:v>
                  </c:pt>
                  <c:pt idx="24">
                    <c:v>19.952053646828062</c:v>
                  </c:pt>
                  <c:pt idx="25">
                    <c:v>19.881419866730511</c:v>
                  </c:pt>
                  <c:pt idx="26">
                    <c:v>19.803075304956053</c:v>
                  </c:pt>
                  <c:pt idx="27">
                    <c:v>19.717377874710252</c:v>
                  </c:pt>
                  <c:pt idx="28">
                    <c:v>19.624678449904877</c:v>
                  </c:pt>
                  <c:pt idx="29">
                    <c:v>19.52532057595522</c:v>
                  </c:pt>
                  <c:pt idx="30">
                    <c:v>19.419640223156705</c:v>
                  </c:pt>
                  <c:pt idx="31">
                    <c:v>19.307965579438331</c:v>
                  </c:pt>
                  <c:pt idx="32">
                    <c:v>19.19061687948377</c:v>
                  </c:pt>
                  <c:pt idx="33">
                    <c:v>19.067906267403572</c:v>
                  </c:pt>
                  <c:pt idx="34">
                    <c:v>18.940137690311644</c:v>
                  </c:pt>
                  <c:pt idx="35">
                    <c:v>18.80760682033042</c:v>
                  </c:pt>
                  <c:pt idx="36">
                    <c:v>18.670601002702824</c:v>
                  </c:pt>
                  <c:pt idx="37">
                    <c:v>18.529399227838468</c:v>
                  </c:pt>
                  <c:pt idx="38">
                    <c:v>18.384272125260736</c:v>
                  </c:pt>
                  <c:pt idx="39">
                    <c:v>18.23548197755224</c:v>
                  </c:pt>
                  <c:pt idx="40">
                    <c:v>18.083282752520063</c:v>
                  </c:pt>
                  <c:pt idx="41">
                    <c:v>17.927920151920972</c:v>
                  </c:pt>
                  <c:pt idx="42">
                    <c:v>17.769631675193068</c:v>
                  </c:pt>
                  <c:pt idx="43">
                    <c:v>17.608646696748224</c:v>
                  </c:pt>
                  <c:pt idx="44">
                    <c:v>17.445186555471935</c:v>
                  </c:pt>
                  <c:pt idx="45">
                    <c:v>17.279464655176639</c:v>
                  </c:pt>
                  <c:pt idx="46">
                    <c:v>17.111686574831936</c:v>
                  </c:pt>
                  <c:pt idx="47">
                    <c:v>16.942050187484114</c:v>
                  </c:pt>
                  <c:pt idx="48">
                    <c:v>16.770745786849204</c:v>
                  </c:pt>
                  <c:pt idx="49">
                    <c:v>16.597956220638793</c:v>
                  </c:pt>
                  <c:pt idx="50">
                    <c:v>16.423857029742493</c:v>
                  </c:pt>
                  <c:pt idx="51">
                    <c:v>16.248616592457296</c:v>
                  </c:pt>
                  <c:pt idx="52">
                    <c:v>16.072396273011094</c:v>
                  </c:pt>
                  <c:pt idx="53">
                    <c:v>15.895350573686983</c:v>
                  </c:pt>
                  <c:pt idx="54">
                    <c:v>15.717627289904101</c:v>
                  </c:pt>
                  <c:pt idx="55">
                    <c:v>15.539367667662191</c:v>
                  </c:pt>
                  <c:pt idx="56">
                    <c:v>15.360706562803443</c:v>
                  </c:pt>
                  <c:pt idx="57">
                    <c:v>15.18177260158734</c:v>
                  </c:pt>
                  <c:pt idx="58">
                    <c:v>15.00268834211704</c:v>
                  </c:pt>
                  <c:pt idx="59">
                    <c:v>14.823570436190892</c:v>
                  </c:pt>
                  <c:pt idx="60">
                    <c:v>14.644529791191019</c:v>
                  </c:pt>
                  <c:pt idx="61">
                    <c:v>14.586139627635021</c:v>
                  </c:pt>
                  <c:pt idx="62">
                    <c:v>14.638548867097938</c:v>
                  </c:pt>
                  <c:pt idx="63">
                    <c:v>14.690182944177025</c:v>
                  </c:pt>
                  <c:pt idx="64">
                    <c:v>14.741099557371058</c:v>
                  </c:pt>
                  <c:pt idx="65">
                    <c:v>14.791355213940847</c:v>
                  </c:pt>
                  <c:pt idx="66">
                    <c:v>14.841005205945635</c:v>
                  </c:pt>
                  <c:pt idx="67">
                    <c:v>14.890103589809257</c:v>
                  </c:pt>
                  <c:pt idx="68">
                    <c:v>14.938703169218627</c:v>
                  </c:pt>
                  <c:pt idx="69">
                    <c:v>14.986855481177713</c:v>
                  </c:pt>
                  <c:pt idx="70">
                    <c:v>15.034610785034261</c:v>
                  </c:pt>
                  <c:pt idx="71">
                    <c:v>15.082018054309458</c:v>
                  </c:pt>
                  <c:pt idx="72">
                    <c:v>15.129124971164913</c:v>
                  </c:pt>
                  <c:pt idx="73">
                    <c:v>15.17597792334692</c:v>
                  </c:pt>
                  <c:pt idx="74">
                    <c:v>15.222622003454205</c:v>
                  </c:pt>
                  <c:pt idx="75">
                    <c:v>15.269101010381348</c:v>
                  </c:pt>
                  <c:pt idx="76">
                    <c:v>15.315457452795272</c:v>
                  </c:pt>
                  <c:pt idx="77">
                    <c:v>15.361732554509842</c:v>
                  </c:pt>
                </c:numCache>
              </c:numRef>
            </c:plus>
            <c:minus>
              <c:numRef>
                <c:f>stag!$CX$6:$CX$83</c:f>
                <c:numCache>
                  <c:formatCode>General</c:formatCode>
                  <c:ptCount val="78"/>
                  <c:pt idx="0">
                    <c:v>18.337024159890206</c:v>
                  </c:pt>
                  <c:pt idx="1">
                    <c:v>18.565832980093901</c:v>
                  </c:pt>
                  <c:pt idx="2">
                    <c:v>18.778165617879864</c:v>
                  </c:pt>
                  <c:pt idx="3">
                    <c:v>18.97426903135684</c:v>
                  </c:pt>
                  <c:pt idx="4">
                    <c:v>19.154416102467351</c:v>
                  </c:pt>
                  <c:pt idx="5">
                    <c:v>19.318902579524391</c:v>
                  </c:pt>
                  <c:pt idx="6">
                    <c:v>19.46804424165569</c:v>
                  </c:pt>
                  <c:pt idx="7">
                    <c:v>19.602174271613578</c:v>
                  </c:pt>
                  <c:pt idx="8">
                    <c:v>19.721640824164595</c:v>
                  </c:pt>
                  <c:pt idx="9">
                    <c:v>19.826804777990304</c:v>
                  </c:pt>
                  <c:pt idx="10">
                    <c:v>19.918037659708389</c:v>
                  </c:pt>
                  <c:pt idx="11">
                    <c:v>19.995719729266582</c:v>
                  </c:pt>
                  <c:pt idx="12">
                    <c:v>20.060238216568678</c:v>
                  </c:pt>
                  <c:pt idx="13">
                    <c:v>20.111985699768269</c:v>
                  </c:pt>
                  <c:pt idx="14">
                    <c:v>20.151358616210189</c:v>
                  </c:pt>
                  <c:pt idx="15">
                    <c:v>20.178755897515231</c:v>
                  </c:pt>
                  <c:pt idx="16">
                    <c:v>20.194577720790846</c:v>
                  </c:pt>
                  <c:pt idx="17">
                    <c:v>20.199224368412672</c:v>
                  </c:pt>
                  <c:pt idx="18">
                    <c:v>20.193095189257377</c:v>
                  </c:pt>
                  <c:pt idx="19">
                    <c:v>20.176587654680972</c:v>
                  </c:pt>
                  <c:pt idx="20">
                    <c:v>20.150096502926317</c:v>
                  </c:pt>
                  <c:pt idx="21">
                    <c:v>20.114012966013362</c:v>
                  </c:pt>
                  <c:pt idx="22">
                    <c:v>20.068724073514375</c:v>
                  </c:pt>
                  <c:pt idx="23">
                    <c:v>20.014612027946896</c:v>
                  </c:pt>
                  <c:pt idx="24">
                    <c:v>19.952053646828062</c:v>
                  </c:pt>
                  <c:pt idx="25">
                    <c:v>19.881419866730511</c:v>
                  </c:pt>
                  <c:pt idx="26">
                    <c:v>19.803075304956053</c:v>
                  </c:pt>
                  <c:pt idx="27">
                    <c:v>19.717377874710252</c:v>
                  </c:pt>
                  <c:pt idx="28">
                    <c:v>19.624678449904877</c:v>
                  </c:pt>
                  <c:pt idx="29">
                    <c:v>19.52532057595522</c:v>
                  </c:pt>
                  <c:pt idx="30">
                    <c:v>19.419640223156705</c:v>
                  </c:pt>
                  <c:pt idx="31">
                    <c:v>19.307965579438331</c:v>
                  </c:pt>
                  <c:pt idx="32">
                    <c:v>19.19061687948377</c:v>
                  </c:pt>
                  <c:pt idx="33">
                    <c:v>19.067906267403572</c:v>
                  </c:pt>
                  <c:pt idx="34">
                    <c:v>18.940137690311644</c:v>
                  </c:pt>
                  <c:pt idx="35">
                    <c:v>18.80760682033042</c:v>
                  </c:pt>
                  <c:pt idx="36">
                    <c:v>18.670601002702824</c:v>
                  </c:pt>
                  <c:pt idx="37">
                    <c:v>18.529399227838468</c:v>
                  </c:pt>
                  <c:pt idx="38">
                    <c:v>18.384272125260736</c:v>
                  </c:pt>
                  <c:pt idx="39">
                    <c:v>18.23548197755224</c:v>
                  </c:pt>
                  <c:pt idx="40">
                    <c:v>18.083282752520063</c:v>
                  </c:pt>
                  <c:pt idx="41">
                    <c:v>17.927920151920972</c:v>
                  </c:pt>
                  <c:pt idx="42">
                    <c:v>17.769631675193068</c:v>
                  </c:pt>
                  <c:pt idx="43">
                    <c:v>17.608646696748224</c:v>
                  </c:pt>
                  <c:pt idx="44">
                    <c:v>17.445186555471935</c:v>
                  </c:pt>
                  <c:pt idx="45">
                    <c:v>17.279464655176639</c:v>
                  </c:pt>
                  <c:pt idx="46">
                    <c:v>17.111686574831936</c:v>
                  </c:pt>
                  <c:pt idx="47">
                    <c:v>16.942050187484114</c:v>
                  </c:pt>
                  <c:pt idx="48">
                    <c:v>16.770745786849204</c:v>
                  </c:pt>
                  <c:pt idx="49">
                    <c:v>16.597956220638793</c:v>
                  </c:pt>
                  <c:pt idx="50">
                    <c:v>16.423857029742493</c:v>
                  </c:pt>
                  <c:pt idx="51">
                    <c:v>16.248616592457296</c:v>
                  </c:pt>
                  <c:pt idx="52">
                    <c:v>16.072396273011094</c:v>
                  </c:pt>
                  <c:pt idx="53">
                    <c:v>15.895350573686983</c:v>
                  </c:pt>
                  <c:pt idx="54">
                    <c:v>15.717627289904101</c:v>
                  </c:pt>
                  <c:pt idx="55">
                    <c:v>15.539367667662191</c:v>
                  </c:pt>
                  <c:pt idx="56">
                    <c:v>15.360706562803443</c:v>
                  </c:pt>
                  <c:pt idx="57">
                    <c:v>15.18177260158734</c:v>
                  </c:pt>
                  <c:pt idx="58">
                    <c:v>15.00268834211704</c:v>
                  </c:pt>
                  <c:pt idx="59">
                    <c:v>14.823570436190892</c:v>
                  </c:pt>
                  <c:pt idx="60">
                    <c:v>14.644529791191019</c:v>
                  </c:pt>
                  <c:pt idx="61">
                    <c:v>14.586139627635021</c:v>
                  </c:pt>
                  <c:pt idx="62">
                    <c:v>14.638548867097938</c:v>
                  </c:pt>
                  <c:pt idx="63">
                    <c:v>14.690182944177025</c:v>
                  </c:pt>
                  <c:pt idx="64">
                    <c:v>14.741099557371058</c:v>
                  </c:pt>
                  <c:pt idx="65">
                    <c:v>14.791355213940847</c:v>
                  </c:pt>
                  <c:pt idx="66">
                    <c:v>14.841005205945635</c:v>
                  </c:pt>
                  <c:pt idx="67">
                    <c:v>14.890103589809257</c:v>
                  </c:pt>
                  <c:pt idx="68">
                    <c:v>14.938703169218627</c:v>
                  </c:pt>
                  <c:pt idx="69">
                    <c:v>14.986855481177713</c:v>
                  </c:pt>
                  <c:pt idx="70">
                    <c:v>15.034610785034261</c:v>
                  </c:pt>
                  <c:pt idx="71">
                    <c:v>15.082018054309458</c:v>
                  </c:pt>
                  <c:pt idx="72">
                    <c:v>15.129124971164913</c:v>
                  </c:pt>
                  <c:pt idx="73">
                    <c:v>15.17597792334692</c:v>
                  </c:pt>
                  <c:pt idx="74">
                    <c:v>15.222622003454205</c:v>
                  </c:pt>
                  <c:pt idx="75">
                    <c:v>15.269101010381348</c:v>
                  </c:pt>
                  <c:pt idx="76">
                    <c:v>15.315457452795272</c:v>
                  </c:pt>
                  <c:pt idx="77">
                    <c:v>15.361732554509842</c:v>
                  </c:pt>
                </c:numCache>
              </c:numRef>
            </c:minus>
            <c:spPr>
              <a:ln w="3175">
                <a:solidFill>
                  <a:srgbClr val="CC99FF"/>
                </a:solidFill>
                <a:prstDash val="solid"/>
              </a:ln>
            </c:spPr>
          </c:errBars>
          <c:xVal>
            <c:numRef>
              <c:f>stag!$CS$6:$CS$83</c:f>
              <c:numCache>
                <c:formatCode>0.00</c:formatCode>
                <c:ptCount val="78"/>
                <c:pt idx="0">
                  <c:v>4</c:v>
                </c:pt>
                <c:pt idx="1">
                  <c:v>4.0999999999999996</c:v>
                </c:pt>
                <c:pt idx="2">
                  <c:v>4.1999999999999993</c:v>
                </c:pt>
                <c:pt idx="3">
                  <c:v>4.2999999999999989</c:v>
                </c:pt>
                <c:pt idx="4">
                  <c:v>4.3999999999999986</c:v>
                </c:pt>
                <c:pt idx="5">
                  <c:v>4.4999999999999982</c:v>
                </c:pt>
                <c:pt idx="6">
                  <c:v>4.5999999999999979</c:v>
                </c:pt>
                <c:pt idx="7">
                  <c:v>4.6999999999999975</c:v>
                </c:pt>
                <c:pt idx="8">
                  <c:v>4.7999999999999972</c:v>
                </c:pt>
                <c:pt idx="9">
                  <c:v>4.8999999999999968</c:v>
                </c:pt>
                <c:pt idx="10">
                  <c:v>4.9999999999999964</c:v>
                </c:pt>
                <c:pt idx="11">
                  <c:v>5.0999999999999961</c:v>
                </c:pt>
                <c:pt idx="12">
                  <c:v>5.1999999999999957</c:v>
                </c:pt>
                <c:pt idx="13">
                  <c:v>5.2999999999999954</c:v>
                </c:pt>
                <c:pt idx="14">
                  <c:v>5.399999999999995</c:v>
                </c:pt>
                <c:pt idx="15">
                  <c:v>5.4999999999999947</c:v>
                </c:pt>
                <c:pt idx="16">
                  <c:v>5.5999999999999943</c:v>
                </c:pt>
                <c:pt idx="17">
                  <c:v>5.699999999999994</c:v>
                </c:pt>
                <c:pt idx="18">
                  <c:v>5.7999999999999936</c:v>
                </c:pt>
                <c:pt idx="19">
                  <c:v>5.8999999999999932</c:v>
                </c:pt>
                <c:pt idx="20">
                  <c:v>5.9999999999999929</c:v>
                </c:pt>
                <c:pt idx="21">
                  <c:v>6.0999999999999925</c:v>
                </c:pt>
                <c:pt idx="22">
                  <c:v>6.1999999999999922</c:v>
                </c:pt>
                <c:pt idx="23">
                  <c:v>6.2999999999999918</c:v>
                </c:pt>
                <c:pt idx="24">
                  <c:v>6.3999999999999915</c:v>
                </c:pt>
                <c:pt idx="25">
                  <c:v>6.4999999999999911</c:v>
                </c:pt>
                <c:pt idx="26">
                  <c:v>6.5999999999999908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6.9999999999999893</c:v>
                </c:pt>
                <c:pt idx="31">
                  <c:v>7.099999999999989</c:v>
                </c:pt>
                <c:pt idx="32">
                  <c:v>7.1999999999999886</c:v>
                </c:pt>
                <c:pt idx="33">
                  <c:v>7.2999999999999883</c:v>
                </c:pt>
                <c:pt idx="34">
                  <c:v>7.3999999999999879</c:v>
                </c:pt>
                <c:pt idx="35">
                  <c:v>7.4999999999999876</c:v>
                </c:pt>
                <c:pt idx="36">
                  <c:v>7.5999999999999872</c:v>
                </c:pt>
                <c:pt idx="37">
                  <c:v>7.6999999999999869</c:v>
                </c:pt>
                <c:pt idx="38">
                  <c:v>7.7999999999999865</c:v>
                </c:pt>
                <c:pt idx="39">
                  <c:v>7.8999999999999861</c:v>
                </c:pt>
                <c:pt idx="40">
                  <c:v>7.9999999999999858</c:v>
                </c:pt>
                <c:pt idx="41">
                  <c:v>8.0999999999999854</c:v>
                </c:pt>
                <c:pt idx="42">
                  <c:v>8.1999999999999851</c:v>
                </c:pt>
                <c:pt idx="43">
                  <c:v>8.2999999999999847</c:v>
                </c:pt>
                <c:pt idx="44">
                  <c:v>8.3999999999999844</c:v>
                </c:pt>
                <c:pt idx="45">
                  <c:v>8.499999999999984</c:v>
                </c:pt>
                <c:pt idx="46">
                  <c:v>8.5999999999999837</c:v>
                </c:pt>
                <c:pt idx="47">
                  <c:v>8.6999999999999833</c:v>
                </c:pt>
                <c:pt idx="48">
                  <c:v>8.7999999999999829</c:v>
                </c:pt>
                <c:pt idx="49">
                  <c:v>8.8999999999999826</c:v>
                </c:pt>
                <c:pt idx="50">
                  <c:v>8.9999999999999822</c:v>
                </c:pt>
                <c:pt idx="51">
                  <c:v>9.0999999999999819</c:v>
                </c:pt>
                <c:pt idx="52">
                  <c:v>9.1999999999999815</c:v>
                </c:pt>
                <c:pt idx="53">
                  <c:v>9.2999999999999812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9.899999999999979</c:v>
                </c:pt>
                <c:pt idx="60">
                  <c:v>9.9999999999999787</c:v>
                </c:pt>
                <c:pt idx="61">
                  <c:v>10.099999999999978</c:v>
                </c:pt>
                <c:pt idx="62">
                  <c:v>10.199999999999978</c:v>
                </c:pt>
                <c:pt idx="63">
                  <c:v>10.299999999999978</c:v>
                </c:pt>
                <c:pt idx="64">
                  <c:v>10.399999999999977</c:v>
                </c:pt>
                <c:pt idx="65">
                  <c:v>10.499999999999977</c:v>
                </c:pt>
                <c:pt idx="66">
                  <c:v>10.599999999999977</c:v>
                </c:pt>
                <c:pt idx="67">
                  <c:v>10.699999999999976</c:v>
                </c:pt>
                <c:pt idx="68">
                  <c:v>10.799999999999976</c:v>
                </c:pt>
                <c:pt idx="69">
                  <c:v>10.899999999999975</c:v>
                </c:pt>
                <c:pt idx="70">
                  <c:v>10.999999999999975</c:v>
                </c:pt>
                <c:pt idx="71">
                  <c:v>11.099999999999975</c:v>
                </c:pt>
                <c:pt idx="72">
                  <c:v>11.199999999999974</c:v>
                </c:pt>
                <c:pt idx="73">
                  <c:v>11.299999999999974</c:v>
                </c:pt>
                <c:pt idx="74">
                  <c:v>11.399999999999974</c:v>
                </c:pt>
                <c:pt idx="75">
                  <c:v>11.499999999999973</c:v>
                </c:pt>
                <c:pt idx="76">
                  <c:v>11.599999999999973</c:v>
                </c:pt>
                <c:pt idx="77">
                  <c:v>11.699999999999973</c:v>
                </c:pt>
              </c:numCache>
            </c:numRef>
          </c:xVal>
          <c:yVal>
            <c:numRef>
              <c:f>stag!$CW$6:$CW$83</c:f>
              <c:numCache>
                <c:formatCode>0.0</c:formatCode>
                <c:ptCount val="78"/>
                <c:pt idx="0">
                  <c:v>135.99503708937303</c:v>
                </c:pt>
                <c:pt idx="1">
                  <c:v>141.24849821230518</c:v>
                </c:pt>
                <c:pt idx="2">
                  <c:v>146.59804959267095</c:v>
                </c:pt>
                <c:pt idx="3">
                  <c:v>152.04324924831263</c:v>
                </c:pt>
                <c:pt idx="4">
                  <c:v>157.58363523774304</c:v>
                </c:pt>
                <c:pt idx="5">
                  <c:v>163.2187289902671</c:v>
                </c:pt>
                <c:pt idx="6">
                  <c:v>168.94803836307952</c:v>
                </c:pt>
                <c:pt idx="7">
                  <c:v>174.77106044330077</c:v>
                </c:pt>
                <c:pt idx="8">
                  <c:v>180.68728411185563</c:v>
                </c:pt>
                <c:pt idx="9">
                  <c:v>186.69619238510177</c:v>
                </c:pt>
                <c:pt idx="10">
                  <c:v>192.79726454917881</c:v>
                </c:pt>
                <c:pt idx="11">
                  <c:v>198.98997810115162</c:v>
                </c:pt>
                <c:pt idx="12">
                  <c:v>205.27381051018583</c:v>
                </c:pt>
                <c:pt idx="13">
                  <c:v>211.64824081119639</c:v>
                </c:pt>
                <c:pt idx="14">
                  <c:v>218.11275104266005</c:v>
                </c:pt>
                <c:pt idx="15">
                  <c:v>224.66682753957491</c:v>
                </c:pt>
                <c:pt idx="16">
                  <c:v>231.30996209187941</c:v>
                </c:pt>
                <c:pt idx="17">
                  <c:v>238.04165297801242</c:v>
                </c:pt>
                <c:pt idx="18">
                  <c:v>244.86140588270015</c:v>
                </c:pt>
                <c:pt idx="19">
                  <c:v>251.76873470749186</c:v>
                </c:pt>
                <c:pt idx="20">
                  <c:v>258.76316228203643</c:v>
                </c:pt>
                <c:pt idx="21">
                  <c:v>265.84422098359084</c:v>
                </c:pt>
                <c:pt idx="22">
                  <c:v>273.01145327177926</c:v>
                </c:pt>
                <c:pt idx="23">
                  <c:v>280.26441214517575</c:v>
                </c:pt>
                <c:pt idx="24">
                  <c:v>287.60266152586638</c:v>
                </c:pt>
                <c:pt idx="25">
                  <c:v>295.02577657774572</c:v>
                </c:pt>
                <c:pt idx="26">
                  <c:v>302.5333439639374</c:v>
                </c:pt>
                <c:pt idx="27">
                  <c:v>310.12496204836913</c:v>
                </c:pt>
                <c:pt idx="28">
                  <c:v>317.80024104620992</c:v>
                </c:pt>
                <c:pt idx="29">
                  <c:v>325.55880312755914</c:v>
                </c:pt>
                <c:pt idx="30">
                  <c:v>333.40028247848869</c:v>
                </c:pt>
                <c:pt idx="31">
                  <c:v>341.32432532326266</c:v>
                </c:pt>
                <c:pt idx="32">
                  <c:v>349.33058991129633</c:v>
                </c:pt>
                <c:pt idx="33">
                  <c:v>357.41874647217924</c:v>
                </c:pt>
                <c:pt idx="34">
                  <c:v>365.588477141851</c:v>
                </c:pt>
                <c:pt idx="35">
                  <c:v>373.83947586280487</c:v>
                </c:pt>
                <c:pt idx="36">
                  <c:v>382.17144826099593</c:v>
                </c:pt>
                <c:pt idx="37">
                  <c:v>390.58411150193251</c:v>
                </c:pt>
                <c:pt idx="38">
                  <c:v>399.07719412825946</c:v>
                </c:pt>
                <c:pt idx="39">
                  <c:v>407.65043588096711</c:v>
                </c:pt>
                <c:pt idx="40">
                  <c:v>416.30358750620616</c:v>
                </c:pt>
                <c:pt idx="41">
                  <c:v>425.03641054954153</c:v>
                </c:pt>
                <c:pt idx="42">
                  <c:v>433.8486771393375</c:v>
                </c:pt>
                <c:pt idx="43">
                  <c:v>442.74016976083857</c:v>
                </c:pt>
                <c:pt idx="44">
                  <c:v>451.7106810223886</c:v>
                </c:pt>
                <c:pt idx="45">
                  <c:v>460.76001341511841</c:v>
                </c:pt>
                <c:pt idx="46">
                  <c:v>469.8879790673198</c:v>
                </c:pt>
                <c:pt idx="47">
                  <c:v>479.09439949463564</c:v>
                </c:pt>
                <c:pt idx="48">
                  <c:v>488.37910534708897</c:v>
                </c:pt>
                <c:pt idx="49">
                  <c:v>497.74193615389942</c:v>
                </c:pt>
                <c:pt idx="50">
                  <c:v>507.18274006694395</c:v>
                </c:pt>
                <c:pt idx="51">
                  <c:v>516.70137360365084</c:v>
                </c:pt>
                <c:pt idx="52">
                  <c:v>526.29770139003915</c:v>
                </c:pt>
                <c:pt idx="53">
                  <c:v>535.97159590455453</c:v>
                </c:pt>
                <c:pt idx="54">
                  <c:v>545.722937223288</c:v>
                </c:pt>
                <c:pt idx="55">
                  <c:v>555.55161276710658</c:v>
                </c:pt>
                <c:pt idx="56">
                  <c:v>565.45751705117436</c:v>
                </c:pt>
                <c:pt idx="57">
                  <c:v>575.44055143729031</c:v>
                </c:pt>
                <c:pt idx="58">
                  <c:v>585.50062388942365</c:v>
                </c:pt>
                <c:pt idx="59">
                  <c:v>595.63764873278615</c:v>
                </c:pt>
                <c:pt idx="60">
                  <c:v>605.85154641673921</c:v>
                </c:pt>
                <c:pt idx="61">
                  <c:v>616.14224328179898</c:v>
                </c:pt>
                <c:pt idx="62">
                  <c:v>626.50967133096685</c:v>
                </c:pt>
                <c:pt idx="63">
                  <c:v>636.95376800558017</c:v>
                </c:pt>
                <c:pt idx="64">
                  <c:v>647.47447596585721</c:v>
                </c:pt>
                <c:pt idx="65">
                  <c:v>658.07174287626697</c:v>
                </c:pt>
                <c:pt idx="66">
                  <c:v>668.74552119585064</c:v>
                </c:pt>
                <c:pt idx="67">
                  <c:v>679.49576797357997</c:v>
                </c:pt>
                <c:pt idx="68">
                  <c:v>690.32244464883058</c:v>
                </c:pt>
                <c:pt idx="69">
                  <c:v>701.22551685701967</c:v>
                </c:pt>
                <c:pt idx="70">
                  <c:v>712.20495424044702</c:v>
                </c:pt>
                <c:pt idx="71">
                  <c:v>723.26073026435745</c:v>
                </c:pt>
                <c:pt idx="72">
                  <c:v>734.39282203823029</c:v>
                </c:pt>
                <c:pt idx="73">
                  <c:v>745.60121014228878</c:v>
                </c:pt>
                <c:pt idx="74">
                  <c:v>756.88587845920711</c:v>
                </c:pt>
                <c:pt idx="75">
                  <c:v>768.24681401098655</c:v>
                </c:pt>
                <c:pt idx="76">
                  <c:v>779.68400680095885</c:v>
                </c:pt>
                <c:pt idx="77">
                  <c:v>791.19744966086535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1-4D56-89CA-3A79EF61F2ED}"/>
            </c:ext>
          </c:extLst>
        </c:ser>
        <c:ser>
          <c:idx val="3"/>
          <c:order val="1"/>
          <c:tx>
            <c:strRef>
              <c:f>stag!$DO$1</c:f>
              <c:strCache>
                <c:ptCount val="1"/>
                <c:pt idx="0">
                  <c:v>Qtz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stag!$DT$6:$DT$83</c:f>
                <c:numCache>
                  <c:formatCode>General</c:formatCode>
                  <c:ptCount val="78"/>
                  <c:pt idx="0">
                    <c:v>6.7893400276945712</c:v>
                  </c:pt>
                  <c:pt idx="1">
                    <c:v>6.9659025205171972</c:v>
                  </c:pt>
                  <c:pt idx="2">
                    <c:v>7.1429712726386398</c:v>
                  </c:pt>
                  <c:pt idx="3">
                    <c:v>7.3204645612365198</c:v>
                  </c:pt>
                  <c:pt idx="4">
                    <c:v>7.4983057890897626</c:v>
                  </c:pt>
                  <c:pt idx="5">
                    <c:v>7.6764233500114045</c:v>
                  </c:pt>
                  <c:pt idx="6">
                    <c:v>7.8547504892686817</c:v>
                  </c:pt>
                  <c:pt idx="7">
                    <c:v>8.0332251599469515</c:v>
                  </c:pt>
                  <c:pt idx="8">
                    <c:v>8.2117898761286767</c:v>
                  </c:pt>
                  <c:pt idx="9">
                    <c:v>8.3903915636853839</c:v>
                  </c:pt>
                  <c:pt idx="10">
                    <c:v>8.5689814094063905</c:v>
                  </c:pt>
                  <c:pt idx="11">
                    <c:v>8.7475147091223988</c:v>
                  </c:pt>
                  <c:pt idx="12">
                    <c:v>8.9259507154210382</c:v>
                  </c:pt>
                  <c:pt idx="13">
                    <c:v>9.1042524854920828</c:v>
                  </c:pt>
                  <c:pt idx="14">
                    <c:v>9.2823867295883389</c:v>
                  </c:pt>
                  <c:pt idx="15">
                    <c:v>9.460323660537739</c:v>
                  </c:pt>
                  <c:pt idx="16">
                    <c:v>9.6380368446964582</c:v>
                  </c:pt>
                  <c:pt idx="17">
                    <c:v>9.8155030546898985</c:v>
                  </c:pt>
                  <c:pt idx="18">
                    <c:v>9.9927021242496892</c:v>
                  </c:pt>
                  <c:pt idx="19">
                    <c:v>10.169616805417789</c:v>
                  </c:pt>
                  <c:pt idx="20">
                    <c:v>10.346232628355182</c:v>
                  </c:pt>
                  <c:pt idx="21">
                    <c:v>10.522537763961751</c:v>
                  </c:pt>
                  <c:pt idx="22">
                    <c:v>10.698522889485147</c:v>
                  </c:pt>
                  <c:pt idx="23">
                    <c:v>10.874181057270732</c:v>
                  </c:pt>
                  <c:pt idx="24">
                    <c:v>11.049507566778502</c:v>
                  </c:pt>
                  <c:pt idx="25">
                    <c:v>11.22449983997393</c:v>
                  </c:pt>
                  <c:pt idx="26">
                    <c:v>11.399157300175673</c:v>
                  </c:pt>
                  <c:pt idx="27">
                    <c:v>11.573481254427293</c:v>
                  </c:pt>
                  <c:pt idx="28">
                    <c:v>11.74747477944139</c:v>
                  </c:pt>
                  <c:pt idx="29">
                    <c:v>11.921142611149889</c:v>
                  </c:pt>
                  <c:pt idx="30">
                    <c:v>12.094491037879862</c:v>
                  </c:pt>
                  <c:pt idx="31">
                    <c:v>12.267527797160994</c:v>
                  </c:pt>
                  <c:pt idx="32">
                    <c:v>12.440261976160627</c:v>
                  </c:pt>
                  <c:pt idx="33">
                    <c:v>12.612703915729355</c:v>
                  </c:pt>
                  <c:pt idx="34">
                    <c:v>12.78486511803365</c:v>
                  </c:pt>
                  <c:pt idx="35">
                    <c:v>12.956758157741973</c:v>
                  </c:pt>
                  <c:pt idx="36">
                    <c:v>13.128396596722212</c:v>
                  </c:pt>
                  <c:pt idx="37">
                    <c:v>13.299794902204582</c:v>
                  </c:pt>
                  <c:pt idx="38">
                    <c:v>13.470968368355727</c:v>
                  </c:pt>
                  <c:pt idx="39">
                    <c:v>13.641933041204908</c:v>
                  </c:pt>
                  <c:pt idx="40">
                    <c:v>13.812705646859769</c:v>
                  </c:pt>
                  <c:pt idx="41">
                    <c:v>13.983303522944738</c:v>
                  </c:pt>
                  <c:pt idx="42">
                    <c:v>14.153744553190222</c:v>
                  </c:pt>
                  <c:pt idx="43">
                    <c:v>14.324047105101442</c:v>
                  </c:pt>
                  <c:pt idx="44">
                    <c:v>14.494229970628908</c:v>
                  </c:pt>
                  <c:pt idx="45">
                    <c:v>14.664312309764739</c:v>
                  </c:pt>
                  <c:pt idx="46">
                    <c:v>14.834313596984913</c:v>
                  </c:pt>
                  <c:pt idx="47">
                    <c:v>15.004253570457422</c:v>
                  </c:pt>
                  <c:pt idx="48">
                    <c:v>15.17415218393478</c:v>
                  </c:pt>
                  <c:pt idx="49">
                    <c:v>15.344029561250636</c:v>
                  </c:pt>
                  <c:pt idx="50">
                    <c:v>15.513905953336803</c:v>
                  </c:pt>
                  <c:pt idx="51">
                    <c:v>15.683801697680423</c:v>
                  </c:pt>
                  <c:pt idx="52">
                    <c:v>15.853737180139859</c:v>
                  </c:pt>
                  <c:pt idx="53">
                    <c:v>16.023732799036765</c:v>
                  </c:pt>
                  <c:pt idx="54">
                    <c:v>16.193808931445204</c:v>
                  </c:pt>
                  <c:pt idx="55">
                    <c:v>16.363985901598767</c:v>
                  </c:pt>
                  <c:pt idx="56">
                    <c:v>16.534283951334288</c:v>
                  </c:pt>
                  <c:pt idx="57">
                    <c:v>16.704723212499459</c:v>
                  </c:pt>
                  <c:pt idx="58">
                    <c:v>16.875323681242094</c:v>
                  </c:pt>
                  <c:pt idx="59">
                    <c:v>17.04610519411176</c:v>
                  </c:pt>
                  <c:pt idx="60">
                    <c:v>17.217087405895768</c:v>
                  </c:pt>
                  <c:pt idx="61">
                    <c:v>17.388289769119751</c:v>
                  </c:pt>
                  <c:pt idx="62">
                    <c:v>17.55973151514263</c:v>
                  </c:pt>
                  <c:pt idx="63">
                    <c:v>17.731431636774857</c:v>
                  </c:pt>
                  <c:pt idx="64">
                    <c:v>17.903408872353793</c:v>
                  </c:pt>
                  <c:pt idx="65">
                    <c:v>18.075681691212253</c:v>
                  </c:pt>
                  <c:pt idx="66">
                    <c:v>18.248268280473269</c:v>
                  </c:pt>
                  <c:pt idx="67">
                    <c:v>18.421186533110301</c:v>
                  </c:pt>
                  <c:pt idx="68">
                    <c:v>18.594454037213382</c:v>
                  </c:pt>
                  <c:pt idx="69">
                    <c:v>18.768088066401333</c:v>
                  </c:pt>
                  <c:pt idx="70">
                    <c:v>18.942105571323282</c:v>
                  </c:pt>
                  <c:pt idx="71">
                    <c:v>19.116523172193865</c:v>
                  </c:pt>
                  <c:pt idx="72">
                    <c:v>19.291357152311264</c:v>
                  </c:pt>
                  <c:pt idx="73">
                    <c:v>19.466623452502176</c:v>
                  </c:pt>
                  <c:pt idx="74">
                    <c:v>19.642337666447986</c:v>
                  </c:pt>
                  <c:pt idx="75">
                    <c:v>19.818515036841347</c:v>
                  </c:pt>
                  <c:pt idx="76">
                    <c:v>19.995170452327159</c:v>
                  </c:pt>
                  <c:pt idx="77">
                    <c:v>20.172318445183748</c:v>
                  </c:pt>
                </c:numCache>
              </c:numRef>
            </c:plus>
            <c:minus>
              <c:numRef>
                <c:f>stag!$DT$6:$DT$83</c:f>
                <c:numCache>
                  <c:formatCode>General</c:formatCode>
                  <c:ptCount val="78"/>
                  <c:pt idx="0">
                    <c:v>6.7893400276945712</c:v>
                  </c:pt>
                  <c:pt idx="1">
                    <c:v>6.9659025205171972</c:v>
                  </c:pt>
                  <c:pt idx="2">
                    <c:v>7.1429712726386398</c:v>
                  </c:pt>
                  <c:pt idx="3">
                    <c:v>7.3204645612365198</c:v>
                  </c:pt>
                  <c:pt idx="4">
                    <c:v>7.4983057890897626</c:v>
                  </c:pt>
                  <c:pt idx="5">
                    <c:v>7.6764233500114045</c:v>
                  </c:pt>
                  <c:pt idx="6">
                    <c:v>7.8547504892686817</c:v>
                  </c:pt>
                  <c:pt idx="7">
                    <c:v>8.0332251599469515</c:v>
                  </c:pt>
                  <c:pt idx="8">
                    <c:v>8.2117898761286767</c:v>
                  </c:pt>
                  <c:pt idx="9">
                    <c:v>8.3903915636853839</c:v>
                  </c:pt>
                  <c:pt idx="10">
                    <c:v>8.5689814094063905</c:v>
                  </c:pt>
                  <c:pt idx="11">
                    <c:v>8.7475147091223988</c:v>
                  </c:pt>
                  <c:pt idx="12">
                    <c:v>8.9259507154210382</c:v>
                  </c:pt>
                  <c:pt idx="13">
                    <c:v>9.1042524854920828</c:v>
                  </c:pt>
                  <c:pt idx="14">
                    <c:v>9.2823867295883389</c:v>
                  </c:pt>
                  <c:pt idx="15">
                    <c:v>9.460323660537739</c:v>
                  </c:pt>
                  <c:pt idx="16">
                    <c:v>9.6380368446964582</c:v>
                  </c:pt>
                  <c:pt idx="17">
                    <c:v>9.8155030546898985</c:v>
                  </c:pt>
                  <c:pt idx="18">
                    <c:v>9.9927021242496892</c:v>
                  </c:pt>
                  <c:pt idx="19">
                    <c:v>10.169616805417789</c:v>
                  </c:pt>
                  <c:pt idx="20">
                    <c:v>10.346232628355182</c:v>
                  </c:pt>
                  <c:pt idx="21">
                    <c:v>10.522537763961751</c:v>
                  </c:pt>
                  <c:pt idx="22">
                    <c:v>10.698522889485147</c:v>
                  </c:pt>
                  <c:pt idx="23">
                    <c:v>10.874181057270732</c:v>
                  </c:pt>
                  <c:pt idx="24">
                    <c:v>11.049507566778502</c:v>
                  </c:pt>
                  <c:pt idx="25">
                    <c:v>11.22449983997393</c:v>
                  </c:pt>
                  <c:pt idx="26">
                    <c:v>11.399157300175673</c:v>
                  </c:pt>
                  <c:pt idx="27">
                    <c:v>11.573481254427293</c:v>
                  </c:pt>
                  <c:pt idx="28">
                    <c:v>11.74747477944139</c:v>
                  </c:pt>
                  <c:pt idx="29">
                    <c:v>11.921142611149889</c:v>
                  </c:pt>
                  <c:pt idx="30">
                    <c:v>12.094491037879862</c:v>
                  </c:pt>
                  <c:pt idx="31">
                    <c:v>12.267527797160994</c:v>
                  </c:pt>
                  <c:pt idx="32">
                    <c:v>12.440261976160627</c:v>
                  </c:pt>
                  <c:pt idx="33">
                    <c:v>12.612703915729355</c:v>
                  </c:pt>
                  <c:pt idx="34">
                    <c:v>12.78486511803365</c:v>
                  </c:pt>
                  <c:pt idx="35">
                    <c:v>12.956758157741973</c:v>
                  </c:pt>
                  <c:pt idx="36">
                    <c:v>13.128396596722212</c:v>
                  </c:pt>
                  <c:pt idx="37">
                    <c:v>13.299794902204582</c:v>
                  </c:pt>
                  <c:pt idx="38">
                    <c:v>13.470968368355727</c:v>
                  </c:pt>
                  <c:pt idx="39">
                    <c:v>13.641933041204908</c:v>
                  </c:pt>
                  <c:pt idx="40">
                    <c:v>13.812705646859769</c:v>
                  </c:pt>
                  <c:pt idx="41">
                    <c:v>13.983303522944738</c:v>
                  </c:pt>
                  <c:pt idx="42">
                    <c:v>14.153744553190222</c:v>
                  </c:pt>
                  <c:pt idx="43">
                    <c:v>14.324047105101442</c:v>
                  </c:pt>
                  <c:pt idx="44">
                    <c:v>14.494229970628908</c:v>
                  </c:pt>
                  <c:pt idx="45">
                    <c:v>14.664312309764739</c:v>
                  </c:pt>
                  <c:pt idx="46">
                    <c:v>14.834313596984913</c:v>
                  </c:pt>
                  <c:pt idx="47">
                    <c:v>15.004253570457422</c:v>
                  </c:pt>
                  <c:pt idx="48">
                    <c:v>15.17415218393478</c:v>
                  </c:pt>
                  <c:pt idx="49">
                    <c:v>15.344029561250636</c:v>
                  </c:pt>
                  <c:pt idx="50">
                    <c:v>15.513905953336803</c:v>
                  </c:pt>
                  <c:pt idx="51">
                    <c:v>15.683801697680423</c:v>
                  </c:pt>
                  <c:pt idx="52">
                    <c:v>15.853737180139859</c:v>
                  </c:pt>
                  <c:pt idx="53">
                    <c:v>16.023732799036765</c:v>
                  </c:pt>
                  <c:pt idx="54">
                    <c:v>16.193808931445204</c:v>
                  </c:pt>
                  <c:pt idx="55">
                    <c:v>16.363985901598767</c:v>
                  </c:pt>
                  <c:pt idx="56">
                    <c:v>16.534283951334288</c:v>
                  </c:pt>
                  <c:pt idx="57">
                    <c:v>16.704723212499459</c:v>
                  </c:pt>
                  <c:pt idx="58">
                    <c:v>16.875323681242094</c:v>
                  </c:pt>
                  <c:pt idx="59">
                    <c:v>17.04610519411176</c:v>
                  </c:pt>
                  <c:pt idx="60">
                    <c:v>17.217087405895768</c:v>
                  </c:pt>
                  <c:pt idx="61">
                    <c:v>17.388289769119751</c:v>
                  </c:pt>
                  <c:pt idx="62">
                    <c:v>17.55973151514263</c:v>
                  </c:pt>
                  <c:pt idx="63">
                    <c:v>17.731431636774857</c:v>
                  </c:pt>
                  <c:pt idx="64">
                    <c:v>17.903408872353793</c:v>
                  </c:pt>
                  <c:pt idx="65">
                    <c:v>18.075681691212253</c:v>
                  </c:pt>
                  <c:pt idx="66">
                    <c:v>18.248268280473269</c:v>
                  </c:pt>
                  <c:pt idx="67">
                    <c:v>18.421186533110301</c:v>
                  </c:pt>
                  <c:pt idx="68">
                    <c:v>18.594454037213382</c:v>
                  </c:pt>
                  <c:pt idx="69">
                    <c:v>18.768088066401333</c:v>
                  </c:pt>
                  <c:pt idx="70">
                    <c:v>18.942105571323282</c:v>
                  </c:pt>
                  <c:pt idx="71">
                    <c:v>19.116523172193865</c:v>
                  </c:pt>
                  <c:pt idx="72">
                    <c:v>19.291357152311264</c:v>
                  </c:pt>
                  <c:pt idx="73">
                    <c:v>19.466623452502176</c:v>
                  </c:pt>
                  <c:pt idx="74">
                    <c:v>19.642337666447986</c:v>
                  </c:pt>
                  <c:pt idx="75">
                    <c:v>19.818515036841347</c:v>
                  </c:pt>
                  <c:pt idx="76">
                    <c:v>19.995170452327159</c:v>
                  </c:pt>
                  <c:pt idx="77">
                    <c:v>20.172318445183748</c:v>
                  </c:pt>
                </c:numCache>
              </c:numRef>
            </c:minus>
            <c:spPr>
              <a:ln w="3175">
                <a:solidFill>
                  <a:srgbClr val="CCFFFF"/>
                </a:solidFill>
                <a:prstDash val="solid"/>
              </a:ln>
            </c:spPr>
          </c:errBars>
          <c:xVal>
            <c:numRef>
              <c:f>stag!$DO$6:$DO$83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stag!$DS$6:$DS$83</c:f>
              <c:numCache>
                <c:formatCode>0.0</c:formatCode>
                <c:ptCount val="78"/>
                <c:pt idx="0">
                  <c:v>113.05524416906724</c:v>
                </c:pt>
                <c:pt idx="1">
                  <c:v>117.42647824686627</c:v>
                </c:pt>
                <c:pt idx="2">
                  <c:v>121.88494912242439</c:v>
                </c:pt>
                <c:pt idx="3">
                  <c:v>126.43004497046135</c:v>
                </c:pt>
                <c:pt idx="4">
                  <c:v>131.06113577349387</c:v>
                </c:pt>
                <c:pt idx="5">
                  <c:v>135.77757659320869</c:v>
                </c:pt>
                <c:pt idx="6">
                  <c:v>140.57871058668013</c:v>
                </c:pt>
                <c:pt idx="7">
                  <c:v>145.46387178316192</c:v>
                </c:pt>
                <c:pt idx="8">
                  <c:v>150.4323876363182</c:v>
                </c:pt>
                <c:pt idx="9">
                  <c:v>155.48358136594453</c:v>
                </c:pt>
                <c:pt idx="10">
                  <c:v>160.6167741024538</c:v>
                </c:pt>
                <c:pt idx="11">
                  <c:v>165.83128684666539</c:v>
                </c:pt>
                <c:pt idx="12">
                  <c:v>171.12644225673915</c:v>
                </c:pt>
                <c:pt idx="13">
                  <c:v>176.50156627343324</c:v>
                </c:pt>
                <c:pt idx="14">
                  <c:v>181.95598959423671</c:v>
                </c:pt>
                <c:pt idx="15">
                  <c:v>187.48904900633315</c:v>
                </c:pt>
                <c:pt idx="16">
                  <c:v>193.10008858778568</c:v>
                </c:pt>
                <c:pt idx="17">
                  <c:v>198.78846078579966</c:v>
                </c:pt>
                <c:pt idx="18">
                  <c:v>204.55352738041205</c:v>
                </c:pt>
                <c:pt idx="19">
                  <c:v>210.39466034147407</c:v>
                </c:pt>
                <c:pt idx="20">
                  <c:v>216.3112425863408</c:v>
                </c:pt>
                <c:pt idx="21">
                  <c:v>222.30266864524731</c:v>
                </c:pt>
                <c:pt idx="22">
                  <c:v>228.36834524094456</c:v>
                </c:pt>
                <c:pt idx="23">
                  <c:v>234.50769178877812</c:v>
                </c:pt>
                <c:pt idx="24">
                  <c:v>240.72014082303016</c:v>
                </c:pt>
                <c:pt idx="25">
                  <c:v>247.00513835499538</c:v>
                </c:pt>
                <c:pt idx="26">
                  <c:v>253.362144167933</c:v>
                </c:pt>
                <c:pt idx="27">
                  <c:v>259.79063205372944</c:v>
                </c:pt>
                <c:pt idx="28">
                  <c:v>266.29008999580867</c:v>
                </c:pt>
                <c:pt idx="29">
                  <c:v>272.86002030255116</c:v>
                </c:pt>
                <c:pt idx="30">
                  <c:v>279.49993969521989</c:v>
                </c:pt>
                <c:pt idx="31">
                  <c:v>286.20937935414122</c:v>
                </c:pt>
                <c:pt idx="32">
                  <c:v>292.98788492665716</c:v>
                </c:pt>
                <c:pt idx="33">
                  <c:v>299.83501650013835</c:v>
                </c:pt>
                <c:pt idx="34">
                  <c:v>306.75034854314475</c:v>
                </c:pt>
                <c:pt idx="35">
                  <c:v>313.73346981761375</c:v>
                </c:pt>
                <c:pt idx="36">
                  <c:v>320.78398326477753</c:v>
                </c:pt>
                <c:pt idx="37">
                  <c:v>327.90150586732972</c:v>
                </c:pt>
                <c:pt idx="38">
                  <c:v>335.08566849019445</c:v>
                </c:pt>
                <c:pt idx="39">
                  <c:v>342.33611570209746</c:v>
                </c:pt>
                <c:pt idx="40">
                  <c:v>349.652505579989</c:v>
                </c:pt>
                <c:pt idx="41">
                  <c:v>357.03450949822508</c:v>
                </c:pt>
                <c:pt idx="42">
                  <c:v>364.4818119042888</c:v>
                </c:pt>
                <c:pt idx="43">
                  <c:v>371.99411008270391</c:v>
                </c:pt>
                <c:pt idx="44">
                  <c:v>379.57111390867794</c:v>
                </c:pt>
                <c:pt idx="45">
                  <c:v>387.21254559290185</c:v>
                </c:pt>
                <c:pt idx="46">
                  <c:v>394.91813941883049</c:v>
                </c:pt>
                <c:pt idx="47">
                  <c:v>402.68764147366932</c:v>
                </c:pt>
                <c:pt idx="48">
                  <c:v>410.52080937420186</c:v>
                </c:pt>
                <c:pt idx="49">
                  <c:v>418.41741198850718</c:v>
                </c:pt>
                <c:pt idx="50">
                  <c:v>426.37722915453463</c:v>
                </c:pt>
                <c:pt idx="51">
                  <c:v>434.40005139642506</c:v>
                </c:pt>
                <c:pt idx="52">
                  <c:v>442.48567963940229</c:v>
                </c:pt>
                <c:pt idx="53">
                  <c:v>450.63392492398623</c:v>
                </c:pt>
                <c:pt idx="54">
                  <c:v>458.84460812021638</c:v>
                </c:pt>
                <c:pt idx="55">
                  <c:v>467.11755964252012</c:v>
                </c:pt>
                <c:pt idx="56">
                  <c:v>475.45261916579932</c:v>
                </c:pt>
                <c:pt idx="57">
                  <c:v>483.84963534326312</c:v>
                </c:pt>
                <c:pt idx="58">
                  <c:v>492.30846552647853</c:v>
                </c:pt>
                <c:pt idx="59">
                  <c:v>500.82897548807483</c:v>
                </c:pt>
                <c:pt idx="60">
                  <c:v>509.41103914748885</c:v>
                </c:pt>
                <c:pt idx="61">
                  <c:v>518.05453830009731</c:v>
                </c:pt>
                <c:pt idx="62">
                  <c:v>526.7593623500544</c:v>
                </c:pt>
                <c:pt idx="63">
                  <c:v>535.52540804710895</c:v>
                </c:pt>
                <c:pt idx="64">
                  <c:v>544.35257922764936</c:v>
                </c:pt>
                <c:pt idx="65">
                  <c:v>553.2407865601898</c:v>
                </c:pt>
                <c:pt idx="66">
                  <c:v>562.1899472954924</c:v>
                </c:pt>
                <c:pt idx="67">
                  <c:v>571.19998502148042</c:v>
                </c:pt>
                <c:pt idx="68">
                  <c:v>580.27082942308903</c:v>
                </c:pt>
                <c:pt idx="69">
                  <c:v>589.40241604716516</c:v>
                </c:pt>
                <c:pt idx="70">
                  <c:v>598.59468607251733</c:v>
                </c:pt>
                <c:pt idx="71">
                  <c:v>607.84758608518791</c:v>
                </c:pt>
                <c:pt idx="72">
                  <c:v>617.16106785901218</c:v>
                </c:pt>
                <c:pt idx="73">
                  <c:v>626.53508814150575</c:v>
                </c:pt>
                <c:pt idx="74">
                  <c:v>635.96960844510966</c:v>
                </c:pt>
                <c:pt idx="75">
                  <c:v>645.46459484380614</c:v>
                </c:pt>
                <c:pt idx="76">
                  <c:v>655.02001777511327</c:v>
                </c:pt>
                <c:pt idx="77">
                  <c:v>664.63585184744113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1-4D56-89CA-3A79EF61F2ED}"/>
            </c:ext>
          </c:extLst>
        </c:ser>
        <c:ser>
          <c:idx val="2"/>
          <c:order val="2"/>
          <c:tx>
            <c:strRef>
              <c:f>stag!$DF$1</c:f>
              <c:strCache>
                <c:ptCount val="1"/>
                <c:pt idx="0">
                  <c:v>TPX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stag!$DK$6:$DK$83</c:f>
                <c:numCache>
                  <c:formatCode>General</c:formatCode>
                  <c:ptCount val="78"/>
                  <c:pt idx="0">
                    <c:v>1.1717048324282651</c:v>
                  </c:pt>
                  <c:pt idx="1">
                    <c:v>1.1935578026336628</c:v>
                  </c:pt>
                  <c:pt idx="2">
                    <c:v>1.2153845202983646</c:v>
                  </c:pt>
                  <c:pt idx="3">
                    <c:v>1.2371842055235902</c:v>
                  </c:pt>
                  <c:pt idx="4">
                    <c:v>1.2589560899203285</c:v>
                  </c:pt>
                  <c:pt idx="5">
                    <c:v>1.2806994224341288</c:v>
                  </c:pt>
                  <c:pt idx="6">
                    <c:v>1.3024134745893896</c:v>
                  </c:pt>
                  <c:pt idx="7">
                    <c:v>1.3240975451901988</c:v>
                  </c:pt>
                  <c:pt idx="8">
                    <c:v>1.3457509645122485</c:v>
                  </c:pt>
                  <c:pt idx="9">
                    <c:v>1.3673730980188665</c:v>
                  </c:pt>
                  <c:pt idx="10">
                    <c:v>1.3889633496326717</c:v>
                  </c:pt>
                  <c:pt idx="11">
                    <c:v>1.4105211645921187</c:v>
                  </c:pt>
                  <c:pt idx="12">
                    <c:v>1.4320460319213666</c:v>
                  </c:pt>
                  <c:pt idx="13">
                    <c:v>1.4535374865398403</c:v>
                  </c:pt>
                  <c:pt idx="14">
                    <c:v>1.4749951110366482</c:v>
                  </c:pt>
                  <c:pt idx="15">
                    <c:v>1.4964185371337848</c:v>
                  </c:pt>
                  <c:pt idx="16">
                    <c:v>1.5178074468604663</c:v>
                  </c:pt>
                  <c:pt idx="17">
                    <c:v>1.5391615734600173</c:v>
                  </c:pt>
                  <c:pt idx="18">
                    <c:v>1.5604807020492402</c:v>
                  </c:pt>
                  <c:pt idx="19">
                    <c:v>1.5817646700495089</c:v>
                  </c:pt>
                  <c:pt idx="20">
                    <c:v>1.6030133674070228</c:v>
                  </c:pt>
                  <c:pt idx="21">
                    <c:v>1.6242267366198497</c:v>
                  </c:pt>
                  <c:pt idx="22">
                    <c:v>1.645404772586847</c:v>
                  </c:pt>
                  <c:pt idx="23">
                    <c:v>1.6665475222941595</c:v>
                  </c:pt>
                  <c:pt idx="24">
                    <c:v>1.6876550843531462</c:v>
                  </c:pt>
                  <c:pt idx="25">
                    <c:v>1.7087276084029241</c:v>
                  </c:pt>
                  <c:pt idx="26">
                    <c:v>1.7297652943903117</c:v>
                  </c:pt>
                  <c:pt idx="27">
                    <c:v>1.7507683917388235</c:v>
                  </c:pt>
                  <c:pt idx="28">
                    <c:v>1.7717371984176893</c:v>
                  </c:pt>
                  <c:pt idx="29">
                    <c:v>1.7926720599213439</c:v>
                  </c:pt>
                  <c:pt idx="30">
                    <c:v>1.8135733681692159</c:v>
                  </c:pt>
                  <c:pt idx="31">
                    <c:v>1.8344415603347457</c:v>
                  </c:pt>
                  <c:pt idx="32">
                    <c:v>1.8552771176121823</c:v>
                  </c:pt>
                  <c:pt idx="33">
                    <c:v>1.876080563929456</c:v>
                  </c:pt>
                  <c:pt idx="34">
                    <c:v>1.8968524646140068</c:v>
                  </c:pt>
                  <c:pt idx="35">
                    <c:v>1.9175934250192341</c:v>
                  </c:pt>
                  <c:pt idx="36">
                    <c:v>1.9383040891173948</c:v>
                  </c:pt>
                  <c:pt idx="37">
                    <c:v>1.9589851380655432</c:v>
                  </c:pt>
                  <c:pt idx="38">
                    <c:v>1.9796372887497213</c:v>
                  </c:pt>
                  <c:pt idx="39">
                    <c:v>2.0002612923129632</c:v>
                  </c:pt>
                  <c:pt idx="40">
                    <c:v>2.0208579326717526</c:v>
                  </c:pt>
                  <c:pt idx="41">
                    <c:v>2.0414280250254606</c:v>
                  </c:pt>
                  <c:pt idx="42">
                    <c:v>2.0619724143629838</c:v>
                  </c:pt>
                  <c:pt idx="43">
                    <c:v>2.0824919739705052</c:v>
                  </c:pt>
                  <c:pt idx="44">
                    <c:v>2.1029876039435038</c:v>
                  </c:pt>
                  <c:pt idx="45">
                    <c:v>2.1234602297068719</c:v>
                  </c:pt>
                  <c:pt idx="46">
                    <c:v>2.1439108005455125</c:v>
                  </c:pt>
                  <c:pt idx="47">
                    <c:v>2.1643402881487432</c:v>
                  </c:pt>
                  <c:pt idx="48">
                    <c:v>2.1847496851703738</c:v>
                  </c:pt>
                  <c:pt idx="49">
                    <c:v>2.2051400038072302</c:v>
                  </c:pt>
                  <c:pt idx="50">
                    <c:v>2.2255122743979143</c:v>
                  </c:pt>
                  <c:pt idx="51">
                    <c:v>2.2458675440436622</c:v>
                  </c:pt>
                  <c:pt idx="52">
                    <c:v>2.2662068752530828</c:v>
                  </c:pt>
                  <c:pt idx="53">
                    <c:v>2.286531344612122</c:v>
                  </c:pt>
                  <c:pt idx="54">
                    <c:v>2.3068420414808131</c:v>
                  </c:pt>
                  <c:pt idx="55">
                    <c:v>2.3271400667174333</c:v>
                  </c:pt>
                  <c:pt idx="56">
                    <c:v>2.3474265314318927</c:v>
                  </c:pt>
                  <c:pt idx="57">
                    <c:v>2.3677025557685027</c:v>
                  </c:pt>
                  <c:pt idx="58">
                    <c:v>2.3879692677194413</c:v>
                  </c:pt>
                  <c:pt idx="59">
                    <c:v>2.4082278019688914</c:v>
                  </c:pt>
                  <c:pt idx="60">
                    <c:v>2.4284792987692754</c:v>
                  </c:pt>
                  <c:pt idx="61">
                    <c:v>2.4487249028490652</c:v>
                  </c:pt>
                  <c:pt idx="62">
                    <c:v>2.468965762353335</c:v>
                  </c:pt>
                  <c:pt idx="63">
                    <c:v>2.4892030278164015</c:v>
                  </c:pt>
                  <c:pt idx="64">
                    <c:v>2.5094378511679594</c:v>
                  </c:pt>
                  <c:pt idx="65">
                    <c:v>2.5296713847710066</c:v>
                  </c:pt>
                  <c:pt idx="66">
                    <c:v>2.5499047804935628</c:v>
                  </c:pt>
                  <c:pt idx="67">
                    <c:v>2.5701391888123197</c:v>
                  </c:pt>
                  <c:pt idx="68">
                    <c:v>2.5903757579495448</c:v>
                  </c:pt>
                  <c:pt idx="69">
                    <c:v>2.6106156330419594</c:v>
                  </c:pt>
                  <c:pt idx="70">
                    <c:v>2.6308599553421459</c:v>
                  </c:pt>
                  <c:pt idx="71">
                    <c:v>2.6537452038735552</c:v>
                  </c:pt>
                  <c:pt idx="72">
                    <c:v>2.6786992099414988</c:v>
                  </c:pt>
                  <c:pt idx="73">
                    <c:v>2.7037290339599735</c:v>
                  </c:pt>
                  <c:pt idx="74">
                    <c:v>2.7288344511743503</c:v>
                  </c:pt>
                  <c:pt idx="75">
                    <c:v>2.7540152401035556</c:v>
                  </c:pt>
                  <c:pt idx="76">
                    <c:v>2.7792711826826348</c:v>
                  </c:pt>
                  <c:pt idx="77">
                    <c:v>2.8046020643898544</c:v>
                  </c:pt>
                </c:numCache>
              </c:numRef>
            </c:plus>
            <c:minus>
              <c:numRef>
                <c:f>stag!$DK$6:$DK$83</c:f>
                <c:numCache>
                  <c:formatCode>General</c:formatCode>
                  <c:ptCount val="78"/>
                  <c:pt idx="0">
                    <c:v>1.1717048324282651</c:v>
                  </c:pt>
                  <c:pt idx="1">
                    <c:v>1.1935578026336628</c:v>
                  </c:pt>
                  <c:pt idx="2">
                    <c:v>1.2153845202983646</c:v>
                  </c:pt>
                  <c:pt idx="3">
                    <c:v>1.2371842055235902</c:v>
                  </c:pt>
                  <c:pt idx="4">
                    <c:v>1.2589560899203285</c:v>
                  </c:pt>
                  <c:pt idx="5">
                    <c:v>1.2806994224341288</c:v>
                  </c:pt>
                  <c:pt idx="6">
                    <c:v>1.3024134745893896</c:v>
                  </c:pt>
                  <c:pt idx="7">
                    <c:v>1.3240975451901988</c:v>
                  </c:pt>
                  <c:pt idx="8">
                    <c:v>1.3457509645122485</c:v>
                  </c:pt>
                  <c:pt idx="9">
                    <c:v>1.3673730980188665</c:v>
                  </c:pt>
                  <c:pt idx="10">
                    <c:v>1.3889633496326717</c:v>
                  </c:pt>
                  <c:pt idx="11">
                    <c:v>1.4105211645921187</c:v>
                  </c:pt>
                  <c:pt idx="12">
                    <c:v>1.4320460319213666</c:v>
                  </c:pt>
                  <c:pt idx="13">
                    <c:v>1.4535374865398403</c:v>
                  </c:pt>
                  <c:pt idx="14">
                    <c:v>1.4749951110366482</c:v>
                  </c:pt>
                  <c:pt idx="15">
                    <c:v>1.4964185371337848</c:v>
                  </c:pt>
                  <c:pt idx="16">
                    <c:v>1.5178074468604663</c:v>
                  </c:pt>
                  <c:pt idx="17">
                    <c:v>1.5391615734600173</c:v>
                  </c:pt>
                  <c:pt idx="18">
                    <c:v>1.5604807020492402</c:v>
                  </c:pt>
                  <c:pt idx="19">
                    <c:v>1.5817646700495089</c:v>
                  </c:pt>
                  <c:pt idx="20">
                    <c:v>1.6030133674070228</c:v>
                  </c:pt>
                  <c:pt idx="21">
                    <c:v>1.6242267366198497</c:v>
                  </c:pt>
                  <c:pt idx="22">
                    <c:v>1.645404772586847</c:v>
                  </c:pt>
                  <c:pt idx="23">
                    <c:v>1.6665475222941595</c:v>
                  </c:pt>
                  <c:pt idx="24">
                    <c:v>1.6876550843531462</c:v>
                  </c:pt>
                  <c:pt idx="25">
                    <c:v>1.7087276084029241</c:v>
                  </c:pt>
                  <c:pt idx="26">
                    <c:v>1.7297652943903117</c:v>
                  </c:pt>
                  <c:pt idx="27">
                    <c:v>1.7507683917388235</c:v>
                  </c:pt>
                  <c:pt idx="28">
                    <c:v>1.7717371984176893</c:v>
                  </c:pt>
                  <c:pt idx="29">
                    <c:v>1.7926720599213439</c:v>
                  </c:pt>
                  <c:pt idx="30">
                    <c:v>1.8135733681692159</c:v>
                  </c:pt>
                  <c:pt idx="31">
                    <c:v>1.8344415603347457</c:v>
                  </c:pt>
                  <c:pt idx="32">
                    <c:v>1.8552771176121823</c:v>
                  </c:pt>
                  <c:pt idx="33">
                    <c:v>1.876080563929456</c:v>
                  </c:pt>
                  <c:pt idx="34">
                    <c:v>1.8968524646140068</c:v>
                  </c:pt>
                  <c:pt idx="35">
                    <c:v>1.9175934250192341</c:v>
                  </c:pt>
                  <c:pt idx="36">
                    <c:v>1.9383040891173948</c:v>
                  </c:pt>
                  <c:pt idx="37">
                    <c:v>1.9589851380655432</c:v>
                  </c:pt>
                  <c:pt idx="38">
                    <c:v>1.9796372887497213</c:v>
                  </c:pt>
                  <c:pt idx="39">
                    <c:v>2.0002612923129632</c:v>
                  </c:pt>
                  <c:pt idx="40">
                    <c:v>2.0208579326717526</c:v>
                  </c:pt>
                  <c:pt idx="41">
                    <c:v>2.0414280250254606</c:v>
                  </c:pt>
                  <c:pt idx="42">
                    <c:v>2.0619724143629838</c:v>
                  </c:pt>
                  <c:pt idx="43">
                    <c:v>2.0824919739705052</c:v>
                  </c:pt>
                  <c:pt idx="44">
                    <c:v>2.1029876039435038</c:v>
                  </c:pt>
                  <c:pt idx="45">
                    <c:v>2.1234602297068719</c:v>
                  </c:pt>
                  <c:pt idx="46">
                    <c:v>2.1439108005455125</c:v>
                  </c:pt>
                  <c:pt idx="47">
                    <c:v>2.1643402881487432</c:v>
                  </c:pt>
                  <c:pt idx="48">
                    <c:v>2.1847496851703738</c:v>
                  </c:pt>
                  <c:pt idx="49">
                    <c:v>2.2051400038072302</c:v>
                  </c:pt>
                  <c:pt idx="50">
                    <c:v>2.2255122743979143</c:v>
                  </c:pt>
                  <c:pt idx="51">
                    <c:v>2.2458675440436622</c:v>
                  </c:pt>
                  <c:pt idx="52">
                    <c:v>2.2662068752530828</c:v>
                  </c:pt>
                  <c:pt idx="53">
                    <c:v>2.286531344612122</c:v>
                  </c:pt>
                  <c:pt idx="54">
                    <c:v>2.3068420414808131</c:v>
                  </c:pt>
                  <c:pt idx="55">
                    <c:v>2.3271400667174333</c:v>
                  </c:pt>
                  <c:pt idx="56">
                    <c:v>2.3474265314318927</c:v>
                  </c:pt>
                  <c:pt idx="57">
                    <c:v>2.3677025557685027</c:v>
                  </c:pt>
                  <c:pt idx="58">
                    <c:v>2.3879692677194413</c:v>
                  </c:pt>
                  <c:pt idx="59">
                    <c:v>2.4082278019688914</c:v>
                  </c:pt>
                  <c:pt idx="60">
                    <c:v>2.4284792987692754</c:v>
                  </c:pt>
                  <c:pt idx="61">
                    <c:v>2.4487249028490652</c:v>
                  </c:pt>
                  <c:pt idx="62">
                    <c:v>2.468965762353335</c:v>
                  </c:pt>
                  <c:pt idx="63">
                    <c:v>2.4892030278164015</c:v>
                  </c:pt>
                  <c:pt idx="64">
                    <c:v>2.5094378511679594</c:v>
                  </c:pt>
                  <c:pt idx="65">
                    <c:v>2.5296713847710066</c:v>
                  </c:pt>
                  <c:pt idx="66">
                    <c:v>2.5499047804935628</c:v>
                  </c:pt>
                  <c:pt idx="67">
                    <c:v>2.5701391888123197</c:v>
                  </c:pt>
                  <c:pt idx="68">
                    <c:v>2.5903757579495448</c:v>
                  </c:pt>
                  <c:pt idx="69">
                    <c:v>2.6106156330419594</c:v>
                  </c:pt>
                  <c:pt idx="70">
                    <c:v>2.6308599553421459</c:v>
                  </c:pt>
                  <c:pt idx="71">
                    <c:v>2.6537452038735552</c:v>
                  </c:pt>
                  <c:pt idx="72">
                    <c:v>2.6786992099414988</c:v>
                  </c:pt>
                  <c:pt idx="73">
                    <c:v>2.7037290339599735</c:v>
                  </c:pt>
                  <c:pt idx="74">
                    <c:v>2.7288344511743503</c:v>
                  </c:pt>
                  <c:pt idx="75">
                    <c:v>2.7540152401035556</c:v>
                  </c:pt>
                  <c:pt idx="76">
                    <c:v>2.7792711826826348</c:v>
                  </c:pt>
                  <c:pt idx="77">
                    <c:v>2.8046020643898544</c:v>
                  </c:pt>
                </c:numCache>
              </c:numRef>
            </c:minus>
            <c:spPr>
              <a:ln w="3175">
                <a:solidFill>
                  <a:srgbClr val="00FFFF"/>
                </a:solidFill>
                <a:prstDash val="solid"/>
              </a:ln>
            </c:spPr>
          </c:errBars>
          <c:xVal>
            <c:numRef>
              <c:f>stag!$DF$6:$DF$83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stag!$DJ$6:$DJ$83</c:f>
              <c:numCache>
                <c:formatCode>0.0</c:formatCode>
                <c:ptCount val="78"/>
                <c:pt idx="0">
                  <c:v>33.045651420478933</c:v>
                </c:pt>
                <c:pt idx="1">
                  <c:v>34.281384036916869</c:v>
                </c:pt>
                <c:pt idx="2">
                  <c:v>35.537343216022151</c:v>
                </c:pt>
                <c:pt idx="3">
                  <c:v>36.813529151403024</c:v>
                </c:pt>
                <c:pt idx="4">
                  <c:v>38.109946077408104</c:v>
                </c:pt>
                <c:pt idx="5">
                  <c:v>39.426601988751472</c:v>
                </c:pt>
                <c:pt idx="6">
                  <c:v>40.763508373994242</c:v>
                </c:pt>
                <c:pt idx="7">
                  <c:v>42.120679962294268</c:v>
                </c:pt>
                <c:pt idx="8">
                  <c:v>43.498134482858603</c:v>
                </c:pt>
                <c:pt idx="9">
                  <c:v>44.89589243655476</c:v>
                </c:pt>
                <c:pt idx="10">
                  <c:v>46.313976879159135</c:v>
                </c:pt>
                <c:pt idx="11">
                  <c:v>47.752413215740205</c:v>
                </c:pt>
                <c:pt idx="12">
                  <c:v>49.211229005694669</c:v>
                </c:pt>
                <c:pt idx="13">
                  <c:v>50.690453777973346</c:v>
                </c:pt>
                <c:pt idx="14">
                  <c:v>52.190118856051491</c:v>
                </c:pt>
                <c:pt idx="15">
                  <c:v>53.71025719221695</c:v>
                </c:pt>
                <c:pt idx="16">
                  <c:v>55.250903210764839</c:v>
                </c:pt>
                <c:pt idx="17">
                  <c:v>56.812092659705392</c:v>
                </c:pt>
                <c:pt idx="18">
                  <c:v>58.393862470606159</c:v>
                </c:pt>
                <c:pt idx="19">
                  <c:v>59.996250626205317</c:v>
                </c:pt>
                <c:pt idx="20">
                  <c:v>61.619296035447398</c:v>
                </c:pt>
                <c:pt idx="21">
                  <c:v>63.263038415606815</c:v>
                </c:pt>
                <c:pt idx="22">
                  <c:v>64.927518181177575</c:v>
                </c:pt>
                <c:pt idx="23">
                  <c:v>66.612776339221242</c:v>
                </c:pt>
                <c:pt idx="24">
                  <c:v>68.318854390877163</c:v>
                </c:pt>
                <c:pt idx="25">
                  <c:v>70.04579423875127</c:v>
                </c:pt>
                <c:pt idx="26">
                  <c:v>71.793638099911092</c:v>
                </c:pt>
                <c:pt idx="27">
                  <c:v>73.562428424226027</c:v>
                </c:pt>
                <c:pt idx="28">
                  <c:v>75.352207817802594</c:v>
                </c:pt>
                <c:pt idx="29">
                  <c:v>77.163018971274099</c:v>
                </c:pt>
                <c:pt idx="30">
                  <c:v>78.99490459271513</c:v>
                </c:pt>
                <c:pt idx="31">
                  <c:v>80.847907344959864</c:v>
                </c:pt>
                <c:pt idx="32">
                  <c:v>82.722069787112758</c:v>
                </c:pt>
                <c:pt idx="33">
                  <c:v>84.617434320049014</c:v>
                </c:pt>
                <c:pt idx="34">
                  <c:v>86.534043135710562</c:v>
                </c:pt>
                <c:pt idx="35">
                  <c:v>88.471938170011569</c:v>
                </c:pt>
                <c:pt idx="36">
                  <c:v>90.431161059175281</c:v>
                </c:pt>
                <c:pt idx="37">
                  <c:v>92.411753099331392</c:v>
                </c:pt>
                <c:pt idx="38">
                  <c:v>94.413755209210592</c:v>
                </c:pt>
                <c:pt idx="39">
                  <c:v>96.437207895780091</c:v>
                </c:pt>
                <c:pt idx="40">
                  <c:v>98.482151222669614</c:v>
                </c:pt>
                <c:pt idx="41">
                  <c:v>100.54862478124559</c:v>
                </c:pt>
                <c:pt idx="42">
                  <c:v>102.63666766419514</c:v>
                </c:pt>
                <c:pt idx="43">
                  <c:v>104.74631844148989</c:v>
                </c:pt>
                <c:pt idx="44">
                  <c:v>106.87761513860293</c:v>
                </c:pt>
                <c:pt idx="45">
                  <c:v>109.03059521685992</c:v>
                </c:pt>
                <c:pt idx="46">
                  <c:v>111.20529555580869</c:v>
                </c:pt>
                <c:pt idx="47">
                  <c:v>113.40175243749799</c:v>
                </c:pt>
                <c:pt idx="48">
                  <c:v>115.62000153256082</c:v>
                </c:pt>
                <c:pt idx="49">
                  <c:v>117.86007788800157</c:v>
                </c:pt>
                <c:pt idx="50">
                  <c:v>120.12201591659179</c:v>
                </c:pt>
                <c:pt idx="51">
                  <c:v>122.4058493877823</c:v>
                </c:pt>
                <c:pt idx="52">
                  <c:v>124.71161142004576</c:v>
                </c:pt>
                <c:pt idx="53">
                  <c:v>127.03933447456475</c:v>
                </c:pt>
                <c:pt idx="54">
                  <c:v>129.38905035018709</c:v>
                </c:pt>
                <c:pt idx="55">
                  <c:v>131.76079017957193</c:v>
                </c:pt>
                <c:pt idx="56">
                  <c:v>134.15458442645385</c:v>
                </c:pt>
                <c:pt idx="57">
                  <c:v>136.57046288395708</c:v>
                </c:pt>
                <c:pt idx="58">
                  <c:v>139.00845467389274</c:v>
                </c:pt>
                <c:pt idx="59">
                  <c:v>141.46858824697725</c:v>
                </c:pt>
                <c:pt idx="60">
                  <c:v>143.95089138391148</c:v>
                </c:pt>
                <c:pt idx="61">
                  <c:v>146.45539119726456</c:v>
                </c:pt>
                <c:pt idx="62">
                  <c:v>148.98211413410732</c:v>
                </c:pt>
                <c:pt idx="63">
                  <c:v>151.53108597934391</c:v>
                </c:pt>
                <c:pt idx="64">
                  <c:v>154.10233185969295</c:v>
                </c:pt>
                <c:pt idx="65">
                  <c:v>156.69587624827133</c:v>
                </c:pt>
                <c:pt idx="66">
                  <c:v>159.31174296973566</c:v>
                </c:pt>
                <c:pt idx="67">
                  <c:v>161.94995520594</c:v>
                </c:pt>
                <c:pt idx="68">
                  <c:v>164.61053550206935</c:v>
                </c:pt>
                <c:pt idx="69">
                  <c:v>167.293505773211</c:v>
                </c:pt>
                <c:pt idx="70">
                  <c:v>169.99888731132674</c:v>
                </c:pt>
                <c:pt idx="71">
                  <c:v>172.72670079259368</c:v>
                </c:pt>
                <c:pt idx="72">
                  <c:v>175.47696628507833</c:v>
                </c:pt>
                <c:pt idx="73">
                  <c:v>178.24970325671558</c:v>
                </c:pt>
                <c:pt idx="74">
                  <c:v>181.04493058356192</c:v>
                </c:pt>
                <c:pt idx="75">
                  <c:v>183.86266655829581</c:v>
                </c:pt>
                <c:pt idx="76">
                  <c:v>186.70292889893872</c:v>
                </c:pt>
                <c:pt idx="77">
                  <c:v>189.56573475777228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1-4D56-89CA-3A79EF61F2ED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plus>
            <c:minus>
              <c:numRef>
                <c:f>stag!$BJ$3:$BJ$25</c:f>
                <c:numCache>
                  <c:formatCode>General</c:formatCode>
                  <c:ptCount val="23"/>
                  <c:pt idx="0">
                    <c:v>0.41049000000000002</c:v>
                  </c:pt>
                  <c:pt idx="1">
                    <c:v>3.3564999999999998E-2</c:v>
                  </c:pt>
                  <c:pt idx="2">
                    <c:v>3.4721000000000002E-2</c:v>
                  </c:pt>
                  <c:pt idx="3">
                    <c:v>3.2063000000000001E-2</c:v>
                  </c:pt>
                  <c:pt idx="6">
                    <c:v>2.5548000000000001E-2</c:v>
                  </c:pt>
                  <c:pt idx="7">
                    <c:v>3.5138000000000003E-2</c:v>
                  </c:pt>
                  <c:pt idx="8">
                    <c:v>2.5371000000000001E-2</c:v>
                  </c:pt>
                  <c:pt idx="9">
                    <c:v>2.4738E-2</c:v>
                  </c:pt>
                  <c:pt idx="12">
                    <c:v>5.3129999999999997E-2</c:v>
                  </c:pt>
                  <c:pt idx="13">
                    <c:v>3.3105999999999997E-2</c:v>
                  </c:pt>
                  <c:pt idx="15">
                    <c:v>4.7185999999999999E-2</c:v>
                  </c:pt>
                  <c:pt idx="16">
                    <c:v>4.2677E-2</c:v>
                  </c:pt>
                  <c:pt idx="17">
                    <c:v>3.0698E-2</c:v>
                  </c:pt>
                  <c:pt idx="20">
                    <c:v>5.8449000000000001E-2</c:v>
                  </c:pt>
                  <c:pt idx="21">
                    <c:v>3.4529999999999998E-2</c:v>
                  </c:pt>
                  <c:pt idx="22">
                    <c:v>3.1056E-2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stag!$BN$3:$BN$25</c:f>
                <c:numCache>
                  <c:formatCode>General</c:formatCode>
                  <c:ptCount val="23"/>
                  <c:pt idx="0">
                    <c:v>18.815000000000001</c:v>
                  </c:pt>
                  <c:pt idx="1">
                    <c:v>2.0350999999999999</c:v>
                  </c:pt>
                  <c:pt idx="2">
                    <c:v>2.1941000000000002</c:v>
                  </c:pt>
                  <c:pt idx="3">
                    <c:v>1.9266000000000001</c:v>
                  </c:pt>
                  <c:pt idx="6">
                    <c:v>1.6246</c:v>
                  </c:pt>
                  <c:pt idx="7">
                    <c:v>2.4148999999999998</c:v>
                  </c:pt>
                  <c:pt idx="8">
                    <c:v>1.6025</c:v>
                  </c:pt>
                  <c:pt idx="9">
                    <c:v>1.6371</c:v>
                  </c:pt>
                  <c:pt idx="12">
                    <c:v>3.1766999999999999</c:v>
                  </c:pt>
                  <c:pt idx="13">
                    <c:v>1.7978000000000001</c:v>
                  </c:pt>
                  <c:pt idx="15">
                    <c:v>2.7787000000000002</c:v>
                  </c:pt>
                  <c:pt idx="16">
                    <c:v>2.5621999999999998</c:v>
                  </c:pt>
                  <c:pt idx="17">
                    <c:v>1.8246</c:v>
                  </c:pt>
                  <c:pt idx="20">
                    <c:v>4.4894999999999996</c:v>
                  </c:pt>
                  <c:pt idx="21">
                    <c:v>2.5276999999999998</c:v>
                  </c:pt>
                  <c:pt idx="22">
                    <c:v>2.1049000000000002</c:v>
                  </c:pt>
                </c:numCache>
              </c:numRef>
            </c:plus>
            <c:minus>
              <c:numRef>
                <c:f>stag!$BN$3:$BN$25</c:f>
                <c:numCache>
                  <c:formatCode>General</c:formatCode>
                  <c:ptCount val="23"/>
                  <c:pt idx="0">
                    <c:v>18.815000000000001</c:v>
                  </c:pt>
                  <c:pt idx="1">
                    <c:v>2.0350999999999999</c:v>
                  </c:pt>
                  <c:pt idx="2">
                    <c:v>2.1941000000000002</c:v>
                  </c:pt>
                  <c:pt idx="3">
                    <c:v>1.9266000000000001</c:v>
                  </c:pt>
                  <c:pt idx="6">
                    <c:v>1.6246</c:v>
                  </c:pt>
                  <c:pt idx="7">
                    <c:v>2.4148999999999998</c:v>
                  </c:pt>
                  <c:pt idx="8">
                    <c:v>1.6025</c:v>
                  </c:pt>
                  <c:pt idx="9">
                    <c:v>1.6371</c:v>
                  </c:pt>
                  <c:pt idx="12">
                    <c:v>3.1766999999999999</c:v>
                  </c:pt>
                  <c:pt idx="13">
                    <c:v>1.7978000000000001</c:v>
                  </c:pt>
                  <c:pt idx="15">
                    <c:v>2.7787000000000002</c:v>
                  </c:pt>
                  <c:pt idx="16">
                    <c:v>2.5621999999999998</c:v>
                  </c:pt>
                  <c:pt idx="17">
                    <c:v>1.8246</c:v>
                  </c:pt>
                  <c:pt idx="20">
                    <c:v>4.4894999999999996</c:v>
                  </c:pt>
                  <c:pt idx="21">
                    <c:v>2.5276999999999998</c:v>
                  </c:pt>
                  <c:pt idx="22">
                    <c:v>2.1049000000000002</c:v>
                  </c:pt>
                </c:numCache>
              </c:numRef>
            </c:minus>
            <c:spPr>
              <a:ln w="12700">
                <a:solidFill>
                  <a:srgbClr val="800080"/>
                </a:solidFill>
                <a:prstDash val="solid"/>
              </a:ln>
            </c:spPr>
          </c:errBars>
          <c:xVal>
            <c:numRef>
              <c:f>stag!$BI$3:$BI$25</c:f>
              <c:numCache>
                <c:formatCode>0.00</c:formatCode>
                <c:ptCount val="23"/>
                <c:pt idx="0">
                  <c:v>7.0057999999999998</c:v>
                </c:pt>
                <c:pt idx="1">
                  <c:v>6.9360999999999997</c:v>
                </c:pt>
                <c:pt idx="2">
                  <c:v>6.9875999999999996</c:v>
                </c:pt>
                <c:pt idx="3">
                  <c:v>6.9381000000000004</c:v>
                </c:pt>
                <c:pt idx="6">
                  <c:v>7.4817</c:v>
                </c:pt>
                <c:pt idx="7">
                  <c:v>7.4165000000000001</c:v>
                </c:pt>
                <c:pt idx="8">
                  <c:v>7.3753000000000002</c:v>
                </c:pt>
                <c:pt idx="9">
                  <c:v>7.3596000000000004</c:v>
                </c:pt>
                <c:pt idx="12">
                  <c:v>6.0993000000000004</c:v>
                </c:pt>
                <c:pt idx="13">
                  <c:v>6.1706000000000003</c:v>
                </c:pt>
                <c:pt idx="15">
                  <c:v>6.5590999999999999</c:v>
                </c:pt>
                <c:pt idx="16">
                  <c:v>6.5220000000000002</c:v>
                </c:pt>
                <c:pt idx="17">
                  <c:v>6.5589000000000004</c:v>
                </c:pt>
                <c:pt idx="20">
                  <c:v>8.4318000000000008</c:v>
                </c:pt>
                <c:pt idx="21">
                  <c:v>8.3729999999999993</c:v>
                </c:pt>
                <c:pt idx="22">
                  <c:v>8.3888999999999996</c:v>
                </c:pt>
              </c:numCache>
            </c:numRef>
          </c:xVal>
          <c:yVal>
            <c:numRef>
              <c:f>stag!$BM$3:$BM$25</c:f>
              <c:numCache>
                <c:formatCode>0.0</c:formatCode>
                <c:ptCount val="23"/>
                <c:pt idx="0">
                  <c:v>320.08999999999997</c:v>
                </c:pt>
                <c:pt idx="1">
                  <c:v>325.18</c:v>
                </c:pt>
                <c:pt idx="2">
                  <c:v>321.74</c:v>
                </c:pt>
                <c:pt idx="3">
                  <c:v>327.06</c:v>
                </c:pt>
                <c:pt idx="6">
                  <c:v>365.46</c:v>
                </c:pt>
                <c:pt idx="7">
                  <c:v>365.12</c:v>
                </c:pt>
                <c:pt idx="8">
                  <c:v>360.26</c:v>
                </c:pt>
                <c:pt idx="9">
                  <c:v>359.96</c:v>
                </c:pt>
                <c:pt idx="12">
                  <c:v>259.99</c:v>
                </c:pt>
                <c:pt idx="13">
                  <c:v>258.08999999999997</c:v>
                </c:pt>
                <c:pt idx="15">
                  <c:v>292.27999999999997</c:v>
                </c:pt>
                <c:pt idx="16">
                  <c:v>292.10000000000002</c:v>
                </c:pt>
                <c:pt idx="17">
                  <c:v>290.38</c:v>
                </c:pt>
                <c:pt idx="20">
                  <c:v>444.94</c:v>
                </c:pt>
                <c:pt idx="21">
                  <c:v>444.84</c:v>
                </c:pt>
                <c:pt idx="22">
                  <c:v>445.16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1-4D56-89CA-3A79EF61F2ED}"/>
            </c:ext>
          </c:extLst>
        </c:ser>
        <c:ser>
          <c:idx val="4"/>
          <c:order val="4"/>
          <c:tx>
            <c:v>Wind</c:v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stag!$BL$3:$BL$25</c:f>
                <c:numCache>
                  <c:formatCode>General</c:formatCode>
                  <c:ptCount val="23"/>
                  <c:pt idx="0">
                    <c:v>9.2644000000000004E-2</c:v>
                  </c:pt>
                  <c:pt idx="1">
                    <c:v>0.30488999999999999</c:v>
                  </c:pt>
                  <c:pt idx="2">
                    <c:v>6.8948999999999996E-2</c:v>
                  </c:pt>
                  <c:pt idx="3">
                    <c:v>6.8613999999999994E-2</c:v>
                  </c:pt>
                  <c:pt idx="6">
                    <c:v>5.3912000000000002E-2</c:v>
                  </c:pt>
                  <c:pt idx="7">
                    <c:v>0.29111999999999999</c:v>
                  </c:pt>
                  <c:pt idx="8">
                    <c:v>8.5503999999999997E-2</c:v>
                  </c:pt>
                  <c:pt idx="9">
                    <c:v>5.7919999999999999E-2</c:v>
                  </c:pt>
                  <c:pt idx="12">
                    <c:v>6.1180999999999999E-2</c:v>
                  </c:pt>
                  <c:pt idx="13">
                    <c:v>0.28083000000000002</c:v>
                  </c:pt>
                  <c:pt idx="15">
                    <c:v>0.32200191351865043</c:v>
                  </c:pt>
                  <c:pt idx="16">
                    <c:v>5.0826000000000003E-2</c:v>
                  </c:pt>
                  <c:pt idx="17">
                    <c:v>0.29222999999999999</c:v>
                  </c:pt>
                  <c:pt idx="20">
                    <c:v>0.28833999999999999</c:v>
                  </c:pt>
                  <c:pt idx="21">
                    <c:v>0.30348999999999998</c:v>
                  </c:pt>
                  <c:pt idx="22">
                    <c:v>0.29518</c:v>
                  </c:pt>
                </c:numCache>
              </c:numRef>
            </c:plus>
            <c:minus>
              <c:numRef>
                <c:f>stag!$BL$3:$BL$25</c:f>
                <c:numCache>
                  <c:formatCode>General</c:formatCode>
                  <c:ptCount val="23"/>
                  <c:pt idx="0">
                    <c:v>9.2644000000000004E-2</c:v>
                  </c:pt>
                  <c:pt idx="1">
                    <c:v>0.30488999999999999</c:v>
                  </c:pt>
                  <c:pt idx="2">
                    <c:v>6.8948999999999996E-2</c:v>
                  </c:pt>
                  <c:pt idx="3">
                    <c:v>6.8613999999999994E-2</c:v>
                  </c:pt>
                  <c:pt idx="6">
                    <c:v>5.3912000000000002E-2</c:v>
                  </c:pt>
                  <c:pt idx="7">
                    <c:v>0.29111999999999999</c:v>
                  </c:pt>
                  <c:pt idx="8">
                    <c:v>8.5503999999999997E-2</c:v>
                  </c:pt>
                  <c:pt idx="9">
                    <c:v>5.7919999999999999E-2</c:v>
                  </c:pt>
                  <c:pt idx="12">
                    <c:v>6.1180999999999999E-2</c:v>
                  </c:pt>
                  <c:pt idx="13">
                    <c:v>0.28083000000000002</c:v>
                  </c:pt>
                  <c:pt idx="15">
                    <c:v>0.32200191351865043</c:v>
                  </c:pt>
                  <c:pt idx="16">
                    <c:v>5.0826000000000003E-2</c:v>
                  </c:pt>
                  <c:pt idx="17">
                    <c:v>0.29222999999999999</c:v>
                  </c:pt>
                  <c:pt idx="20">
                    <c:v>0.28833999999999999</c:v>
                  </c:pt>
                  <c:pt idx="21">
                    <c:v>0.30348999999999998</c:v>
                  </c:pt>
                  <c:pt idx="22">
                    <c:v>0.29518</c:v>
                  </c:pt>
                </c:numCache>
              </c:numRef>
            </c:minus>
            <c:spPr>
              <a:ln w="12700">
                <a:solidFill>
                  <a:srgbClr val="993366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stag!$CA$3:$CA$25</c:f>
                <c:numCache>
                  <c:formatCode>General</c:formatCode>
                  <c:ptCount val="23"/>
                  <c:pt idx="0">
                    <c:v>1.9996</c:v>
                  </c:pt>
                  <c:pt idx="1">
                    <c:v>12.420999999999999</c:v>
                  </c:pt>
                  <c:pt idx="2">
                    <c:v>1.3660000000000001</c:v>
                  </c:pt>
                  <c:pt idx="3">
                    <c:v>1.3505</c:v>
                  </c:pt>
                  <c:pt idx="6">
                    <c:v>0.98273999999999995</c:v>
                  </c:pt>
                  <c:pt idx="7">
                    <c:v>11.127000000000001</c:v>
                  </c:pt>
                  <c:pt idx="8">
                    <c:v>1.9637</c:v>
                  </c:pt>
                  <c:pt idx="9">
                    <c:v>1.1273</c:v>
                  </c:pt>
                  <c:pt idx="12">
                    <c:v>0.98506000000000005</c:v>
                  </c:pt>
                  <c:pt idx="13">
                    <c:v>9.4086999999999996</c:v>
                  </c:pt>
                  <c:pt idx="16">
                    <c:v>0.77508999999999995</c:v>
                  </c:pt>
                  <c:pt idx="17">
                    <c:v>10.407999999999999</c:v>
                  </c:pt>
                  <c:pt idx="20">
                    <c:v>11.201000000000001</c:v>
                  </c:pt>
                  <c:pt idx="21">
                    <c:v>12.313000000000001</c:v>
                  </c:pt>
                  <c:pt idx="22">
                    <c:v>12.265000000000001</c:v>
                  </c:pt>
                </c:numCache>
              </c:numRef>
            </c:plus>
            <c:minus>
              <c:numRef>
                <c:f>stag!$CA$3:$CA$25</c:f>
                <c:numCache>
                  <c:formatCode>General</c:formatCode>
                  <c:ptCount val="23"/>
                  <c:pt idx="0">
                    <c:v>1.9996</c:v>
                  </c:pt>
                  <c:pt idx="1">
                    <c:v>12.420999999999999</c:v>
                  </c:pt>
                  <c:pt idx="2">
                    <c:v>1.3660000000000001</c:v>
                  </c:pt>
                  <c:pt idx="3">
                    <c:v>1.3505</c:v>
                  </c:pt>
                  <c:pt idx="6">
                    <c:v>0.98273999999999995</c:v>
                  </c:pt>
                  <c:pt idx="7">
                    <c:v>11.127000000000001</c:v>
                  </c:pt>
                  <c:pt idx="8">
                    <c:v>1.9637</c:v>
                  </c:pt>
                  <c:pt idx="9">
                    <c:v>1.1273</c:v>
                  </c:pt>
                  <c:pt idx="12">
                    <c:v>0.98506000000000005</c:v>
                  </c:pt>
                  <c:pt idx="13">
                    <c:v>9.4086999999999996</c:v>
                  </c:pt>
                  <c:pt idx="16">
                    <c:v>0.77508999999999995</c:v>
                  </c:pt>
                  <c:pt idx="17">
                    <c:v>10.407999999999999</c:v>
                  </c:pt>
                  <c:pt idx="20">
                    <c:v>11.201000000000001</c:v>
                  </c:pt>
                  <c:pt idx="21">
                    <c:v>12.313000000000001</c:v>
                  </c:pt>
                  <c:pt idx="22">
                    <c:v>12.265000000000001</c:v>
                  </c:pt>
                </c:numCache>
              </c:numRef>
            </c:minus>
            <c:spPr>
              <a:ln w="127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stag!$BK$3:$BK$25</c:f>
              <c:numCache>
                <c:formatCode>0.00</c:formatCode>
                <c:ptCount val="23"/>
                <c:pt idx="0">
                  <c:v>9.9451999999999998</c:v>
                </c:pt>
                <c:pt idx="1">
                  <c:v>7.2049000000000003</c:v>
                </c:pt>
                <c:pt idx="2">
                  <c:v>10.053000000000001</c:v>
                </c:pt>
                <c:pt idx="3">
                  <c:v>9.9684000000000008</c:v>
                </c:pt>
                <c:pt idx="6">
                  <c:v>10.475</c:v>
                </c:pt>
                <c:pt idx="7">
                  <c:v>7.7023999999999999</c:v>
                </c:pt>
                <c:pt idx="8">
                  <c:v>10.718</c:v>
                </c:pt>
                <c:pt idx="9">
                  <c:v>10.6</c:v>
                </c:pt>
                <c:pt idx="12">
                  <c:v>8.9166000000000007</c:v>
                </c:pt>
                <c:pt idx="13">
                  <c:v>6.3792</c:v>
                </c:pt>
                <c:pt idx="15">
                  <c:v>6.833491164805273</c:v>
                </c:pt>
                <c:pt idx="16">
                  <c:v>9.7422000000000004</c:v>
                </c:pt>
                <c:pt idx="17">
                  <c:v>6.6848000000000001</c:v>
                </c:pt>
                <c:pt idx="20">
                  <c:v>7.8003999999999998</c:v>
                </c:pt>
                <c:pt idx="21">
                  <c:v>7.7910000000000004</c:v>
                </c:pt>
                <c:pt idx="22">
                  <c:v>8.2708999999999993</c:v>
                </c:pt>
              </c:numCache>
            </c:numRef>
          </c:xVal>
          <c:yVal>
            <c:numRef>
              <c:f>stag!$BZ$3:$BZ$25</c:f>
              <c:numCache>
                <c:formatCode>0.0</c:formatCode>
                <c:ptCount val="23"/>
                <c:pt idx="0">
                  <c:v>130.5</c:v>
                </c:pt>
                <c:pt idx="1">
                  <c:v>259.89</c:v>
                </c:pt>
                <c:pt idx="2">
                  <c:v>133.07</c:v>
                </c:pt>
                <c:pt idx="3">
                  <c:v>131.04</c:v>
                </c:pt>
                <c:pt idx="6">
                  <c:v>143.36000000000001</c:v>
                </c:pt>
                <c:pt idx="7">
                  <c:v>292.89999999999998</c:v>
                </c:pt>
                <c:pt idx="8">
                  <c:v>149.46</c:v>
                </c:pt>
                <c:pt idx="9">
                  <c:v>146.49</c:v>
                </c:pt>
                <c:pt idx="12">
                  <c:v>107.25</c:v>
                </c:pt>
                <c:pt idx="13">
                  <c:v>208.94</c:v>
                </c:pt>
                <c:pt idx="16">
                  <c:v>125.71</c:v>
                </c:pt>
                <c:pt idx="17">
                  <c:v>227.12</c:v>
                </c:pt>
                <c:pt idx="20">
                  <c:v>299.52999999999997</c:v>
                </c:pt>
                <c:pt idx="21">
                  <c:v>298.8</c:v>
                </c:pt>
                <c:pt idx="22">
                  <c:v>332.95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1-4D56-89CA-3A79EF61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96088"/>
        <c:axId val="1"/>
      </c:scatterChart>
      <c:valAx>
        <c:axId val="556896088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up (km/s)</a:t>
                </a:r>
              </a:p>
            </c:rich>
          </c:tx>
          <c:layout>
            <c:manualLayout>
              <c:xMode val="edge"/>
              <c:yMode val="edge"/>
              <c:x val="0.48486997479897737"/>
              <c:y val="0.94189913034609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(GPa)</a:t>
                </a:r>
              </a:p>
            </c:rich>
          </c:tx>
          <c:layout>
            <c:manualLayout>
              <c:xMode val="edge"/>
              <c:yMode val="edge"/>
              <c:x val="2.3411600977532726E-3"/>
              <c:y val="0.36203930819853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8960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61236754345026"/>
          <c:y val="1.9607896774052364E-2"/>
          <c:w val="0.2680658782822477"/>
          <c:h val="0.21848799262515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45132743362831E-2"/>
          <c:y val="4.3126684636118601E-2"/>
          <c:w val="0.87168141592920356"/>
          <c:h val="0.84097035040431267"/>
        </c:manualLayout>
      </c:layout>
      <c:scatterChart>
        <c:scatterStyle val="lineMarker"/>
        <c:varyColors val="0"/>
        <c:ser>
          <c:idx val="0"/>
          <c:order val="0"/>
          <c:tx>
            <c:v>qtz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(stag!$M$12,stag!$M$34,stag!$M$56,stag!$M$61,stag!$M$71,stag!$M$78,stag!$M$83,stag!$M$88)</c:f>
              <c:numCache>
                <c:formatCode>0.00</c:formatCode>
                <c:ptCount val="8"/>
                <c:pt idx="0">
                  <c:v>7.2049000000000003</c:v>
                </c:pt>
                <c:pt idx="1">
                  <c:v>7.7023999999999999</c:v>
                </c:pt>
                <c:pt idx="2">
                  <c:v>6.3792</c:v>
                </c:pt>
                <c:pt idx="3">
                  <c:v>6.833491164805273</c:v>
                </c:pt>
                <c:pt idx="4">
                  <c:v>6.6848000000000001</c:v>
                </c:pt>
                <c:pt idx="5">
                  <c:v>7.8003999999999998</c:v>
                </c:pt>
                <c:pt idx="6">
                  <c:v>7.7910000000000004</c:v>
                </c:pt>
                <c:pt idx="7">
                  <c:v>8.2708999999999993</c:v>
                </c:pt>
              </c:numCache>
            </c:numRef>
          </c:xVal>
          <c:yVal>
            <c:numRef>
              <c:f>(stag!$K$12,stag!$K$34,stag!$K$56,stag!$K$61,stag!$K$71,stag!$K$78,stag!$K$83,stag!$K$88)</c:f>
              <c:numCache>
                <c:formatCode>0.00</c:formatCode>
                <c:ptCount val="8"/>
                <c:pt idx="0">
                  <c:v>13.605625393154515</c:v>
                </c:pt>
                <c:pt idx="1">
                  <c:v>14.358477655677648</c:v>
                </c:pt>
                <c:pt idx="2">
                  <c:v>12.362590347923694</c:v>
                </c:pt>
                <c:pt idx="3">
                  <c:v>13.064412435897456</c:v>
                </c:pt>
                <c:pt idx="4">
                  <c:v>12.815193001841616</c:v>
                </c:pt>
                <c:pt idx="5">
                  <c:v>14.492961547212751</c:v>
                </c:pt>
                <c:pt idx="6">
                  <c:v>14.46702138888887</c:v>
                </c:pt>
                <c:pt idx="7">
                  <c:v>15.191845032051289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6-42CF-AD30-709D6831E60D}"/>
            </c:ext>
          </c:extLst>
        </c:ser>
        <c:ser>
          <c:idx val="1"/>
          <c:order val="1"/>
          <c:tx>
            <c:v>tpx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(stag!$M$7,stag!$M$17,stag!$M$22,stag!$M$29,stag!$M$39,stag!$M$44,stag!$M$51,stag!$M$66)</c:f>
              <c:numCache>
                <c:formatCode>0.00</c:formatCode>
                <c:ptCount val="8"/>
                <c:pt idx="0">
                  <c:v>9.9451999999999998</c:v>
                </c:pt>
                <c:pt idx="1">
                  <c:v>10.053000000000001</c:v>
                </c:pt>
                <c:pt idx="2">
                  <c:v>9.9684000000000008</c:v>
                </c:pt>
                <c:pt idx="3">
                  <c:v>10.475</c:v>
                </c:pt>
                <c:pt idx="4">
                  <c:v>10.718</c:v>
                </c:pt>
                <c:pt idx="5">
                  <c:v>10.6</c:v>
                </c:pt>
                <c:pt idx="6">
                  <c:v>8.9166000000000007</c:v>
                </c:pt>
                <c:pt idx="7">
                  <c:v>9.7422000000000004</c:v>
                </c:pt>
              </c:numCache>
            </c:numRef>
          </c:xVal>
          <c:yVal>
            <c:numRef>
              <c:f>(stag!$K$7,stag!$K$17,stag!$K$22,stag!$K$29,stag!$K$39,stag!$K$44,stag!$K$51,stag!$K$66)</c:f>
              <c:numCache>
                <c:formatCode>0.00</c:formatCode>
                <c:ptCount val="8"/>
                <c:pt idx="0">
                  <c:v>15.746508593750013</c:v>
                </c:pt>
                <c:pt idx="1">
                  <c:v>15.887179767827513</c:v>
                </c:pt>
                <c:pt idx="2">
                  <c:v>15.782420683287169</c:v>
                </c:pt>
                <c:pt idx="3">
                  <c:v>16.425894899169631</c:v>
                </c:pt>
                <c:pt idx="4">
                  <c:v>16.739865505804332</c:v>
                </c:pt>
                <c:pt idx="5">
                  <c:v>16.592411825726153</c:v>
                </c:pt>
                <c:pt idx="6">
                  <c:v>14.436862517289097</c:v>
                </c:pt>
                <c:pt idx="7">
                  <c:v>15.489304658385093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6-42CF-AD30-709D6831E60D}"/>
            </c:ext>
          </c:extLst>
        </c:ser>
        <c:ser>
          <c:idx val="2"/>
          <c:order val="2"/>
          <c:tx>
            <c:strRef>
              <c:f>stag!$DO$1</c:f>
              <c:strCache>
                <c:ptCount val="1"/>
                <c:pt idx="0">
                  <c:v>Qtz</c:v>
                </c:pt>
              </c:strCache>
            </c:strRef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stag!$DO$6:$DO$83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stag!$DQ$6:$DQ$83</c:f>
              <c:numCache>
                <c:formatCode>0.00</c:formatCode>
                <c:ptCount val="78"/>
                <c:pt idx="0">
                  <c:v>9.4805236200475669</c:v>
                </c:pt>
                <c:pt idx="1">
                  <c:v>9.6330170834180695</c:v>
                </c:pt>
                <c:pt idx="2">
                  <c:v>9.7860256220332733</c:v>
                </c:pt>
                <c:pt idx="3">
                  <c:v>9.9394689442186621</c:v>
                </c:pt>
                <c:pt idx="4">
                  <c:v>10.093271911705346</c:v>
                </c:pt>
                <c:pt idx="5">
                  <c:v>10.247364271185564</c:v>
                </c:pt>
                <c:pt idx="6">
                  <c:v>10.401680398570491</c:v>
                </c:pt>
                <c:pt idx="7">
                  <c:v>10.556159055381858</c:v>
                </c:pt>
                <c:pt idx="8">
                  <c:v>10.710743156733235</c:v>
                </c:pt>
                <c:pt idx="9">
                  <c:v>10.865379550380476</c:v>
                </c:pt>
                <c:pt idx="10">
                  <c:v>11.020018806343321</c:v>
                </c:pt>
                <c:pt idx="11">
                  <c:v>11.174615016621667</c:v>
                </c:pt>
                <c:pt idx="12">
                  <c:v>11.329125604550764</c:v>
                </c:pt>
                <c:pt idx="13">
                  <c:v>11.483511143359362</c:v>
                </c:pt>
                <c:pt idx="14">
                  <c:v>11.63773518351371</c:v>
                </c:pt>
                <c:pt idx="15">
                  <c:v>11.791764088448637</c:v>
                </c:pt>
                <c:pt idx="16">
                  <c:v>11.945566878304104</c:v>
                </c:pt>
                <c:pt idx="17">
                  <c:v>12.099115081302488</c:v>
                </c:pt>
                <c:pt idx="18">
                  <c:v>12.252382592417627</c:v>
                </c:pt>
                <c:pt idx="19">
                  <c:v>12.405345539002022</c:v>
                </c:pt>
                <c:pt idx="20">
                  <c:v>12.557982153053178</c:v>
                </c:pt>
                <c:pt idx="21">
                  <c:v>12.710272649814041</c:v>
                </c:pt>
                <c:pt idx="22">
                  <c:v>12.862199112415929</c:v>
                </c:pt>
                <c:pt idx="23">
                  <c:v>13.013745382285148</c:v>
                </c:pt>
                <c:pt idx="24">
                  <c:v>13.164896955046785</c:v>
                </c:pt>
                <c:pt idx="25">
                  <c:v>13.315640881670928</c:v>
                </c:pt>
                <c:pt idx="26">
                  <c:v>13.465965674617768</c:v>
                </c:pt>
                <c:pt idx="27">
                  <c:v>13.61586121874894</c:v>
                </c:pt>
                <c:pt idx="28">
                  <c:v>13.76531868678258</c:v>
                </c:pt>
                <c:pt idx="29">
                  <c:v>13.914330459079631</c:v>
                </c:pt>
                <c:pt idx="30">
                  <c:v>14.062890047558254</c:v>
                </c:pt>
                <c:pt idx="31">
                  <c:v>14.210992023542289</c:v>
                </c:pt>
                <c:pt idx="32">
                  <c:v>14.358631949358371</c:v>
                </c:pt>
                <c:pt idx="33">
                  <c:v>14.505806313504541</c:v>
                </c:pt>
                <c:pt idx="34">
                  <c:v>14.652512469221172</c:v>
                </c:pt>
                <c:pt idx="35">
                  <c:v>14.798748576302557</c:v>
                </c:pt>
                <c:pt idx="36">
                  <c:v>14.944513545994786</c:v>
                </c:pt>
                <c:pt idx="37">
                  <c:v>15.089806988832501</c:v>
                </c:pt>
                <c:pt idx="38">
                  <c:v>15.234629165273695</c:v>
                </c:pt>
                <c:pt idx="39">
                  <c:v>15.378980938998115</c:v>
                </c:pt>
                <c:pt idx="40">
                  <c:v>15.522863732740939</c:v>
                </c:pt>
                <c:pt idx="41">
                  <c:v>15.666279486539084</c:v>
                </c:pt>
                <c:pt idx="42">
                  <c:v>15.809230618273235</c:v>
                </c:pt>
                <c:pt idx="43">
                  <c:v>15.951719986393847</c:v>
                </c:pt>
                <c:pt idx="44">
                  <c:v>16.093750854724554</c:v>
                </c:pt>
                <c:pt idx="45">
                  <c:v>16.235326859241198</c:v>
                </c:pt>
                <c:pt idx="46">
                  <c:v>16.37645197672947</c:v>
                </c:pt>
                <c:pt idx="47">
                  <c:v>16.517130495228464</c:v>
                </c:pt>
                <c:pt idx="48">
                  <c:v>16.657366986171741</c:v>
                </c:pt>
                <c:pt idx="49">
                  <c:v>16.797166278141631</c:v>
                </c:pt>
                <c:pt idx="50">
                  <c:v>16.936533432156324</c:v>
                </c:pt>
                <c:pt idx="51">
                  <c:v>17.075473718412965</c:v>
                </c:pt>
                <c:pt idx="52">
                  <c:v>17.213992594413657</c:v>
                </c:pt>
                <c:pt idx="53">
                  <c:v>17.352095684404585</c:v>
                </c:pt>
                <c:pt idx="54">
                  <c:v>17.489788760061646</c:v>
                </c:pt>
                <c:pt idx="55">
                  <c:v>17.627077722359285</c:v>
                </c:pt>
                <c:pt idx="56">
                  <c:v>17.76396858456194</c:v>
                </c:pt>
                <c:pt idx="57">
                  <c:v>17.90046745628058</c:v>
                </c:pt>
                <c:pt idx="58">
                  <c:v>18.036580528539272</c:v>
                </c:pt>
                <c:pt idx="59">
                  <c:v>18.172314059799561</c:v>
                </c:pt>
                <c:pt idx="60">
                  <c:v>18.307674362892719</c:v>
                </c:pt>
                <c:pt idx="61">
                  <c:v>18.44266779281233</c:v>
                </c:pt>
                <c:pt idx="62">
                  <c:v>18.577300735322005</c:v>
                </c:pt>
                <c:pt idx="63">
                  <c:v>18.711579596335081</c:v>
                </c:pt>
                <c:pt idx="64">
                  <c:v>18.845510792025287</c:v>
                </c:pt>
                <c:pt idx="65">
                  <c:v>18.979100739629196</c:v>
                </c:pt>
                <c:pt idx="66">
                  <c:v>19.112355848903405</c:v>
                </c:pt>
                <c:pt idx="67">
                  <c:v>19.245282514200866</c:v>
                </c:pt>
                <c:pt idx="68">
                  <c:v>19.37788710713275</c:v>
                </c:pt>
                <c:pt idx="69">
                  <c:v>19.510175969783727</c:v>
                </c:pt>
                <c:pt idx="70">
                  <c:v>19.642155408450162</c:v>
                </c:pt>
                <c:pt idx="71">
                  <c:v>19.773831687872129</c:v>
                </c:pt>
                <c:pt idx="72">
                  <c:v>19.905211025931735</c:v>
                </c:pt>
                <c:pt idx="73">
                  <c:v>20.036299588791401</c:v>
                </c:pt>
                <c:pt idx="74">
                  <c:v>20.16710348644715</c:v>
                </c:pt>
                <c:pt idx="75">
                  <c:v>20.297628768673196</c:v>
                </c:pt>
                <c:pt idx="76">
                  <c:v>20.42788142133525</c:v>
                </c:pt>
                <c:pt idx="77">
                  <c:v>20.55786736305112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6-42CF-AD30-709D6831E60D}"/>
            </c:ext>
          </c:extLst>
        </c:ser>
        <c:ser>
          <c:idx val="3"/>
          <c:order val="3"/>
          <c:tx>
            <c:strRef>
              <c:f>stag!$DF$1</c:f>
              <c:strCache>
                <c:ptCount val="1"/>
                <c:pt idx="0">
                  <c:v>TPX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stag!$DF$6:$DF$83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stag!$DH$6:$DH$83</c:f>
              <c:numCache>
                <c:formatCode>0.00</c:formatCode>
                <c:ptCount val="78"/>
                <c:pt idx="0">
                  <c:v>8.8156999921245642</c:v>
                </c:pt>
                <c:pt idx="1">
                  <c:v>8.9465483681081661</c:v>
                </c:pt>
                <c:pt idx="2">
                  <c:v>9.0769950233767087</c:v>
                </c:pt>
                <c:pt idx="3">
                  <c:v>9.2070651138963147</c:v>
                </c:pt>
                <c:pt idx="4">
                  <c:v>9.3367827320499099</c:v>
                </c:pt>
                <c:pt idx="5">
                  <c:v>9.4661709456786269</c:v>
                </c:pt>
                <c:pt idx="6">
                  <c:v>9.5952518357917871</c:v>
                </c:pt>
                <c:pt idx="7">
                  <c:v>9.7240465329888011</c:v>
                </c:pt>
                <c:pt idx="8">
                  <c:v>9.8525752526350825</c:v>
                </c:pt>
                <c:pt idx="9">
                  <c:v>9.980857328832597</c:v>
                </c:pt>
                <c:pt idx="10">
                  <c:v>10.108911247224526</c:v>
                </c:pt>
                <c:pt idx="11">
                  <c:v>10.236754676672147</c:v>
                </c:pt>
                <c:pt idx="12">
                  <c:v>10.364404499840928</c:v>
                </c:pt>
                <c:pt idx="13">
                  <c:v>10.491876842731585</c:v>
                </c:pt>
                <c:pt idx="14">
                  <c:v>10.619187103190741</c:v>
                </c:pt>
                <c:pt idx="15">
                  <c:v>10.746349978434774</c:v>
                </c:pt>
                <c:pt idx="16">
                  <c:v>10.873379491619248</c:v>
                </c:pt>
                <c:pt idx="17">
                  <c:v>11.00028901748547</c:v>
                </c:pt>
                <c:pt idx="18">
                  <c:v>11.127091307114506</c:v>
                </c:pt>
                <c:pt idx="19">
                  <c:v>11.253798511818234</c:v>
                </c:pt>
                <c:pt idx="20">
                  <c:v>11.380422206195856</c:v>
                </c:pt>
                <c:pt idx="21">
                  <c:v>11.506973410383587</c:v>
                </c:pt>
                <c:pt idx="22">
                  <c:v>11.633462611524189</c:v>
                </c:pt>
                <c:pt idx="23">
                  <c:v>11.759899784482261</c:v>
                </c:pt>
                <c:pt idx="24">
                  <c:v>11.886294411830342</c:v>
                </c:pt>
                <c:pt idx="25">
                  <c:v>12.012655503130057</c:v>
                </c:pt>
                <c:pt idx="26">
                  <c:v>12.138991613531809</c:v>
                </c:pt>
                <c:pt idx="27">
                  <c:v>12.265310861715708</c:v>
                </c:pt>
                <c:pt idx="28">
                  <c:v>12.39162094719576</c:v>
                </c:pt>
                <c:pt idx="29">
                  <c:v>12.517929167008568</c:v>
                </c:pt>
                <c:pt idx="30">
                  <c:v>12.644242431807163</c:v>
                </c:pt>
                <c:pt idx="31">
                  <c:v>12.770567281379918</c:v>
                </c:pt>
                <c:pt idx="32">
                  <c:v>12.896909899613801</c:v>
                </c:pt>
                <c:pt idx="33">
                  <c:v>13.023276128920667</c:v>
                </c:pt>
                <c:pt idx="34">
                  <c:v>13.149671484144648</c:v>
                </c:pt>
                <c:pt idx="35">
                  <c:v>13.276101165968143</c:v>
                </c:pt>
                <c:pt idx="36">
                  <c:v>13.402570073833299</c:v>
                </c:pt>
                <c:pt idx="37">
                  <c:v>13.529082818395386</c:v>
                </c:pt>
                <c:pt idx="38">
                  <c:v>13.655643733523879</c:v>
                </c:pt>
                <c:pt idx="39">
                  <c:v>13.782256887866611</c:v>
                </c:pt>
                <c:pt idx="40">
                  <c:v>13.908926095991779</c:v>
                </c:pt>
                <c:pt idx="41">
                  <c:v>14.035654929122218</c:v>
                </c:pt>
                <c:pt idx="42">
                  <c:v>14.16244672547575</c:v>
                </c:pt>
                <c:pt idx="43">
                  <c:v>14.289304600225096</c:v>
                </c:pt>
                <c:pt idx="44">
                  <c:v>14.416231455090321</c:v>
                </c:pt>
                <c:pt idx="45">
                  <c:v>14.543229987576382</c:v>
                </c:pt>
                <c:pt idx="46">
                  <c:v>14.670302699867932</c:v>
                </c:pt>
                <c:pt idx="47">
                  <c:v>14.797451907393155</c:v>
                </c:pt>
                <c:pt idx="48">
                  <c:v>14.924679747067991</c:v>
                </c:pt>
                <c:pt idx="49">
                  <c:v>15.051988185231771</c:v>
                </c:pt>
                <c:pt idx="50">
                  <c:v>15.179379025284895</c:v>
                </c:pt>
                <c:pt idx="51">
                  <c:v>15.306853915038834</c:v>
                </c:pt>
                <c:pt idx="52">
                  <c:v>15.434414353788442</c:v>
                </c:pt>
                <c:pt idx="53">
                  <c:v>15.562061699116175</c:v>
                </c:pt>
                <c:pt idx="54">
                  <c:v>15.68979717343754</c:v>
                </c:pt>
                <c:pt idx="55">
                  <c:v>15.817621870296779</c:v>
                </c:pt>
                <c:pt idx="56">
                  <c:v>15.94553676042149</c:v>
                </c:pt>
                <c:pt idx="57">
                  <c:v>16.073542697544589</c:v>
                </c:pt>
                <c:pt idx="58">
                  <c:v>16.201640424001798</c:v>
                </c:pt>
                <c:pt idx="59">
                  <c:v>16.329830576112467</c:v>
                </c:pt>
                <c:pt idx="60">
                  <c:v>16.458113689351372</c:v>
                </c:pt>
                <c:pt idx="61">
                  <c:v>16.58649020331886</c:v>
                </c:pt>
                <c:pt idx="62">
                  <c:v>16.714960466516434</c:v>
                </c:pt>
                <c:pt idx="63">
                  <c:v>16.843524740934619</c:v>
                </c:pt>
                <c:pt idx="64">
                  <c:v>16.972183206459825</c:v>
                </c:pt>
                <c:pt idx="65">
                  <c:v>17.100935965106586</c:v>
                </c:pt>
                <c:pt idx="66">
                  <c:v>17.229783045081383</c:v>
                </c:pt>
                <c:pt idx="67">
                  <c:v>17.358724404684054</c:v>
                </c:pt>
                <c:pt idx="68">
                  <c:v>17.487759936052623</c:v>
                </c:pt>
                <c:pt idx="69">
                  <c:v>17.616889468757119</c:v>
                </c:pt>
                <c:pt idx="70">
                  <c:v>17.746112773247784</c:v>
                </c:pt>
                <c:pt idx="71">
                  <c:v>17.875429564162982</c:v>
                </c:pt>
                <c:pt idx="72">
                  <c:v>18.004839503501781</c:v>
                </c:pt>
                <c:pt idx="73">
                  <c:v>18.13434220366614</c:v>
                </c:pt>
                <c:pt idx="74">
                  <c:v>18.263937230377426</c:v>
                </c:pt>
                <c:pt idx="75">
                  <c:v>18.393624105471812</c:v>
                </c:pt>
                <c:pt idx="76">
                  <c:v>18.523402309578955</c:v>
                </c:pt>
                <c:pt idx="77">
                  <c:v>18.653271284688241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6-42CF-AD30-709D6831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92808"/>
        <c:axId val="1"/>
      </c:scatterChart>
      <c:valAx>
        <c:axId val="556892808"/>
        <c:scaling>
          <c:orientation val="minMax"/>
          <c:max val="11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uP</a:t>
                </a:r>
              </a:p>
            </c:rich>
          </c:tx>
          <c:layout>
            <c:manualLayout>
              <c:xMode val="edge"/>
              <c:yMode val="edge"/>
              <c:x val="0.51106194690265483"/>
              <c:y val="0.92722371967654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9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</a:t>
                </a:r>
              </a:p>
            </c:rich>
          </c:tx>
          <c:layout>
            <c:manualLayout>
              <c:xMode val="edge"/>
              <c:yMode val="edge"/>
              <c:x val="1.1061946902654867E-2"/>
              <c:y val="0.41239892183288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8928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761061946902655"/>
          <c:y val="0.59568733153638809"/>
          <c:w val="0.13716814159292035"/>
          <c:h val="0.229110512129380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3185840707964"/>
          <c:y val="4.3126684636118601E-2"/>
          <c:w val="0.85619469026548678"/>
          <c:h val="0.84097035040431267"/>
        </c:manualLayout>
      </c:layout>
      <c:scatterChart>
        <c:scatterStyle val="lineMarker"/>
        <c:varyColors val="0"/>
        <c:ser>
          <c:idx val="0"/>
          <c:order val="0"/>
          <c:tx>
            <c:v>qtz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(stag!$M$12,stag!$M$34,stag!$M$56,stag!$M$61,stag!$M$71,stag!$M$78,stag!$M$83,stag!$M$88)</c:f>
              <c:numCache>
                <c:formatCode>0.00</c:formatCode>
                <c:ptCount val="8"/>
                <c:pt idx="0">
                  <c:v>7.2049000000000003</c:v>
                </c:pt>
                <c:pt idx="1">
                  <c:v>7.7023999999999999</c:v>
                </c:pt>
                <c:pt idx="2">
                  <c:v>6.3792</c:v>
                </c:pt>
                <c:pt idx="3">
                  <c:v>6.833491164805273</c:v>
                </c:pt>
                <c:pt idx="4">
                  <c:v>6.6848000000000001</c:v>
                </c:pt>
                <c:pt idx="5">
                  <c:v>7.8003999999999998</c:v>
                </c:pt>
                <c:pt idx="6">
                  <c:v>7.7910000000000004</c:v>
                </c:pt>
                <c:pt idx="7">
                  <c:v>8.2708999999999993</c:v>
                </c:pt>
              </c:numCache>
            </c:numRef>
          </c:xVal>
          <c:yVal>
            <c:numRef>
              <c:f>(stag!$O$12,stag!$O$34,stag!$O$56,stag!$O$61,stag!$O$71,stag!$O$78,stag!$O$83,stag!$O$88)</c:f>
              <c:numCache>
                <c:formatCode>0.0</c:formatCode>
                <c:ptCount val="8"/>
                <c:pt idx="0">
                  <c:v>259.89</c:v>
                </c:pt>
                <c:pt idx="1">
                  <c:v>292.89999999999998</c:v>
                </c:pt>
                <c:pt idx="2">
                  <c:v>208.94</c:v>
                </c:pt>
                <c:pt idx="3">
                  <c:v>236.58019943156995</c:v>
                </c:pt>
                <c:pt idx="4">
                  <c:v>227.12</c:v>
                </c:pt>
                <c:pt idx="5">
                  <c:v>299.52999999999997</c:v>
                </c:pt>
                <c:pt idx="6">
                  <c:v>298.8</c:v>
                </c:pt>
                <c:pt idx="7">
                  <c:v>332.95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8-4F4A-87E2-9E26A0712DD6}"/>
            </c:ext>
          </c:extLst>
        </c:ser>
        <c:ser>
          <c:idx val="1"/>
          <c:order val="1"/>
          <c:tx>
            <c:v>tpx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(stag!$M$7,stag!$M$17,stag!$M$22,stag!$M$29,stag!$M$39,stag!$M$44,stag!$M$51,stag!$M$66)</c:f>
              <c:numCache>
                <c:formatCode>0.00</c:formatCode>
                <c:ptCount val="8"/>
                <c:pt idx="0">
                  <c:v>9.9451999999999998</c:v>
                </c:pt>
                <c:pt idx="1">
                  <c:v>10.053000000000001</c:v>
                </c:pt>
                <c:pt idx="2">
                  <c:v>9.9684000000000008</c:v>
                </c:pt>
                <c:pt idx="3">
                  <c:v>10.475</c:v>
                </c:pt>
                <c:pt idx="4">
                  <c:v>10.718</c:v>
                </c:pt>
                <c:pt idx="5">
                  <c:v>10.6</c:v>
                </c:pt>
                <c:pt idx="6">
                  <c:v>8.9166000000000007</c:v>
                </c:pt>
                <c:pt idx="7">
                  <c:v>9.7422000000000004</c:v>
                </c:pt>
              </c:numCache>
            </c:numRef>
          </c:xVal>
          <c:yVal>
            <c:numRef>
              <c:f>(stag!$O$7,stag!$O$17,stag!$O$22,stag!$O$29,stag!$O$39,stag!$O$44,stag!$O$51,stag!$O$66)</c:f>
              <c:numCache>
                <c:formatCode>0.0</c:formatCode>
                <c:ptCount val="8"/>
                <c:pt idx="0">
                  <c:v>130.5</c:v>
                </c:pt>
                <c:pt idx="1">
                  <c:v>133.07</c:v>
                </c:pt>
                <c:pt idx="2">
                  <c:v>131.04</c:v>
                </c:pt>
                <c:pt idx="3">
                  <c:v>143.36000000000001</c:v>
                </c:pt>
                <c:pt idx="4">
                  <c:v>149.46</c:v>
                </c:pt>
                <c:pt idx="5">
                  <c:v>146.49</c:v>
                </c:pt>
                <c:pt idx="6">
                  <c:v>107.25</c:v>
                </c:pt>
                <c:pt idx="7">
                  <c:v>125.71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8-4F4A-87E2-9E26A0712DD6}"/>
            </c:ext>
          </c:extLst>
        </c:ser>
        <c:ser>
          <c:idx val="2"/>
          <c:order val="2"/>
          <c:tx>
            <c:strRef>
              <c:f>stag!$DO$1</c:f>
              <c:strCache>
                <c:ptCount val="1"/>
                <c:pt idx="0">
                  <c:v>Qtz</c:v>
                </c:pt>
              </c:strCache>
            </c:strRef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stag!$DO$6:$DO$83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stag!$DS$6:$DS$83</c:f>
              <c:numCache>
                <c:formatCode>0.0</c:formatCode>
                <c:ptCount val="78"/>
                <c:pt idx="0">
                  <c:v>113.05524416906724</c:v>
                </c:pt>
                <c:pt idx="1">
                  <c:v>117.42647824686627</c:v>
                </c:pt>
                <c:pt idx="2">
                  <c:v>121.88494912242439</c:v>
                </c:pt>
                <c:pt idx="3">
                  <c:v>126.43004497046135</c:v>
                </c:pt>
                <c:pt idx="4">
                  <c:v>131.06113577349387</c:v>
                </c:pt>
                <c:pt idx="5">
                  <c:v>135.77757659320869</c:v>
                </c:pt>
                <c:pt idx="6">
                  <c:v>140.57871058668013</c:v>
                </c:pt>
                <c:pt idx="7">
                  <c:v>145.46387178316192</c:v>
                </c:pt>
                <c:pt idx="8">
                  <c:v>150.4323876363182</c:v>
                </c:pt>
                <c:pt idx="9">
                  <c:v>155.48358136594453</c:v>
                </c:pt>
                <c:pt idx="10">
                  <c:v>160.6167741024538</c:v>
                </c:pt>
                <c:pt idx="11">
                  <c:v>165.83128684666539</c:v>
                </c:pt>
                <c:pt idx="12">
                  <c:v>171.12644225673915</c:v>
                </c:pt>
                <c:pt idx="13">
                  <c:v>176.50156627343324</c:v>
                </c:pt>
                <c:pt idx="14">
                  <c:v>181.95598959423671</c:v>
                </c:pt>
                <c:pt idx="15">
                  <c:v>187.48904900633315</c:v>
                </c:pt>
                <c:pt idx="16">
                  <c:v>193.10008858778568</c:v>
                </c:pt>
                <c:pt idx="17">
                  <c:v>198.78846078579966</c:v>
                </c:pt>
                <c:pt idx="18">
                  <c:v>204.55352738041205</c:v>
                </c:pt>
                <c:pt idx="19">
                  <c:v>210.39466034147407</c:v>
                </c:pt>
                <c:pt idx="20">
                  <c:v>216.3112425863408</c:v>
                </c:pt>
                <c:pt idx="21">
                  <c:v>222.30266864524731</c:v>
                </c:pt>
                <c:pt idx="22">
                  <c:v>228.36834524094456</c:v>
                </c:pt>
                <c:pt idx="23">
                  <c:v>234.50769178877812</c:v>
                </c:pt>
                <c:pt idx="24">
                  <c:v>240.72014082303016</c:v>
                </c:pt>
                <c:pt idx="25">
                  <c:v>247.00513835499538</c:v>
                </c:pt>
                <c:pt idx="26">
                  <c:v>253.362144167933</c:v>
                </c:pt>
                <c:pt idx="27">
                  <c:v>259.79063205372944</c:v>
                </c:pt>
                <c:pt idx="28">
                  <c:v>266.29008999580867</c:v>
                </c:pt>
                <c:pt idx="29">
                  <c:v>272.86002030255116</c:v>
                </c:pt>
                <c:pt idx="30">
                  <c:v>279.49993969521989</c:v>
                </c:pt>
                <c:pt idx="31">
                  <c:v>286.20937935414122</c:v>
                </c:pt>
                <c:pt idx="32">
                  <c:v>292.98788492665716</c:v>
                </c:pt>
                <c:pt idx="33">
                  <c:v>299.83501650013835</c:v>
                </c:pt>
                <c:pt idx="34">
                  <c:v>306.75034854314475</c:v>
                </c:pt>
                <c:pt idx="35">
                  <c:v>313.73346981761375</c:v>
                </c:pt>
                <c:pt idx="36">
                  <c:v>320.78398326477753</c:v>
                </c:pt>
                <c:pt idx="37">
                  <c:v>327.90150586732972</c:v>
                </c:pt>
                <c:pt idx="38">
                  <c:v>335.08566849019445</c:v>
                </c:pt>
                <c:pt idx="39">
                  <c:v>342.33611570209746</c:v>
                </c:pt>
                <c:pt idx="40">
                  <c:v>349.652505579989</c:v>
                </c:pt>
                <c:pt idx="41">
                  <c:v>357.03450949822508</c:v>
                </c:pt>
                <c:pt idx="42">
                  <c:v>364.4818119042888</c:v>
                </c:pt>
                <c:pt idx="43">
                  <c:v>371.99411008270391</c:v>
                </c:pt>
                <c:pt idx="44">
                  <c:v>379.57111390867794</c:v>
                </c:pt>
                <c:pt idx="45">
                  <c:v>387.21254559290185</c:v>
                </c:pt>
                <c:pt idx="46">
                  <c:v>394.91813941883049</c:v>
                </c:pt>
                <c:pt idx="47">
                  <c:v>402.68764147366932</c:v>
                </c:pt>
                <c:pt idx="48">
                  <c:v>410.52080937420186</c:v>
                </c:pt>
                <c:pt idx="49">
                  <c:v>418.41741198850718</c:v>
                </c:pt>
                <c:pt idx="50">
                  <c:v>426.37722915453463</c:v>
                </c:pt>
                <c:pt idx="51">
                  <c:v>434.40005139642506</c:v>
                </c:pt>
                <c:pt idx="52">
                  <c:v>442.48567963940229</c:v>
                </c:pt>
                <c:pt idx="53">
                  <c:v>450.63392492398623</c:v>
                </c:pt>
                <c:pt idx="54">
                  <c:v>458.84460812021638</c:v>
                </c:pt>
                <c:pt idx="55">
                  <c:v>467.11755964252012</c:v>
                </c:pt>
                <c:pt idx="56">
                  <c:v>475.45261916579932</c:v>
                </c:pt>
                <c:pt idx="57">
                  <c:v>483.84963534326312</c:v>
                </c:pt>
                <c:pt idx="58">
                  <c:v>492.30846552647853</c:v>
                </c:pt>
                <c:pt idx="59">
                  <c:v>500.82897548807483</c:v>
                </c:pt>
                <c:pt idx="60">
                  <c:v>509.41103914748885</c:v>
                </c:pt>
                <c:pt idx="61">
                  <c:v>518.05453830009731</c:v>
                </c:pt>
                <c:pt idx="62">
                  <c:v>526.7593623500544</c:v>
                </c:pt>
                <c:pt idx="63">
                  <c:v>535.52540804710895</c:v>
                </c:pt>
                <c:pt idx="64">
                  <c:v>544.35257922764936</c:v>
                </c:pt>
                <c:pt idx="65">
                  <c:v>553.2407865601898</c:v>
                </c:pt>
                <c:pt idx="66">
                  <c:v>562.1899472954924</c:v>
                </c:pt>
                <c:pt idx="67">
                  <c:v>571.19998502148042</c:v>
                </c:pt>
                <c:pt idx="68">
                  <c:v>580.27082942308903</c:v>
                </c:pt>
                <c:pt idx="69">
                  <c:v>589.40241604716516</c:v>
                </c:pt>
                <c:pt idx="70">
                  <c:v>598.59468607251733</c:v>
                </c:pt>
                <c:pt idx="71">
                  <c:v>607.84758608518791</c:v>
                </c:pt>
                <c:pt idx="72">
                  <c:v>617.16106785901218</c:v>
                </c:pt>
                <c:pt idx="73">
                  <c:v>626.53508814150575</c:v>
                </c:pt>
                <c:pt idx="74">
                  <c:v>635.96960844510966</c:v>
                </c:pt>
                <c:pt idx="75">
                  <c:v>645.46459484380614</c:v>
                </c:pt>
                <c:pt idx="76">
                  <c:v>655.02001777511327</c:v>
                </c:pt>
                <c:pt idx="77">
                  <c:v>664.63585184744113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8-4F4A-87E2-9E26A0712DD6}"/>
            </c:ext>
          </c:extLst>
        </c:ser>
        <c:ser>
          <c:idx val="3"/>
          <c:order val="3"/>
          <c:tx>
            <c:strRef>
              <c:f>stag!$DF$1</c:f>
              <c:strCache>
                <c:ptCount val="1"/>
                <c:pt idx="0">
                  <c:v>TPX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stag!$DF$6:$DF$83</c:f>
              <c:numCache>
                <c:formatCode>0.00</c:formatCode>
                <c:ptCount val="78"/>
                <c:pt idx="0">
                  <c:v>4.5</c:v>
                </c:pt>
                <c:pt idx="1">
                  <c:v>4.5999999999999996</c:v>
                </c:pt>
                <c:pt idx="2">
                  <c:v>4.6999999999999993</c:v>
                </c:pt>
                <c:pt idx="3">
                  <c:v>4.7999999999999989</c:v>
                </c:pt>
                <c:pt idx="4">
                  <c:v>4.8999999999999986</c:v>
                </c:pt>
                <c:pt idx="5">
                  <c:v>4.9999999999999982</c:v>
                </c:pt>
                <c:pt idx="6">
                  <c:v>5.0999999999999979</c:v>
                </c:pt>
                <c:pt idx="7">
                  <c:v>5.1999999999999975</c:v>
                </c:pt>
                <c:pt idx="8">
                  <c:v>5.2999999999999972</c:v>
                </c:pt>
                <c:pt idx="9">
                  <c:v>5.3999999999999968</c:v>
                </c:pt>
                <c:pt idx="10">
                  <c:v>5.4999999999999964</c:v>
                </c:pt>
                <c:pt idx="11">
                  <c:v>5.5999999999999961</c:v>
                </c:pt>
                <c:pt idx="12">
                  <c:v>5.6999999999999957</c:v>
                </c:pt>
                <c:pt idx="13">
                  <c:v>5.7999999999999954</c:v>
                </c:pt>
                <c:pt idx="14">
                  <c:v>5.899999999999995</c:v>
                </c:pt>
                <c:pt idx="15">
                  <c:v>5.9999999999999947</c:v>
                </c:pt>
                <c:pt idx="16">
                  <c:v>6.0999999999999943</c:v>
                </c:pt>
                <c:pt idx="17">
                  <c:v>6.199999999999994</c:v>
                </c:pt>
                <c:pt idx="18">
                  <c:v>6.2999999999999936</c:v>
                </c:pt>
                <c:pt idx="19">
                  <c:v>6.3999999999999932</c:v>
                </c:pt>
                <c:pt idx="20">
                  <c:v>6.4999999999999929</c:v>
                </c:pt>
                <c:pt idx="21">
                  <c:v>6.5999999999999925</c:v>
                </c:pt>
                <c:pt idx="22">
                  <c:v>6.6999999999999922</c:v>
                </c:pt>
                <c:pt idx="23">
                  <c:v>6.7999999999999918</c:v>
                </c:pt>
                <c:pt idx="24">
                  <c:v>6.8999999999999915</c:v>
                </c:pt>
                <c:pt idx="25">
                  <c:v>6.9999999999999911</c:v>
                </c:pt>
                <c:pt idx="26">
                  <c:v>7.0999999999999908</c:v>
                </c:pt>
                <c:pt idx="27">
                  <c:v>7.1999999999999904</c:v>
                </c:pt>
                <c:pt idx="28">
                  <c:v>7.2999999999999901</c:v>
                </c:pt>
                <c:pt idx="29">
                  <c:v>7.3999999999999897</c:v>
                </c:pt>
                <c:pt idx="30">
                  <c:v>7.4999999999999893</c:v>
                </c:pt>
                <c:pt idx="31">
                  <c:v>7.599999999999989</c:v>
                </c:pt>
                <c:pt idx="32">
                  <c:v>7.6999999999999886</c:v>
                </c:pt>
                <c:pt idx="33">
                  <c:v>7.7999999999999883</c:v>
                </c:pt>
                <c:pt idx="34">
                  <c:v>7.8999999999999879</c:v>
                </c:pt>
                <c:pt idx="35">
                  <c:v>7.9999999999999876</c:v>
                </c:pt>
                <c:pt idx="36">
                  <c:v>8.0999999999999872</c:v>
                </c:pt>
                <c:pt idx="37">
                  <c:v>8.1999999999999869</c:v>
                </c:pt>
                <c:pt idx="38">
                  <c:v>8.2999999999999865</c:v>
                </c:pt>
                <c:pt idx="39">
                  <c:v>8.3999999999999861</c:v>
                </c:pt>
                <c:pt idx="40">
                  <c:v>8.4999999999999858</c:v>
                </c:pt>
                <c:pt idx="41">
                  <c:v>8.5999999999999854</c:v>
                </c:pt>
                <c:pt idx="42">
                  <c:v>8.6999999999999851</c:v>
                </c:pt>
                <c:pt idx="43">
                  <c:v>8.7999999999999847</c:v>
                </c:pt>
                <c:pt idx="44">
                  <c:v>8.8999999999999844</c:v>
                </c:pt>
                <c:pt idx="45">
                  <c:v>8.999999999999984</c:v>
                </c:pt>
                <c:pt idx="46">
                  <c:v>9.0999999999999837</c:v>
                </c:pt>
                <c:pt idx="47">
                  <c:v>9.1999999999999833</c:v>
                </c:pt>
                <c:pt idx="48">
                  <c:v>9.2999999999999829</c:v>
                </c:pt>
                <c:pt idx="49">
                  <c:v>9.3999999999999826</c:v>
                </c:pt>
                <c:pt idx="50">
                  <c:v>9.4999999999999822</c:v>
                </c:pt>
                <c:pt idx="51">
                  <c:v>9.5999999999999819</c:v>
                </c:pt>
                <c:pt idx="52">
                  <c:v>9.6999999999999815</c:v>
                </c:pt>
                <c:pt idx="53">
                  <c:v>9.7999999999999812</c:v>
                </c:pt>
                <c:pt idx="54">
                  <c:v>9.8999999999999808</c:v>
                </c:pt>
                <c:pt idx="55">
                  <c:v>9.9999999999999805</c:v>
                </c:pt>
                <c:pt idx="56">
                  <c:v>10.09999999999998</c:v>
                </c:pt>
                <c:pt idx="57">
                  <c:v>10.19999999999998</c:v>
                </c:pt>
                <c:pt idx="58">
                  <c:v>10.299999999999979</c:v>
                </c:pt>
                <c:pt idx="59">
                  <c:v>10.399999999999979</c:v>
                </c:pt>
                <c:pt idx="60">
                  <c:v>10.499999999999979</c:v>
                </c:pt>
                <c:pt idx="61">
                  <c:v>10.599999999999978</c:v>
                </c:pt>
                <c:pt idx="62">
                  <c:v>10.699999999999978</c:v>
                </c:pt>
                <c:pt idx="63">
                  <c:v>10.799999999999978</c:v>
                </c:pt>
                <c:pt idx="64">
                  <c:v>10.899999999999977</c:v>
                </c:pt>
                <c:pt idx="65">
                  <c:v>10.999999999999977</c:v>
                </c:pt>
                <c:pt idx="66">
                  <c:v>11.099999999999977</c:v>
                </c:pt>
                <c:pt idx="67">
                  <c:v>11.199999999999976</c:v>
                </c:pt>
                <c:pt idx="68">
                  <c:v>11.299999999999976</c:v>
                </c:pt>
                <c:pt idx="69">
                  <c:v>11.399999999999975</c:v>
                </c:pt>
                <c:pt idx="70">
                  <c:v>11.499999999999975</c:v>
                </c:pt>
                <c:pt idx="71">
                  <c:v>11.599999999999975</c:v>
                </c:pt>
                <c:pt idx="72">
                  <c:v>11.699999999999974</c:v>
                </c:pt>
                <c:pt idx="73">
                  <c:v>11.799999999999974</c:v>
                </c:pt>
                <c:pt idx="74">
                  <c:v>11.899999999999974</c:v>
                </c:pt>
                <c:pt idx="75">
                  <c:v>11.999999999999973</c:v>
                </c:pt>
                <c:pt idx="76">
                  <c:v>12.099999999999973</c:v>
                </c:pt>
                <c:pt idx="77">
                  <c:v>12.199999999999973</c:v>
                </c:pt>
              </c:numCache>
            </c:numRef>
          </c:xVal>
          <c:yVal>
            <c:numRef>
              <c:f>stag!$DJ$6:$DJ$83</c:f>
              <c:numCache>
                <c:formatCode>0.0</c:formatCode>
                <c:ptCount val="78"/>
                <c:pt idx="0">
                  <c:v>33.045651420478933</c:v>
                </c:pt>
                <c:pt idx="1">
                  <c:v>34.281384036916869</c:v>
                </c:pt>
                <c:pt idx="2">
                  <c:v>35.537343216022151</c:v>
                </c:pt>
                <c:pt idx="3">
                  <c:v>36.813529151403024</c:v>
                </c:pt>
                <c:pt idx="4">
                  <c:v>38.109946077408104</c:v>
                </c:pt>
                <c:pt idx="5">
                  <c:v>39.426601988751472</c:v>
                </c:pt>
                <c:pt idx="6">
                  <c:v>40.763508373994242</c:v>
                </c:pt>
                <c:pt idx="7">
                  <c:v>42.120679962294268</c:v>
                </c:pt>
                <c:pt idx="8">
                  <c:v>43.498134482858603</c:v>
                </c:pt>
                <c:pt idx="9">
                  <c:v>44.89589243655476</c:v>
                </c:pt>
                <c:pt idx="10">
                  <c:v>46.313976879159135</c:v>
                </c:pt>
                <c:pt idx="11">
                  <c:v>47.752413215740205</c:v>
                </c:pt>
                <c:pt idx="12">
                  <c:v>49.211229005694669</c:v>
                </c:pt>
                <c:pt idx="13">
                  <c:v>50.690453777973346</c:v>
                </c:pt>
                <c:pt idx="14">
                  <c:v>52.190118856051491</c:v>
                </c:pt>
                <c:pt idx="15">
                  <c:v>53.71025719221695</c:v>
                </c:pt>
                <c:pt idx="16">
                  <c:v>55.250903210764839</c:v>
                </c:pt>
                <c:pt idx="17">
                  <c:v>56.812092659705392</c:v>
                </c:pt>
                <c:pt idx="18">
                  <c:v>58.393862470606159</c:v>
                </c:pt>
                <c:pt idx="19">
                  <c:v>59.996250626205317</c:v>
                </c:pt>
                <c:pt idx="20">
                  <c:v>61.619296035447398</c:v>
                </c:pt>
                <c:pt idx="21">
                  <c:v>63.263038415606815</c:v>
                </c:pt>
                <c:pt idx="22">
                  <c:v>64.927518181177575</c:v>
                </c:pt>
                <c:pt idx="23">
                  <c:v>66.612776339221242</c:v>
                </c:pt>
                <c:pt idx="24">
                  <c:v>68.318854390877163</c:v>
                </c:pt>
                <c:pt idx="25">
                  <c:v>70.04579423875127</c:v>
                </c:pt>
                <c:pt idx="26">
                  <c:v>71.793638099911092</c:v>
                </c:pt>
                <c:pt idx="27">
                  <c:v>73.562428424226027</c:v>
                </c:pt>
                <c:pt idx="28">
                  <c:v>75.352207817802594</c:v>
                </c:pt>
                <c:pt idx="29">
                  <c:v>77.163018971274099</c:v>
                </c:pt>
                <c:pt idx="30">
                  <c:v>78.99490459271513</c:v>
                </c:pt>
                <c:pt idx="31">
                  <c:v>80.847907344959864</c:v>
                </c:pt>
                <c:pt idx="32">
                  <c:v>82.722069787112758</c:v>
                </c:pt>
                <c:pt idx="33">
                  <c:v>84.617434320049014</c:v>
                </c:pt>
                <c:pt idx="34">
                  <c:v>86.534043135710562</c:v>
                </c:pt>
                <c:pt idx="35">
                  <c:v>88.471938170011569</c:v>
                </c:pt>
                <c:pt idx="36">
                  <c:v>90.431161059175281</c:v>
                </c:pt>
                <c:pt idx="37">
                  <c:v>92.411753099331392</c:v>
                </c:pt>
                <c:pt idx="38">
                  <c:v>94.413755209210592</c:v>
                </c:pt>
                <c:pt idx="39">
                  <c:v>96.437207895780091</c:v>
                </c:pt>
                <c:pt idx="40">
                  <c:v>98.482151222669614</c:v>
                </c:pt>
                <c:pt idx="41">
                  <c:v>100.54862478124559</c:v>
                </c:pt>
                <c:pt idx="42">
                  <c:v>102.63666766419514</c:v>
                </c:pt>
                <c:pt idx="43">
                  <c:v>104.74631844148989</c:v>
                </c:pt>
                <c:pt idx="44">
                  <c:v>106.87761513860293</c:v>
                </c:pt>
                <c:pt idx="45">
                  <c:v>109.03059521685992</c:v>
                </c:pt>
                <c:pt idx="46">
                  <c:v>111.20529555580869</c:v>
                </c:pt>
                <c:pt idx="47">
                  <c:v>113.40175243749799</c:v>
                </c:pt>
                <c:pt idx="48">
                  <c:v>115.62000153256082</c:v>
                </c:pt>
                <c:pt idx="49">
                  <c:v>117.86007788800157</c:v>
                </c:pt>
                <c:pt idx="50">
                  <c:v>120.12201591659179</c:v>
                </c:pt>
                <c:pt idx="51">
                  <c:v>122.4058493877823</c:v>
                </c:pt>
                <c:pt idx="52">
                  <c:v>124.71161142004576</c:v>
                </c:pt>
                <c:pt idx="53">
                  <c:v>127.03933447456475</c:v>
                </c:pt>
                <c:pt idx="54">
                  <c:v>129.38905035018709</c:v>
                </c:pt>
                <c:pt idx="55">
                  <c:v>131.76079017957193</c:v>
                </c:pt>
                <c:pt idx="56">
                  <c:v>134.15458442645385</c:v>
                </c:pt>
                <c:pt idx="57">
                  <c:v>136.57046288395708</c:v>
                </c:pt>
                <c:pt idx="58">
                  <c:v>139.00845467389274</c:v>
                </c:pt>
                <c:pt idx="59">
                  <c:v>141.46858824697725</c:v>
                </c:pt>
                <c:pt idx="60">
                  <c:v>143.95089138391148</c:v>
                </c:pt>
                <c:pt idx="61">
                  <c:v>146.45539119726456</c:v>
                </c:pt>
                <c:pt idx="62">
                  <c:v>148.98211413410732</c:v>
                </c:pt>
                <c:pt idx="63">
                  <c:v>151.53108597934391</c:v>
                </c:pt>
                <c:pt idx="64">
                  <c:v>154.10233185969295</c:v>
                </c:pt>
                <c:pt idx="65">
                  <c:v>156.69587624827133</c:v>
                </c:pt>
                <c:pt idx="66">
                  <c:v>159.31174296973566</c:v>
                </c:pt>
                <c:pt idx="67">
                  <c:v>161.94995520594</c:v>
                </c:pt>
                <c:pt idx="68">
                  <c:v>164.61053550206935</c:v>
                </c:pt>
                <c:pt idx="69">
                  <c:v>167.293505773211</c:v>
                </c:pt>
                <c:pt idx="70">
                  <c:v>169.99888731132674</c:v>
                </c:pt>
                <c:pt idx="71">
                  <c:v>172.72670079259368</c:v>
                </c:pt>
                <c:pt idx="72">
                  <c:v>175.47696628507833</c:v>
                </c:pt>
                <c:pt idx="73">
                  <c:v>178.24970325671558</c:v>
                </c:pt>
                <c:pt idx="74">
                  <c:v>181.04493058356192</c:v>
                </c:pt>
                <c:pt idx="75">
                  <c:v>183.86266655829581</c:v>
                </c:pt>
                <c:pt idx="76">
                  <c:v>186.70292889893872</c:v>
                </c:pt>
                <c:pt idx="77">
                  <c:v>189.56573475777228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8-4F4A-87E2-9E26A071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9584"/>
        <c:axId val="1"/>
      </c:scatterChart>
      <c:valAx>
        <c:axId val="557009584"/>
        <c:scaling>
          <c:orientation val="minMax"/>
          <c:max val="11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uP</a:t>
                </a:r>
              </a:p>
            </c:rich>
          </c:tx>
          <c:layout>
            <c:manualLayout>
              <c:xMode val="edge"/>
              <c:yMode val="edge"/>
              <c:x val="0.51769911504424782"/>
              <c:y val="0.92722371967654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1.1061946902654867E-2"/>
              <c:y val="0.4204851752021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0095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67256637168138"/>
          <c:y val="7.8167115902964962E-2"/>
          <c:w val="0.13716814159292035"/>
          <c:h val="0.229110512129380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32</xdr:row>
      <xdr:rowOff>0</xdr:rowOff>
    </xdr:from>
    <xdr:to>
      <xdr:col>56</xdr:col>
      <xdr:colOff>200025</xdr:colOff>
      <xdr:row>53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873C84D-14B2-483F-B627-7A1CCA1EC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56</xdr:col>
      <xdr:colOff>247650</xdr:colOff>
      <xdr:row>32</xdr:row>
      <xdr:rowOff>0</xdr:rowOff>
    </xdr:from>
    <xdr:to>
      <xdr:col>68</xdr:col>
      <xdr:colOff>57150</xdr:colOff>
      <xdr:row>53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77F1B3D8-5291-4667-A0FE-1DA981CE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257175</xdr:colOff>
      <xdr:row>53</xdr:row>
      <xdr:rowOff>47625</xdr:rowOff>
    </xdr:from>
    <xdr:to>
      <xdr:col>68</xdr:col>
      <xdr:colOff>57150</xdr:colOff>
      <xdr:row>74</xdr:row>
      <xdr:rowOff>47625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9E98EF67-37B6-4520-98C2-F02B567C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73</xdr:col>
      <xdr:colOff>0</xdr:colOff>
      <xdr:row>89</xdr:row>
      <xdr:rowOff>0</xdr:rowOff>
    </xdr:from>
    <xdr:to>
      <xdr:col>73</xdr:col>
      <xdr:colOff>9525</xdr:colOff>
      <xdr:row>89</xdr:row>
      <xdr:rowOff>9525</xdr:rowOff>
    </xdr:to>
    <xdr:pic>
      <xdr:nvPicPr>
        <xdr:cNvPr id="2065" name=":y2" descr="cleardot">
          <a:extLst>
            <a:ext uri="{FF2B5EF4-FFF2-40B4-BE49-F238E27FC236}">
              <a16:creationId xmlns:a16="http://schemas.microsoft.com/office/drawing/2014/main" id="{5055E74C-8577-47EE-A9C1-95779AED2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7475" y="1440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104775</xdr:colOff>
      <xdr:row>53</xdr:row>
      <xdr:rowOff>47625</xdr:rowOff>
    </xdr:from>
    <xdr:to>
      <xdr:col>81</xdr:col>
      <xdr:colOff>38100</xdr:colOff>
      <xdr:row>74</xdr:row>
      <xdr:rowOff>47625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7ED4A003-BD43-43C2-98B7-14AC708B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257175</xdr:colOff>
      <xdr:row>90</xdr:row>
      <xdr:rowOff>38100</xdr:rowOff>
    </xdr:from>
    <xdr:to>
      <xdr:col>12</xdr:col>
      <xdr:colOff>200025</xdr:colOff>
      <xdr:row>112</xdr:row>
      <xdr:rowOff>9525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38DAA56E-698A-4EC8-A9C7-074A147C0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238125</xdr:colOff>
      <xdr:row>90</xdr:row>
      <xdr:rowOff>38100</xdr:rowOff>
    </xdr:from>
    <xdr:to>
      <xdr:col>26</xdr:col>
      <xdr:colOff>266700</xdr:colOff>
      <xdr:row>112</xdr:row>
      <xdr:rowOff>9525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7DD70740-66E5-4E2D-89D7-878B8C27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88"/>
  <sheetViews>
    <sheetView tabSelected="1" zoomScale="85" workbookViewId="0">
      <selection activeCell="W24" sqref="W24"/>
    </sheetView>
  </sheetViews>
  <sheetFormatPr defaultRowHeight="12.75" x14ac:dyDescent="0.2"/>
  <cols>
    <col min="1" max="1" width="5.140625" style="33" bestFit="1" customWidth="1"/>
    <col min="2" max="2" width="4.42578125" style="33" customWidth="1"/>
    <col min="3" max="3" width="4.5703125" style="33" customWidth="1"/>
    <col min="4" max="4" width="15.85546875" style="33" bestFit="1" customWidth="1"/>
    <col min="5" max="5" width="6.5703125" style="43" customWidth="1"/>
    <col min="6" max="6" width="5.7109375" style="43" bestFit="1" customWidth="1"/>
    <col min="7" max="7" width="6.5703125" style="33" customWidth="1"/>
    <col min="8" max="8" width="4.7109375" style="33" bestFit="1" customWidth="1"/>
    <col min="9" max="9" width="5.7109375" style="33" bestFit="1" customWidth="1"/>
    <col min="10" max="10" width="4.7109375" style="33" customWidth="1"/>
    <col min="11" max="11" width="6.28515625" style="33" customWidth="1"/>
    <col min="12" max="12" width="4.7109375" style="22" bestFit="1" customWidth="1"/>
    <col min="13" max="13" width="5.7109375" style="33" customWidth="1"/>
    <col min="14" max="14" width="4.7109375" style="33" bestFit="1" customWidth="1"/>
    <col min="15" max="15" width="6.42578125" style="33" customWidth="1"/>
    <col min="16" max="16" width="4.7109375" style="33" bestFit="1" customWidth="1"/>
    <col min="17" max="17" width="6.140625" style="33" customWidth="1"/>
    <col min="18" max="18" width="4.140625" style="33" bestFit="1" customWidth="1"/>
    <col min="19" max="19" width="5.140625" style="33" bestFit="1" customWidth="1"/>
    <col min="20" max="20" width="4.140625" style="33" bestFit="1" customWidth="1"/>
    <col min="21" max="21" width="2.140625" style="33" customWidth="1"/>
    <col min="22" max="22" width="4.7109375" style="33" bestFit="1" customWidth="1"/>
    <col min="23" max="23" width="4.7109375" style="22" bestFit="1" customWidth="1"/>
    <col min="24" max="25" width="4.7109375" style="33" bestFit="1" customWidth="1"/>
    <col min="26" max="26" width="2" style="6" customWidth="1"/>
    <col min="27" max="27" width="5.5703125" style="6" customWidth="1"/>
    <col min="28" max="28" width="4.7109375" style="6" bestFit="1" customWidth="1"/>
    <col min="29" max="29" width="5.7109375" style="6" customWidth="1"/>
    <col min="30" max="30" width="4.7109375" style="6" bestFit="1" customWidth="1"/>
    <col min="31" max="31" width="4.7109375" style="33" bestFit="1" customWidth="1"/>
    <col min="32" max="32" width="4.7109375" style="22" bestFit="1" customWidth="1"/>
    <col min="33" max="33" width="3.85546875" style="21" customWidth="1"/>
    <col min="34" max="34" width="4.7109375" style="33" customWidth="1"/>
    <col min="35" max="35" width="4.7109375" style="33" bestFit="1" customWidth="1"/>
    <col min="36" max="36" width="2" style="6" customWidth="1"/>
    <col min="37" max="37" width="5.7109375" style="6" customWidth="1"/>
    <col min="38" max="38" width="4.7109375" style="6" bestFit="1" customWidth="1"/>
    <col min="39" max="39" width="4.7109375" style="33" bestFit="1" customWidth="1"/>
    <col min="40" max="40" width="4.7109375" style="22" bestFit="1" customWidth="1"/>
    <col min="41" max="41" width="6.42578125" style="21" customWidth="1"/>
    <col min="42" max="42" width="6.85546875" style="6" customWidth="1"/>
    <col min="43" max="43" width="7" style="6" bestFit="1" customWidth="1"/>
    <col min="44" max="44" width="6.42578125" style="33" customWidth="1"/>
    <col min="45" max="46" width="5.140625" style="33" bestFit="1" customWidth="1"/>
    <col min="47" max="47" width="5.85546875" style="33" customWidth="1"/>
    <col min="48" max="48" width="5.7109375" style="33" bestFit="1" customWidth="1"/>
    <col min="49" max="52" width="5.7109375" style="33" customWidth="1"/>
    <col min="53" max="53" width="6.140625" style="33" customWidth="1"/>
    <col min="54" max="54" width="4.7109375" style="33" bestFit="1" customWidth="1"/>
    <col min="55" max="55" width="5.7109375" style="33" bestFit="1" customWidth="1"/>
    <col min="56" max="56" width="5.140625" style="33" customWidth="1"/>
    <col min="57" max="57" width="5.7109375" style="33" bestFit="1" customWidth="1"/>
    <col min="58" max="58" width="4.7109375" style="33" customWidth="1"/>
    <col min="59" max="59" width="6.42578125" style="33" customWidth="1"/>
    <col min="60" max="60" width="4.7109375" style="33" customWidth="1"/>
    <col min="61" max="61" width="5.7109375" style="21" customWidth="1"/>
    <col min="62" max="62" width="4.7109375" style="21" bestFit="1" customWidth="1"/>
    <col min="63" max="63" width="5.5703125" style="21" customWidth="1"/>
    <col min="64" max="64" width="4.7109375" style="21" customWidth="1"/>
    <col min="65" max="65" width="5.7109375" style="35" customWidth="1"/>
    <col min="66" max="66" width="4.7109375" style="35" bestFit="1" customWidth="1"/>
    <col min="67" max="67" width="6.42578125" style="33" bestFit="1" customWidth="1"/>
    <col min="68" max="69" width="5.140625" style="33" bestFit="1" customWidth="1"/>
    <col min="70" max="70" width="4.140625" style="33" customWidth="1"/>
    <col min="71" max="72" width="4.7109375" style="33" customWidth="1"/>
    <col min="73" max="73" width="2.140625" style="33" customWidth="1"/>
    <col min="74" max="74" width="5.7109375" style="33" bestFit="1" customWidth="1"/>
    <col min="75" max="75" width="4.7109375" bestFit="1" customWidth="1"/>
    <col min="76" max="76" width="5.7109375" bestFit="1" customWidth="1"/>
    <col min="77" max="77" width="4.7109375" bestFit="1" customWidth="1"/>
    <col min="78" max="78" width="5.85546875" customWidth="1"/>
    <col min="79" max="79" width="4.7109375" bestFit="1" customWidth="1"/>
    <col min="80" max="80" width="5.28515625" bestFit="1" customWidth="1"/>
    <col min="81" max="81" width="4.7109375" bestFit="1" customWidth="1"/>
    <col min="82" max="82" width="2.140625" style="88" customWidth="1"/>
    <col min="83" max="83" width="5.28515625" bestFit="1" customWidth="1"/>
    <col min="84" max="84" width="4.7109375" bestFit="1" customWidth="1"/>
    <col min="85" max="85" width="9" customWidth="1"/>
    <col min="86" max="86" width="7.28515625" style="33" customWidth="1"/>
    <col min="87" max="89" width="9.140625" style="33"/>
    <col min="90" max="90" width="6.42578125" style="33" customWidth="1"/>
    <col min="91" max="91" width="8.140625" style="33" bestFit="1" customWidth="1"/>
    <col min="92" max="96" width="9.140625" style="33"/>
    <col min="97" max="97" width="5.7109375" style="33" bestFit="1" customWidth="1"/>
    <col min="98" max="98" width="5.140625" style="33" bestFit="1" customWidth="1"/>
    <col min="99" max="99" width="5.7109375" style="33" bestFit="1" customWidth="1"/>
    <col min="100" max="100" width="5.140625" style="33" bestFit="1" customWidth="1"/>
    <col min="101" max="101" width="5.7109375" style="33" bestFit="1" customWidth="1"/>
    <col min="102" max="102" width="4.7109375" style="33" bestFit="1" customWidth="1"/>
    <col min="103" max="103" width="6.140625" style="33" customWidth="1"/>
    <col min="104" max="104" width="5.140625" style="33" bestFit="1" customWidth="1"/>
    <col min="105" max="106" width="5.140625" style="33" customWidth="1"/>
    <col min="107" max="108" width="4.7109375" style="33" bestFit="1" customWidth="1"/>
    <col min="110" max="110" width="5.7109375" bestFit="1" customWidth="1"/>
    <col min="111" max="111" width="4.7109375" style="33" bestFit="1" customWidth="1"/>
    <col min="112" max="112" width="5.7109375" style="33" bestFit="1" customWidth="1"/>
    <col min="113" max="114" width="6.140625" style="33" bestFit="1" customWidth="1"/>
    <col min="115" max="115" width="6.85546875" style="33" bestFit="1" customWidth="1"/>
    <col min="116" max="116" width="6.140625" style="33" bestFit="1" customWidth="1"/>
    <col min="117" max="117" width="4.7109375" style="33" bestFit="1" customWidth="1"/>
    <col min="118" max="118" width="9.140625" style="33"/>
    <col min="119" max="119" width="5.7109375" style="33" bestFit="1" customWidth="1"/>
    <col min="120" max="120" width="5.140625" style="33" bestFit="1" customWidth="1"/>
    <col min="121" max="121" width="5.7109375" style="33" bestFit="1" customWidth="1"/>
    <col min="122" max="122" width="5.140625" style="33" bestFit="1" customWidth="1"/>
    <col min="123" max="123" width="5.7109375" style="33" bestFit="1" customWidth="1"/>
    <col min="124" max="125" width="5.140625" style="33" bestFit="1" customWidth="1"/>
    <col min="126" max="126" width="4.7109375" style="33" bestFit="1" customWidth="1"/>
    <col min="127" max="16384" width="9.140625" style="33"/>
  </cols>
  <sheetData>
    <row r="1" spans="1:127" s="6" customFormat="1" x14ac:dyDescent="0.2">
      <c r="A1" s="1"/>
      <c r="B1" s="1"/>
      <c r="C1" s="1"/>
      <c r="D1" s="1"/>
      <c r="E1" s="3" t="s">
        <v>0</v>
      </c>
      <c r="F1" s="4" t="s">
        <v>1</v>
      </c>
      <c r="G1" s="1" t="s">
        <v>25</v>
      </c>
      <c r="H1" s="5" t="s">
        <v>1</v>
      </c>
      <c r="I1" s="5" t="s">
        <v>28</v>
      </c>
      <c r="J1" s="5" t="s">
        <v>1</v>
      </c>
      <c r="K1" s="1" t="s">
        <v>3</v>
      </c>
      <c r="L1" s="9" t="s">
        <v>1</v>
      </c>
      <c r="M1" s="1" t="s">
        <v>4</v>
      </c>
      <c r="N1" s="9" t="s">
        <v>1</v>
      </c>
      <c r="O1" s="1" t="s">
        <v>5</v>
      </c>
      <c r="P1" s="9" t="s">
        <v>1</v>
      </c>
      <c r="Q1" s="1" t="s">
        <v>6</v>
      </c>
      <c r="R1" s="5" t="s">
        <v>1</v>
      </c>
      <c r="S1" s="1" t="s">
        <v>38</v>
      </c>
      <c r="T1" s="5" t="s">
        <v>1</v>
      </c>
      <c r="V1" s="5" t="s">
        <v>39</v>
      </c>
      <c r="W1" s="5" t="s">
        <v>1</v>
      </c>
      <c r="X1" s="5" t="s">
        <v>26</v>
      </c>
      <c r="Y1" s="5" t="s">
        <v>1</v>
      </c>
      <c r="AA1" s="1" t="s">
        <v>4</v>
      </c>
      <c r="AB1" s="9" t="s">
        <v>1</v>
      </c>
      <c r="AC1" s="1" t="s">
        <v>3</v>
      </c>
      <c r="AD1" s="9" t="s">
        <v>1</v>
      </c>
      <c r="AE1" s="5" t="s">
        <v>24</v>
      </c>
      <c r="AF1" s="5" t="s">
        <v>1</v>
      </c>
      <c r="AG1" s="7"/>
      <c r="AH1" s="5" t="s">
        <v>26</v>
      </c>
      <c r="AI1" s="5" t="s">
        <v>1</v>
      </c>
      <c r="AK1" s="1" t="s">
        <v>3</v>
      </c>
      <c r="AL1" s="9" t="s">
        <v>1</v>
      </c>
      <c r="AM1" s="5" t="s">
        <v>24</v>
      </c>
      <c r="AN1" s="5" t="s">
        <v>1</v>
      </c>
      <c r="AO1" s="7"/>
      <c r="AP1" s="33"/>
      <c r="AQ1" s="33" t="s">
        <v>73</v>
      </c>
      <c r="AU1" s="1" t="s">
        <v>8</v>
      </c>
      <c r="AV1" s="5" t="s">
        <v>1</v>
      </c>
      <c r="AW1" s="5"/>
      <c r="AX1" s="5"/>
      <c r="AY1" s="5"/>
      <c r="AZ1" s="5"/>
      <c r="BA1" s="1" t="s">
        <v>2</v>
      </c>
      <c r="BB1" s="5" t="s">
        <v>1</v>
      </c>
      <c r="BC1" s="1" t="s">
        <v>3</v>
      </c>
      <c r="BD1" s="5" t="s">
        <v>1</v>
      </c>
      <c r="BE1" s="6" t="s">
        <v>23</v>
      </c>
      <c r="BG1" s="1" t="s">
        <v>3</v>
      </c>
      <c r="BH1" s="5" t="s">
        <v>1</v>
      </c>
      <c r="BI1" s="8" t="str">
        <f>M1</f>
        <v>Up (km/s)</v>
      </c>
      <c r="BJ1" s="8" t="str">
        <f>N1</f>
        <v>±</v>
      </c>
      <c r="BK1" s="8" t="str">
        <f>M1</f>
        <v>Up (km/s)</v>
      </c>
      <c r="BL1" s="8" t="str">
        <f>N1</f>
        <v>±</v>
      </c>
      <c r="BM1" s="8" t="str">
        <f>O1</f>
        <v>P (GPa)</v>
      </c>
      <c r="BN1" s="8" t="str">
        <f>P1</f>
        <v>±</v>
      </c>
      <c r="BO1" s="1" t="s">
        <v>29</v>
      </c>
      <c r="BP1" s="5" t="s">
        <v>1</v>
      </c>
      <c r="BQ1" s="49" t="str">
        <f>S1</f>
        <v>S (J/kgK)</v>
      </c>
      <c r="BR1" s="49" t="str">
        <f>T1</f>
        <v>±</v>
      </c>
      <c r="BS1" s="49" t="str">
        <f>V1</f>
        <v>ρH (g/cm3)</v>
      </c>
      <c r="BT1" s="49" t="str">
        <f>W1</f>
        <v>±</v>
      </c>
      <c r="BU1" s="49"/>
      <c r="BV1" s="9" t="str">
        <f>AC1</f>
        <v>Us (km/s)</v>
      </c>
      <c r="BW1" s="9" t="str">
        <f>AD1</f>
        <v>±</v>
      </c>
      <c r="BX1" s="9" t="str">
        <f>AA1</f>
        <v>Up (km/s)</v>
      </c>
      <c r="BY1" s="9" t="str">
        <f>AB1</f>
        <v>±</v>
      </c>
      <c r="BZ1" s="9" t="str">
        <f>O1</f>
        <v>P (GPa)</v>
      </c>
      <c r="CA1" s="9" t="str">
        <f>P1</f>
        <v>±</v>
      </c>
      <c r="CB1" s="9" t="str">
        <f>X1</f>
        <v>ρLiq</v>
      </c>
      <c r="CC1" s="9" t="str">
        <f>Y1</f>
        <v>±</v>
      </c>
      <c r="CD1" s="9"/>
      <c r="CE1" s="9" t="str">
        <f>AH1</f>
        <v>ρLiq</v>
      </c>
      <c r="CF1" s="9" t="str">
        <f>AI1</f>
        <v>±</v>
      </c>
      <c r="CG1" s="9"/>
      <c r="CS1" s="51" t="s">
        <v>9</v>
      </c>
      <c r="CT1" s="6">
        <f>AQ2</f>
        <v>3220</v>
      </c>
      <c r="CV1" s="6" t="s">
        <v>32</v>
      </c>
      <c r="CW1" s="6" t="s">
        <v>33</v>
      </c>
      <c r="CX1" s="6" t="s">
        <v>34</v>
      </c>
      <c r="CY1" s="6" t="s">
        <v>35</v>
      </c>
      <c r="DF1" s="64" t="s">
        <v>12</v>
      </c>
      <c r="DG1" s="6">
        <f>AQ4</f>
        <v>833</v>
      </c>
      <c r="DI1" s="6" t="s">
        <v>32</v>
      </c>
      <c r="DJ1" s="6" t="s">
        <v>33</v>
      </c>
      <c r="DK1" s="6" t="s">
        <v>34</v>
      </c>
      <c r="DL1" s="6" t="s">
        <v>35</v>
      </c>
      <c r="DO1" s="65" t="s">
        <v>22</v>
      </c>
      <c r="DP1" s="6">
        <f>AQ3</f>
        <v>2650</v>
      </c>
      <c r="DR1" s="6" t="s">
        <v>32</v>
      </c>
      <c r="DS1" s="6" t="s">
        <v>33</v>
      </c>
      <c r="DT1" s="6" t="s">
        <v>34</v>
      </c>
      <c r="DU1" s="6" t="s">
        <v>35</v>
      </c>
      <c r="DW1" s="14"/>
    </row>
    <row r="2" spans="1:127" s="14" customFormat="1" x14ac:dyDescent="0.2">
      <c r="A2" s="1"/>
      <c r="B2" s="1"/>
      <c r="C2" s="1"/>
      <c r="D2" s="1"/>
      <c r="E2" s="3"/>
      <c r="F2" s="4"/>
      <c r="G2" s="1"/>
      <c r="H2" s="5"/>
      <c r="I2" s="5"/>
      <c r="J2" s="5"/>
      <c r="K2" s="1"/>
      <c r="L2" s="9"/>
      <c r="M2" s="1"/>
      <c r="N2" s="5"/>
      <c r="O2" s="1"/>
      <c r="P2" s="5"/>
      <c r="Q2" s="1"/>
      <c r="R2" s="5"/>
      <c r="S2" s="1"/>
      <c r="T2" s="5"/>
      <c r="U2" s="6"/>
      <c r="V2" s="5"/>
      <c r="W2" s="5"/>
      <c r="X2" s="86" t="s">
        <v>46</v>
      </c>
      <c r="Y2" s="86"/>
      <c r="Z2" s="6"/>
      <c r="AA2" s="89" t="s">
        <v>27</v>
      </c>
      <c r="AB2" s="89"/>
      <c r="AC2" s="89"/>
      <c r="AD2" s="89"/>
      <c r="AE2" s="89"/>
      <c r="AF2" s="89"/>
      <c r="AG2" s="7"/>
      <c r="AH2" s="87" t="s">
        <v>47</v>
      </c>
      <c r="AI2" s="87"/>
      <c r="AJ2" s="6"/>
      <c r="AK2" s="89" t="s">
        <v>27</v>
      </c>
      <c r="AL2" s="89"/>
      <c r="AM2" s="89"/>
      <c r="AN2" s="89"/>
      <c r="AO2" s="7"/>
      <c r="AP2" s="33" t="s">
        <v>74</v>
      </c>
      <c r="AQ2" s="33">
        <v>3220</v>
      </c>
      <c r="AR2" s="6"/>
      <c r="AS2" s="6"/>
      <c r="AT2" s="6"/>
      <c r="AU2" s="14" t="s">
        <v>9</v>
      </c>
      <c r="AW2" s="14" t="s">
        <v>10</v>
      </c>
      <c r="AY2" s="14" t="s">
        <v>11</v>
      </c>
      <c r="BA2" s="14" t="s">
        <v>31</v>
      </c>
      <c r="BC2" s="14" t="s">
        <v>9</v>
      </c>
      <c r="BE2" s="14" t="s">
        <v>10</v>
      </c>
      <c r="BG2" s="14" t="s">
        <v>11</v>
      </c>
      <c r="BI2" s="14" t="s">
        <v>9</v>
      </c>
      <c r="BK2" s="14" t="s">
        <v>11</v>
      </c>
      <c r="BM2" s="14" t="s">
        <v>9</v>
      </c>
      <c r="BN2" s="48"/>
      <c r="BO2" s="14" t="s">
        <v>9</v>
      </c>
      <c r="BQ2" s="14" t="s">
        <v>9</v>
      </c>
      <c r="BS2" s="14" t="s">
        <v>9</v>
      </c>
      <c r="BV2" s="6" t="s">
        <v>30</v>
      </c>
      <c r="BX2" s="14" t="s">
        <v>30</v>
      </c>
      <c r="BZ2" s="48" t="s">
        <v>11</v>
      </c>
      <c r="CA2" s="48"/>
      <c r="CB2" s="77"/>
      <c r="CC2" s="77"/>
      <c r="CD2" s="6"/>
      <c r="CE2" s="87"/>
      <c r="CF2" s="87"/>
      <c r="CG2" s="6"/>
      <c r="CS2" s="6"/>
      <c r="CV2" s="14">
        <v>6.89</v>
      </c>
      <c r="CW2" s="14">
        <v>1.22</v>
      </c>
      <c r="CX2" s="14">
        <v>1.5</v>
      </c>
      <c r="CY2" s="14">
        <v>0.4</v>
      </c>
      <c r="CZ2" s="14" t="s">
        <v>36</v>
      </c>
      <c r="DF2" s="6"/>
      <c r="DI2" s="66">
        <v>1.7949999999999999</v>
      </c>
      <c r="DJ2" s="67">
        <v>1.357</v>
      </c>
      <c r="DK2" s="68">
        <v>-0.69399999999999995</v>
      </c>
      <c r="DL2" s="67">
        <v>0.27300000000000002</v>
      </c>
      <c r="DM2" s="14" t="s">
        <v>36</v>
      </c>
      <c r="DR2" s="66">
        <v>6.26</v>
      </c>
      <c r="DS2" s="67">
        <v>1.2</v>
      </c>
      <c r="DT2" s="68">
        <v>2.56</v>
      </c>
      <c r="DU2" s="67">
        <v>0.37</v>
      </c>
      <c r="DV2" s="14" t="s">
        <v>36</v>
      </c>
      <c r="DW2" s="6"/>
    </row>
    <row r="3" spans="1:127" s="6" customFormat="1" x14ac:dyDescent="0.2">
      <c r="A3" s="11">
        <v>2792</v>
      </c>
      <c r="B3" s="12"/>
      <c r="C3" s="12"/>
      <c r="D3" s="12"/>
      <c r="E3" s="13"/>
      <c r="F3" s="13"/>
      <c r="G3" s="12"/>
      <c r="H3" s="12"/>
      <c r="I3" s="12"/>
      <c r="J3" s="12"/>
      <c r="K3" s="12"/>
      <c r="L3" s="42"/>
      <c r="M3" s="12"/>
      <c r="N3" s="12"/>
      <c r="O3" s="12"/>
      <c r="P3" s="12"/>
      <c r="Q3" s="12"/>
      <c r="R3" s="12"/>
      <c r="S3" s="12"/>
      <c r="T3" s="12"/>
      <c r="U3" s="14"/>
      <c r="V3" s="15"/>
      <c r="W3" s="15"/>
      <c r="X3" s="13"/>
      <c r="Y3" s="13"/>
      <c r="Z3" s="3"/>
      <c r="AA3" s="13"/>
      <c r="AB3" s="13"/>
      <c r="AC3" s="13"/>
      <c r="AD3" s="13"/>
      <c r="AE3" s="15"/>
      <c r="AF3" s="15"/>
      <c r="AG3" s="7"/>
      <c r="AH3" s="13"/>
      <c r="AI3" s="13"/>
      <c r="AJ3" s="3"/>
      <c r="AK3" s="13"/>
      <c r="AL3" s="13"/>
      <c r="AM3" s="15"/>
      <c r="AN3" s="15"/>
      <c r="AO3" s="7"/>
      <c r="AP3" s="33" t="s">
        <v>75</v>
      </c>
      <c r="AQ3" s="33">
        <v>2650</v>
      </c>
      <c r="AS3" s="6">
        <f>A3</f>
        <v>2792</v>
      </c>
      <c r="AT3" s="27" t="str">
        <f>B4</f>
        <v>N01</v>
      </c>
      <c r="AU3" s="28">
        <f>$E5</f>
        <v>0.35039999999999999</v>
      </c>
      <c r="AV3" s="28">
        <f>$F5</f>
        <v>1.6828547174370112E-3</v>
      </c>
      <c r="AW3" s="28">
        <f>$E6</f>
        <v>0.50229999999999997</v>
      </c>
      <c r="AX3" s="28">
        <f>$F6</f>
        <v>9.9179971096318882E-3</v>
      </c>
      <c r="AY3" s="28">
        <f>$E7</f>
        <v>1.0399</v>
      </c>
      <c r="AZ3" s="28">
        <f>$F7</f>
        <v>3.8078865529315352E-4</v>
      </c>
      <c r="BA3" s="7">
        <f>G5</f>
        <v>14.677999999999999</v>
      </c>
      <c r="BB3" s="7">
        <f>H5</f>
        <v>0.69163222589125573</v>
      </c>
      <c r="BC3" s="7">
        <f>$K5</f>
        <v>14.185695947471746</v>
      </c>
      <c r="BD3" s="7">
        <f>$L5</f>
        <v>0.15283680090592547</v>
      </c>
      <c r="BE3" s="29">
        <f>$I6</f>
        <v>15.404309551562967</v>
      </c>
      <c r="BF3" s="29">
        <f>$J6</f>
        <v>0.28313081039112964</v>
      </c>
      <c r="BG3" s="7">
        <f>$K7</f>
        <v>15.746508593750013</v>
      </c>
      <c r="BH3" s="7">
        <f>$L7</f>
        <v>9.5844755169393753E-2</v>
      </c>
      <c r="BI3" s="7">
        <f>$M5</f>
        <v>7.0057999999999998</v>
      </c>
      <c r="BJ3" s="7">
        <f>$N5</f>
        <v>0.41049000000000002</v>
      </c>
      <c r="BK3" s="7">
        <f>$M7</f>
        <v>9.9451999999999998</v>
      </c>
      <c r="BL3" s="7">
        <f>$N7</f>
        <v>9.2644000000000004E-2</v>
      </c>
      <c r="BM3" s="30">
        <f t="shared" ref="BM3:BR3" si="0">O5</f>
        <v>320.08999999999997</v>
      </c>
      <c r="BN3" s="30">
        <f t="shared" si="0"/>
        <v>18.815000000000001</v>
      </c>
      <c r="BO3" s="31">
        <f t="shared" si="0"/>
        <v>8491.7901027790285</v>
      </c>
      <c r="BP3" s="31">
        <f t="shared" si="0"/>
        <v>309.69627051028351</v>
      </c>
      <c r="BQ3" s="31">
        <f t="shared" si="0"/>
        <v>4508.8</v>
      </c>
      <c r="BR3" s="31">
        <f t="shared" si="0"/>
        <v>362.91</v>
      </c>
      <c r="BS3" s="7">
        <f>V5</f>
        <v>6.3834</v>
      </c>
      <c r="BT3" s="7">
        <f>W5</f>
        <v>0.38080000000000003</v>
      </c>
      <c r="BU3" s="7"/>
      <c r="BV3" s="7">
        <f>AC6</f>
        <v>10.499000000000001</v>
      </c>
      <c r="BW3" s="7">
        <f>AD6</f>
        <v>0.10131999999999999</v>
      </c>
      <c r="BX3" s="7">
        <f>AA6</f>
        <v>5.4603999999999999</v>
      </c>
      <c r="BY3" s="7">
        <f>AB6</f>
        <v>0.29873</v>
      </c>
      <c r="BZ3" s="30">
        <f>O7</f>
        <v>130.5</v>
      </c>
      <c r="CA3" s="30">
        <f>P7</f>
        <v>1.9996</v>
      </c>
      <c r="CB3" s="7">
        <f>X6</f>
        <v>2.2850999999999999</v>
      </c>
      <c r="CC3" s="7">
        <f>Y6</f>
        <v>0.15770999999999999</v>
      </c>
      <c r="CD3" s="7"/>
      <c r="CE3" s="7">
        <f>AH6</f>
        <v>2.2387999999999999</v>
      </c>
      <c r="CF3" s="7">
        <f>AI6</f>
        <v>0.15959899999999999</v>
      </c>
      <c r="CG3" s="31"/>
      <c r="CH3" s="16" t="s">
        <v>37</v>
      </c>
      <c r="CM3" s="6" t="s">
        <v>47</v>
      </c>
      <c r="CS3" s="14"/>
      <c r="CU3" s="5" t="s">
        <v>1</v>
      </c>
      <c r="CV3" s="6">
        <v>0.19</v>
      </c>
      <c r="CW3" s="6">
        <v>0.02</v>
      </c>
      <c r="CX3" s="6">
        <v>2.6</v>
      </c>
      <c r="CY3" s="6">
        <v>0.05</v>
      </c>
      <c r="DF3" s="14"/>
      <c r="DH3" s="5" t="s">
        <v>1</v>
      </c>
      <c r="DI3" s="6">
        <v>1.7999999999999999E-2</v>
      </c>
      <c r="DJ3" s="6">
        <v>3.0000000000000001E-3</v>
      </c>
      <c r="DK3" s="6">
        <v>2.7E-2</v>
      </c>
      <c r="DL3" s="6">
        <v>1.0999999999999999E-2</v>
      </c>
      <c r="DO3" s="21"/>
      <c r="DQ3" s="5" t="s">
        <v>1</v>
      </c>
      <c r="DR3" s="6">
        <v>0.35</v>
      </c>
      <c r="DS3" s="6">
        <v>0.02</v>
      </c>
      <c r="DT3" s="6">
        <v>0.15</v>
      </c>
      <c r="DU3" s="6">
        <v>0.02</v>
      </c>
    </row>
    <row r="4" spans="1:127" s="6" customFormat="1" x14ac:dyDescent="0.2">
      <c r="A4" s="1"/>
      <c r="B4" s="1" t="s">
        <v>48</v>
      </c>
      <c r="C4" s="1" t="s">
        <v>49</v>
      </c>
      <c r="D4" s="1"/>
      <c r="E4" s="3"/>
      <c r="F4" s="3"/>
      <c r="G4" s="52"/>
      <c r="H4" s="18"/>
      <c r="I4" s="18"/>
      <c r="J4" s="18"/>
      <c r="K4" s="52"/>
      <c r="L4" s="53"/>
      <c r="M4" s="54"/>
      <c r="N4" s="52"/>
      <c r="O4" s="52"/>
      <c r="P4" s="52"/>
      <c r="Q4" s="18"/>
      <c r="R4" s="1"/>
      <c r="S4" s="18"/>
      <c r="T4" s="1"/>
      <c r="W4" s="7"/>
      <c r="X4" s="3"/>
      <c r="Y4" s="3"/>
      <c r="Z4" s="8"/>
      <c r="AA4" s="3"/>
      <c r="AB4" s="3"/>
      <c r="AC4" s="3"/>
      <c r="AD4" s="3"/>
      <c r="AF4" s="7"/>
      <c r="AI4" s="8"/>
      <c r="AJ4" s="8"/>
      <c r="AK4" s="3"/>
      <c r="AL4" s="3"/>
      <c r="AN4" s="7"/>
      <c r="AP4" s="33" t="s">
        <v>12</v>
      </c>
      <c r="AQ4" s="33">
        <v>833</v>
      </c>
      <c r="AS4" s="33"/>
      <c r="AT4" s="36" t="str">
        <f>B9</f>
        <v>N04</v>
      </c>
      <c r="AU4" s="28">
        <f>$E10</f>
        <v>0.35020000000000001</v>
      </c>
      <c r="AV4" s="28">
        <f>$F10</f>
        <v>1.2660963628413049E-3</v>
      </c>
      <c r="AW4" s="28">
        <f>$E11</f>
        <v>0.49680000000000002</v>
      </c>
      <c r="AX4" s="28">
        <f>$F11</f>
        <v>4.9506733548747191E-3</v>
      </c>
      <c r="AY4" s="28">
        <f>$E12</f>
        <v>1.5437000000000001</v>
      </c>
      <c r="AZ4" s="28">
        <f>$F12</f>
        <v>1.1760102040374099E-3</v>
      </c>
      <c r="BA4" s="7">
        <f>G10</f>
        <v>14.689633333333333</v>
      </c>
      <c r="BB4" s="7">
        <f>H10</f>
        <v>3.3823118326572636E-2</v>
      </c>
      <c r="BC4" s="7">
        <f>$K10</f>
        <v>14.557765539375847</v>
      </c>
      <c r="BD4" s="7">
        <f>$L10</f>
        <v>0.12839149624773322</v>
      </c>
      <c r="BE4" s="29">
        <f>$I11</f>
        <v>15.322738862168343</v>
      </c>
      <c r="BF4" s="29">
        <f>$J11</f>
        <v>0.1707642508783872</v>
      </c>
      <c r="BG4" s="7">
        <f>$K12</f>
        <v>13.605625393154515</v>
      </c>
      <c r="BH4" s="7">
        <f>$L12</f>
        <v>0.16380631133641788</v>
      </c>
      <c r="BI4" s="7">
        <f>$M10</f>
        <v>6.9360999999999997</v>
      </c>
      <c r="BJ4" s="7">
        <f>$N10</f>
        <v>3.3564999999999998E-2</v>
      </c>
      <c r="BK4" s="7">
        <f>$M12</f>
        <v>7.2049000000000003</v>
      </c>
      <c r="BL4" s="7">
        <f>$N12</f>
        <v>0.30488999999999999</v>
      </c>
      <c r="BM4" s="30">
        <f t="shared" ref="BM4:BR4" si="1">O10</f>
        <v>325.18</v>
      </c>
      <c r="BN4" s="30">
        <f t="shared" si="1"/>
        <v>2.0350999999999999</v>
      </c>
      <c r="BO4" s="31">
        <f t="shared" si="1"/>
        <v>9232.635472706299</v>
      </c>
      <c r="BP4" s="31">
        <f t="shared" si="1"/>
        <v>316.84965493885056</v>
      </c>
      <c r="BQ4" s="31">
        <f t="shared" si="1"/>
        <v>4544</v>
      </c>
      <c r="BR4" s="31">
        <f t="shared" si="1"/>
        <v>256.36</v>
      </c>
      <c r="BS4" s="7">
        <f>V10</f>
        <v>6.1509999999999998</v>
      </c>
      <c r="BT4" s="7">
        <f>W10</f>
        <v>7.3343000000000005E-2</v>
      </c>
      <c r="BU4" s="33"/>
      <c r="BV4" s="22">
        <f>AC11</f>
        <v>13.962</v>
      </c>
      <c r="BW4" s="22">
        <f>AD11</f>
        <v>9.7458000000000003E-2</v>
      </c>
      <c r="BX4" s="22">
        <f>AA11</f>
        <v>8.1151999999999997</v>
      </c>
      <c r="BY4" s="22">
        <f>AB11</f>
        <v>0.34960999999999998</v>
      </c>
      <c r="BZ4" s="23">
        <f>O12</f>
        <v>259.89</v>
      </c>
      <c r="CA4" s="23">
        <f>P12</f>
        <v>12.420999999999999</v>
      </c>
      <c r="CB4" s="22">
        <f>X11</f>
        <v>2.3022</v>
      </c>
      <c r="CC4" s="22">
        <f>Y11</f>
        <v>0.20255000000000001</v>
      </c>
      <c r="CD4" s="21"/>
      <c r="CE4" s="22">
        <f>AH11</f>
        <v>2.2444999999999999</v>
      </c>
      <c r="CF4" s="22">
        <f>AI11</f>
        <v>0.203349</v>
      </c>
      <c r="CH4" s="16" t="s">
        <v>13</v>
      </c>
      <c r="CI4" s="16" t="s">
        <v>14</v>
      </c>
      <c r="CJ4" s="16" t="s">
        <v>7</v>
      </c>
      <c r="CK4" s="16" t="s">
        <v>21</v>
      </c>
      <c r="CL4" s="16"/>
      <c r="CM4" s="78" t="s">
        <v>13</v>
      </c>
      <c r="CN4" s="78" t="s">
        <v>41</v>
      </c>
      <c r="CO4" s="78" t="s">
        <v>42</v>
      </c>
      <c r="CP4" s="78" t="s">
        <v>43</v>
      </c>
      <c r="CQ4" s="78" t="s">
        <v>44</v>
      </c>
    </row>
    <row r="5" spans="1:127" s="6" customFormat="1" x14ac:dyDescent="0.2">
      <c r="A5" s="1"/>
      <c r="B5" s="1"/>
      <c r="C5" s="1"/>
      <c r="D5" s="17" t="s">
        <v>50</v>
      </c>
      <c r="E5" s="3">
        <v>0.35039999999999999</v>
      </c>
      <c r="F5" s="3">
        <v>1.6828547174370112E-3</v>
      </c>
      <c r="G5" s="20">
        <v>14.677999999999999</v>
      </c>
      <c r="H5" s="20">
        <v>0.69163222589125573</v>
      </c>
      <c r="I5" s="21"/>
      <c r="J5" s="21"/>
      <c r="K5" s="21">
        <v>14.185695947471746</v>
      </c>
      <c r="L5" s="22">
        <v>0.15283680090592547</v>
      </c>
      <c r="M5" s="47">
        <v>7.0057999999999998</v>
      </c>
      <c r="N5" s="47">
        <v>0.41049000000000002</v>
      </c>
      <c r="O5" s="48">
        <v>320.08999999999997</v>
      </c>
      <c r="P5" s="48">
        <v>18.815000000000001</v>
      </c>
      <c r="Q5" s="24">
        <f>-183.188*K5+15.605*K5^2+2.785*K5^3</f>
        <v>8491.7901027790285</v>
      </c>
      <c r="R5" s="25">
        <f>5.6086E-24*Q5^6-9.5099E-19*Q5^5+0.000000000000063444*Q5^4-0.0000000020986*Q5^3+0.000037293*Q5^2-0.30595*Q5+1213.6</f>
        <v>309.69627051028351</v>
      </c>
      <c r="S5" s="55">
        <v>4508.8</v>
      </c>
      <c r="T5" s="55">
        <v>362.91</v>
      </c>
      <c r="V5" s="47">
        <v>6.3834</v>
      </c>
      <c r="W5" s="47">
        <v>0.38080000000000003</v>
      </c>
      <c r="X5" s="8"/>
      <c r="Y5" s="8"/>
      <c r="Z5" s="8"/>
      <c r="AA5" s="8"/>
      <c r="AB5" s="8"/>
      <c r="AC5" s="8"/>
      <c r="AD5" s="8"/>
      <c r="AE5" s="47"/>
      <c r="AF5" s="47"/>
      <c r="AG5" s="8"/>
      <c r="AH5" s="8"/>
      <c r="AI5" s="8"/>
      <c r="AJ5" s="8"/>
      <c r="AK5" s="8"/>
      <c r="AL5" s="8"/>
      <c r="AM5" s="47"/>
      <c r="AN5" s="47"/>
      <c r="AO5" s="8"/>
      <c r="AS5" s="33"/>
      <c r="AT5" s="27" t="str">
        <f>B14</f>
        <v>S03</v>
      </c>
      <c r="AU5" s="28">
        <f>$E15</f>
        <v>0.35199999999999998</v>
      </c>
      <c r="AV5" s="28">
        <f>$F15</f>
        <v>2.2501111083677644E-3</v>
      </c>
      <c r="AW5" s="28">
        <f>$E16</f>
        <v>0.2036</v>
      </c>
      <c r="AX5" s="28">
        <f>$F16</f>
        <v>4.0356742518031126E-3</v>
      </c>
      <c r="AY5" s="28">
        <f>$E17</f>
        <v>1.0367</v>
      </c>
      <c r="AZ5" s="28">
        <f>$F17</f>
        <v>1.9455076458343317E-3</v>
      </c>
      <c r="BA5" s="7">
        <f>G15</f>
        <v>14.690833333333332</v>
      </c>
      <c r="BB5" s="7">
        <f>H15</f>
        <v>2.4816190951339554E-2</v>
      </c>
      <c r="BC5" s="7">
        <f>$K15</f>
        <v>14.297991485666387</v>
      </c>
      <c r="BD5" s="7">
        <f>$L15</f>
        <v>0.1505179662497704</v>
      </c>
      <c r="BE5" s="29">
        <f>$I16</f>
        <v>15.431124475085703</v>
      </c>
      <c r="BF5" s="29">
        <f>$J16</f>
        <v>0.33536168829398688</v>
      </c>
      <c r="BG5" s="7">
        <f>$K17</f>
        <v>15.887179767827513</v>
      </c>
      <c r="BH5" s="7">
        <f>$L17</f>
        <v>5.6718703126317896E-2</v>
      </c>
      <c r="BI5" s="7">
        <f>$M15</f>
        <v>6.9875999999999996</v>
      </c>
      <c r="BJ5" s="7">
        <f>$N15</f>
        <v>3.4721000000000002E-2</v>
      </c>
      <c r="BK5" s="7">
        <f>$M17</f>
        <v>10.053000000000001</v>
      </c>
      <c r="BL5" s="7">
        <f>$N17</f>
        <v>6.8948999999999996E-2</v>
      </c>
      <c r="BM5" s="30">
        <f t="shared" ref="BM5:BR5" si="2">O15</f>
        <v>321.74</v>
      </c>
      <c r="BN5" s="30">
        <f t="shared" si="2"/>
        <v>2.1941000000000002</v>
      </c>
      <c r="BO5" s="31">
        <f t="shared" si="2"/>
        <v>8711.4350449071007</v>
      </c>
      <c r="BP5" s="31">
        <f t="shared" si="2"/>
        <v>311.20147396555626</v>
      </c>
      <c r="BQ5" s="31">
        <f t="shared" si="2"/>
        <v>4522.7</v>
      </c>
      <c r="BR5" s="31">
        <f t="shared" si="2"/>
        <v>257.82</v>
      </c>
      <c r="BS5" s="7">
        <f>V15</f>
        <v>6.2991999999999999</v>
      </c>
      <c r="BT5" s="7">
        <f>W15</f>
        <v>9.0920000000000001E-2</v>
      </c>
      <c r="BU5" s="7"/>
      <c r="BV5" s="7">
        <f>AC16</f>
        <v>10.532999999999999</v>
      </c>
      <c r="BW5" s="7">
        <f>AD16</f>
        <v>0.11312</v>
      </c>
      <c r="BX5" s="7">
        <f>AA16</f>
        <v>5.3739999999999997</v>
      </c>
      <c r="BY5" s="7">
        <f>AB16</f>
        <v>0.34910000000000002</v>
      </c>
      <c r="BZ5" s="30">
        <f>O17</f>
        <v>133.07</v>
      </c>
      <c r="CA5" s="30">
        <f>P17</f>
        <v>1.3660000000000001</v>
      </c>
      <c r="CB5" s="7">
        <f>X16</f>
        <v>2.363</v>
      </c>
      <c r="CC5" s="7">
        <f>Y16</f>
        <v>0.18434</v>
      </c>
      <c r="CD5" s="7"/>
      <c r="CE5" s="7">
        <f>AH16</f>
        <v>2.3195839999999999</v>
      </c>
      <c r="CF5" s="7">
        <f>AI16</f>
        <v>0.189023</v>
      </c>
      <c r="CG5" s="31"/>
      <c r="CH5" s="16" t="s">
        <v>15</v>
      </c>
      <c r="CI5" s="16" t="s">
        <v>16</v>
      </c>
      <c r="CJ5" s="16" t="s">
        <v>17</v>
      </c>
      <c r="CK5" s="16" t="s">
        <v>18</v>
      </c>
      <c r="CL5" s="16"/>
      <c r="CM5" s="16" t="s">
        <v>15</v>
      </c>
      <c r="CN5" s="16" t="s">
        <v>16</v>
      </c>
      <c r="CO5" s="16" t="s">
        <v>17</v>
      </c>
      <c r="CP5" s="78" t="s">
        <v>45</v>
      </c>
      <c r="CQ5" s="16" t="s">
        <v>18</v>
      </c>
      <c r="CR5" s="33"/>
      <c r="CS5" s="6" t="s">
        <v>19</v>
      </c>
      <c r="CT5" s="5" t="s">
        <v>1</v>
      </c>
      <c r="CU5" s="6" t="s">
        <v>20</v>
      </c>
      <c r="CV5" s="5" t="s">
        <v>1</v>
      </c>
      <c r="CW5" s="6" t="s">
        <v>14</v>
      </c>
      <c r="CX5" s="5" t="s">
        <v>1</v>
      </c>
      <c r="CY5" s="6" t="s">
        <v>13</v>
      </c>
      <c r="CZ5" s="5" t="s">
        <v>1</v>
      </c>
      <c r="DA5" s="1" t="s">
        <v>7</v>
      </c>
      <c r="DB5" s="5" t="s">
        <v>1</v>
      </c>
      <c r="DC5" s="6" t="s">
        <v>21</v>
      </c>
      <c r="DD5" s="5" t="s">
        <v>1</v>
      </c>
      <c r="DF5" s="6" t="s">
        <v>19</v>
      </c>
      <c r="DG5" s="5" t="s">
        <v>1</v>
      </c>
      <c r="DH5" s="6" t="s">
        <v>20</v>
      </c>
      <c r="DI5" s="5" t="s">
        <v>1</v>
      </c>
      <c r="DJ5" s="6" t="s">
        <v>14</v>
      </c>
      <c r="DK5" s="5" t="s">
        <v>1</v>
      </c>
      <c r="DL5" s="6" t="s">
        <v>21</v>
      </c>
      <c r="DM5" s="5" t="s">
        <v>1</v>
      </c>
      <c r="DN5" s="24"/>
      <c r="DO5" s="6" t="s">
        <v>19</v>
      </c>
      <c r="DP5" s="5" t="s">
        <v>1</v>
      </c>
      <c r="DQ5" s="6" t="s">
        <v>20</v>
      </c>
      <c r="DR5" s="5" t="s">
        <v>1</v>
      </c>
      <c r="DS5" s="6" t="s">
        <v>14</v>
      </c>
      <c r="DT5" s="5" t="s">
        <v>1</v>
      </c>
      <c r="DU5" s="6" t="s">
        <v>21</v>
      </c>
      <c r="DV5" s="5" t="s">
        <v>1</v>
      </c>
    </row>
    <row r="6" spans="1:127" x14ac:dyDescent="0.2">
      <c r="A6" s="1"/>
      <c r="B6" s="1"/>
      <c r="C6" s="1"/>
      <c r="D6" s="2" t="s">
        <v>51</v>
      </c>
      <c r="E6" s="3">
        <v>0.50229999999999997</v>
      </c>
      <c r="F6" s="3">
        <v>9.9179971096318882E-3</v>
      </c>
      <c r="G6" s="6"/>
      <c r="H6" s="6"/>
      <c r="I6" s="21">
        <v>15.404309551562967</v>
      </c>
      <c r="J6" s="22">
        <v>0.28313081039112964</v>
      </c>
      <c r="O6" s="23"/>
      <c r="P6" s="23"/>
      <c r="Q6" s="24"/>
      <c r="R6" s="25"/>
      <c r="S6" s="31"/>
      <c r="T6" s="31"/>
      <c r="U6" s="1"/>
      <c r="V6" s="22"/>
      <c r="X6" s="47">
        <v>2.2850999999999999</v>
      </c>
      <c r="Y6" s="47">
        <v>0.15770999999999999</v>
      </c>
      <c r="Z6" s="8"/>
      <c r="AA6" s="47">
        <v>5.4603999999999999</v>
      </c>
      <c r="AB6" s="47">
        <v>0.29873</v>
      </c>
      <c r="AC6" s="47">
        <v>10.499000000000001</v>
      </c>
      <c r="AD6" s="47">
        <v>0.10131999999999999</v>
      </c>
      <c r="AE6" s="8">
        <f>(AC6/(AC6-AA6))*X6</f>
        <v>4.7614942444329769</v>
      </c>
      <c r="AF6" s="8">
        <f>AVERAGE(ABS(AE6-((AC6-AD6)/((AC6-AD6)-AA6)*X6)),ABS(AE6-((AC6+AD6)/((AC6+AD6)-AA6))*X6),ABS(AE6-(AC6/(AC6-(AA6-AB6)))*X6),ABS(AE6-(AC6/(AC6-(AA6+AB6)))*X6),ABS(AE6-(AC6/(AC6-AA6))*(X6-Y6)),ABS(AE6-(AC6/(AC6-AA6))*(X6+Y6)))</f>
        <v>0.22057884805702491</v>
      </c>
      <c r="AG6" s="47"/>
      <c r="AH6" s="47">
        <v>2.2387999999999999</v>
      </c>
      <c r="AI6" s="47">
        <v>0.15959899999999999</v>
      </c>
      <c r="AJ6" s="8"/>
      <c r="AK6" s="47">
        <v>10.716173</v>
      </c>
      <c r="AL6" s="47">
        <v>0.136654</v>
      </c>
      <c r="AM6" s="8">
        <f>(AK6/(AK6-AA6))*AH6</f>
        <v>4.5647648999300383</v>
      </c>
      <c r="AN6" s="8">
        <f>AVERAGE(ABS(AM6-((AK6-AL6)/((AK6-AL6)-AA6)*AH6)),ABS(AM6-((AK6+AL6)/((AK6+AL6)-AA6))*AH6),ABS(AM6-(AK6/(AK6-(AA6-AB6)))*AH6),ABS(AM6-(AK6/(AK6-(AA6+AB6)))*AH6),ABS(AM6-(AK6/(AK6-AA6))*(AH6-AI6)),ABS(AM6-(AK6/(AK6-AA6))*(AH6+AI6)))</f>
        <v>0.21540819894295934</v>
      </c>
      <c r="AO6" s="47"/>
      <c r="AP6" s="47"/>
      <c r="AT6" s="27" t="str">
        <f>B19</f>
        <v>S06</v>
      </c>
      <c r="AU6" s="28">
        <f>$E20</f>
        <v>0.35160000000000002</v>
      </c>
      <c r="AV6" s="28">
        <f>$F20</f>
        <v>1.3386560424545283E-3</v>
      </c>
      <c r="AW6" s="28">
        <f>$E21</f>
        <v>0.79969999999999997</v>
      </c>
      <c r="AX6" s="28">
        <f>$F21</f>
        <v>4.5581428966923352E-3</v>
      </c>
      <c r="AY6" s="28">
        <f>$E22</f>
        <v>1.0412999999999999</v>
      </c>
      <c r="AZ6" s="28">
        <f>$F22</f>
        <v>2.0598543637840167E-3</v>
      </c>
      <c r="BA6" s="7">
        <f>G20</f>
        <v>14.719900000000001</v>
      </c>
      <c r="BB6" s="7">
        <f>H20</f>
        <v>2.630912389267295E-2</v>
      </c>
      <c r="BC6" s="7">
        <f>$K20</f>
        <v>14.635106447381153</v>
      </c>
      <c r="BD6" s="7">
        <f>$L20</f>
        <v>0.12255261772524408</v>
      </c>
      <c r="BE6" s="29">
        <f>$I21</f>
        <v>15.287767138675084</v>
      </c>
      <c r="BF6" s="29">
        <f>$J21</f>
        <v>9.991552637374522E-2</v>
      </c>
      <c r="BG6" s="7">
        <f>$K22</f>
        <v>15.782420683287169</v>
      </c>
      <c r="BH6" s="7">
        <f>$L22</f>
        <v>5.5029224437851076E-2</v>
      </c>
      <c r="BI6" s="7">
        <f>$M20</f>
        <v>6.9381000000000004</v>
      </c>
      <c r="BJ6" s="7">
        <f>$N20</f>
        <v>3.2063000000000001E-2</v>
      </c>
      <c r="BK6" s="7">
        <f>$M22</f>
        <v>9.9684000000000008</v>
      </c>
      <c r="BL6" s="7">
        <f>$N22</f>
        <v>6.8613999999999994E-2</v>
      </c>
      <c r="BM6" s="30">
        <f t="shared" ref="BM6:BR6" si="3">O20</f>
        <v>327.06</v>
      </c>
      <c r="BN6" s="30">
        <f t="shared" si="3"/>
        <v>1.9266000000000001</v>
      </c>
      <c r="BO6" s="31">
        <f t="shared" si="3"/>
        <v>9391.3740777950352</v>
      </c>
      <c r="BP6" s="31">
        <f t="shared" si="3"/>
        <v>319.10097202851102</v>
      </c>
      <c r="BQ6" s="31">
        <f t="shared" si="3"/>
        <v>4555.6000000000004</v>
      </c>
      <c r="BR6" s="31">
        <f t="shared" si="3"/>
        <v>255.45</v>
      </c>
      <c r="BS6" s="7">
        <f>V20</f>
        <v>6.1219000000000001</v>
      </c>
      <c r="BT6" s="7">
        <f>W20</f>
        <v>6.6844000000000001E-2</v>
      </c>
      <c r="BU6" s="7"/>
      <c r="BV6" s="7">
        <f>AC21</f>
        <v>10.457000000000001</v>
      </c>
      <c r="BW6" s="7">
        <f>AD21</f>
        <v>3.5465000000000003E-2</v>
      </c>
      <c r="BX6" s="7">
        <f>AA21</f>
        <v>5.3212999999999999</v>
      </c>
      <c r="BY6" s="7">
        <f>AB21</f>
        <v>0.12159</v>
      </c>
      <c r="BZ6" s="30">
        <f>O22</f>
        <v>131.04</v>
      </c>
      <c r="CA6" s="30">
        <f>P22</f>
        <v>1.3505</v>
      </c>
      <c r="CB6" s="7">
        <f>X21</f>
        <v>2.3563999999999998</v>
      </c>
      <c r="CC6" s="7">
        <f>Y21</f>
        <v>7.3139999999999997E-2</v>
      </c>
      <c r="CD6" s="7"/>
      <c r="CE6" s="7">
        <f>AH21</f>
        <v>2.3102860000000001</v>
      </c>
      <c r="CF6" s="7">
        <f>AI21</f>
        <v>7.5382000000000005E-2</v>
      </c>
      <c r="CG6" s="6"/>
      <c r="CH6" s="16">
        <v>1810</v>
      </c>
      <c r="CI6" s="32">
        <v>4.89E-11</v>
      </c>
      <c r="CJ6" s="32">
        <v>3120</v>
      </c>
      <c r="CK6" s="32">
        <v>3.21</v>
      </c>
      <c r="CL6" s="32"/>
      <c r="CM6" s="16">
        <v>194.67</v>
      </c>
      <c r="CN6" s="79">
        <v>3.26252E-9</v>
      </c>
      <c r="CO6" s="79">
        <v>394.42700000000002</v>
      </c>
      <c r="CP6" s="79">
        <v>54009.4</v>
      </c>
      <c r="CQ6" s="79">
        <v>3.1407099999999999</v>
      </c>
      <c r="CR6" s="6"/>
      <c r="CS6" s="21">
        <v>4</v>
      </c>
      <c r="CT6" s="22">
        <v>0.1</v>
      </c>
      <c r="CU6" s="21">
        <f>6.89+1.22*CS6-1.5*CS6*EXP(-0.4*CS6)</f>
        <v>10.558620892032067</v>
      </c>
      <c r="CV6" s="22">
        <f>AVERAGE(ABS(CU6-((6.89-0.19)+(1.22-0.02)*(CS6)-(1.5-2.6)*(CS6)*EXP((-0.4-0.05)*(CS6)))),ABS(CU6-((6.89+0.19)+(1.22+0.02)*(CS6)-(1.5+2.6)*(CS6)*EXP((-0.4+0.05)*(CS6)))),ABS(CU6-((6.89)+(1.22)*(CS6-CT6)-(1.5)*(CS6-CT6)*EXP((-0.4)*(CS6-CT6)))),ABS(CU6-((6.89)+(1.22)*(CS6+CT6)-(1.5)*(CS6+CT6)*EXP((-0.4)*(CS6+CT6)))))</f>
        <v>1.1279560183132038</v>
      </c>
      <c r="CW6" s="23">
        <f t="shared" ref="CW6:CW37" si="4">(CS6*1000)*(CT$1*CU6*1000)/1000000000</f>
        <v>135.99503708937303</v>
      </c>
      <c r="CX6" s="23">
        <f t="shared" ref="CX6:CX37" si="5">AVERAGE(ABS(CW6-((CS6+CT6)*1000)*((CT$1+$CT$1*0.003)*(CU6+CV6)*1000)/1000000000),ABS(CW6-((CS6-CT6)*1000)*((CT$1-$CT$1*0.003)*(CU6-CV6)*1000)/1000000000))</f>
        <v>18.337024159890206</v>
      </c>
      <c r="CY6" s="24">
        <f t="shared" ref="CY6:CY19" si="6">-183.188*CU6+15.605*CU6^2+2.785*CU6^3</f>
        <v>3083.7882194206277</v>
      </c>
      <c r="CZ6" s="24">
        <f t="shared" ref="CZ6:CZ19" si="7">AVERAGE(ABS(CY6-(-(183.188-SQRT(165620))*CU6+(15.605-SQRT(2530))*CU6^2+(2.785-SQRT(2.357))*CU6^3)),ABS(CY6-(-(183.188+SQRT(165620))*CU6+(15.605+SQRT(2530))*CU6^2+(2.785+SQRT(2.357))*CU6^3)),ABS(CY6-(-183.188*(CU6-CV6)+15.605*(CU6-CV6)^2+2.785*(CU6-CV6)^3)),ABS(CY6-(-183.188*(CU6+CV6)+15.605*(CU6+CV6)^2+2.785*(CU6+CV6)^3)))/5</f>
        <v>433.74736791124303</v>
      </c>
      <c r="DA6" s="24">
        <f>-35074*CW6^-0.5+129.1*CW6^0.5-0.015*CW6^1.5+4249</f>
        <v>2723.1097619319053</v>
      </c>
      <c r="DB6" s="25">
        <f>3.6123E-19*DA6^6-0.000000000000011056*DA6^5+0.00000000013978*DA6^4-0.0000009368*DA6^3+0.0035285*DA6^2-7.143*DA6+6385.1</f>
        <v>360.24444326628691</v>
      </c>
      <c r="DC6" s="8">
        <f t="shared" ref="DC6:DC37" si="8">(CU6/(CU6-CS6))*$CT$1/1000</f>
        <v>5.1838274893503371</v>
      </c>
      <c r="DD6" s="8">
        <f t="shared" ref="DD6:DD37" si="9">AVERAGE(ABS(DC6-((CU6-CV6)/((CU6-CV6)-(CS6-CT6)))*$CT$1/1000),ABS(DC6-((CU6+CV6)/((CU6+CV6)-(CS6+CT6)))*$CT$1/1000))</f>
        <v>0.26521715972825</v>
      </c>
      <c r="DE6" s="6"/>
      <c r="DF6" s="21">
        <v>4.5</v>
      </c>
      <c r="DG6" s="22">
        <v>0.1</v>
      </c>
      <c r="DH6" s="22">
        <f>(1.795)+(1.357)*DF6-(-0.694)*DF6*EXP(-(0.273)*DF6)</f>
        <v>8.8156999921245642</v>
      </c>
      <c r="DI6" s="22">
        <f>AVERAGE(ABS(DH6-((1.795-0.018)+(1.357-0.003)*DF6-(-0.694-0.027)*DF6*EXP(-(0.273-0.011)*DF6))),ABS(DH6-((1.795+0.018)+(1.357+0.003)*DF6-(-0.694+0.027)*DF6*EXP(-(0.273+0.011)*DF6))),ABS(DH6-(1.795+1.357*(DF6-DG6)--0.694*(DF6-DG6)*EXP(-0.273*(DF6-DG6)))),ABS(DH6-(1.795+1.357*(DF6+DG6)--0.694*(DF6+DG6)*EXP(-0.273*(DF6+DG6)))))</f>
        <v>9.0222094790278984E-2</v>
      </c>
      <c r="DJ6" s="23">
        <f t="shared" ref="DJ6:DJ37" si="10">(DF6*1000)*(DG$1*DH6*1000)/1000000000</f>
        <v>33.045651420478933</v>
      </c>
      <c r="DK6" s="23">
        <f t="shared" ref="DK6:DK37" si="11">AVERAGE(ABS(DJ6-((DF6+DG6)*1000)*((DG$1+$DG$1*0.003)*(DH6+DI6)*1000)/1000000000),ABS(DJ6-((DF6-DG6)*1000)*((DG$1-$DG$1*0.003)*(DH6-DI6)*1000)/1000000000))</f>
        <v>1.1717048324282651</v>
      </c>
      <c r="DL6" s="8">
        <f t="shared" ref="DL6:DL37" si="12">(DH6/(DH6-DF6))*$DG$1/1000</f>
        <v>1.7015728866326181</v>
      </c>
      <c r="DM6" s="8">
        <f t="shared" ref="DM6:DM37" si="13">AVERAGE(ABS(DL6-((DH6-DI6)/((DH6-DI6)-(DF6-DG6)))*$DG$1/1000),ABS(DL6-((DH6+DI6)/((DH6+DI6)-(DF6+DG6)))*$DG$1/1000))</f>
        <v>2.1269618999263717E-2</v>
      </c>
      <c r="DN6" s="26"/>
      <c r="DO6" s="21">
        <v>4.5</v>
      </c>
      <c r="DP6" s="22">
        <v>0.1</v>
      </c>
      <c r="DQ6" s="22">
        <f>6.26+1.2*DO6-2.56*DO6*EXP(-0.37*DO6)</f>
        <v>9.4805236200475669</v>
      </c>
      <c r="DR6" s="22">
        <f>AVERAGE(ABS(DQ6-((6.26-0.35)+(1.2-0.02)*DO6-(2.56-0.15)*DO6*EXP(-(0.37-0.02)*DO6))),ABS(DQ6-((6.26+0.35)+(1.2+0.02)*DO6-(2.56+0.15)*DO6*EXP(-(0.37+0.02)*DO6))),ABS(DQ6-(6.26+1.2*(DO6-DP6)-2.56*(DO6-DP6)*EXP(-0.37*(DO6-DP6)))),ABS(DQ6-(6.26+1.2*(DO6+DP6)-2.56*(DO6+DP6)*EXP(-0.37*(DO6+DP6)))))</f>
        <v>0.33019480343866192</v>
      </c>
      <c r="DS6" s="23">
        <f t="shared" ref="DS6:DS37" si="14">(DO6*1000)*(DP$1*DQ6*1000)/1000000000</f>
        <v>113.05524416906724</v>
      </c>
      <c r="DT6" s="23">
        <f t="shared" ref="DT6:DT37" si="15">AVERAGE(ABS(DS6-((DO6+DP6)*1000)*((DP$1+$DP$1*0.003)*(DQ6+DR6)*1000)/1000000000),ABS(DS6-((DO6-DP6)*1000)*((DP$1-$DP$1*0.003)*(DQ6-DR6)*1000)/1000000000))</f>
        <v>6.7893400276945712</v>
      </c>
      <c r="DU6" s="8">
        <f t="shared" ref="DU6:DU37" si="16">(DQ6/(DQ6-DO6))*$DP$1/1000</f>
        <v>5.0443265627733558</v>
      </c>
      <c r="DV6" s="8">
        <f t="shared" ref="DV6:DV37" si="17">AVERAGE(ABS(DU6-((DQ6-DR6)/((DQ6-DR6)-(DO6-DP6)))*$DP$1/1000),ABS(DU6-((DQ6+DR6)/((DQ6+DR6)-(DO6+DP6)))*$DP$1/1000))</f>
        <v>5.7579114170321688E-2</v>
      </c>
    </row>
    <row r="7" spans="1:127" s="35" customFormat="1" x14ac:dyDescent="0.2">
      <c r="A7" s="1"/>
      <c r="B7" s="1"/>
      <c r="C7" s="1"/>
      <c r="D7" s="56" t="s">
        <v>52</v>
      </c>
      <c r="E7" s="3">
        <v>1.0399</v>
      </c>
      <c r="F7" s="3">
        <v>3.8078865529315352E-4</v>
      </c>
      <c r="G7" s="33"/>
      <c r="H7" s="33"/>
      <c r="K7" s="8">
        <v>15.746508593750013</v>
      </c>
      <c r="L7" s="8">
        <v>9.5844755169393753E-2</v>
      </c>
      <c r="M7" s="47">
        <v>9.9451999999999998</v>
      </c>
      <c r="N7" s="47">
        <v>9.2644000000000004E-2</v>
      </c>
      <c r="O7" s="48">
        <v>130.5</v>
      </c>
      <c r="P7" s="48">
        <v>1.9996</v>
      </c>
      <c r="Q7" s="26"/>
      <c r="S7" s="55"/>
      <c r="T7" s="55"/>
      <c r="U7" s="6"/>
      <c r="V7" s="8">
        <f>(K7/(K7-M7))*$AQ$4/1000</f>
        <v>2.2610142947274121</v>
      </c>
      <c r="W7" s="8">
        <f>AVERAGE(ABS(V7-((K7-L7)/((K7-L7)-(M7-N7)))*$AQ$4/1000),ABS(V7-((K7+L7)/((K7+L7)-(M7+N7)))*$AQ$4/1000))</f>
        <v>1.2514719531175666E-2</v>
      </c>
      <c r="Z7" s="6"/>
      <c r="AA7" s="8"/>
      <c r="AB7" s="8"/>
      <c r="AC7" s="8"/>
      <c r="AD7" s="8"/>
      <c r="AE7" s="8"/>
      <c r="AF7" s="8"/>
      <c r="AJ7" s="6"/>
      <c r="AK7" s="8"/>
      <c r="AL7" s="8"/>
      <c r="AM7" s="8"/>
      <c r="AN7" s="8"/>
      <c r="AS7" s="33"/>
      <c r="AT7" s="33"/>
      <c r="AU7" s="28"/>
      <c r="AV7" s="28"/>
      <c r="AW7" s="28"/>
      <c r="AX7" s="28"/>
      <c r="AY7" s="28"/>
      <c r="AZ7" s="28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30"/>
      <c r="BN7" s="30"/>
      <c r="BO7" s="6"/>
      <c r="BP7" s="6"/>
      <c r="BQ7" s="6"/>
      <c r="BR7" s="6"/>
      <c r="BS7" s="7"/>
      <c r="BT7" s="7"/>
      <c r="BU7" s="33"/>
      <c r="BV7" s="33"/>
      <c r="BW7" s="33"/>
      <c r="BX7" s="33"/>
      <c r="BY7" s="33"/>
      <c r="BZ7" s="23"/>
      <c r="CA7" s="23"/>
      <c r="CB7" s="33"/>
      <c r="CC7" s="33"/>
      <c r="CE7" s="33"/>
      <c r="CF7" s="33"/>
      <c r="CG7" s="31"/>
      <c r="CH7" s="16">
        <v>1950</v>
      </c>
      <c r="CI7" s="32">
        <v>5.0400000000000002E-10</v>
      </c>
      <c r="CJ7" s="32">
        <v>3210</v>
      </c>
      <c r="CK7" s="32">
        <v>3.2</v>
      </c>
      <c r="CL7" s="32"/>
      <c r="CM7" s="16">
        <v>266.77</v>
      </c>
      <c r="CN7" s="79">
        <v>-1.07227E-15</v>
      </c>
      <c r="CO7" s="79">
        <v>650.44200000000001</v>
      </c>
      <c r="CP7" s="79">
        <v>112943</v>
      </c>
      <c r="CQ7" s="79">
        <v>3.1349899999999997</v>
      </c>
      <c r="CR7" s="6"/>
      <c r="CS7" s="21">
        <f>CS6+0.1</f>
        <v>4.0999999999999996</v>
      </c>
      <c r="CT7" s="22">
        <v>0.1</v>
      </c>
      <c r="CU7" s="21">
        <f t="shared" ref="CU7:CU19" si="18">6.89+1.22*CS7-1.5*CS7*EXP(-0.4*CS7)</f>
        <v>10.699022739911014</v>
      </c>
      <c r="CV7" s="22">
        <f t="shared" ref="CV7:CV19" si="19">AVERAGE(ABS(CU7-((6.89-0.19)+(1.22-0.02)*(CS7)-(1.5-2.6)*(CS7)*EXP((-0.4-0.05)*(CS7)))),ABS(CU7-((6.89+0.19)+(1.22+0.02)*(CS7)-(1.5+2.6)*(CS7)*EXP((-0.4+0.05)*(CS7)))),ABS(CU7-((6.89)+(1.22)*(CS7-CT7)-(1.5)*(CS7-CT7)*EXP((-0.4)*(CS7-CT7)))),ABS(CU7-((6.89)+(1.22)*(CS7+CT7)-(1.5)*(CS7+CT7)*EXP((-0.4)*(CS7+CT7)))))</f>
        <v>1.1131591313047116</v>
      </c>
      <c r="CW7" s="23">
        <f t="shared" si="4"/>
        <v>141.24849821230518</v>
      </c>
      <c r="CX7" s="23">
        <f t="shared" si="5"/>
        <v>18.565832980093901</v>
      </c>
      <c r="CY7" s="24">
        <f t="shared" si="6"/>
        <v>3237.1675627550048</v>
      </c>
      <c r="CZ7" s="24">
        <f t="shared" si="7"/>
        <v>452.00462582140079</v>
      </c>
      <c r="DA7" s="24">
        <f>-35074*CW7^-0.5+129.1*CW7^0.5-0.015*CW7^1.5+4249</f>
        <v>2806.9829440922113</v>
      </c>
      <c r="DB7" s="25">
        <f>3.6123E-19*DA7^6-0.000000000000011056*DA7^5+0.00000000013978*DA7^4-0.0000009368*DA7^3+0.0035285*DA7^2-7.143*DA7+6385.1</f>
        <v>345.29704650468739</v>
      </c>
      <c r="DC7" s="8">
        <f t="shared" si="8"/>
        <v>5.2205992584559615</v>
      </c>
      <c r="DD7" s="8">
        <f t="shared" si="9"/>
        <v>0.26459737076994827</v>
      </c>
      <c r="DE7"/>
      <c r="DF7" s="21">
        <f>DF6+0.1</f>
        <v>4.5999999999999996</v>
      </c>
      <c r="DG7" s="22">
        <v>0.1</v>
      </c>
      <c r="DH7" s="22">
        <f t="shared" ref="DH7:DH20" si="20">(1.795)+(1.357)*DF7-(-0.694)*DF7*EXP(-(0.273)*DF7)</f>
        <v>8.9465483681081661</v>
      </c>
      <c r="DI7" s="22">
        <f t="shared" ref="DI7:DI20" si="21">AVERAGE(ABS(DH7-((1.795-0.018)+(1.357-0.003)*DF7-(-0.694-0.027)*DF7*EXP(-(0.273-0.011)*DF7))),ABS(DH7-((1.795+0.018)+(1.357+0.003)*DF7-(-0.694+0.027)*DF7*EXP(-(0.273+0.011)*DF7))),ABS(DH7-(1.795+1.357*(DF7-DG7)--0.694*(DF7-DG7)*EXP(-0.273*(DF7-DG7)))),ABS(DH7-(1.795+1.357*(DF7+DG7)--0.694*(DF7+DG7)*EXP(-0.273*(DF7+DG7)))))</f>
        <v>9.0151793550366843E-2</v>
      </c>
      <c r="DJ7" s="23">
        <f t="shared" si="10"/>
        <v>34.281384036916869</v>
      </c>
      <c r="DK7" s="23">
        <f t="shared" si="11"/>
        <v>1.1935578026336628</v>
      </c>
      <c r="DL7" s="8">
        <f t="shared" si="12"/>
        <v>1.7145730725821393</v>
      </c>
      <c r="DM7" s="8">
        <f t="shared" si="13"/>
        <v>2.1162167778555396E-2</v>
      </c>
      <c r="DN7" s="24"/>
      <c r="DO7" s="21">
        <f>DO6+0.1</f>
        <v>4.5999999999999996</v>
      </c>
      <c r="DP7" s="22">
        <v>0.1</v>
      </c>
      <c r="DQ7" s="22">
        <f t="shared" ref="DQ7:DQ21" si="22">6.26+1.2*DO7-2.56*DO7*EXP(-0.37*DO7)</f>
        <v>9.6330170834180695</v>
      </c>
      <c r="DR7" s="22">
        <f t="shared" ref="DR7:DR21" si="23">AVERAGE(ABS(DQ7-((6.26-0.35)+(1.2-0.02)*DO7-(2.56-0.15)*DO7*EXP(-(0.37-0.02)*DO7))),ABS(DQ7-((6.26+0.35)+(1.2+0.02)*DO7-(2.56+0.15)*DO7*EXP(-(0.37+0.02)*DO7))),ABS(DQ7-(6.26+1.2*(DO7-DP7)-2.56*(DO7-DP7)*EXP(-0.37*(DO7-DP7)))),ABS(DQ7-(6.26+1.2*(DO7+DP7)-2.56*(DO7+DP7)*EXP(-0.37*(DO7+DP7)))))</f>
        <v>0.33310982250713161</v>
      </c>
      <c r="DS7" s="23">
        <f t="shared" si="14"/>
        <v>117.42647824686627</v>
      </c>
      <c r="DT7" s="23">
        <f t="shared" si="15"/>
        <v>6.9659025205171972</v>
      </c>
      <c r="DU7" s="8">
        <f t="shared" si="16"/>
        <v>5.0720064819890123</v>
      </c>
      <c r="DV7" s="8">
        <f t="shared" si="17"/>
        <v>5.9653595579131746E-2</v>
      </c>
    </row>
    <row r="8" spans="1:127" s="35" customFormat="1" x14ac:dyDescent="0.2">
      <c r="A8" s="1"/>
      <c r="B8" s="1"/>
      <c r="C8" s="1"/>
      <c r="D8" s="2"/>
      <c r="E8" s="3"/>
      <c r="F8" s="3"/>
      <c r="G8" s="1"/>
      <c r="H8" s="1"/>
      <c r="I8" s="1"/>
      <c r="J8" s="1"/>
      <c r="K8" s="8"/>
      <c r="L8" s="8"/>
      <c r="O8" s="37"/>
      <c r="P8" s="37"/>
      <c r="Q8" s="26"/>
      <c r="S8" s="26"/>
      <c r="T8" s="26"/>
      <c r="V8" s="21"/>
      <c r="W8" s="21"/>
      <c r="Z8" s="8"/>
      <c r="AA8" s="8"/>
      <c r="AB8" s="8"/>
      <c r="AC8" s="8"/>
      <c r="AD8" s="8"/>
      <c r="AE8" s="21"/>
      <c r="AF8" s="21"/>
      <c r="AJ8" s="8"/>
      <c r="AK8" s="8"/>
      <c r="AL8" s="8"/>
      <c r="AM8" s="21"/>
      <c r="AN8" s="21"/>
      <c r="AS8" s="33"/>
      <c r="AT8" s="33"/>
      <c r="AU8" s="28"/>
      <c r="AV8" s="28"/>
      <c r="AW8" s="28"/>
      <c r="AX8" s="28"/>
      <c r="AY8" s="28"/>
      <c r="AZ8" s="28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30"/>
      <c r="BN8" s="30"/>
      <c r="BO8" s="6"/>
      <c r="BP8" s="6"/>
      <c r="BQ8" s="6"/>
      <c r="BR8" s="6"/>
      <c r="BS8" s="7"/>
      <c r="BT8" s="7"/>
      <c r="BU8" s="33"/>
      <c r="BV8" s="33"/>
      <c r="BW8" s="33"/>
      <c r="BX8" s="33"/>
      <c r="BY8" s="33"/>
      <c r="BZ8" s="23"/>
      <c r="CA8" s="23"/>
      <c r="CB8" s="33"/>
      <c r="CC8" s="33"/>
      <c r="CE8" s="33"/>
      <c r="CF8" s="33"/>
      <c r="CG8" s="31"/>
      <c r="CH8" s="16">
        <v>2100</v>
      </c>
      <c r="CI8" s="32">
        <v>3.77E-9</v>
      </c>
      <c r="CJ8" s="32">
        <v>3290</v>
      </c>
      <c r="CK8" s="32">
        <v>3.19</v>
      </c>
      <c r="CL8" s="32"/>
      <c r="CM8" s="16">
        <v>338.87</v>
      </c>
      <c r="CN8" s="79">
        <v>6.7741400000000001E-15</v>
      </c>
      <c r="CO8" s="79">
        <v>879</v>
      </c>
      <c r="CP8" s="79">
        <v>181970</v>
      </c>
      <c r="CQ8" s="79">
        <v>3.12826</v>
      </c>
      <c r="CR8" s="6"/>
      <c r="CS8" s="21">
        <f t="shared" ref="CS8:CS19" si="24">CS7+0.1</f>
        <v>4.1999999999999993</v>
      </c>
      <c r="CT8" s="22">
        <v>0.1</v>
      </c>
      <c r="CU8" s="21">
        <f t="shared" si="18"/>
        <v>10.839843950951716</v>
      </c>
      <c r="CV8" s="22">
        <f t="shared" si="19"/>
        <v>1.0978173044498174</v>
      </c>
      <c r="CW8" s="23">
        <f t="shared" si="4"/>
        <v>146.59804959267095</v>
      </c>
      <c r="CX8" s="23">
        <f t="shared" si="5"/>
        <v>18.778165617879864</v>
      </c>
      <c r="CY8" s="24">
        <f t="shared" si="6"/>
        <v>3395.1631209837274</v>
      </c>
      <c r="CZ8" s="24">
        <f t="shared" si="7"/>
        <v>470.60292673931082</v>
      </c>
      <c r="DA8" s="24">
        <f t="shared" ref="DA8:DA19" si="25">-35074*CW8^-0.5+129.1*CW8^0.5-0.015*CW8^1.5+4249</f>
        <v>2888.6702997065872</v>
      </c>
      <c r="DB8" s="25">
        <f t="shared" ref="DB8:DB71" si="26">3.6123E-19*DA8^6-0.000000000000011056*DA8^5+0.00000000013978*DA8^4-0.0000009368*DA8^3+0.0035285*DA8^2-7.143*DA8+6385.1</f>
        <v>332.6240519396797</v>
      </c>
      <c r="DC8" s="8">
        <f t="shared" si="8"/>
        <v>5.2567948554064357</v>
      </c>
      <c r="DD8" s="8">
        <f t="shared" si="9"/>
        <v>0.26354035332260839</v>
      </c>
      <c r="DF8" s="21">
        <f t="shared" ref="DF8:DF23" si="27">DF7+0.1</f>
        <v>4.6999999999999993</v>
      </c>
      <c r="DG8" s="22">
        <v>0.1</v>
      </c>
      <c r="DH8" s="22">
        <f t="shared" si="20"/>
        <v>9.0769950233767087</v>
      </c>
      <c r="DI8" s="22">
        <f t="shared" si="21"/>
        <v>9.0070827438186729E-2</v>
      </c>
      <c r="DJ8" s="23">
        <f t="shared" si="10"/>
        <v>35.537343216022151</v>
      </c>
      <c r="DK8" s="23">
        <f t="shared" si="11"/>
        <v>1.2153845202983646</v>
      </c>
      <c r="DL8" s="8">
        <f t="shared" si="12"/>
        <v>1.7274721159357471</v>
      </c>
      <c r="DM8" s="8">
        <f t="shared" si="13"/>
        <v>2.1060531682332462E-2</v>
      </c>
      <c r="DN8" s="24"/>
      <c r="DO8" s="21">
        <f t="shared" ref="DO8:DO23" si="28">DO7+0.1</f>
        <v>4.6999999999999993</v>
      </c>
      <c r="DP8" s="22">
        <v>0.1</v>
      </c>
      <c r="DQ8" s="22">
        <f t="shared" si="22"/>
        <v>9.7860256220332733</v>
      </c>
      <c r="DR8" s="22">
        <f t="shared" si="23"/>
        <v>0.3359094811236516</v>
      </c>
      <c r="DS8" s="23">
        <f t="shared" si="14"/>
        <v>121.88494912242439</v>
      </c>
      <c r="DT8" s="23">
        <f t="shared" si="15"/>
        <v>7.1429712726386398</v>
      </c>
      <c r="DU8" s="8">
        <f t="shared" si="16"/>
        <v>5.098866939648012</v>
      </c>
      <c r="DV8" s="8">
        <f t="shared" si="17"/>
        <v>6.1616906534422977E-2</v>
      </c>
    </row>
    <row r="9" spans="1:127" s="35" customFormat="1" x14ac:dyDescent="0.2">
      <c r="B9" s="1" t="s">
        <v>53</v>
      </c>
      <c r="C9" s="1" t="s">
        <v>49</v>
      </c>
      <c r="D9" s="2"/>
      <c r="E9" s="3"/>
      <c r="F9" s="3"/>
      <c r="G9" s="18"/>
      <c r="H9" s="18"/>
      <c r="I9" s="18"/>
      <c r="J9" s="18"/>
      <c r="K9" s="18"/>
      <c r="L9" s="57"/>
      <c r="O9" s="37"/>
      <c r="P9" s="37"/>
      <c r="Q9" s="18"/>
      <c r="R9" s="1"/>
      <c r="S9" s="26"/>
      <c r="T9" s="26"/>
      <c r="U9" s="6"/>
      <c r="V9" s="21"/>
      <c r="W9" s="21"/>
      <c r="Z9" s="8"/>
      <c r="AA9" s="8"/>
      <c r="AB9" s="8"/>
      <c r="AC9" s="8"/>
      <c r="AD9" s="8"/>
      <c r="AE9" s="21"/>
      <c r="AF9" s="21"/>
      <c r="AJ9" s="8"/>
      <c r="AK9" s="8"/>
      <c r="AL9" s="8"/>
      <c r="AM9" s="21"/>
      <c r="AN9" s="21"/>
      <c r="AS9" s="6">
        <f>A25</f>
        <v>2868</v>
      </c>
      <c r="AT9" s="27" t="str">
        <f>B26</f>
        <v>N01</v>
      </c>
      <c r="AU9" s="28">
        <f>$E27</f>
        <v>0.44131999999999999</v>
      </c>
      <c r="AV9" s="28">
        <f>$F27</f>
        <v>2.1358838919753984E-3</v>
      </c>
      <c r="AW9" s="28">
        <f>$E28</f>
        <v>0.48707500000000004</v>
      </c>
      <c r="AX9" s="28">
        <f>$F28</f>
        <v>5.7604253315185127E-3</v>
      </c>
      <c r="AY9" s="28">
        <f>$E29</f>
        <v>1.0334400000000001</v>
      </c>
      <c r="AZ9" s="28">
        <f>$F29</f>
        <v>1.8955210365490308E-3</v>
      </c>
      <c r="BA9" s="7">
        <f>$G27</f>
        <v>15.823666666666668</v>
      </c>
      <c r="BB9" s="7">
        <f>$H27</f>
        <v>2.2647810784562451E-2</v>
      </c>
      <c r="BC9" s="7">
        <f>K27</f>
        <v>15.170738405243576</v>
      </c>
      <c r="BD9" s="7">
        <f>L27</f>
        <v>9.353730351937517E-2</v>
      </c>
      <c r="BE9" s="29">
        <f>$I28</f>
        <v>16.127447244437857</v>
      </c>
      <c r="BF9" s="29">
        <f>$J28</f>
        <v>0.18108164757036599</v>
      </c>
      <c r="BG9" s="7">
        <f>K29</f>
        <v>16.425894899169631</v>
      </c>
      <c r="BH9" s="7">
        <f>L29</f>
        <v>3.2029184436398683E-2</v>
      </c>
      <c r="BI9" s="7">
        <f>$M27</f>
        <v>7.4817</v>
      </c>
      <c r="BJ9" s="7">
        <f>$N27</f>
        <v>2.5548000000000001E-2</v>
      </c>
      <c r="BK9" s="7">
        <f>$M29</f>
        <v>10.475</v>
      </c>
      <c r="BL9" s="7">
        <f>$N29</f>
        <v>5.3912000000000002E-2</v>
      </c>
      <c r="BM9" s="30">
        <f t="shared" ref="BM9:BR9" si="29">O27</f>
        <v>365.46</v>
      </c>
      <c r="BN9" s="30">
        <f t="shared" si="29"/>
        <v>1.6246</v>
      </c>
      <c r="BO9" s="31">
        <f t="shared" si="29"/>
        <v>10536.423014182134</v>
      </c>
      <c r="BP9" s="31">
        <f t="shared" si="29"/>
        <v>341.45044198765072</v>
      </c>
      <c r="BQ9" s="31">
        <f t="shared" si="29"/>
        <v>4777.5</v>
      </c>
      <c r="BR9" s="31">
        <f t="shared" si="29"/>
        <v>249.8</v>
      </c>
      <c r="BS9" s="7">
        <f>V27</f>
        <v>6.3541999999999996</v>
      </c>
      <c r="BT9" s="7">
        <f>W27</f>
        <v>5.4469999999999998E-2</v>
      </c>
      <c r="BU9" s="7"/>
      <c r="BV9" s="7">
        <f>AC28</f>
        <v>10.855</v>
      </c>
      <c r="BW9" s="7">
        <f>AD28</f>
        <v>6.5010999999999999E-2</v>
      </c>
      <c r="BX9" s="7">
        <f>AA28</f>
        <v>5.6539000000000001</v>
      </c>
      <c r="BY9" s="7">
        <f>AB28</f>
        <v>0.18929000000000001</v>
      </c>
      <c r="BZ9" s="30">
        <f>O29</f>
        <v>143.36000000000001</v>
      </c>
      <c r="CA9" s="30">
        <f>P29</f>
        <v>0.98273999999999995</v>
      </c>
      <c r="CB9" s="7">
        <f>X28</f>
        <v>2.3391999999999999</v>
      </c>
      <c r="CC9" s="7">
        <f>Y28</f>
        <v>9.6557000000000004E-2</v>
      </c>
      <c r="CD9" s="7"/>
      <c r="CE9" s="7">
        <f>AH28</f>
        <v>2.2924120000000001</v>
      </c>
      <c r="CF9" s="7">
        <f>AI28</f>
        <v>9.8580000000000001E-2</v>
      </c>
      <c r="CG9" s="33"/>
      <c r="CH9" s="16">
        <v>2230</v>
      </c>
      <c r="CI9" s="32">
        <v>1.7900000000000001E-8</v>
      </c>
      <c r="CJ9" s="32">
        <v>3360</v>
      </c>
      <c r="CK9" s="32">
        <v>3.18</v>
      </c>
      <c r="CL9" s="32"/>
      <c r="CM9" s="16">
        <v>410.97</v>
      </c>
      <c r="CN9" s="79">
        <v>3.3955700000000001E-15</v>
      </c>
      <c r="CO9" s="79">
        <v>1078.73</v>
      </c>
      <c r="CP9" s="79">
        <v>256687</v>
      </c>
      <c r="CQ9" s="79">
        <v>3.1209600000000002</v>
      </c>
      <c r="CR9" s="6"/>
      <c r="CS9" s="21">
        <f t="shared" si="24"/>
        <v>4.2999999999999989</v>
      </c>
      <c r="CT9" s="22">
        <v>0.1</v>
      </c>
      <c r="CU9" s="21">
        <f t="shared" si="18"/>
        <v>10.981023345970868</v>
      </c>
      <c r="CV9" s="22">
        <f t="shared" si="19"/>
        <v>1.0819879074021928</v>
      </c>
      <c r="CW9" s="23">
        <f t="shared" si="4"/>
        <v>152.04324924831263</v>
      </c>
      <c r="CX9" s="23">
        <f t="shared" si="5"/>
        <v>18.97426903135684</v>
      </c>
      <c r="CY9" s="24">
        <f t="shared" si="6"/>
        <v>3557.7875736889746</v>
      </c>
      <c r="CZ9" s="24">
        <f t="shared" si="7"/>
        <v>489.53961979623557</v>
      </c>
      <c r="DA9" s="24">
        <f t="shared" si="25"/>
        <v>2968.2839775610501</v>
      </c>
      <c r="DB9" s="25">
        <f t="shared" si="26"/>
        <v>321.82792067377341</v>
      </c>
      <c r="DC9" s="8">
        <f t="shared" si="8"/>
        <v>5.292437002985495</v>
      </c>
      <c r="DD9" s="8">
        <f t="shared" si="9"/>
        <v>0.26207580643315209</v>
      </c>
      <c r="DF9" s="21">
        <f t="shared" si="27"/>
        <v>4.7999999999999989</v>
      </c>
      <c r="DG9" s="22">
        <v>0.1</v>
      </c>
      <c r="DH9" s="22">
        <f t="shared" si="20"/>
        <v>9.2070651138963147</v>
      </c>
      <c r="DI9" s="22">
        <f t="shared" si="21"/>
        <v>8.9979143730942734E-2</v>
      </c>
      <c r="DJ9" s="23">
        <f t="shared" si="10"/>
        <v>36.813529151403024</v>
      </c>
      <c r="DK9" s="23">
        <f t="shared" si="11"/>
        <v>1.2371842055235902</v>
      </c>
      <c r="DL9" s="8">
        <f t="shared" si="12"/>
        <v>1.7402704615578022</v>
      </c>
      <c r="DM9" s="8">
        <f t="shared" si="13"/>
        <v>2.0964542659124175E-2</v>
      </c>
      <c r="DN9" s="6"/>
      <c r="DO9" s="21">
        <f t="shared" si="28"/>
        <v>4.7999999999999989</v>
      </c>
      <c r="DP9" s="22">
        <v>0.1</v>
      </c>
      <c r="DQ9" s="22">
        <f t="shared" si="22"/>
        <v>9.9394689442186621</v>
      </c>
      <c r="DR9" s="22">
        <f t="shared" si="23"/>
        <v>0.3385963814452797</v>
      </c>
      <c r="DS9" s="23">
        <f t="shared" si="14"/>
        <v>126.43004497046135</v>
      </c>
      <c r="DT9" s="23">
        <f t="shared" si="15"/>
        <v>7.3204645612365198</v>
      </c>
      <c r="DU9" s="8">
        <f t="shared" si="16"/>
        <v>5.1249638801317392</v>
      </c>
      <c r="DV9" s="8">
        <f t="shared" si="17"/>
        <v>6.3473581776492427E-2</v>
      </c>
    </row>
    <row r="10" spans="1:127" s="35" customFormat="1" x14ac:dyDescent="0.2">
      <c r="A10" s="1"/>
      <c r="B10" s="1"/>
      <c r="C10" s="1"/>
      <c r="D10" s="17" t="s">
        <v>50</v>
      </c>
      <c r="E10" s="3">
        <v>0.35020000000000001</v>
      </c>
      <c r="F10" s="3">
        <v>1.2660963628413049E-3</v>
      </c>
      <c r="G10" s="22">
        <v>14.689633333333333</v>
      </c>
      <c r="H10" s="22">
        <v>3.3823118326572636E-2</v>
      </c>
      <c r="I10" s="22"/>
      <c r="J10" s="22"/>
      <c r="K10" s="21">
        <v>14.557765539375847</v>
      </c>
      <c r="L10" s="22">
        <v>0.12839149624773322</v>
      </c>
      <c r="M10" s="47">
        <v>6.9360999999999997</v>
      </c>
      <c r="N10" s="47">
        <v>3.3564999999999998E-2</v>
      </c>
      <c r="O10" s="48">
        <v>325.18</v>
      </c>
      <c r="P10" s="48">
        <v>2.0350999999999999</v>
      </c>
      <c r="Q10" s="24">
        <f>-183.188*K10+15.605*K10^2+2.785*K10^3</f>
        <v>9232.635472706299</v>
      </c>
      <c r="R10" s="25">
        <f>5.6086E-24*Q10^6-9.5099E-19*Q10^5+0.000000000000063444*Q10^4-0.0000000020986*Q10^3+0.000037293*Q10^2-0.30595*Q10+1213.6</f>
        <v>316.84965493885056</v>
      </c>
      <c r="S10" s="55">
        <v>4544</v>
      </c>
      <c r="T10" s="55">
        <v>256.36</v>
      </c>
      <c r="U10" s="6"/>
      <c r="V10" s="47">
        <v>6.1509999999999998</v>
      </c>
      <c r="W10" s="47">
        <v>7.3343000000000005E-2</v>
      </c>
      <c r="Z10" s="8"/>
      <c r="AA10" s="8"/>
      <c r="AB10" s="8"/>
      <c r="AC10" s="8"/>
      <c r="AD10" s="8"/>
      <c r="AE10" s="47"/>
      <c r="AF10" s="47"/>
      <c r="AJ10" s="8"/>
      <c r="AK10" s="8"/>
      <c r="AL10" s="8"/>
      <c r="AM10" s="47"/>
      <c r="AN10" s="47"/>
      <c r="AS10" s="6"/>
      <c r="AT10" s="36" t="str">
        <f>B31</f>
        <v>N04</v>
      </c>
      <c r="AU10" s="28">
        <f>$E32</f>
        <v>0.45064000000000004</v>
      </c>
      <c r="AV10" s="28">
        <f>$F32</f>
        <v>1.8091434437324317E-3</v>
      </c>
      <c r="AW10" s="28">
        <f>$E33</f>
        <v>0.48852500000000004</v>
      </c>
      <c r="AX10" s="28">
        <f>$F33</f>
        <v>3.1020154738492069E-3</v>
      </c>
      <c r="AY10" s="28">
        <f>$E34</f>
        <v>1.52928</v>
      </c>
      <c r="AZ10" s="28">
        <f>$F34</f>
        <v>1.5303594349040509E-3</v>
      </c>
      <c r="BA10" s="7">
        <f>G32</f>
        <v>15.746533333333334</v>
      </c>
      <c r="BB10" s="7">
        <f>H32</f>
        <v>8.2947774734068204E-3</v>
      </c>
      <c r="BC10" s="7">
        <f>$K32</f>
        <v>15.292522792204936</v>
      </c>
      <c r="BD10" s="7">
        <f>$L32</f>
        <v>0.16065229681491766</v>
      </c>
      <c r="BE10" s="29">
        <f>$I33</f>
        <v>16.302108674717182</v>
      </c>
      <c r="BF10" s="29">
        <f>$J33</f>
        <v>0.10986864036677593</v>
      </c>
      <c r="BG10" s="7">
        <f>$K34</f>
        <v>14.358477655677648</v>
      </c>
      <c r="BH10" s="7">
        <f>$L34</f>
        <v>1.228916378667295E-2</v>
      </c>
      <c r="BI10" s="7">
        <f>$M32</f>
        <v>7.4165000000000001</v>
      </c>
      <c r="BJ10" s="7">
        <f>$N32</f>
        <v>3.5138000000000003E-2</v>
      </c>
      <c r="BK10" s="7">
        <f>$M34</f>
        <v>7.7023999999999999</v>
      </c>
      <c r="BL10" s="7">
        <f>$N34</f>
        <v>0.29111999999999999</v>
      </c>
      <c r="BM10" s="30">
        <f t="shared" ref="BM10:BR10" si="30">O32</f>
        <v>365.12</v>
      </c>
      <c r="BN10" s="30">
        <f t="shared" si="30"/>
        <v>2.4148999999999998</v>
      </c>
      <c r="BO10" s="31">
        <f t="shared" si="30"/>
        <v>10808.073196860307</v>
      </c>
      <c r="BP10" s="31">
        <f t="shared" si="30"/>
        <v>348.08447689044533</v>
      </c>
      <c r="BQ10" s="31">
        <f t="shared" si="30"/>
        <v>4775.6000000000004</v>
      </c>
      <c r="BR10" s="31">
        <f t="shared" si="30"/>
        <v>254.15</v>
      </c>
      <c r="BS10" s="7">
        <f>V32</f>
        <v>6.2552000000000003</v>
      </c>
      <c r="BT10" s="7">
        <f>W32</f>
        <v>8.8375999999999996E-2</v>
      </c>
      <c r="BU10" s="6"/>
      <c r="BV10" s="7">
        <f>AC33</f>
        <v>14.651</v>
      </c>
      <c r="BW10" s="7">
        <f>AD33</f>
        <v>5.9672999999999997E-2</v>
      </c>
      <c r="BX10" s="7">
        <f>AA33</f>
        <v>8.5970999999999993</v>
      </c>
      <c r="BY10" s="7">
        <f>AB33</f>
        <v>0.31067</v>
      </c>
      <c r="BZ10" s="30">
        <f>O34</f>
        <v>292.89999999999998</v>
      </c>
      <c r="CA10" s="30">
        <f>P34</f>
        <v>11.127000000000001</v>
      </c>
      <c r="CB10" s="7">
        <f>X33</f>
        <v>2.3315999999999999</v>
      </c>
      <c r="CC10" s="7">
        <f>Y33</f>
        <v>0.17327000000000001</v>
      </c>
      <c r="CD10" s="7"/>
      <c r="CE10" s="7">
        <f>AH33</f>
        <v>2.280516</v>
      </c>
      <c r="CF10" s="7">
        <f>AI33</f>
        <v>0.179643</v>
      </c>
      <c r="CG10" s="33"/>
      <c r="CH10" s="16">
        <v>2340</v>
      </c>
      <c r="CI10" s="32">
        <v>5.99E-8</v>
      </c>
      <c r="CJ10" s="32">
        <v>3410</v>
      </c>
      <c r="CK10" s="32">
        <v>3.17</v>
      </c>
      <c r="CL10" s="32"/>
      <c r="CM10" s="16">
        <v>483.07</v>
      </c>
      <c r="CN10" s="79">
        <v>3.4101800000000001E-15</v>
      </c>
      <c r="CO10" s="79">
        <v>1253.8900000000001</v>
      </c>
      <c r="CP10" s="79">
        <v>334849</v>
      </c>
      <c r="CQ10" s="79">
        <v>3.1132900000000001</v>
      </c>
      <c r="CR10" s="6"/>
      <c r="CS10" s="21">
        <f t="shared" si="24"/>
        <v>4.3999999999999986</v>
      </c>
      <c r="CT10" s="22">
        <v>0.1</v>
      </c>
      <c r="CU10" s="21">
        <f t="shared" si="18"/>
        <v>11.122503898767865</v>
      </c>
      <c r="CV10" s="22">
        <f t="shared" si="19"/>
        <v>1.0657248342152061</v>
      </c>
      <c r="CW10" s="23">
        <f t="shared" si="4"/>
        <v>157.58363523774304</v>
      </c>
      <c r="CX10" s="23">
        <f t="shared" si="5"/>
        <v>19.154416102467351</v>
      </c>
      <c r="CY10" s="24">
        <f t="shared" si="6"/>
        <v>3725.0520429484586</v>
      </c>
      <c r="CZ10" s="24">
        <f t="shared" si="7"/>
        <v>508.81218222231763</v>
      </c>
      <c r="DA10" s="24">
        <f t="shared" si="25"/>
        <v>3045.9280225247467</v>
      </c>
      <c r="DB10" s="25">
        <f t="shared" si="26"/>
        <v>312.58405035229771</v>
      </c>
      <c r="DC10" s="8">
        <f t="shared" si="8"/>
        <v>5.3275480525339338</v>
      </c>
      <c r="DD10" s="8">
        <f t="shared" si="9"/>
        <v>0.26023249958846195</v>
      </c>
      <c r="DF10" s="21">
        <f t="shared" si="27"/>
        <v>4.8999999999999986</v>
      </c>
      <c r="DG10" s="22">
        <v>0.1</v>
      </c>
      <c r="DH10" s="22">
        <f t="shared" si="20"/>
        <v>9.3367827320499099</v>
      </c>
      <c r="DI10" s="22">
        <f t="shared" si="21"/>
        <v>8.9876715563891985E-2</v>
      </c>
      <c r="DJ10" s="23">
        <f t="shared" si="10"/>
        <v>38.109946077408104</v>
      </c>
      <c r="DK10" s="23">
        <f t="shared" si="11"/>
        <v>1.2589560899203285</v>
      </c>
      <c r="DL10" s="8">
        <f t="shared" si="12"/>
        <v>1.7529684200254145</v>
      </c>
      <c r="DM10" s="8">
        <f t="shared" si="13"/>
        <v>2.0874040882848832E-2</v>
      </c>
      <c r="DN10" s="6"/>
      <c r="DO10" s="21">
        <f t="shared" si="28"/>
        <v>4.8999999999999986</v>
      </c>
      <c r="DP10" s="22">
        <v>0.1</v>
      </c>
      <c r="DQ10" s="22">
        <f t="shared" si="22"/>
        <v>10.093271911705346</v>
      </c>
      <c r="DR10" s="22">
        <f t="shared" si="23"/>
        <v>0.34117320696710429</v>
      </c>
      <c r="DS10" s="23">
        <f t="shared" si="14"/>
        <v>131.06113577349387</v>
      </c>
      <c r="DT10" s="23">
        <f t="shared" si="15"/>
        <v>7.4983057890897626</v>
      </c>
      <c r="DU10" s="8">
        <f t="shared" si="16"/>
        <v>5.1503504959431314</v>
      </c>
      <c r="DV10" s="8">
        <f t="shared" si="17"/>
        <v>6.522826232040968E-2</v>
      </c>
    </row>
    <row r="11" spans="1:127" s="35" customFormat="1" x14ac:dyDescent="0.2">
      <c r="A11" s="1"/>
      <c r="B11" s="1"/>
      <c r="C11" s="1"/>
      <c r="D11" s="2" t="s">
        <v>51</v>
      </c>
      <c r="E11" s="3">
        <v>0.49680000000000002</v>
      </c>
      <c r="F11" s="3">
        <v>4.9506733548747191E-3</v>
      </c>
      <c r="G11" s="33"/>
      <c r="H11" s="33"/>
      <c r="I11" s="21">
        <v>15.322738862168343</v>
      </c>
      <c r="J11" s="22">
        <v>0.1707642508783872</v>
      </c>
      <c r="Q11" s="24"/>
      <c r="R11" s="25"/>
      <c r="T11" s="24"/>
      <c r="U11" s="33"/>
      <c r="X11" s="22">
        <v>2.3022</v>
      </c>
      <c r="Y11" s="22">
        <v>0.20255000000000001</v>
      </c>
      <c r="Z11" s="8"/>
      <c r="AA11" s="22">
        <v>8.1151999999999997</v>
      </c>
      <c r="AB11" s="22">
        <v>0.34960999999999998</v>
      </c>
      <c r="AC11" s="22">
        <v>13.962</v>
      </c>
      <c r="AD11" s="22">
        <v>9.7458000000000003E-2</v>
      </c>
      <c r="AE11" s="8">
        <f>(AC11/(AC11-AA11))*X11</f>
        <v>5.4975912293904354</v>
      </c>
      <c r="AF11" s="8">
        <f>AVERAGE(ABS(AE11-((AC11-AD11)/((AC11-AD11)-AA11)*X11)),ABS(AE11-((AC11+AD11)/((AC11+AD11)-AA11))*X11),ABS(AE11-(AC11/(AC11-(AA11-AB11)))*X11),ABS(AE11-(AC11/(AC11-(AA11+AB11)))*X11),ABS(AE11-(AC11/(AC11-AA11))*(X11-Y11)),ABS(AE11-(AC11/(AC11-AA11))*(X11+Y11)))</f>
        <v>0.28895667628731808</v>
      </c>
      <c r="AG11" s="22"/>
      <c r="AH11" s="22">
        <v>2.2444999999999999</v>
      </c>
      <c r="AI11" s="22">
        <v>0.203349</v>
      </c>
      <c r="AJ11" s="8"/>
      <c r="AK11" s="22">
        <v>14.329885000000001</v>
      </c>
      <c r="AL11" s="22">
        <v>0.120283</v>
      </c>
      <c r="AM11" s="8">
        <f>(AK11/(AK11-AA11))*AH11</f>
        <v>5.1753913323845042</v>
      </c>
      <c r="AN11" s="8">
        <f>AVERAGE(ABS(AM11-((AK11-AL11)/((AK11-AL11)-AA11)*AH11)),ABS(AM11-((AK11+AL11)/((AK11+AL11)-AA11))*AH11),ABS(AM11-(AK11/(AK11-(AA11-AB11)))*AH11),ABS(AM11-(AK11/(AK11-(AA11+AB11)))*AH11),ABS(AM11-(AK11/(AK11-AA11))*(AH11-AI11)),ABS(AM11-(AK11/(AK11-AA11))*(AH11+AI11)))</f>
        <v>0.27256673012711125</v>
      </c>
      <c r="AO11" s="22"/>
      <c r="AP11" s="22"/>
      <c r="AS11" s="6"/>
      <c r="AT11" s="27" t="str">
        <f>B36</f>
        <v>S03</v>
      </c>
      <c r="AU11" s="28">
        <f>$E37</f>
        <v>0.44236000000000003</v>
      </c>
      <c r="AV11" s="28">
        <f>$F37</f>
        <v>5.5946402922797548E-4</v>
      </c>
      <c r="AW11" s="28">
        <f>$E38</f>
        <v>0.21100000000000002</v>
      </c>
      <c r="AX11" s="28">
        <f>$F38</f>
        <v>8.610458756651701E-3</v>
      </c>
      <c r="AY11" s="28">
        <f>$E39</f>
        <v>1.04114</v>
      </c>
      <c r="AZ11" s="28">
        <f>$F39</f>
        <v>4.3397004504919252E-3</v>
      </c>
      <c r="BA11" s="7">
        <f>G37</f>
        <v>15.636633333333334</v>
      </c>
      <c r="BB11" s="7">
        <f>H37</f>
        <v>2.2793054497661232E-2</v>
      </c>
      <c r="BC11" s="7">
        <f>$K37</f>
        <v>15.169684639595475</v>
      </c>
      <c r="BD11" s="7">
        <f>$L37</f>
        <v>8.5901430855330405E-2</v>
      </c>
      <c r="BE11" s="29">
        <f>$I38</f>
        <v>17.144725322569119</v>
      </c>
      <c r="BF11" s="29">
        <f>$J38</f>
        <v>0.62360829522164207</v>
      </c>
      <c r="BG11" s="7">
        <f>$K39</f>
        <v>16.739865505804332</v>
      </c>
      <c r="BH11" s="7">
        <f>$L39</f>
        <v>9.1318645344617144E-2</v>
      </c>
      <c r="BI11" s="7">
        <f>$M37</f>
        <v>7.3753000000000002</v>
      </c>
      <c r="BJ11" s="7">
        <f>$N37</f>
        <v>2.5371000000000001E-2</v>
      </c>
      <c r="BK11" s="7">
        <f>$M39</f>
        <v>10.718</v>
      </c>
      <c r="BL11" s="7">
        <f>$N39</f>
        <v>8.5503999999999997E-2</v>
      </c>
      <c r="BM11" s="30">
        <f t="shared" ref="BM11:BR11" si="31">O37</f>
        <v>360.26</v>
      </c>
      <c r="BN11" s="30">
        <f t="shared" si="31"/>
        <v>1.6025</v>
      </c>
      <c r="BO11" s="31">
        <f t="shared" si="31"/>
        <v>10534.090972970938</v>
      </c>
      <c r="BP11" s="31">
        <f t="shared" si="31"/>
        <v>341.39543189455435</v>
      </c>
      <c r="BQ11" s="31">
        <f t="shared" si="31"/>
        <v>4748.8999999999996</v>
      </c>
      <c r="BR11" s="31">
        <f t="shared" si="31"/>
        <v>250.1</v>
      </c>
      <c r="BS11" s="7">
        <f>V37</f>
        <v>6.2675000000000001</v>
      </c>
      <c r="BT11" s="7">
        <f>W37</f>
        <v>5.2470000000000003E-2</v>
      </c>
      <c r="BU11" s="7"/>
      <c r="BV11" s="7">
        <f>AC38</f>
        <v>11.327</v>
      </c>
      <c r="BW11" s="7">
        <f>AD38</f>
        <v>0.28508</v>
      </c>
      <c r="BX11" s="7">
        <f>AA38</f>
        <v>6.4279000000000002</v>
      </c>
      <c r="BY11" s="7">
        <f>AB38</f>
        <v>0.62370999999999999</v>
      </c>
      <c r="BZ11" s="30">
        <f>O39</f>
        <v>149.46</v>
      </c>
      <c r="CA11" s="30">
        <f>P39</f>
        <v>1.9637</v>
      </c>
      <c r="CB11" s="7">
        <f>X38</f>
        <v>2.0792000000000002</v>
      </c>
      <c r="CC11" s="7">
        <f>Y38</f>
        <v>0.26191999999999999</v>
      </c>
      <c r="CD11" s="7"/>
      <c r="CE11" s="7">
        <f>AH38</f>
        <v>2.0287769999999998</v>
      </c>
      <c r="CF11" s="7">
        <f>AI38</f>
        <v>0.26841599999999999</v>
      </c>
      <c r="CG11" s="31"/>
      <c r="CH11" s="16">
        <v>2450</v>
      </c>
      <c r="CI11" s="32">
        <v>1.8E-7</v>
      </c>
      <c r="CJ11" s="32">
        <v>3470</v>
      </c>
      <c r="CK11" s="32">
        <v>3.16</v>
      </c>
      <c r="CL11" s="32"/>
      <c r="CM11" s="16">
        <v>555.16999999999996</v>
      </c>
      <c r="CN11" s="79">
        <v>2.9231700000000001E-15</v>
      </c>
      <c r="CO11" s="79">
        <v>1408.97</v>
      </c>
      <c r="CP11" s="79">
        <v>415238</v>
      </c>
      <c r="CQ11" s="79">
        <v>3.1053800000000003</v>
      </c>
      <c r="CR11" s="6"/>
      <c r="CS11" s="21">
        <f t="shared" si="24"/>
        <v>4.4999999999999982</v>
      </c>
      <c r="CT11" s="22">
        <v>0.1</v>
      </c>
      <c r="CU11" s="21">
        <f t="shared" si="18"/>
        <v>11.264232504504289</v>
      </c>
      <c r="CV11" s="22">
        <f t="shared" si="19"/>
        <v>1.0490786829603516</v>
      </c>
      <c r="CW11" s="23">
        <f t="shared" si="4"/>
        <v>163.2187289902671</v>
      </c>
      <c r="CX11" s="23">
        <f t="shared" si="5"/>
        <v>19.318902579524391</v>
      </c>
      <c r="CY11" s="24">
        <f t="shared" si="6"/>
        <v>3896.9662084284982</v>
      </c>
      <c r="CZ11" s="24">
        <f t="shared" si="7"/>
        <v>528.4182270734857</v>
      </c>
      <c r="DA11" s="24">
        <f t="shared" si="25"/>
        <v>3121.6991280512275</v>
      </c>
      <c r="DB11" s="25">
        <f t="shared" si="26"/>
        <v>304.62705598049979</v>
      </c>
      <c r="DC11" s="8">
        <f t="shared" si="8"/>
        <v>5.3621499024983432</v>
      </c>
      <c r="DD11" s="8">
        <f t="shared" si="9"/>
        <v>0.25803816294660953</v>
      </c>
      <c r="DF11" s="21">
        <f t="shared" si="27"/>
        <v>4.9999999999999982</v>
      </c>
      <c r="DG11" s="22">
        <v>0.1</v>
      </c>
      <c r="DH11" s="22">
        <f t="shared" si="20"/>
        <v>9.4661709456786269</v>
      </c>
      <c r="DI11" s="22">
        <f t="shared" si="21"/>
        <v>8.9763540164264022E-2</v>
      </c>
      <c r="DJ11" s="23">
        <f t="shared" si="10"/>
        <v>39.426601988751472</v>
      </c>
      <c r="DK11" s="23">
        <f t="shared" si="11"/>
        <v>1.2806994224341288</v>
      </c>
      <c r="DL11" s="8">
        <f t="shared" si="12"/>
        <v>1.7655661849172979</v>
      </c>
      <c r="DM11" s="8">
        <f t="shared" si="13"/>
        <v>2.0788873774204131E-2</v>
      </c>
      <c r="DN11" s="6"/>
      <c r="DO11" s="21">
        <f t="shared" si="28"/>
        <v>4.9999999999999982</v>
      </c>
      <c r="DP11" s="22">
        <v>0.1</v>
      </c>
      <c r="DQ11" s="22">
        <f t="shared" si="22"/>
        <v>10.247364271185564</v>
      </c>
      <c r="DR11" s="22">
        <f t="shared" si="23"/>
        <v>0.34364270886143711</v>
      </c>
      <c r="DS11" s="23">
        <f t="shared" si="14"/>
        <v>135.77757659320869</v>
      </c>
      <c r="DT11" s="23">
        <f t="shared" si="15"/>
        <v>7.6764233500114045</v>
      </c>
      <c r="DU11" s="8">
        <f t="shared" si="16"/>
        <v>5.175077222627495</v>
      </c>
      <c r="DV11" s="8">
        <f t="shared" si="17"/>
        <v>6.6885638676323911E-2</v>
      </c>
    </row>
    <row r="12" spans="1:127" s="35" customFormat="1" x14ac:dyDescent="0.2">
      <c r="A12" s="1"/>
      <c r="B12" s="1"/>
      <c r="C12" s="1"/>
      <c r="D12" s="61" t="s">
        <v>54</v>
      </c>
      <c r="E12" s="3">
        <v>1.5437000000000001</v>
      </c>
      <c r="F12" s="3">
        <v>1.1760102040374099E-3</v>
      </c>
      <c r="G12" s="33"/>
      <c r="H12" s="33"/>
      <c r="I12" s="33"/>
      <c r="J12" s="33"/>
      <c r="K12" s="8">
        <v>13.605625393154515</v>
      </c>
      <c r="L12" s="8">
        <v>0.16380631133641788</v>
      </c>
      <c r="M12" s="22">
        <v>7.2049000000000003</v>
      </c>
      <c r="N12" s="22">
        <v>0.30488999999999999</v>
      </c>
      <c r="O12" s="23">
        <v>259.89</v>
      </c>
      <c r="P12" s="23">
        <v>12.420999999999999</v>
      </c>
      <c r="Q12" s="1"/>
      <c r="R12" s="1"/>
      <c r="S12" s="24"/>
      <c r="T12" s="24"/>
      <c r="U12" s="6"/>
      <c r="V12" s="8">
        <f>(K12/(K12-M12))*$AQ$3/1000</f>
        <v>5.6329408117429436</v>
      </c>
      <c r="W12" s="8">
        <f>AVERAGE(ABS(V12-((K12-L12)/((K12-L12)-(M12-N12)))*$AQ$3/1000),ABS(V12-((K12+L12)/((K12+L12)-(M12+N12)))*$AQ$3/1000))</f>
        <v>0.19207199367200944</v>
      </c>
      <c r="AA12" s="22"/>
      <c r="AB12" s="22"/>
      <c r="AC12" s="22"/>
      <c r="AD12" s="22"/>
      <c r="AE12" s="22"/>
      <c r="AF12" s="22"/>
      <c r="AG12" s="22"/>
      <c r="AK12" s="22"/>
      <c r="AL12" s="22"/>
      <c r="AM12" s="22"/>
      <c r="AN12" s="22"/>
      <c r="AO12" s="22"/>
      <c r="AP12" s="22"/>
      <c r="AS12" s="6"/>
      <c r="AT12" s="27" t="str">
        <f>B41</f>
        <v>S06</v>
      </c>
      <c r="AU12" s="28">
        <f>$E42</f>
        <v>0.44442000000000004</v>
      </c>
      <c r="AV12" s="28">
        <f>$F42</f>
        <v>1.186170308176693E-3</v>
      </c>
      <c r="AW12" s="28">
        <f>$E43</f>
        <v>0.79442500000000005</v>
      </c>
      <c r="AX12" s="28">
        <f>$F43</f>
        <v>6.2845710540444626E-3</v>
      </c>
      <c r="AY12" s="28">
        <f>$E44</f>
        <v>1.0443799999999999</v>
      </c>
      <c r="AZ12" s="28">
        <f>$F44</f>
        <v>1.0171135629810488E-2</v>
      </c>
      <c r="BA12" s="7">
        <f>G42</f>
        <v>15.62035</v>
      </c>
      <c r="BB12" s="7">
        <f>H42</f>
        <v>6.8589357775085983E-3</v>
      </c>
      <c r="BC12" s="7">
        <f>$K42</f>
        <v>15.187912450539692</v>
      </c>
      <c r="BD12" s="7">
        <f>$L42</f>
        <v>9.9152083566838412E-2</v>
      </c>
      <c r="BE12" s="29">
        <f>$I43</f>
        <v>16.263314303754974</v>
      </c>
      <c r="BF12" s="29">
        <f>$J43</f>
        <v>0.12267285113624211</v>
      </c>
      <c r="BG12" s="7">
        <f>$K44</f>
        <v>16.592411825726153</v>
      </c>
      <c r="BH12" s="7">
        <f>$L44</f>
        <v>3.9669301447404846E-2</v>
      </c>
      <c r="BI12" s="7">
        <f>$M42</f>
        <v>7.3596000000000004</v>
      </c>
      <c r="BJ12" s="7">
        <f>$N42</f>
        <v>2.4738E-2</v>
      </c>
      <c r="BK12" s="7">
        <f>$M44</f>
        <v>10.6</v>
      </c>
      <c r="BL12" s="7">
        <f>$N44</f>
        <v>5.7919999999999999E-2</v>
      </c>
      <c r="BM12" s="30">
        <f t="shared" ref="BM12:BR12" si="32">O42</f>
        <v>359.96</v>
      </c>
      <c r="BN12" s="30">
        <f t="shared" si="32"/>
        <v>1.6371</v>
      </c>
      <c r="BO12" s="31">
        <f t="shared" si="32"/>
        <v>10574.474697041605</v>
      </c>
      <c r="BP12" s="31">
        <f t="shared" si="32"/>
        <v>342.35282782796594</v>
      </c>
      <c r="BQ12" s="31">
        <f t="shared" si="32"/>
        <v>4747.3</v>
      </c>
      <c r="BR12" s="31">
        <f t="shared" si="32"/>
        <v>250.31</v>
      </c>
      <c r="BS12" s="7">
        <f>V42</f>
        <v>6.2472000000000003</v>
      </c>
      <c r="BT12" s="7">
        <f>W42</f>
        <v>5.6522000000000003E-2</v>
      </c>
      <c r="BU12" s="7"/>
      <c r="BV12" s="7">
        <f>AC43</f>
        <v>10.925000000000001</v>
      </c>
      <c r="BW12" s="7">
        <f>AD43</f>
        <v>4.3318000000000002E-2</v>
      </c>
      <c r="BX12" s="7">
        <f>AA43</f>
        <v>5.6615000000000002</v>
      </c>
      <c r="BY12" s="7">
        <f>AB43</f>
        <v>0.13164000000000001</v>
      </c>
      <c r="BZ12" s="30">
        <f>O44</f>
        <v>146.49</v>
      </c>
      <c r="CA12" s="30">
        <f>P44</f>
        <v>1.1273</v>
      </c>
      <c r="CB12" s="7">
        <f>X43</f>
        <v>2.3700999999999999</v>
      </c>
      <c r="CC12" s="7">
        <f>Y43</f>
        <v>7.0954000000000003E-2</v>
      </c>
      <c r="CD12" s="7"/>
      <c r="CE12" s="7">
        <f>AH43</f>
        <v>2.3258100000000002</v>
      </c>
      <c r="CF12" s="7">
        <f>AI43</f>
        <v>7.4526999999999996E-2</v>
      </c>
      <c r="CG12" s="6"/>
      <c r="CH12" s="16">
        <v>2610</v>
      </c>
      <c r="CI12" s="32">
        <v>7.8700000000000005E-7</v>
      </c>
      <c r="CJ12" s="32">
        <v>3540</v>
      </c>
      <c r="CK12" s="32">
        <v>3.15</v>
      </c>
      <c r="CL12" s="32"/>
      <c r="CM12" s="16">
        <v>627.27</v>
      </c>
      <c r="CN12" s="79">
        <v>-9.45771E-16</v>
      </c>
      <c r="CO12" s="79">
        <v>1547.68</v>
      </c>
      <c r="CP12" s="79">
        <v>497153</v>
      </c>
      <c r="CQ12" s="79">
        <v>3.09728</v>
      </c>
      <c r="CR12" s="6"/>
      <c r="CS12" s="21">
        <f t="shared" si="24"/>
        <v>4.5999999999999979</v>
      </c>
      <c r="CT12" s="22">
        <v>0.1</v>
      </c>
      <c r="CU12" s="21">
        <f t="shared" si="18"/>
        <v>11.406159759862245</v>
      </c>
      <c r="CV12" s="22">
        <f t="shared" si="19"/>
        <v>1.0320969266985984</v>
      </c>
      <c r="CW12" s="23">
        <f t="shared" si="4"/>
        <v>168.94803836307952</v>
      </c>
      <c r="CX12" s="23">
        <f t="shared" si="5"/>
        <v>19.46804424165569</v>
      </c>
      <c r="CY12" s="24">
        <f t="shared" si="6"/>
        <v>4073.5384227620207</v>
      </c>
      <c r="CZ12" s="24">
        <f t="shared" si="7"/>
        <v>548.35550960757041</v>
      </c>
      <c r="DA12" s="24">
        <f t="shared" si="25"/>
        <v>3195.6873018929614</v>
      </c>
      <c r="DB12" s="25">
        <f t="shared" si="26"/>
        <v>297.7397216724512</v>
      </c>
      <c r="DC12" s="8">
        <f t="shared" si="8"/>
        <v>5.3962639318798153</v>
      </c>
      <c r="DD12" s="8">
        <f t="shared" si="9"/>
        <v>0.25551940828264907</v>
      </c>
      <c r="DF12" s="21">
        <f t="shared" si="27"/>
        <v>5.0999999999999979</v>
      </c>
      <c r="DG12" s="22">
        <v>0.1</v>
      </c>
      <c r="DH12" s="22">
        <f t="shared" si="20"/>
        <v>9.5952518357917871</v>
      </c>
      <c r="DI12" s="22">
        <f t="shared" si="21"/>
        <v>8.96396371726631E-2</v>
      </c>
      <c r="DJ12" s="23">
        <f t="shared" si="10"/>
        <v>40.763508373994242</v>
      </c>
      <c r="DK12" s="23">
        <f t="shared" si="11"/>
        <v>1.3024134745893896</v>
      </c>
      <c r="DL12" s="8">
        <f t="shared" si="12"/>
        <v>1.7780638485200033</v>
      </c>
      <c r="DM12" s="8">
        <f t="shared" si="13"/>
        <v>2.0708895129996296E-2</v>
      </c>
      <c r="DN12" s="6"/>
      <c r="DO12" s="21">
        <f t="shared" si="28"/>
        <v>5.0999999999999979</v>
      </c>
      <c r="DP12" s="22">
        <v>0.1</v>
      </c>
      <c r="DQ12" s="22">
        <f t="shared" si="22"/>
        <v>10.401680398570491</v>
      </c>
      <c r="DR12" s="22">
        <f t="shared" si="23"/>
        <v>0.3460076933608045</v>
      </c>
      <c r="DS12" s="23">
        <f t="shared" si="14"/>
        <v>140.57871058668013</v>
      </c>
      <c r="DT12" s="23">
        <f t="shared" si="15"/>
        <v>7.8547504892686817</v>
      </c>
      <c r="DU12" s="8">
        <f t="shared" si="16"/>
        <v>5.1991917626049435</v>
      </c>
      <c r="DV12" s="8">
        <f t="shared" si="17"/>
        <v>6.8450403225004841E-2</v>
      </c>
    </row>
    <row r="13" spans="1:127" s="35" customFormat="1" x14ac:dyDescent="0.2">
      <c r="A13" s="1"/>
      <c r="B13" s="1"/>
      <c r="C13" s="1"/>
      <c r="D13" s="2"/>
      <c r="E13" s="3"/>
      <c r="F13" s="3"/>
      <c r="G13" s="18"/>
      <c r="H13" s="18"/>
      <c r="I13" s="18"/>
      <c r="J13" s="18"/>
      <c r="K13" s="8"/>
      <c r="L13" s="8"/>
      <c r="M13" s="33"/>
      <c r="N13" s="33"/>
      <c r="O13" s="23"/>
      <c r="P13" s="23"/>
      <c r="Q13" s="1"/>
      <c r="R13" s="1"/>
      <c r="S13" s="24"/>
      <c r="T13" s="24"/>
      <c r="U13" s="6"/>
      <c r="V13" s="22"/>
      <c r="W13" s="22"/>
      <c r="Z13" s="8"/>
      <c r="AA13" s="8"/>
      <c r="AB13" s="8"/>
      <c r="AC13" s="8"/>
      <c r="AD13" s="8"/>
      <c r="AE13" s="22"/>
      <c r="AF13" s="22"/>
      <c r="AI13" s="22"/>
      <c r="AJ13" s="8"/>
      <c r="AK13" s="8"/>
      <c r="AL13" s="8"/>
      <c r="AM13" s="22"/>
      <c r="AN13" s="22"/>
      <c r="BI13" s="21"/>
      <c r="BJ13" s="21"/>
      <c r="BK13" s="21"/>
      <c r="BL13" s="21"/>
      <c r="BM13" s="37"/>
      <c r="BN13" s="37"/>
      <c r="BS13" s="21"/>
      <c r="BT13" s="21"/>
      <c r="BZ13" s="37"/>
      <c r="CA13" s="37"/>
      <c r="CG13" s="31"/>
      <c r="CH13" s="16">
        <v>2720</v>
      </c>
      <c r="CI13" s="32">
        <v>1.9E-6</v>
      </c>
      <c r="CJ13" s="32">
        <v>3590</v>
      </c>
      <c r="CK13" s="32">
        <v>3.14</v>
      </c>
      <c r="CL13" s="32"/>
      <c r="CM13" s="16">
        <v>699.37</v>
      </c>
      <c r="CN13" s="79">
        <v>-1.4616299999999999E-14</v>
      </c>
      <c r="CO13" s="79">
        <v>1672.94</v>
      </c>
      <c r="CP13" s="79">
        <v>580166</v>
      </c>
      <c r="CQ13" s="79">
        <v>3.0890399999999998</v>
      </c>
      <c r="CR13" s="6"/>
      <c r="CS13" s="21">
        <f t="shared" si="24"/>
        <v>4.6999999999999975</v>
      </c>
      <c r="CT13" s="22">
        <v>0.1</v>
      </c>
      <c r="CU13" s="21">
        <f t="shared" si="18"/>
        <v>11.548239754413963</v>
      </c>
      <c r="CV13" s="22">
        <f t="shared" si="19"/>
        <v>1.0148240762062111</v>
      </c>
      <c r="CW13" s="23">
        <f t="shared" si="4"/>
        <v>174.77106044330077</v>
      </c>
      <c r="CX13" s="23">
        <f t="shared" si="5"/>
        <v>19.602174271613578</v>
      </c>
      <c r="CY13" s="24">
        <f t="shared" si="6"/>
        <v>4254.7758263678497</v>
      </c>
      <c r="CZ13" s="24">
        <f t="shared" si="7"/>
        <v>568.62193240511328</v>
      </c>
      <c r="DA13" s="24">
        <f t="shared" si="25"/>
        <v>3267.97645701891</v>
      </c>
      <c r="DB13" s="25">
        <f t="shared" si="26"/>
        <v>291.74407897958918</v>
      </c>
      <c r="DC13" s="8">
        <f t="shared" si="8"/>
        <v>5.4299109468598141</v>
      </c>
      <c r="DD13" s="8">
        <f t="shared" si="9"/>
        <v>0.25270167599816284</v>
      </c>
      <c r="DF13" s="21">
        <f t="shared" si="27"/>
        <v>5.1999999999999975</v>
      </c>
      <c r="DG13" s="22">
        <v>0.1</v>
      </c>
      <c r="DH13" s="22">
        <f t="shared" si="20"/>
        <v>9.7240465329888011</v>
      </c>
      <c r="DI13" s="22">
        <f t="shared" si="21"/>
        <v>8.950504704822615E-2</v>
      </c>
      <c r="DJ13" s="23">
        <f t="shared" si="10"/>
        <v>42.120679962294268</v>
      </c>
      <c r="DK13" s="23">
        <f t="shared" si="11"/>
        <v>1.3240975451901988</v>
      </c>
      <c r="DL13" s="8">
        <f t="shared" si="12"/>
        <v>1.7904614161049166</v>
      </c>
      <c r="DM13" s="8">
        <f t="shared" si="13"/>
        <v>2.0633964349452527E-2</v>
      </c>
      <c r="DN13" s="6"/>
      <c r="DO13" s="21">
        <f t="shared" si="28"/>
        <v>5.1999999999999975</v>
      </c>
      <c r="DP13" s="22">
        <v>0.1</v>
      </c>
      <c r="DQ13" s="22">
        <f t="shared" si="22"/>
        <v>10.556159055381858</v>
      </c>
      <c r="DR13" s="22">
        <f t="shared" si="23"/>
        <v>0.34827101012106443</v>
      </c>
      <c r="DS13" s="23">
        <f t="shared" si="14"/>
        <v>145.46387178316192</v>
      </c>
      <c r="DT13" s="23">
        <f t="shared" si="15"/>
        <v>8.0332251599469515</v>
      </c>
      <c r="DU13" s="8">
        <f t="shared" si="16"/>
        <v>5.2227391321872467</v>
      </c>
      <c r="DV13" s="8">
        <f t="shared" si="17"/>
        <v>6.9927210748083724E-2</v>
      </c>
    </row>
    <row r="14" spans="1:127" s="35" customFormat="1" x14ac:dyDescent="0.2">
      <c r="A14" s="1"/>
      <c r="B14" s="1" t="s">
        <v>55</v>
      </c>
      <c r="C14" s="1" t="s">
        <v>49</v>
      </c>
      <c r="D14" s="2"/>
      <c r="E14" s="3"/>
      <c r="F14" s="3"/>
      <c r="G14" s="18"/>
      <c r="H14" s="18"/>
      <c r="I14" s="18"/>
      <c r="J14" s="18"/>
      <c r="K14" s="18"/>
      <c r="L14" s="57"/>
      <c r="M14" s="6"/>
      <c r="N14" s="6"/>
      <c r="O14" s="30"/>
      <c r="P14" s="30"/>
      <c r="Q14" s="18"/>
      <c r="R14" s="1"/>
      <c r="S14" s="31"/>
      <c r="T14" s="31"/>
      <c r="U14" s="6"/>
      <c r="V14" s="7"/>
      <c r="W14" s="7"/>
      <c r="Z14" s="22"/>
      <c r="AJ14" s="22"/>
      <c r="BI14" s="21"/>
      <c r="BJ14" s="21"/>
      <c r="BK14" s="21"/>
      <c r="BL14" s="21"/>
      <c r="BM14" s="37"/>
      <c r="BN14" s="37"/>
      <c r="BS14" s="21"/>
      <c r="BT14" s="21"/>
      <c r="BZ14" s="37"/>
      <c r="CA14" s="37"/>
      <c r="CG14" s="33"/>
      <c r="CH14" s="16">
        <v>2830</v>
      </c>
      <c r="CI14" s="32">
        <v>4.2899999999999996E-6</v>
      </c>
      <c r="CJ14" s="32">
        <v>3630</v>
      </c>
      <c r="CK14" s="32">
        <v>3.13</v>
      </c>
      <c r="CL14" s="32"/>
      <c r="CM14" s="16">
        <v>771.47</v>
      </c>
      <c r="CN14" s="79">
        <v>1.9073599999999999E-15</v>
      </c>
      <c r="CO14" s="79">
        <v>1787.03</v>
      </c>
      <c r="CP14" s="79">
        <v>664004</v>
      </c>
      <c r="CQ14" s="79">
        <v>3.0806799999999996</v>
      </c>
      <c r="CR14" s="6"/>
      <c r="CS14" s="21">
        <f t="shared" si="24"/>
        <v>4.7999999999999972</v>
      </c>
      <c r="CT14" s="22">
        <v>0.1</v>
      </c>
      <c r="CU14" s="21">
        <f t="shared" si="18"/>
        <v>11.690429872661474</v>
      </c>
      <c r="CV14" s="22">
        <f t="shared" si="19"/>
        <v>0.99730183483822721</v>
      </c>
      <c r="CW14" s="23">
        <f t="shared" si="4"/>
        <v>180.68728411185563</v>
      </c>
      <c r="CX14" s="23">
        <f t="shared" si="5"/>
        <v>19.721640824164595</v>
      </c>
      <c r="CY14" s="24">
        <f t="shared" si="6"/>
        <v>4440.6844609798445</v>
      </c>
      <c r="CZ14" s="24">
        <f t="shared" si="7"/>
        <v>589.21554932869753</v>
      </c>
      <c r="DA14" s="24">
        <f t="shared" si="25"/>
        <v>3338.6449378102393</v>
      </c>
      <c r="DB14" s="25">
        <f t="shared" si="26"/>
        <v>286.49418429202888</v>
      </c>
      <c r="DC14" s="8">
        <f t="shared" si="8"/>
        <v>5.4631111390195466</v>
      </c>
      <c r="DD14" s="8">
        <f t="shared" si="9"/>
        <v>0.24960920401330089</v>
      </c>
      <c r="DF14" s="21">
        <f t="shared" si="27"/>
        <v>5.2999999999999972</v>
      </c>
      <c r="DG14" s="22">
        <v>0.1</v>
      </c>
      <c r="DH14" s="22">
        <f t="shared" si="20"/>
        <v>9.8525752526350825</v>
      </c>
      <c r="DI14" s="22">
        <f t="shared" si="21"/>
        <v>8.9359829553957049E-2</v>
      </c>
      <c r="DJ14" s="23">
        <f t="shared" si="10"/>
        <v>43.498134482858603</v>
      </c>
      <c r="DK14" s="23">
        <f t="shared" si="11"/>
        <v>1.3457509645122485</v>
      </c>
      <c r="DL14" s="8">
        <f t="shared" si="12"/>
        <v>1.8027588189112524</v>
      </c>
      <c r="DM14" s="8">
        <f t="shared" si="13"/>
        <v>2.0563945747808177E-2</v>
      </c>
      <c r="DN14" s="6"/>
      <c r="DO14" s="21">
        <f t="shared" si="28"/>
        <v>5.2999999999999972</v>
      </c>
      <c r="DP14" s="22">
        <v>0.1</v>
      </c>
      <c r="DQ14" s="22">
        <f t="shared" si="22"/>
        <v>10.710743156733235</v>
      </c>
      <c r="DR14" s="22">
        <f t="shared" si="23"/>
        <v>0.35043554150444578</v>
      </c>
      <c r="DS14" s="23">
        <f t="shared" si="14"/>
        <v>150.4323876363182</v>
      </c>
      <c r="DT14" s="23">
        <f t="shared" si="15"/>
        <v>8.2117898761286767</v>
      </c>
      <c r="DU14" s="8">
        <f t="shared" si="16"/>
        <v>5.2457617268382277</v>
      </c>
      <c r="DV14" s="8">
        <f t="shared" si="17"/>
        <v>7.1320646157564838E-2</v>
      </c>
    </row>
    <row r="15" spans="1:127" s="35" customFormat="1" x14ac:dyDescent="0.2">
      <c r="A15" s="1"/>
      <c r="B15" s="1"/>
      <c r="C15" s="1"/>
      <c r="D15" s="17" t="s">
        <v>50</v>
      </c>
      <c r="E15" s="3">
        <v>0.35199999999999998</v>
      </c>
      <c r="F15" s="3">
        <v>2.2501111083677644E-3</v>
      </c>
      <c r="G15" s="22">
        <v>14.690833333333332</v>
      </c>
      <c r="H15" s="22">
        <v>2.4816190951339554E-2</v>
      </c>
      <c r="I15" s="22"/>
      <c r="J15" s="22"/>
      <c r="K15" s="21">
        <v>14.297991485666387</v>
      </c>
      <c r="L15" s="22">
        <v>0.1505179662497704</v>
      </c>
      <c r="M15" s="47">
        <v>6.9875999999999996</v>
      </c>
      <c r="N15" s="47">
        <v>3.4721000000000002E-2</v>
      </c>
      <c r="O15" s="48">
        <v>321.74</v>
      </c>
      <c r="P15" s="48">
        <v>2.1941000000000002</v>
      </c>
      <c r="Q15" s="24">
        <f>-183.188*K15+15.605*K15^2+2.785*K15^3</f>
        <v>8711.4350449071007</v>
      </c>
      <c r="R15" s="25">
        <f>5.6086E-24*Q15^6-9.5099E-19*Q15^5+0.000000000000063444*Q15^4-0.0000000020986*Q15^3+0.000037293*Q15^2-0.30595*Q15+1213.6</f>
        <v>311.20147396555626</v>
      </c>
      <c r="S15" s="55">
        <v>4522.7</v>
      </c>
      <c r="T15" s="55">
        <v>257.82</v>
      </c>
      <c r="U15" s="6"/>
      <c r="V15" s="47">
        <v>6.2991999999999999</v>
      </c>
      <c r="W15" s="47">
        <v>9.0920000000000001E-2</v>
      </c>
      <c r="Z15" s="8"/>
      <c r="AA15" s="8"/>
      <c r="AB15" s="8"/>
      <c r="AC15" s="8"/>
      <c r="AD15" s="8"/>
      <c r="AE15" s="47"/>
      <c r="AF15" s="47"/>
      <c r="AJ15" s="8"/>
      <c r="AK15" s="8"/>
      <c r="AL15" s="8"/>
      <c r="AM15" s="47"/>
      <c r="AN15" s="47"/>
      <c r="AS15" s="6">
        <f>A47</f>
        <v>2879</v>
      </c>
      <c r="AT15" s="27" t="str">
        <f>B48</f>
        <v>N01</v>
      </c>
      <c r="AU15" s="28">
        <f>$E49</f>
        <v>0.45000000000000007</v>
      </c>
      <c r="AV15" s="28">
        <f>$F49</f>
        <v>9.0478358370017619E-3</v>
      </c>
      <c r="AW15" s="28">
        <f>$E50</f>
        <v>0.49902500000000005</v>
      </c>
      <c r="AX15" s="28">
        <f>$F50</f>
        <v>1.5690841277637087E-2</v>
      </c>
      <c r="AY15" s="28">
        <f>$E51</f>
        <v>1.0284</v>
      </c>
      <c r="AZ15" s="28">
        <f>$F51</f>
        <v>8.2574209048588698E-3</v>
      </c>
      <c r="BA15" s="7">
        <f>G49</f>
        <v>12.8254</v>
      </c>
      <c r="BB15" s="7">
        <f>H49</f>
        <v>1.0476163419878483E-2</v>
      </c>
      <c r="BC15" s="7">
        <f>$K49</f>
        <v>13.241429686468845</v>
      </c>
      <c r="BD15" s="7">
        <f>$L49</f>
        <v>0.26508204133572733</v>
      </c>
      <c r="BE15" s="29">
        <f>$I50</f>
        <v>13.882365070736643</v>
      </c>
      <c r="BF15" s="29">
        <f>$J50</f>
        <v>0.39754268961248362</v>
      </c>
      <c r="BG15" s="7">
        <f>$K51</f>
        <v>14.436862517289097</v>
      </c>
      <c r="BH15" s="7">
        <f>$L51</f>
        <v>4.1583558608698543E-2</v>
      </c>
      <c r="BI15" s="7">
        <f>$M49</f>
        <v>6.0993000000000004</v>
      </c>
      <c r="BJ15" s="7">
        <f>$N49</f>
        <v>5.3129999999999997E-2</v>
      </c>
      <c r="BK15" s="7">
        <f>$M51</f>
        <v>8.9166000000000007</v>
      </c>
      <c r="BL15" s="7">
        <f>$N51</f>
        <v>6.1180999999999999E-2</v>
      </c>
      <c r="BM15" s="30">
        <f t="shared" ref="BM15:BR15" si="33">O49</f>
        <v>259.99</v>
      </c>
      <c r="BN15" s="30">
        <f t="shared" si="33"/>
        <v>3.1766999999999999</v>
      </c>
      <c r="BO15" s="31">
        <f t="shared" si="33"/>
        <v>6776.3515192318737</v>
      </c>
      <c r="BP15" s="31">
        <f t="shared" si="33"/>
        <v>320.55368437211769</v>
      </c>
      <c r="BQ15" s="31">
        <f t="shared" si="33"/>
        <v>4092.3</v>
      </c>
      <c r="BR15" s="31">
        <f t="shared" si="33"/>
        <v>278.08</v>
      </c>
      <c r="BS15" s="7">
        <f>V49</f>
        <v>5.9770000000000003</v>
      </c>
      <c r="BT15" s="7">
        <f>W49</f>
        <v>0.14902000000000001</v>
      </c>
      <c r="BU15" s="7"/>
      <c r="BV15" s="7">
        <f>AC50</f>
        <v>9.7552000000000003</v>
      </c>
      <c r="BW15" s="7">
        <f>AD50</f>
        <v>0.12751000000000001</v>
      </c>
      <c r="BX15" s="7">
        <f>AA50</f>
        <v>4.9618000000000002</v>
      </c>
      <c r="BY15" s="7">
        <f>AB50</f>
        <v>0.40183000000000002</v>
      </c>
      <c r="BZ15" s="30">
        <f>O51</f>
        <v>107.25</v>
      </c>
      <c r="CA15" s="30">
        <f>P51</f>
        <v>0.98506000000000005</v>
      </c>
      <c r="CB15" s="7">
        <f>X50</f>
        <v>2.2334999999999998</v>
      </c>
      <c r="CC15" s="7">
        <f>Y50</f>
        <v>0.21461</v>
      </c>
      <c r="CD15" s="7"/>
      <c r="CE15" s="7">
        <f>AH50</f>
        <v>2.1907760000000001</v>
      </c>
      <c r="CF15" s="7">
        <f>AI50</f>
        <v>0.22259499999999999</v>
      </c>
      <c r="CG15" s="31"/>
      <c r="CH15" s="16">
        <v>2950</v>
      </c>
      <c r="CI15" s="32">
        <v>9.0899999999999994E-6</v>
      </c>
      <c r="CJ15" s="32">
        <v>3680</v>
      </c>
      <c r="CK15" s="32">
        <v>3.12</v>
      </c>
      <c r="CL15" s="32"/>
      <c r="CM15" s="16">
        <v>843.57</v>
      </c>
      <c r="CN15" s="79">
        <v>-6.9049900000000002E-15</v>
      </c>
      <c r="CO15" s="79">
        <v>1891.72</v>
      </c>
      <c r="CP15" s="79">
        <v>748484</v>
      </c>
      <c r="CQ15" s="79">
        <v>3.0722100000000001</v>
      </c>
      <c r="CR15" s="6"/>
      <c r="CS15" s="21">
        <f t="shared" si="24"/>
        <v>4.8999999999999968</v>
      </c>
      <c r="CT15" s="22">
        <v>0.1</v>
      </c>
      <c r="CU15" s="21">
        <f t="shared" si="18"/>
        <v>11.832690606230313</v>
      </c>
      <c r="CV15" s="22">
        <f t="shared" si="19"/>
        <v>0.97956924589538152</v>
      </c>
      <c r="CW15" s="23">
        <f t="shared" si="4"/>
        <v>186.69619238510177</v>
      </c>
      <c r="CX15" s="23">
        <f t="shared" si="5"/>
        <v>19.826804777990304</v>
      </c>
      <c r="CY15" s="24">
        <f t="shared" si="6"/>
        <v>4631.2693812560956</v>
      </c>
      <c r="CZ15" s="24">
        <f t="shared" si="7"/>
        <v>610.13456841245329</v>
      </c>
      <c r="DA15" s="24">
        <f t="shared" si="25"/>
        <v>3407.7659900369599</v>
      </c>
      <c r="DB15" s="25">
        <f t="shared" si="26"/>
        <v>281.87025817889116</v>
      </c>
      <c r="DC15" s="8">
        <f t="shared" si="8"/>
        <v>5.4958840537064368</v>
      </c>
      <c r="DD15" s="8">
        <f t="shared" si="9"/>
        <v>0.2462650148242389</v>
      </c>
      <c r="DF15" s="21">
        <f t="shared" si="27"/>
        <v>5.3999999999999968</v>
      </c>
      <c r="DG15" s="22">
        <v>0.1</v>
      </c>
      <c r="DH15" s="22">
        <f t="shared" si="20"/>
        <v>9.980857328832597</v>
      </c>
      <c r="DI15" s="22">
        <f t="shared" si="21"/>
        <v>8.9204062318767097E-2</v>
      </c>
      <c r="DJ15" s="23">
        <f t="shared" si="10"/>
        <v>44.89589243655476</v>
      </c>
      <c r="DK15" s="23">
        <f t="shared" si="11"/>
        <v>1.3673730980188665</v>
      </c>
      <c r="DL15" s="8">
        <f t="shared" si="12"/>
        <v>1.8149559259546579</v>
      </c>
      <c r="DM15" s="8">
        <f t="shared" si="13"/>
        <v>2.0498707948555239E-2</v>
      </c>
      <c r="DN15" s="6"/>
      <c r="DO15" s="21">
        <f t="shared" si="28"/>
        <v>5.3999999999999968</v>
      </c>
      <c r="DP15" s="22">
        <v>0.1</v>
      </c>
      <c r="DQ15" s="22">
        <f t="shared" si="22"/>
        <v>10.865379550380476</v>
      </c>
      <c r="DR15" s="22">
        <f t="shared" si="23"/>
        <v>0.35250419272561428</v>
      </c>
      <c r="DS15" s="23">
        <f t="shared" si="14"/>
        <v>155.48358136594453</v>
      </c>
      <c r="DT15" s="23">
        <f t="shared" si="15"/>
        <v>8.3903915636853839</v>
      </c>
      <c r="DU15" s="8">
        <f t="shared" si="16"/>
        <v>5.2682994004512977</v>
      </c>
      <c r="DV15" s="8">
        <f t="shared" si="17"/>
        <v>7.263519852875655E-2</v>
      </c>
    </row>
    <row r="16" spans="1:127" s="35" customFormat="1" x14ac:dyDescent="0.2">
      <c r="A16" s="1"/>
      <c r="B16" s="1"/>
      <c r="C16" s="1"/>
      <c r="D16" s="2" t="s">
        <v>56</v>
      </c>
      <c r="E16" s="3">
        <v>0.2036</v>
      </c>
      <c r="F16" s="3">
        <v>4.0356742518031126E-3</v>
      </c>
      <c r="G16" s="6"/>
      <c r="H16" s="6"/>
      <c r="I16" s="21">
        <v>15.431124475085703</v>
      </c>
      <c r="J16" s="22">
        <v>0.33536168829398688</v>
      </c>
      <c r="Q16" s="24"/>
      <c r="R16" s="25"/>
      <c r="S16" s="31"/>
      <c r="T16" s="31"/>
      <c r="U16" s="6"/>
      <c r="X16" s="7">
        <v>2.363</v>
      </c>
      <c r="Y16" s="7">
        <v>0.18434</v>
      </c>
      <c r="Z16" s="8"/>
      <c r="AA16" s="7">
        <v>5.3739999999999997</v>
      </c>
      <c r="AB16" s="7">
        <v>0.34910000000000002</v>
      </c>
      <c r="AC16" s="7">
        <v>10.532999999999999</v>
      </c>
      <c r="AD16" s="7">
        <v>0.11312</v>
      </c>
      <c r="AE16" s="8">
        <f>(AC16/(AC16-AA16))*X16</f>
        <v>4.8244774181042844</v>
      </c>
      <c r="AF16" s="8">
        <f>AVERAGE(ABS(AE16-((AC16-AD16)/((AC16-AD16)-AA16)*X16)),ABS(AE16-((AC16+AD16)/((AC16+AD16)-AA16))*X16),ABS(AE16-(AC16/(AC16-(AA16-AB16)))*X16),ABS(AE16-(AC16/(AC16-(AA16+AB16)))*X16),ABS(AE16-(AC16/(AC16-AA16))*(X16-Y16)),ABS(AE16-(AC16/(AC16-AA16))*(X16+Y16)))</f>
        <v>0.25277521827293886</v>
      </c>
      <c r="AG16" s="7"/>
      <c r="AH16" s="7">
        <v>2.3195839999999999</v>
      </c>
      <c r="AI16" s="7">
        <v>0.189023</v>
      </c>
      <c r="AJ16" s="8"/>
      <c r="AK16" s="7">
        <v>10.735932999999999</v>
      </c>
      <c r="AL16" s="7">
        <v>0.15848499999999999</v>
      </c>
      <c r="AM16" s="8">
        <f>(AK16/(AK16-AA16))*AH16</f>
        <v>4.6443882107202761</v>
      </c>
      <c r="AN16" s="8">
        <f>AVERAGE(ABS(AM16-((AK16-AL16)/((AK16-AL16)-AA16)*AH16)),ABS(AM16-((AK16+AL16)/((AK16+AL16)-AA16))*AH16),ABS(AM16-(AK16/(AK16-(AA16-AB16)))*AH16),ABS(AM16-(AK16/(AK16-(AA16+AB16)))*AH16),ABS(AM16-(AK16/(AK16-AA16))*(AH16-AI16)),ABS(AM16-(AK16/(AK16-AA16))*(AH16+AI16)))</f>
        <v>0.25030556689868916</v>
      </c>
      <c r="AO16" s="7"/>
      <c r="AP16" s="7"/>
      <c r="AS16" s="6"/>
      <c r="AT16" s="36" t="str">
        <f>B53</f>
        <v>N04</v>
      </c>
      <c r="AU16" s="28">
        <f>$E54</f>
        <v>0.44362857142857143</v>
      </c>
      <c r="AV16" s="28">
        <f>$F54</f>
        <v>4.5704537651143204E-3</v>
      </c>
      <c r="AW16" s="28">
        <f>$E55</f>
        <v>0.49530000000000002</v>
      </c>
      <c r="AX16" s="28">
        <f>$F55</f>
        <v>7.2272631980116395E-3</v>
      </c>
      <c r="AY16" s="28">
        <f>$E56</f>
        <v>1.5363599999999997</v>
      </c>
      <c r="AZ16" s="28">
        <f>$F56</f>
        <v>3.5071355833496501E-4</v>
      </c>
      <c r="BA16" s="7">
        <f>G54</f>
        <v>12.868233333333334</v>
      </c>
      <c r="BB16" s="7">
        <f>H54</f>
        <v>2.914812744128455E-2</v>
      </c>
      <c r="BC16" s="7">
        <f>$K54</f>
        <v>12.9894132320757</v>
      </c>
      <c r="BD16" s="7">
        <f>$L54</f>
        <v>0.13338099913160031</v>
      </c>
      <c r="BE16" s="29">
        <f>$I55</f>
        <v>13.620254271884908</v>
      </c>
      <c r="BF16" s="29">
        <f>$J55</f>
        <v>0.17795933432698094</v>
      </c>
      <c r="BG16" s="7">
        <f>$K56</f>
        <v>12.362590347923694</v>
      </c>
      <c r="BH16" s="7">
        <f>$L56</f>
        <v>6.2683095556381893E-2</v>
      </c>
      <c r="BI16" s="7">
        <f>$M54</f>
        <v>6.1706000000000003</v>
      </c>
      <c r="BJ16" s="7">
        <f>$N54</f>
        <v>3.3105999999999997E-2</v>
      </c>
      <c r="BK16" s="7">
        <f>$M56</f>
        <v>6.3792</v>
      </c>
      <c r="BL16" s="7">
        <f>$N56</f>
        <v>0.28083000000000002</v>
      </c>
      <c r="BM16" s="30">
        <f t="shared" ref="BM16:BR16" si="34">O54</f>
        <v>258.08999999999997</v>
      </c>
      <c r="BN16" s="30">
        <f t="shared" si="34"/>
        <v>1.7978000000000001</v>
      </c>
      <c r="BO16" s="31">
        <f t="shared" si="34"/>
        <v>6357.1554553474998</v>
      </c>
      <c r="BP16" s="31">
        <f t="shared" si="34"/>
        <v>330.72140331032756</v>
      </c>
      <c r="BQ16" s="31">
        <f t="shared" si="34"/>
        <v>4077.5</v>
      </c>
      <c r="BR16" s="31">
        <f t="shared" si="34"/>
        <v>267.79000000000002</v>
      </c>
      <c r="BS16" s="7">
        <f>V54</f>
        <v>6.1355000000000004</v>
      </c>
      <c r="BT16" s="7">
        <f>W54</f>
        <v>8.1331000000000001E-2</v>
      </c>
      <c r="BU16" s="33"/>
      <c r="BV16" s="22">
        <f>AC55</f>
        <v>12.766</v>
      </c>
      <c r="BW16" s="22">
        <f>AD55</f>
        <v>8.9423000000000002E-2</v>
      </c>
      <c r="BX16" s="22">
        <f>AA55</f>
        <v>7.2434000000000003</v>
      </c>
      <c r="BY16" s="22">
        <f>AB55</f>
        <v>0.33517000000000002</v>
      </c>
      <c r="BZ16" s="23">
        <f>O56</f>
        <v>208.94</v>
      </c>
      <c r="CA16" s="23">
        <f>P56</f>
        <v>9.4086999999999996</v>
      </c>
      <c r="CB16" s="22">
        <f>X55</f>
        <v>2.2686999999999999</v>
      </c>
      <c r="CC16" s="22">
        <f>Y55</f>
        <v>0.20058000000000001</v>
      </c>
      <c r="CD16" s="21"/>
      <c r="CE16" s="22">
        <f>AH55</f>
        <v>2.2092589999999999</v>
      </c>
      <c r="CF16" s="22">
        <f>AI55</f>
        <v>0.20538899999999999</v>
      </c>
      <c r="CG16" s="31"/>
      <c r="CH16" s="16">
        <v>3060</v>
      </c>
      <c r="CI16" s="32">
        <v>1.8199999999999999E-5</v>
      </c>
      <c r="CJ16" s="32">
        <v>3720</v>
      </c>
      <c r="CK16" s="32">
        <v>3.11</v>
      </c>
      <c r="CL16" s="32"/>
      <c r="CM16" s="16">
        <v>915.67</v>
      </c>
      <c r="CN16" s="79">
        <v>-2.9566100000000001E-15</v>
      </c>
      <c r="CO16" s="79">
        <v>1988.4</v>
      </c>
      <c r="CP16" s="79">
        <v>833481</v>
      </c>
      <c r="CQ16" s="79">
        <v>3.06365</v>
      </c>
      <c r="CR16" s="6"/>
      <c r="CS16" s="21">
        <f t="shared" si="24"/>
        <v>4.9999999999999964</v>
      </c>
      <c r="CT16" s="22">
        <v>0.1</v>
      </c>
      <c r="CU16" s="21">
        <f t="shared" si="18"/>
        <v>11.974985375725399</v>
      </c>
      <c r="CV16" s="22">
        <f t="shared" si="19"/>
        <v>0.96166283284352572</v>
      </c>
      <c r="CW16" s="23">
        <f t="shared" si="4"/>
        <v>192.79726454917881</v>
      </c>
      <c r="CX16" s="23">
        <f t="shared" si="5"/>
        <v>19.918037659708389</v>
      </c>
      <c r="CY16" s="24">
        <f t="shared" si="6"/>
        <v>4826.5347639308575</v>
      </c>
      <c r="CZ16" s="24">
        <f t="shared" si="7"/>
        <v>631.37735377078525</v>
      </c>
      <c r="DA16" s="24">
        <f t="shared" si="25"/>
        <v>3475.4081818215527</v>
      </c>
      <c r="DB16" s="25">
        <f t="shared" si="26"/>
        <v>277.77391976466788</v>
      </c>
      <c r="DC16" s="8">
        <f t="shared" si="8"/>
        <v>5.5282485672345336</v>
      </c>
      <c r="DD16" s="8">
        <f t="shared" si="9"/>
        <v>0.2426909174547478</v>
      </c>
      <c r="DF16" s="21">
        <f t="shared" si="27"/>
        <v>5.4999999999999964</v>
      </c>
      <c r="DG16" s="22">
        <v>0.1</v>
      </c>
      <c r="DH16" s="22">
        <f t="shared" si="20"/>
        <v>10.108911247224526</v>
      </c>
      <c r="DI16" s="22">
        <f t="shared" si="21"/>
        <v>8.9037839472946967E-2</v>
      </c>
      <c r="DJ16" s="23">
        <f t="shared" si="10"/>
        <v>46.313976879159135</v>
      </c>
      <c r="DK16" s="23">
        <f t="shared" si="11"/>
        <v>1.3889633496326717</v>
      </c>
      <c r="DL16" s="8">
        <f t="shared" si="12"/>
        <v>1.8270525547674543</v>
      </c>
      <c r="DM16" s="8">
        <f t="shared" si="13"/>
        <v>2.0438123346645187E-2</v>
      </c>
      <c r="DN16" s="6"/>
      <c r="DO16" s="21">
        <f t="shared" si="28"/>
        <v>5.4999999999999964</v>
      </c>
      <c r="DP16" s="22">
        <v>0.1</v>
      </c>
      <c r="DQ16" s="22">
        <f t="shared" si="22"/>
        <v>11.020018806343321</v>
      </c>
      <c r="DR16" s="22">
        <f t="shared" si="23"/>
        <v>0.35447988280694531</v>
      </c>
      <c r="DS16" s="23">
        <f t="shared" si="14"/>
        <v>160.6167741024538</v>
      </c>
      <c r="DT16" s="23">
        <f t="shared" si="15"/>
        <v>8.5689814094063905</v>
      </c>
      <c r="DU16" s="8">
        <f t="shared" si="16"/>
        <v>5.2903895550593303</v>
      </c>
      <c r="DV16" s="8">
        <f t="shared" si="17"/>
        <v>7.3875240609015069E-2</v>
      </c>
    </row>
    <row r="17" spans="1:126" s="35" customFormat="1" x14ac:dyDescent="0.2">
      <c r="A17" s="1"/>
      <c r="B17" s="1"/>
      <c r="C17" s="1"/>
      <c r="D17" s="56" t="s">
        <v>52</v>
      </c>
      <c r="E17" s="3">
        <v>1.0367</v>
      </c>
      <c r="F17" s="3">
        <v>1.9455076458343317E-3</v>
      </c>
      <c r="G17" s="33"/>
      <c r="H17" s="33"/>
      <c r="I17" s="33"/>
      <c r="J17" s="33"/>
      <c r="K17" s="8">
        <v>15.887179767827513</v>
      </c>
      <c r="L17" s="8">
        <v>5.6718703126317896E-2</v>
      </c>
      <c r="M17" s="7">
        <v>10.053000000000001</v>
      </c>
      <c r="N17" s="7">
        <v>6.8948999999999996E-2</v>
      </c>
      <c r="O17" s="30">
        <v>133.07</v>
      </c>
      <c r="P17" s="30">
        <v>1.3660000000000001</v>
      </c>
      <c r="Q17" s="37"/>
      <c r="R17" s="26"/>
      <c r="S17" s="55"/>
      <c r="T17" s="55"/>
      <c r="V17" s="8">
        <f>(K17/(K17-M17))*$AQ$4/1000</f>
        <v>2.2683601248592145</v>
      </c>
      <c r="W17" s="8">
        <f>AVERAGE(ABS(V17-((K17-L17)/((K17-L17)-(M17-N17)))*$AQ$4/1000),ABS(V17-((K17+L17)/((K17+L17)-(M17+N17)))*$AQ$4/1000))</f>
        <v>1.2853516685805255E-2</v>
      </c>
      <c r="AA17" s="8"/>
      <c r="AB17" s="8"/>
      <c r="AC17" s="8"/>
      <c r="AD17" s="8"/>
      <c r="AE17" s="8"/>
      <c r="AF17" s="8"/>
      <c r="AK17" s="8"/>
      <c r="AL17" s="8"/>
      <c r="AM17" s="8"/>
      <c r="AN17" s="8"/>
      <c r="CH17" s="16">
        <v>3170</v>
      </c>
      <c r="CI17" s="32">
        <v>3.4900000000000001E-5</v>
      </c>
      <c r="CJ17" s="32">
        <v>3760</v>
      </c>
      <c r="CK17" s="32">
        <v>3.1</v>
      </c>
      <c r="CL17" s="32"/>
      <c r="CM17" s="16">
        <v>987.77</v>
      </c>
      <c r="CN17" s="79">
        <v>-6.4029499999999996E-15</v>
      </c>
      <c r="CO17" s="79">
        <v>2078.21</v>
      </c>
      <c r="CP17" s="79">
        <v>918908</v>
      </c>
      <c r="CQ17" s="79">
        <v>3.0550000000000002</v>
      </c>
      <c r="CR17" s="6"/>
      <c r="CS17" s="21">
        <f t="shared" si="24"/>
        <v>5.0999999999999961</v>
      </c>
      <c r="CT17" s="22">
        <v>0.1</v>
      </c>
      <c r="CU17" s="21">
        <f t="shared" si="18"/>
        <v>12.117280361780036</v>
      </c>
      <c r="CV17" s="22">
        <f t="shared" si="19"/>
        <v>0.94361673271867996</v>
      </c>
      <c r="CW17" s="23">
        <f t="shared" si="4"/>
        <v>198.98997810115162</v>
      </c>
      <c r="CX17" s="23">
        <f t="shared" si="5"/>
        <v>19.995719729266582</v>
      </c>
      <c r="CY17" s="24">
        <f t="shared" si="6"/>
        <v>5026.4840140552569</v>
      </c>
      <c r="CZ17" s="24">
        <f t="shared" si="7"/>
        <v>652.94242661231397</v>
      </c>
      <c r="DA17" s="24">
        <f t="shared" si="25"/>
        <v>3541.6357817213275</v>
      </c>
      <c r="DB17" s="25">
        <f t="shared" si="26"/>
        <v>274.12430406217936</v>
      </c>
      <c r="DC17" s="8">
        <f t="shared" si="8"/>
        <v>5.5602228717329307</v>
      </c>
      <c r="DD17" s="8">
        <f t="shared" si="9"/>
        <v>0.2389075214494385</v>
      </c>
      <c r="DF17" s="21">
        <f t="shared" si="27"/>
        <v>5.5999999999999961</v>
      </c>
      <c r="DG17" s="22">
        <v>0.1</v>
      </c>
      <c r="DH17" s="22">
        <f t="shared" si="20"/>
        <v>10.236754676672147</v>
      </c>
      <c r="DI17" s="22">
        <f t="shared" si="21"/>
        <v>8.8861270353850497E-2</v>
      </c>
      <c r="DJ17" s="23">
        <f t="shared" si="10"/>
        <v>47.752413215740205</v>
      </c>
      <c r="DK17" s="23">
        <f t="shared" si="11"/>
        <v>1.4105211645921187</v>
      </c>
      <c r="DL17" s="8">
        <f t="shared" si="12"/>
        <v>1.8390484811648422</v>
      </c>
      <c r="DM17" s="8">
        <f t="shared" si="13"/>
        <v>2.0382067635779322E-2</v>
      </c>
      <c r="DN17" s="6"/>
      <c r="DO17" s="21">
        <f t="shared" si="28"/>
        <v>5.5999999999999961</v>
      </c>
      <c r="DP17" s="22">
        <v>0.1</v>
      </c>
      <c r="DQ17" s="22">
        <f t="shared" si="22"/>
        <v>11.174615016621667</v>
      </c>
      <c r="DR17" s="22">
        <f t="shared" si="23"/>
        <v>0.35636553629220558</v>
      </c>
      <c r="DS17" s="23">
        <f t="shared" si="14"/>
        <v>165.83128684666539</v>
      </c>
      <c r="DT17" s="23">
        <f t="shared" si="15"/>
        <v>8.7475147091223988</v>
      </c>
      <c r="DU17" s="8">
        <f t="shared" si="16"/>
        <v>5.312067237962081</v>
      </c>
      <c r="DV17" s="8">
        <f t="shared" si="17"/>
        <v>7.5045013047224884E-2</v>
      </c>
    </row>
    <row r="18" spans="1:126" s="35" customFormat="1" x14ac:dyDescent="0.2">
      <c r="A18" s="1"/>
      <c r="B18" s="1"/>
      <c r="C18" s="1"/>
      <c r="D18" s="2"/>
      <c r="E18" s="3"/>
      <c r="F18" s="3"/>
      <c r="G18" s="1"/>
      <c r="H18" s="1"/>
      <c r="I18" s="1"/>
      <c r="J18" s="1"/>
      <c r="K18" s="8"/>
      <c r="L18" s="8"/>
      <c r="M18" s="6"/>
      <c r="N18" s="6"/>
      <c r="O18" s="30"/>
      <c r="P18" s="30"/>
      <c r="Q18" s="37"/>
      <c r="R18" s="26"/>
      <c r="S18" s="31"/>
      <c r="T18" s="31"/>
      <c r="V18" s="7"/>
      <c r="W18" s="7"/>
      <c r="Z18" s="8"/>
      <c r="AA18" s="8"/>
      <c r="AB18" s="8"/>
      <c r="AC18" s="8"/>
      <c r="AD18" s="8"/>
      <c r="AE18" s="7"/>
      <c r="AF18" s="7"/>
      <c r="AJ18" s="8"/>
      <c r="AK18" s="8"/>
      <c r="AL18" s="8"/>
      <c r="AM18" s="7"/>
      <c r="AN18" s="7"/>
      <c r="AS18" s="6"/>
      <c r="AT18" s="36" t="str">
        <f>B58</f>
        <v>S02</v>
      </c>
      <c r="AU18" s="28">
        <f>$E59</f>
        <v>0.35374285714285708</v>
      </c>
      <c r="AV18" s="28">
        <f>$F59</f>
        <v>2.8263050083103336E-3</v>
      </c>
      <c r="AW18" s="28">
        <f>$E60</f>
        <v>0.23562500000000003</v>
      </c>
      <c r="AX18" s="75">
        <f>$F60</f>
        <v>4.0100238985156252E-2</v>
      </c>
      <c r="AY18" s="28">
        <f>$E61</f>
        <v>1.52844</v>
      </c>
      <c r="AZ18" s="28">
        <f>$F61</f>
        <v>1.0737783756436857E-3</v>
      </c>
      <c r="BA18" s="7">
        <f>G59</f>
        <v>13.813583333333334</v>
      </c>
      <c r="BB18" s="7">
        <f>H59</f>
        <v>3.6149711847629953E-2</v>
      </c>
      <c r="BC18" s="7">
        <f>$K59</f>
        <v>13.842507090282194</v>
      </c>
      <c r="BD18" s="7">
        <f>$L59</f>
        <v>0.20416642144136751</v>
      </c>
      <c r="BE18" s="29">
        <f>$I60</f>
        <v>15.143777106014836</v>
      </c>
      <c r="BF18" s="29">
        <f>$J60</f>
        <v>2.1579082922124573</v>
      </c>
      <c r="BG18" s="7">
        <f>$K61</f>
        <v>13.064412435897456</v>
      </c>
      <c r="BH18" s="7">
        <f>$L61</f>
        <v>0.10902905272490261</v>
      </c>
      <c r="BI18" s="7">
        <f>$M59</f>
        <v>6.5590999999999999</v>
      </c>
      <c r="BJ18" s="7">
        <f>$N59</f>
        <v>4.7185999999999999E-2</v>
      </c>
      <c r="BK18" s="7">
        <f>$M61</f>
        <v>6.833491164805273</v>
      </c>
      <c r="BL18" s="7">
        <f>$N61</f>
        <v>0.32200191351865043</v>
      </c>
      <c r="BM18" s="30">
        <f t="shared" ref="BM18:BR18" si="35">O59</f>
        <v>292.27999999999997</v>
      </c>
      <c r="BN18" s="30">
        <f t="shared" si="35"/>
        <v>2.7787000000000002</v>
      </c>
      <c r="BO18" s="31">
        <f t="shared" si="35"/>
        <v>7841.3941330978105</v>
      </c>
      <c r="BP18" s="31">
        <f t="shared" si="35"/>
        <v>308.71677739519214</v>
      </c>
      <c r="BQ18" s="31">
        <f t="shared" si="35"/>
        <v>4329.5</v>
      </c>
      <c r="BR18" s="31">
        <f t="shared" si="35"/>
        <v>266.79000000000002</v>
      </c>
      <c r="BS18" s="7">
        <f>V59</f>
        <v>6.1246</v>
      </c>
      <c r="BT18" s="7">
        <f>W59</f>
        <v>0.11548</v>
      </c>
      <c r="BU18" s="7"/>
      <c r="BV18" s="59"/>
      <c r="BW18" s="59"/>
      <c r="BX18" s="59"/>
      <c r="BY18" s="59"/>
      <c r="BZ18" s="60"/>
      <c r="CA18" s="60"/>
      <c r="CB18" s="59"/>
      <c r="CC18" s="59"/>
      <c r="CD18" s="7"/>
      <c r="CE18" s="7"/>
      <c r="CF18" s="7"/>
      <c r="CH18" s="16">
        <v>3280</v>
      </c>
      <c r="CI18" s="32">
        <v>6.3800000000000006E-5</v>
      </c>
      <c r="CJ18" s="32">
        <v>3800</v>
      </c>
      <c r="CK18" s="32">
        <v>3.09</v>
      </c>
      <c r="CL18" s="32"/>
      <c r="CM18" s="16">
        <v>1059.8699999999999</v>
      </c>
      <c r="CN18" s="79">
        <v>5.4964399999999998E-15</v>
      </c>
      <c r="CO18" s="79">
        <v>2162.0500000000002</v>
      </c>
      <c r="CP18" s="79">
        <v>1004700</v>
      </c>
      <c r="CQ18" s="79">
        <v>3.0462600000000002</v>
      </c>
      <c r="CR18" s="6"/>
      <c r="CS18" s="21">
        <f t="shared" si="24"/>
        <v>5.1999999999999957</v>
      </c>
      <c r="CT18" s="22">
        <v>0.1</v>
      </c>
      <c r="CU18" s="21">
        <f t="shared" si="18"/>
        <v>12.259544344851051</v>
      </c>
      <c r="CV18" s="22">
        <f t="shared" si="19"/>
        <v>0.92546282303565874</v>
      </c>
      <c r="CW18" s="23">
        <f t="shared" si="4"/>
        <v>205.27381051018583</v>
      </c>
      <c r="CX18" s="23">
        <f t="shared" si="5"/>
        <v>20.060238216568678</v>
      </c>
      <c r="CY18" s="24">
        <f t="shared" si="6"/>
        <v>5231.1198679483596</v>
      </c>
      <c r="CZ18" s="24">
        <f t="shared" si="7"/>
        <v>674.8284654417123</v>
      </c>
      <c r="DA18" s="24">
        <f t="shared" si="25"/>
        <v>3606.509099167758</v>
      </c>
      <c r="DB18" s="25">
        <f t="shared" si="26"/>
        <v>270.85489315992345</v>
      </c>
      <c r="DC18" s="8">
        <f t="shared" si="8"/>
        <v>5.5918244665765684</v>
      </c>
      <c r="DD18" s="8">
        <f t="shared" si="9"/>
        <v>0.23493426044294541</v>
      </c>
      <c r="DF18" s="21">
        <f t="shared" si="27"/>
        <v>5.6999999999999957</v>
      </c>
      <c r="DG18" s="22">
        <v>0.1</v>
      </c>
      <c r="DH18" s="22">
        <f t="shared" si="20"/>
        <v>10.364404499840928</v>
      </c>
      <c r="DI18" s="22">
        <f t="shared" si="21"/>
        <v>8.8674478278767399E-2</v>
      </c>
      <c r="DJ18" s="23">
        <f t="shared" si="10"/>
        <v>49.211229005694669</v>
      </c>
      <c r="DK18" s="23">
        <f t="shared" si="11"/>
        <v>1.4320460319213666</v>
      </c>
      <c r="DL18" s="8">
        <f t="shared" si="12"/>
        <v>1.8509434481211733</v>
      </c>
      <c r="DM18" s="8">
        <f t="shared" si="13"/>
        <v>2.0330419393601917E-2</v>
      </c>
      <c r="DN18" s="6"/>
      <c r="DO18" s="21">
        <f t="shared" si="28"/>
        <v>5.6999999999999957</v>
      </c>
      <c r="DP18" s="22">
        <v>0.1</v>
      </c>
      <c r="DQ18" s="22">
        <f t="shared" si="22"/>
        <v>11.329125604550764</v>
      </c>
      <c r="DR18" s="22">
        <f t="shared" si="23"/>
        <v>0.35816407567062125</v>
      </c>
      <c r="DS18" s="23">
        <f t="shared" si="14"/>
        <v>171.12644225673915</v>
      </c>
      <c r="DT18" s="23">
        <f t="shared" si="15"/>
        <v>8.9259507154210382</v>
      </c>
      <c r="DU18" s="8">
        <f t="shared" si="16"/>
        <v>5.3333652437580383</v>
      </c>
      <c r="DV18" s="8">
        <f t="shared" si="17"/>
        <v>7.6148612662407356E-2</v>
      </c>
    </row>
    <row r="19" spans="1:126" s="35" customFormat="1" x14ac:dyDescent="0.2">
      <c r="A19" s="1"/>
      <c r="B19" s="1" t="s">
        <v>57</v>
      </c>
      <c r="C19" s="1" t="s">
        <v>49</v>
      </c>
      <c r="D19" s="2"/>
      <c r="E19" s="3"/>
      <c r="F19" s="3"/>
      <c r="G19" s="18"/>
      <c r="H19" s="18"/>
      <c r="I19" s="18"/>
      <c r="J19" s="18"/>
      <c r="K19" s="6"/>
      <c r="L19" s="6"/>
      <c r="M19" s="6"/>
      <c r="N19" s="6"/>
      <c r="O19" s="30"/>
      <c r="P19" s="30"/>
      <c r="Q19" s="18"/>
      <c r="R19" s="1"/>
      <c r="S19" s="31"/>
      <c r="T19" s="31"/>
      <c r="U19" s="6"/>
      <c r="V19" s="7"/>
      <c r="W19" s="7"/>
      <c r="X19" s="6"/>
      <c r="Y19" s="6"/>
      <c r="Z19" s="6"/>
      <c r="AA19" s="6"/>
      <c r="AB19" s="6"/>
      <c r="AC19" s="6"/>
      <c r="AD19" s="6"/>
      <c r="AE19" s="7"/>
      <c r="AF19" s="7"/>
      <c r="AG19" s="6"/>
      <c r="AH19" s="6"/>
      <c r="AI19" s="6"/>
      <c r="AJ19" s="6"/>
      <c r="AK19" s="6"/>
      <c r="AL19" s="6"/>
      <c r="AM19" s="7"/>
      <c r="AN19" s="7"/>
      <c r="AO19" s="6"/>
      <c r="AP19" s="6"/>
      <c r="AS19" s="6"/>
      <c r="AT19" s="27" t="str">
        <f>B63</f>
        <v>S03</v>
      </c>
      <c r="AU19" s="28">
        <f>$E64</f>
        <v>0.44718571428571424</v>
      </c>
      <c r="AV19" s="28">
        <f>$F64</f>
        <v>5.5535059711346773E-3</v>
      </c>
      <c r="AW19" s="28">
        <f>$E65</f>
        <v>0.21165</v>
      </c>
      <c r="AX19" s="28">
        <f>$F65</f>
        <v>9.3504010609171111E-3</v>
      </c>
      <c r="AY19" s="28">
        <f>$E66</f>
        <v>1.01172</v>
      </c>
      <c r="AZ19" s="28">
        <f>$F66</f>
        <v>2.4283739415502078E-3</v>
      </c>
      <c r="BA19" s="7">
        <f>G64</f>
        <v>13.7705</v>
      </c>
      <c r="BB19" s="7">
        <f>H64</f>
        <v>3.2091244911969352E-2</v>
      </c>
      <c r="BC19" s="7">
        <f>$K64</f>
        <v>13.909978105573749</v>
      </c>
      <c r="BD19" s="7">
        <f>$L64</f>
        <v>0.18577400025465776</v>
      </c>
      <c r="BE19" s="29">
        <f>$I65</f>
        <v>15.391232540952741</v>
      </c>
      <c r="BF19" s="29">
        <f>$J65</f>
        <v>0.65358452506824793</v>
      </c>
      <c r="BG19" s="7">
        <f>$K66</f>
        <v>15.489304658385093</v>
      </c>
      <c r="BH19" s="7">
        <f>$L66</f>
        <v>5.8259391532088107E-3</v>
      </c>
      <c r="BI19" s="7">
        <f>$M64</f>
        <v>6.5220000000000002</v>
      </c>
      <c r="BJ19" s="7">
        <f>$N64</f>
        <v>4.2677E-2</v>
      </c>
      <c r="BK19" s="7">
        <f>$M66</f>
        <v>9.7422000000000004</v>
      </c>
      <c r="BL19" s="7">
        <f>$N66</f>
        <v>5.0826000000000003E-2</v>
      </c>
      <c r="BM19" s="30">
        <f t="shared" ref="BM19:BR19" si="36">O64</f>
        <v>292.10000000000002</v>
      </c>
      <c r="BN19" s="30">
        <f t="shared" si="36"/>
        <v>2.5621999999999998</v>
      </c>
      <c r="BO19" s="31">
        <f t="shared" si="36"/>
        <v>7966.7990586651276</v>
      </c>
      <c r="BP19" s="31">
        <f t="shared" si="36"/>
        <v>308.4721556081854</v>
      </c>
      <c r="BQ19" s="31">
        <f t="shared" si="36"/>
        <v>4328.3</v>
      </c>
      <c r="BR19" s="31">
        <f t="shared" si="36"/>
        <v>265.33</v>
      </c>
      <c r="BS19" s="7">
        <f>V64</f>
        <v>6.0658000000000003</v>
      </c>
      <c r="BT19" s="7">
        <f>W64</f>
        <v>0.10579</v>
      </c>
      <c r="BU19" s="7"/>
      <c r="BV19" s="22">
        <f>AC65</f>
        <v>10.487</v>
      </c>
      <c r="BW19" s="22">
        <f>AD65</f>
        <v>0.25622</v>
      </c>
      <c r="BX19" s="22">
        <f>AA65</f>
        <v>5.6539999999999999</v>
      </c>
      <c r="BY19" s="22">
        <f>AB65</f>
        <v>0.64922999999999997</v>
      </c>
      <c r="BZ19" s="23">
        <f>O66</f>
        <v>125.71</v>
      </c>
      <c r="CA19" s="23">
        <f>P66</f>
        <v>0.77508999999999995</v>
      </c>
      <c r="CB19" s="22">
        <f>X65</f>
        <v>2.1562000000000001</v>
      </c>
      <c r="CC19" s="22">
        <f>Y65</f>
        <v>0.30692000000000003</v>
      </c>
      <c r="CD19" s="21"/>
      <c r="CE19" s="22">
        <f>AH65</f>
        <v>2.1087799999999999</v>
      </c>
      <c r="CF19" s="22">
        <f>AI65</f>
        <v>0.31625399999999998</v>
      </c>
      <c r="CG19" s="31"/>
      <c r="CH19" s="16">
        <v>3390</v>
      </c>
      <c r="CI19" s="32">
        <v>1.12E-4</v>
      </c>
      <c r="CJ19" s="32">
        <v>3840</v>
      </c>
      <c r="CK19" s="32">
        <v>3.08</v>
      </c>
      <c r="CL19" s="32"/>
      <c r="CM19" s="16">
        <v>1131.97</v>
      </c>
      <c r="CN19" s="79">
        <v>-4.3373800000000003E-15</v>
      </c>
      <c r="CO19" s="79">
        <v>2240.66</v>
      </c>
      <c r="CP19" s="79">
        <v>1090820</v>
      </c>
      <c r="CQ19" s="79">
        <v>3.0374400000000001</v>
      </c>
      <c r="CR19" s="6"/>
      <c r="CS19" s="21">
        <f t="shared" si="24"/>
        <v>5.2999999999999954</v>
      </c>
      <c r="CT19" s="22">
        <v>0.1</v>
      </c>
      <c r="CU19" s="21">
        <f t="shared" si="18"/>
        <v>12.401748553333913</v>
      </c>
      <c r="CV19" s="22">
        <f t="shared" si="19"/>
        <v>0.90723084250365327</v>
      </c>
      <c r="CW19" s="23">
        <f t="shared" si="4"/>
        <v>211.64824081119639</v>
      </c>
      <c r="CX19" s="23">
        <f t="shared" si="5"/>
        <v>20.111985699768269</v>
      </c>
      <c r="CY19" s="24">
        <f t="shared" si="6"/>
        <v>5440.4444925482967</v>
      </c>
      <c r="CZ19" s="24">
        <f t="shared" si="7"/>
        <v>697.03430552850784</v>
      </c>
      <c r="DA19" s="24">
        <f t="shared" si="25"/>
        <v>3670.084791754678</v>
      </c>
      <c r="DB19" s="25">
        <f t="shared" si="26"/>
        <v>267.91092598941214</v>
      </c>
      <c r="DC19" s="8">
        <f t="shared" si="8"/>
        <v>5.6230701554462028</v>
      </c>
      <c r="DD19" s="8">
        <f t="shared" si="9"/>
        <v>0.2307894231912484</v>
      </c>
      <c r="DF19" s="21">
        <f t="shared" si="27"/>
        <v>5.7999999999999954</v>
      </c>
      <c r="DG19" s="22">
        <v>0.1</v>
      </c>
      <c r="DH19" s="22">
        <f t="shared" si="20"/>
        <v>10.491876842731585</v>
      </c>
      <c r="DI19" s="22">
        <f t="shared" si="21"/>
        <v>8.8477599382021488E-2</v>
      </c>
      <c r="DJ19" s="23">
        <f t="shared" si="10"/>
        <v>50.690453777973346</v>
      </c>
      <c r="DK19" s="23">
        <f t="shared" si="11"/>
        <v>1.4535374865398403</v>
      </c>
      <c r="DL19" s="8">
        <f t="shared" si="12"/>
        <v>1.862737173831523</v>
      </c>
      <c r="DM19" s="8">
        <f t="shared" si="13"/>
        <v>2.0283059719242824E-2</v>
      </c>
      <c r="DN19" s="6"/>
      <c r="DO19" s="21">
        <f t="shared" si="28"/>
        <v>5.7999999999999954</v>
      </c>
      <c r="DP19" s="22">
        <v>0.1</v>
      </c>
      <c r="DQ19" s="22">
        <f t="shared" si="22"/>
        <v>11.483511143359362</v>
      </c>
      <c r="DR19" s="22">
        <f t="shared" si="23"/>
        <v>0.35987841446597768</v>
      </c>
      <c r="DS19" s="23">
        <f t="shared" si="14"/>
        <v>176.50156627343324</v>
      </c>
      <c r="DT19" s="23">
        <f t="shared" si="15"/>
        <v>9.1042524854920828</v>
      </c>
      <c r="DU19" s="8">
        <f t="shared" si="16"/>
        <v>5.3543142192055599</v>
      </c>
      <c r="DV19" s="8">
        <f t="shared" si="17"/>
        <v>7.7189984141847745E-2</v>
      </c>
    </row>
    <row r="20" spans="1:126" s="35" customFormat="1" x14ac:dyDescent="0.2">
      <c r="A20" s="1"/>
      <c r="B20" s="1"/>
      <c r="C20" s="1"/>
      <c r="D20" s="17" t="s">
        <v>50</v>
      </c>
      <c r="E20" s="3">
        <v>0.35160000000000002</v>
      </c>
      <c r="F20" s="3">
        <v>1.3386560424545283E-3</v>
      </c>
      <c r="G20" s="22">
        <v>14.719900000000001</v>
      </c>
      <c r="H20" s="22">
        <v>2.630912389267295E-2</v>
      </c>
      <c r="I20" s="22"/>
      <c r="J20" s="22"/>
      <c r="K20" s="21">
        <v>14.635106447381153</v>
      </c>
      <c r="L20" s="22">
        <v>0.12255261772524408</v>
      </c>
      <c r="M20" s="47">
        <v>6.9381000000000004</v>
      </c>
      <c r="N20" s="47">
        <v>3.2063000000000001E-2</v>
      </c>
      <c r="O20" s="48">
        <v>327.06</v>
      </c>
      <c r="P20" s="48">
        <v>1.9266000000000001</v>
      </c>
      <c r="Q20" s="24">
        <f>-183.188*K20+15.605*K20^2+2.785*K20^3</f>
        <v>9391.3740777950352</v>
      </c>
      <c r="R20" s="25">
        <f>5.6086E-24*Q20^6-9.5099E-19*Q20^5+0.000000000000063444*Q20^4-0.0000000020986*Q20^3+0.000037293*Q20^2-0.30595*Q20+1213.6</f>
        <v>319.10097202851102</v>
      </c>
      <c r="S20" s="55">
        <v>4555.6000000000004</v>
      </c>
      <c r="T20" s="55">
        <v>255.45</v>
      </c>
      <c r="U20" s="6"/>
      <c r="V20" s="47">
        <v>6.1219000000000001</v>
      </c>
      <c r="W20" s="47">
        <v>6.6844000000000001E-2</v>
      </c>
      <c r="X20" s="24"/>
      <c r="Y20" s="24"/>
      <c r="Z20" s="8"/>
      <c r="AA20" s="8"/>
      <c r="AB20" s="8"/>
      <c r="AC20" s="8"/>
      <c r="AD20" s="8"/>
      <c r="AE20" s="47"/>
      <c r="AF20" s="47"/>
      <c r="AG20" s="24"/>
      <c r="AH20" s="24"/>
      <c r="AI20" s="24"/>
      <c r="AJ20" s="8"/>
      <c r="AK20" s="8"/>
      <c r="AL20" s="8"/>
      <c r="AM20" s="47"/>
      <c r="AN20" s="47"/>
      <c r="AO20" s="24"/>
      <c r="AP20" s="24"/>
      <c r="AS20" s="6"/>
      <c r="AT20" s="36" t="str">
        <f>B68</f>
        <v>S05</v>
      </c>
      <c r="AU20" s="28">
        <f>$E69</f>
        <v>0.44055714285714292</v>
      </c>
      <c r="AV20" s="28">
        <f>$F69</f>
        <v>2.1384239857561308E-3</v>
      </c>
      <c r="AW20" s="28">
        <f>$E70</f>
        <v>0.7802</v>
      </c>
      <c r="AX20" s="28">
        <f>$F70</f>
        <v>5.6550862062394883E-3</v>
      </c>
      <c r="AY20" s="28">
        <f>$E71</f>
        <v>1.52702</v>
      </c>
      <c r="AZ20" s="28">
        <f>$F71</f>
        <v>4.1472882706658374E-4</v>
      </c>
      <c r="BA20" s="7">
        <f>G69</f>
        <v>13.776033333333336</v>
      </c>
      <c r="BB20" s="7">
        <f>H69</f>
        <v>1.7893108543049197E-2</v>
      </c>
      <c r="BC20" s="7">
        <f>$K69</f>
        <v>13.748732639540354</v>
      </c>
      <c r="BD20" s="7">
        <f>$L69</f>
        <v>0.13193851046236124</v>
      </c>
      <c r="BE20" s="29">
        <f>$I70</f>
        <v>14.105014582208298</v>
      </c>
      <c r="BF20" s="29">
        <f>$J70</f>
        <v>0.14604991574042031</v>
      </c>
      <c r="BG20" s="7">
        <f>$K71</f>
        <v>12.815193001841616</v>
      </c>
      <c r="BH20" s="7">
        <f>$L71</f>
        <v>9.1481684830475793E-2</v>
      </c>
      <c r="BI20" s="7">
        <f>$M69</f>
        <v>6.5589000000000004</v>
      </c>
      <c r="BJ20" s="7">
        <f>$N69</f>
        <v>3.0698E-2</v>
      </c>
      <c r="BK20" s="7">
        <f>$M71</f>
        <v>6.6848000000000001</v>
      </c>
      <c r="BL20" s="7">
        <f>$N71</f>
        <v>0.29222999999999999</v>
      </c>
      <c r="BM20" s="30">
        <f t="shared" ref="BM20:BR20" si="37">O69</f>
        <v>290.38</v>
      </c>
      <c r="BN20" s="30">
        <f t="shared" si="37"/>
        <v>1.8246</v>
      </c>
      <c r="BO20" s="31">
        <f t="shared" si="37"/>
        <v>7669.0839804204925</v>
      </c>
      <c r="BP20" s="31">
        <f t="shared" si="37"/>
        <v>309.41685572306596</v>
      </c>
      <c r="BQ20" s="31">
        <f t="shared" si="37"/>
        <v>4316.3999999999996</v>
      </c>
      <c r="BR20" s="31">
        <f t="shared" si="37"/>
        <v>260.56</v>
      </c>
      <c r="BS20" s="7">
        <f>V69</f>
        <v>6.1585999999999999</v>
      </c>
      <c r="BT20" s="7">
        <f>W69</f>
        <v>7.7050999999999994E-2</v>
      </c>
      <c r="BU20" s="33"/>
      <c r="BV20" s="7">
        <f>AC70</f>
        <v>13.141999999999999</v>
      </c>
      <c r="BW20" s="7">
        <f>AD70</f>
        <v>7.9530000000000003E-2</v>
      </c>
      <c r="BX20" s="7">
        <f>AA70</f>
        <v>7.4265999999999996</v>
      </c>
      <c r="BY20" s="7">
        <f>AB70</f>
        <v>0.33100000000000002</v>
      </c>
      <c r="BZ20" s="30">
        <f>O71</f>
        <v>227.12</v>
      </c>
      <c r="CA20" s="30">
        <f>P71</f>
        <v>10.407999999999999</v>
      </c>
      <c r="CB20" s="7">
        <f>X70</f>
        <v>2.3357999999999999</v>
      </c>
      <c r="CC20" s="7">
        <f>Y70</f>
        <v>0.20443</v>
      </c>
      <c r="CD20" s="7"/>
      <c r="CE20" s="7">
        <f>AH70</f>
        <v>2.2797130000000001</v>
      </c>
      <c r="CF20" s="7">
        <f>AI70</f>
        <v>0.20482800000000001</v>
      </c>
      <c r="CG20" s="31"/>
      <c r="CH20" s="16">
        <v>3610</v>
      </c>
      <c r="CI20" s="32">
        <v>3.1500000000000001E-4</v>
      </c>
      <c r="CJ20" s="32">
        <v>3910</v>
      </c>
      <c r="CK20" s="32">
        <v>3.06</v>
      </c>
      <c r="CL20" s="32"/>
      <c r="CM20" s="16">
        <v>1204.07</v>
      </c>
      <c r="CN20" s="79">
        <v>2.3614599999999999E-15</v>
      </c>
      <c r="CO20" s="79">
        <v>2314.67</v>
      </c>
      <c r="CP20" s="79">
        <v>1177230</v>
      </c>
      <c r="CQ20" s="79">
        <v>3.0285199999999999</v>
      </c>
      <c r="CR20" s="6"/>
      <c r="CS20" s="21">
        <f t="shared" ref="CS20:CS39" si="38">CS19+0.1</f>
        <v>5.399999999999995</v>
      </c>
      <c r="CT20" s="22">
        <v>0.1</v>
      </c>
      <c r="CU20" s="21">
        <f t="shared" ref="CU20:CU39" si="39">6.89+1.22*CS20-1.5*CS20*EXP(-0.4*CS20)</f>
        <v>12.543866519591687</v>
      </c>
      <c r="CV20" s="22">
        <f t="shared" ref="CV20:CV39" si="40">AVERAGE(ABS(CU20-((6.89-0.19)+(1.22-0.02)*(CS20)-(1.5-2.6)*(CS20)*EXP((-0.4-0.05)*(CS20)))),ABS(CU20-((6.89+0.19)+(1.22+0.02)*(CS20)-(1.5+2.6)*(CS20)*EXP((-0.4+0.05)*(CS20)))),ABS(CU20-((6.89)+(1.22)*(CS20-CT20)-(1.5)*(CS20-CT20)*EXP((-0.4)*(CS20-CT20)))),ABS(CU20-((6.89)+(1.22)*(CS20+CT20)-(1.5)*(CS20+CT20)*EXP((-0.4)*(CS20+CT20)))))</f>
        <v>0.88894850583834328</v>
      </c>
      <c r="CW20" s="23">
        <f t="shared" si="4"/>
        <v>218.11275104266005</v>
      </c>
      <c r="CX20" s="23">
        <f t="shared" si="5"/>
        <v>20.151358616210189</v>
      </c>
      <c r="CY20" s="24">
        <f t="shared" ref="CY20:CY39" si="41">-183.188*CU20+15.605*CU20^2+2.785*CU20^3</f>
        <v>5654.4595809143257</v>
      </c>
      <c r="CZ20" s="24">
        <f t="shared" ref="CZ20:CZ39" si="42">AVERAGE(ABS(CY20-(-(183.188-SQRT(165620))*CU20+(15.605-SQRT(2530))*CU20^2+(2.785-SQRT(2.357))*CU20^3)),ABS(CY20-(-(183.188+SQRT(165620))*CU20+(15.605+SQRT(2530))*CU20^2+(2.785+SQRT(2.357))*CU20^3)),ABS(CY20-(-183.188*(CU20-CV20)+15.605*(CU20-CV20)^2+2.785*(CU20-CV20)^3)),ABS(CY20-(-183.188*(CU20+CV20)+15.605*(CU20+CV20)^2+2.785*(CU20+CV20)^3)))/5</f>
        <v>719.55893771812794</v>
      </c>
      <c r="DA20" s="24">
        <f t="shared" ref="DA20:DA39" si="43">-35074*CW20^-0.5+129.1*CW20^0.5-0.015*CW20^1.5+4249</f>
        <v>3732.4161432413921</v>
      </c>
      <c r="DB20" s="25">
        <f t="shared" si="26"/>
        <v>265.24727812359379</v>
      </c>
      <c r="DC20" s="8">
        <f t="shared" si="8"/>
        <v>5.6539760481686319</v>
      </c>
      <c r="DD20" s="8">
        <f t="shared" si="9"/>
        <v>0.22649019026760664</v>
      </c>
      <c r="DF20" s="21">
        <f t="shared" si="27"/>
        <v>5.899999999999995</v>
      </c>
      <c r="DG20" s="22">
        <v>0.1</v>
      </c>
      <c r="DH20" s="22">
        <f t="shared" si="20"/>
        <v>10.619187103190741</v>
      </c>
      <c r="DI20" s="22">
        <f t="shared" si="21"/>
        <v>8.8270781513502872E-2</v>
      </c>
      <c r="DJ20" s="23">
        <f t="shared" si="10"/>
        <v>52.190118856051491</v>
      </c>
      <c r="DK20" s="23">
        <f t="shared" si="11"/>
        <v>1.4749951110366482</v>
      </c>
      <c r="DL20" s="8">
        <f t="shared" si="12"/>
        <v>1.8744293590260617</v>
      </c>
      <c r="DM20" s="8">
        <f t="shared" si="13"/>
        <v>2.0239871918188657E-2</v>
      </c>
      <c r="DN20" s="6"/>
      <c r="DO20" s="21">
        <f t="shared" si="28"/>
        <v>5.899999999999995</v>
      </c>
      <c r="DP20" s="22">
        <v>0.1</v>
      </c>
      <c r="DQ20" s="22">
        <f t="shared" si="22"/>
        <v>11.63773518351371</v>
      </c>
      <c r="DR20" s="22">
        <f t="shared" si="23"/>
        <v>0.36151145094793824</v>
      </c>
      <c r="DS20" s="23">
        <f t="shared" si="14"/>
        <v>181.95598959423671</v>
      </c>
      <c r="DT20" s="23">
        <f t="shared" si="15"/>
        <v>9.2823867295883389</v>
      </c>
      <c r="DU20" s="8">
        <f t="shared" si="16"/>
        <v>5.3749427692174034</v>
      </c>
      <c r="DV20" s="8">
        <f t="shared" si="17"/>
        <v>7.8172914628023449E-2</v>
      </c>
    </row>
    <row r="21" spans="1:126" s="35" customFormat="1" x14ac:dyDescent="0.2">
      <c r="A21" s="1"/>
      <c r="B21" s="1"/>
      <c r="C21" s="1"/>
      <c r="D21" s="2" t="s">
        <v>58</v>
      </c>
      <c r="E21" s="3">
        <v>0.79969999999999997</v>
      </c>
      <c r="F21" s="3">
        <v>4.5581428966923352E-3</v>
      </c>
      <c r="G21" s="6"/>
      <c r="H21" s="6"/>
      <c r="I21" s="21">
        <v>15.287767138675084</v>
      </c>
      <c r="J21" s="22">
        <v>9.991552637374522E-2</v>
      </c>
      <c r="K21" s="33"/>
      <c r="L21" s="22"/>
      <c r="M21" s="33"/>
      <c r="N21" s="33"/>
      <c r="O21" s="23"/>
      <c r="P21" s="23"/>
      <c r="Q21" s="24"/>
      <c r="R21" s="25"/>
      <c r="S21" s="1"/>
      <c r="T21" s="1"/>
      <c r="U21" s="6"/>
      <c r="V21" s="22"/>
      <c r="W21" s="22"/>
      <c r="X21" s="7">
        <v>2.3563999999999998</v>
      </c>
      <c r="Y21" s="7">
        <v>7.3139999999999997E-2</v>
      </c>
      <c r="Z21" s="8"/>
      <c r="AA21" s="7">
        <v>5.3212999999999999</v>
      </c>
      <c r="AB21" s="7">
        <v>0.12159</v>
      </c>
      <c r="AC21" s="7">
        <v>10.457000000000001</v>
      </c>
      <c r="AD21" s="7">
        <v>3.5465000000000003E-2</v>
      </c>
      <c r="AE21" s="8">
        <f>(AC21/(AC21-AA21))*X21</f>
        <v>4.7979583698424744</v>
      </c>
      <c r="AF21" s="8">
        <f>AVERAGE(ABS(AE21-((AC21-AD21)/((AC21-AD21)-AA21)*X21)),ABS(AE21-((AC21+AD21)/((AC21+AD21)-AA21))*X21),ABS(AE21-(AC21/(AC21-(AA21-AB21)))*X21),ABS(AE21-(AC21/(AC21-(AA21+AB21)))*X21),ABS(AE21-(AC21/(AC21-AA21))*(X21-Y21)),ABS(AE21-(AC21/(AC21-AA21))*(X21+Y21)))</f>
        <v>9.3147310061491836E-2</v>
      </c>
      <c r="AG21" s="7"/>
      <c r="AH21" s="7">
        <v>2.3102860000000001</v>
      </c>
      <c r="AI21" s="7">
        <v>7.5382000000000005E-2</v>
      </c>
      <c r="AJ21" s="8"/>
      <c r="AK21" s="7">
        <v>10.658818</v>
      </c>
      <c r="AL21" s="7">
        <v>4.8398999999999998E-2</v>
      </c>
      <c r="AM21" s="8">
        <f>(AK21/(AK21-AA21))*AH21</f>
        <v>4.6135522169570198</v>
      </c>
      <c r="AN21" s="8">
        <f>AVERAGE(ABS(AM21-((AK21-AL21)/((AK21-AL21)-AA21)*AH21)),ABS(AM21-((AK21+AL21)/((AK21+AL21)-AA21))*AH21),ABS(AM21-(AK21/(AK21-(AA21-AB21)))*AH21),ABS(AM21-(AK21/(AK21-(AA21+AB21)))*AH21),ABS(AM21-(AK21/(AK21-AA21))*(AH21-AI21)),ABS(AM21-(AK21/(AK21-AA21))*(AH21+AI21)))</f>
        <v>9.2191479097618753E-2</v>
      </c>
      <c r="AO21" s="7"/>
      <c r="AP21" s="7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7"/>
      <c r="BK21" s="7"/>
      <c r="BL21" s="7"/>
      <c r="BM21" s="30"/>
      <c r="BN21" s="30"/>
      <c r="BO21" s="6"/>
      <c r="BP21" s="6"/>
      <c r="BQ21" s="6"/>
      <c r="BR21" s="6"/>
      <c r="BS21" s="7"/>
      <c r="BT21" s="7"/>
      <c r="BU21" s="6"/>
      <c r="BV21" s="6"/>
      <c r="BW21" s="6"/>
      <c r="BX21" s="6"/>
      <c r="BY21" s="6"/>
      <c r="BZ21" s="30"/>
      <c r="CA21" s="30"/>
      <c r="CB21" s="6"/>
      <c r="CC21" s="6"/>
      <c r="CD21" s="6"/>
      <c r="CE21" s="6"/>
      <c r="CF21" s="6"/>
      <c r="CG21" s="7"/>
      <c r="CH21" s="16">
        <v>3830</v>
      </c>
      <c r="CI21" s="32">
        <v>7.8600000000000002E-4</v>
      </c>
      <c r="CJ21" s="32">
        <v>3980</v>
      </c>
      <c r="CK21" s="32">
        <v>3.03</v>
      </c>
      <c r="CL21" s="32"/>
      <c r="CM21" s="16">
        <v>1276.17</v>
      </c>
      <c r="CN21" s="79">
        <v>1.76278E-15</v>
      </c>
      <c r="CO21" s="79">
        <v>2384.58</v>
      </c>
      <c r="CP21" s="79">
        <v>1263910</v>
      </c>
      <c r="CQ21" s="79">
        <v>3.01952</v>
      </c>
      <c r="CR21" s="6"/>
      <c r="CS21" s="21">
        <f t="shared" si="38"/>
        <v>5.4999999999999947</v>
      </c>
      <c r="CT21" s="22">
        <v>0.1</v>
      </c>
      <c r="CU21" s="21">
        <f t="shared" si="39"/>
        <v>12.685873943510739</v>
      </c>
      <c r="CV21" s="22">
        <f t="shared" si="40"/>
        <v>0.87064161294680975</v>
      </c>
      <c r="CW21" s="23">
        <f t="shared" si="4"/>
        <v>224.66682753957491</v>
      </c>
      <c r="CX21" s="23">
        <f t="shared" si="5"/>
        <v>20.178755897515231</v>
      </c>
      <c r="CY21" s="24">
        <f t="shared" si="41"/>
        <v>5873.1664436857609</v>
      </c>
      <c r="CZ21" s="24">
        <f t="shared" si="42"/>
        <v>742.40150665654278</v>
      </c>
      <c r="DA21" s="24">
        <f t="shared" si="43"/>
        <v>3793.553315609945</v>
      </c>
      <c r="DB21" s="25">
        <f t="shared" si="26"/>
        <v>262.8267242502061</v>
      </c>
      <c r="DC21" s="8">
        <f t="shared" si="8"/>
        <v>5.6845575665842469</v>
      </c>
      <c r="DD21" s="8">
        <f t="shared" si="9"/>
        <v>0.22205267490701486</v>
      </c>
      <c r="DF21" s="21">
        <f t="shared" si="27"/>
        <v>5.9999999999999947</v>
      </c>
      <c r="DG21" s="22">
        <v>0.1</v>
      </c>
      <c r="DH21" s="22">
        <f>(1.795)+(1.357)*DF21-(-0.694)*DF21*EXP(-(0.273)*DF21)</f>
        <v>10.746349978434774</v>
      </c>
      <c r="DI21" s="22">
        <f>AVERAGE(ABS(DH21-((1.795-0.018)+(1.357-0.003)*DF21-(-0.694-0.027)*DF21*EXP(-(0.273-0.011)*DF21))),ABS(DH21-((1.795+0.018)+(1.357+0.003)*DF21-(-0.694+0.027)*DF21*EXP(-(0.273+0.011)*DF21))),ABS(DH21-(1.795+1.357*(DF21-DG21)--0.694*(DF21-DG21)*EXP(-0.273*(DF21-DG21)))),ABS(DH21-(1.795+1.357*(DF21+DG21)--0.694*(DF21+DG21)*EXP(-0.273*(DF21+DG21)))))</f>
        <v>8.8054183195906965E-2</v>
      </c>
      <c r="DJ21" s="23">
        <f t="shared" si="10"/>
        <v>53.71025719221695</v>
      </c>
      <c r="DK21" s="23">
        <f t="shared" si="11"/>
        <v>1.4964185371337848</v>
      </c>
      <c r="DL21" s="8">
        <f t="shared" si="12"/>
        <v>1.8860196935979434</v>
      </c>
      <c r="DM21" s="8">
        <f t="shared" si="13"/>
        <v>2.0200741229945751E-2</v>
      </c>
      <c r="DN21" s="6"/>
      <c r="DO21" s="21">
        <f t="shared" si="28"/>
        <v>5.9999999999999947</v>
      </c>
      <c r="DP21" s="22">
        <v>0.1</v>
      </c>
      <c r="DQ21" s="22">
        <f t="shared" si="22"/>
        <v>11.791764088448637</v>
      </c>
      <c r="DR21" s="22">
        <f t="shared" si="23"/>
        <v>0.36306606242517425</v>
      </c>
      <c r="DS21" s="23">
        <f t="shared" si="14"/>
        <v>187.48904900633315</v>
      </c>
      <c r="DT21" s="23">
        <f t="shared" si="15"/>
        <v>9.460323660537739</v>
      </c>
      <c r="DU21" s="8">
        <f t="shared" si="16"/>
        <v>5.3952775626189045</v>
      </c>
      <c r="DV21" s="8">
        <f t="shared" si="17"/>
        <v>7.910103071824004E-2</v>
      </c>
    </row>
    <row r="22" spans="1:126" s="6" customFormat="1" x14ac:dyDescent="0.2">
      <c r="A22" s="1"/>
      <c r="B22" s="1"/>
      <c r="C22" s="1"/>
      <c r="D22" s="56" t="s">
        <v>52</v>
      </c>
      <c r="E22" s="3">
        <v>1.0412999999999999</v>
      </c>
      <c r="F22" s="3">
        <v>2.0598543637840167E-3</v>
      </c>
      <c r="G22" s="33"/>
      <c r="H22" s="33"/>
      <c r="I22" s="33"/>
      <c r="J22" s="33"/>
      <c r="K22" s="8">
        <v>15.782420683287169</v>
      </c>
      <c r="L22" s="8">
        <v>5.5029224437851076E-2</v>
      </c>
      <c r="M22" s="7">
        <v>9.9684000000000008</v>
      </c>
      <c r="N22" s="7">
        <v>6.8613999999999994E-2</v>
      </c>
      <c r="O22" s="30">
        <v>131.04</v>
      </c>
      <c r="P22" s="30">
        <v>1.3505</v>
      </c>
      <c r="Q22" s="1"/>
      <c r="R22" s="1"/>
      <c r="S22" s="1"/>
      <c r="T22" s="1"/>
      <c r="U22" s="35"/>
      <c r="V22" s="8">
        <f>(K22/(K22-M22))*$AQ$4/1000</f>
        <v>2.2612159717576401</v>
      </c>
      <c r="W22" s="8">
        <f>AVERAGE(ABS(V22-((K22-L22)/((K22-L22)-(M22-N22)))*$AQ$4/1000),ABS(V22-((K22+L22)/((K22+L22)-(M22+N22)))*$AQ$4/1000))</f>
        <v>1.3167802037125087E-2</v>
      </c>
      <c r="X22" s="55"/>
      <c r="Y22" s="55"/>
      <c r="AA22" s="8"/>
      <c r="AB22" s="8"/>
      <c r="AC22" s="8"/>
      <c r="AD22" s="8"/>
      <c r="AE22" s="8"/>
      <c r="AF22" s="8"/>
      <c r="AG22" s="55"/>
      <c r="AK22" s="8"/>
      <c r="AL22" s="8"/>
      <c r="AM22" s="8"/>
      <c r="AN22" s="8"/>
      <c r="AO22" s="55"/>
      <c r="AQ22" s="55"/>
      <c r="BI22" s="7"/>
      <c r="BJ22" s="7"/>
      <c r="BK22" s="7"/>
      <c r="BL22" s="7"/>
      <c r="BM22" s="30"/>
      <c r="BN22" s="30"/>
      <c r="BS22" s="7"/>
      <c r="BT22" s="7"/>
      <c r="BZ22" s="30"/>
      <c r="CA22" s="30"/>
      <c r="CG22" s="7"/>
      <c r="CH22" s="16">
        <v>4050</v>
      </c>
      <c r="CI22" s="32">
        <v>1.74E-3</v>
      </c>
      <c r="CJ22" s="32">
        <v>4050</v>
      </c>
      <c r="CK22" s="32">
        <v>3.01</v>
      </c>
      <c r="CL22" s="32"/>
      <c r="CM22" s="16">
        <v>1348.27</v>
      </c>
      <c r="CN22" s="79">
        <v>6.0871699999999999E-15</v>
      </c>
      <c r="CO22" s="79">
        <v>2450.85</v>
      </c>
      <c r="CP22" s="79">
        <v>1350840</v>
      </c>
      <c r="CQ22" s="79">
        <v>3.0104299999999999</v>
      </c>
      <c r="CS22" s="21">
        <f t="shared" si="38"/>
        <v>5.5999999999999943</v>
      </c>
      <c r="CT22" s="22">
        <v>0.1</v>
      </c>
      <c r="CU22" s="21">
        <f t="shared" si="39"/>
        <v>12.827748563214268</v>
      </c>
      <c r="CV22" s="22">
        <f t="shared" si="40"/>
        <v>0.85233415274893032</v>
      </c>
      <c r="CW22" s="23">
        <f t="shared" si="4"/>
        <v>231.30996209187941</v>
      </c>
      <c r="CX22" s="23">
        <f t="shared" si="5"/>
        <v>20.194577720790846</v>
      </c>
      <c r="CY22" s="24">
        <f t="shared" si="41"/>
        <v>6096.5660963527807</v>
      </c>
      <c r="CZ22" s="24">
        <f t="shared" si="42"/>
        <v>765.56130849584213</v>
      </c>
      <c r="DA22" s="24">
        <f t="shared" si="43"/>
        <v>3853.5435780706307</v>
      </c>
      <c r="DB22" s="25">
        <f t="shared" si="26"/>
        <v>260.61851282455063</v>
      </c>
      <c r="DC22" s="8">
        <f t="shared" si="8"/>
        <v>5.714829453776809</v>
      </c>
      <c r="DD22" s="8">
        <f t="shared" si="9"/>
        <v>0.21749196673107152</v>
      </c>
      <c r="DE22" s="35"/>
      <c r="DF22" s="21">
        <f t="shared" si="27"/>
        <v>6.0999999999999943</v>
      </c>
      <c r="DG22" s="22">
        <v>0.1</v>
      </c>
      <c r="DH22" s="22">
        <f>(1.795)+(1.357)*DF22-(-0.694)*DF22*EXP(-(0.273)*DF22)</f>
        <v>10.873379491619248</v>
      </c>
      <c r="DI22" s="22">
        <f>AVERAGE(ABS(DH22-((1.795-0.018)+(1.357-0.003)*DF22-(-0.694-0.027)*DF22*EXP(-(0.273-0.011)*DF22))),ABS(DH22-((1.795+0.018)+(1.357+0.003)*DF22-(-0.694+0.027)*DF22*EXP(-(0.273+0.011)*DF22))),ABS(DH22-(1.795+1.357*(DF22-DG22)--0.694*(DF22-DG22)*EXP(-0.273*(DF22-DG22)))),ABS(DH22-(1.795+1.357*(DF22+DG22)--0.694*(DF22+DG22)*EXP(-0.273*(DF22+DG22)))))</f>
        <v>8.7827972638089946E-2</v>
      </c>
      <c r="DJ22" s="23">
        <f t="shared" si="10"/>
        <v>55.250903210764839</v>
      </c>
      <c r="DK22" s="23">
        <f t="shared" si="11"/>
        <v>1.5178074468604663</v>
      </c>
      <c r="DL22" s="8">
        <f t="shared" si="12"/>
        <v>1.8975078625995199</v>
      </c>
      <c r="DM22" s="8">
        <f t="shared" si="13"/>
        <v>2.0165554594365531E-2</v>
      </c>
      <c r="DO22" s="21">
        <f t="shared" si="28"/>
        <v>6.0999999999999943</v>
      </c>
      <c r="DP22" s="22">
        <v>0.1</v>
      </c>
      <c r="DQ22" s="22">
        <f>6.26+1.2*DO22-2.56*DO22*EXP(-0.37*DO22)</f>
        <v>11.945566878304104</v>
      </c>
      <c r="DR22" s="22">
        <f>AVERAGE(ABS(DQ22-((6.26-0.35)+(1.2-0.02)*DO22-(2.56-0.15)*DO22*EXP(-(0.37-0.02)*DO22))),ABS(DQ22-((6.26+0.35)+(1.2+0.02)*DO22-(2.56+0.15)*DO22*EXP(-(0.37+0.02)*DO22))),ABS(DQ22-(6.26+1.2*(DO22-DP22)-2.56*(DO22-DP22)*EXP(-0.37*(DO22-DP22)))),ABS(DQ22-(6.26+1.2*(DO22+DP22)-2.56*(DO22+DP22)*EXP(-0.37*(DO22+DP22)))))</f>
        <v>0.36454510008215113</v>
      </c>
      <c r="DS22" s="23">
        <f t="shared" si="14"/>
        <v>193.10008858778568</v>
      </c>
      <c r="DT22" s="23">
        <f t="shared" si="15"/>
        <v>9.6380368446964582</v>
      </c>
      <c r="DU22" s="8">
        <f t="shared" si="16"/>
        <v>5.4153434365786781</v>
      </c>
      <c r="DV22" s="8">
        <f t="shared" si="17"/>
        <v>7.9977797460680566E-2</v>
      </c>
    </row>
    <row r="23" spans="1:126" x14ac:dyDescent="0.2">
      <c r="AH23" s="8"/>
      <c r="AI23" s="8"/>
      <c r="AP23" s="49"/>
      <c r="AQ23" s="49"/>
      <c r="AS23" s="6">
        <f>A74</f>
        <v>3172</v>
      </c>
      <c r="AT23" s="36" t="str">
        <f>B75</f>
        <v>N01</v>
      </c>
      <c r="AU23" s="28">
        <f>$E76</f>
        <v>0.33625000000000005</v>
      </c>
      <c r="AV23" s="28">
        <f>$F76</f>
        <v>3.5355339059327408E-4</v>
      </c>
      <c r="AW23" s="75">
        <f>$E77</f>
        <v>0.80785000000000007</v>
      </c>
      <c r="AX23" s="75">
        <f>$F77</f>
        <v>2.4959967948697389E-3</v>
      </c>
      <c r="AY23" s="28">
        <f>$E78</f>
        <v>1.5252600000000001</v>
      </c>
      <c r="AZ23" s="28">
        <f>$F78</f>
        <v>6.1073725938413882E-4</v>
      </c>
      <c r="BA23" s="7">
        <f>G76</f>
        <v>17.844849999999997</v>
      </c>
      <c r="BB23" s="7">
        <f>H76</f>
        <v>7.7029215236819231E-3</v>
      </c>
      <c r="BC23" s="7">
        <f>$K76</f>
        <v>16.386652767471304</v>
      </c>
      <c r="BD23" s="7">
        <f>$L76</f>
        <v>0.26784190574810646</v>
      </c>
      <c r="BE23" s="29">
        <f>$I77</f>
        <v>18.64641474477142</v>
      </c>
      <c r="BF23" s="29">
        <f>$J77</f>
        <v>0.13658409410363795</v>
      </c>
      <c r="BG23" s="7">
        <f>$K78</f>
        <v>14.492961547212751</v>
      </c>
      <c r="BH23" s="7">
        <f>$L78</f>
        <v>4.2376532438082301E-2</v>
      </c>
      <c r="BI23" s="7">
        <f>$M76</f>
        <v>8.4318000000000008</v>
      </c>
      <c r="BJ23" s="7">
        <f>$N76</f>
        <v>5.8449000000000001E-2</v>
      </c>
      <c r="BK23" s="7">
        <f>$M78</f>
        <v>7.8003999999999998</v>
      </c>
      <c r="BL23" s="7">
        <f>$N78</f>
        <v>0.28833999999999999</v>
      </c>
      <c r="BM23" s="30">
        <f t="shared" ref="BM23:BR23" si="44">O76</f>
        <v>444.94</v>
      </c>
      <c r="BN23" s="30">
        <f t="shared" si="44"/>
        <v>4.4894999999999996</v>
      </c>
      <c r="BO23" s="31">
        <f t="shared" si="44"/>
        <v>13442.963797885774</v>
      </c>
      <c r="BP23" s="31">
        <f t="shared" si="44"/>
        <v>429.40411959823587</v>
      </c>
      <c r="BQ23" s="31">
        <f t="shared" si="44"/>
        <v>5168.5</v>
      </c>
      <c r="BR23" s="31">
        <f t="shared" si="44"/>
        <v>258.77</v>
      </c>
      <c r="BS23" s="7">
        <f>V76</f>
        <v>6.6383999999999999</v>
      </c>
      <c r="BT23" s="7">
        <f>W76</f>
        <v>0.16455</v>
      </c>
      <c r="BU23" s="6"/>
      <c r="BV23" s="7">
        <f>AC77</f>
        <v>16.097999999999999</v>
      </c>
      <c r="BW23" s="7">
        <f>AD77</f>
        <v>0.12185</v>
      </c>
      <c r="BX23" s="7">
        <f>AA77</f>
        <v>10.849</v>
      </c>
      <c r="BY23" s="7">
        <f>AB77</f>
        <v>0.31919999999999998</v>
      </c>
      <c r="BZ23" s="30">
        <f>O78</f>
        <v>299.52999999999997</v>
      </c>
      <c r="CA23" s="30">
        <f>P78</f>
        <v>11.201000000000001</v>
      </c>
      <c r="CB23" s="58">
        <f>X77</f>
        <v>1.7189000000000001</v>
      </c>
      <c r="CC23" s="58">
        <f>Y77</f>
        <v>0.12200999999999999</v>
      </c>
      <c r="CD23" s="58"/>
      <c r="CE23" s="58">
        <f>AH77</f>
        <v>1.6534979999999999</v>
      </c>
      <c r="CF23" s="58">
        <f>AI77</f>
        <v>0.12338499999999999</v>
      </c>
      <c r="CG23" s="31"/>
      <c r="CH23" s="16">
        <v>4270</v>
      </c>
      <c r="CI23" s="32">
        <v>3.62E-3</v>
      </c>
      <c r="CJ23" s="32">
        <v>4110</v>
      </c>
      <c r="CK23" s="32">
        <v>2.99</v>
      </c>
      <c r="CL23" s="32"/>
      <c r="CM23" s="16">
        <v>1420.37</v>
      </c>
      <c r="CN23" s="79">
        <v>-9.1807999999999992E-16</v>
      </c>
      <c r="CO23" s="79">
        <v>2513.84</v>
      </c>
      <c r="CP23" s="79">
        <v>1438010</v>
      </c>
      <c r="CQ23" s="79">
        <v>3.0012399999999997</v>
      </c>
      <c r="CR23" s="6"/>
      <c r="CS23" s="21">
        <f t="shared" si="38"/>
        <v>5.699999999999994</v>
      </c>
      <c r="CT23" s="22">
        <v>0.1</v>
      </c>
      <c r="CU23" s="21">
        <f t="shared" si="39"/>
        <v>12.969470032582146</v>
      </c>
      <c r="CV23" s="22">
        <f t="shared" si="40"/>
        <v>0.83404840188683682</v>
      </c>
      <c r="CW23" s="23">
        <f t="shared" si="4"/>
        <v>238.04165297801242</v>
      </c>
      <c r="CX23" s="23">
        <f t="shared" si="5"/>
        <v>20.199224368412672</v>
      </c>
      <c r="CY23" s="24">
        <f t="shared" si="41"/>
        <v>6324.6593422380884</v>
      </c>
      <c r="CZ23" s="24">
        <f t="shared" si="42"/>
        <v>789.03778814402642</v>
      </c>
      <c r="DA23" s="24">
        <f t="shared" si="43"/>
        <v>3912.4315155323329</v>
      </c>
      <c r="DB23" s="25">
        <f t="shared" si="26"/>
        <v>258.5971958658065</v>
      </c>
      <c r="DC23" s="8">
        <f t="shared" si="8"/>
        <v>5.7448057860801915</v>
      </c>
      <c r="DD23" s="8">
        <f t="shared" si="9"/>
        <v>0.21282217730187236</v>
      </c>
      <c r="DE23" s="6"/>
      <c r="DF23" s="21">
        <f t="shared" si="27"/>
        <v>6.199999999999994</v>
      </c>
      <c r="DG23" s="22">
        <v>0.1</v>
      </c>
      <c r="DH23" s="22">
        <f>(1.795)+(1.357)*DF23-(-0.694)*DF23*EXP(-(0.273)*DF23)</f>
        <v>11.00028901748547</v>
      </c>
      <c r="DI23" s="22">
        <f>AVERAGE(ABS(DH23-((1.795-0.018)+(1.357-0.003)*DF23-(-0.694-0.027)*DF23*EXP(-(0.273-0.011)*DF23))),ABS(DH23-((1.795+0.018)+(1.357+0.003)*DF23-(-0.694+0.027)*DF23*EXP(-(0.273+0.011)*DF23))),ABS(DH23-(1.795+1.357*(DF23-DG23)--0.694*(DF23-DG23)*EXP(-0.273*(DF23-DG23)))),ABS(DH23-(1.795+1.357*(DF23+DG23)--0.694*(DF23+DG23)*EXP(-0.273*(DF23+DG23)))))</f>
        <v>8.7592326802053755E-2</v>
      </c>
      <c r="DJ23" s="23">
        <f t="shared" si="10"/>
        <v>56.812092659705392</v>
      </c>
      <c r="DK23" s="23">
        <f t="shared" si="11"/>
        <v>1.5391615734600173</v>
      </c>
      <c r="DL23" s="8">
        <f t="shared" si="12"/>
        <v>1.90889355165647</v>
      </c>
      <c r="DM23" s="8">
        <f t="shared" si="13"/>
        <v>2.0134200452891937E-2</v>
      </c>
      <c r="DN23" s="6"/>
      <c r="DO23" s="21">
        <f t="shared" si="28"/>
        <v>6.199999999999994</v>
      </c>
      <c r="DP23" s="22">
        <v>0.1</v>
      </c>
      <c r="DQ23" s="22">
        <f>6.26+1.2*DO23-2.56*DO23*EXP(-0.37*DO23)</f>
        <v>12.099115081302488</v>
      </c>
      <c r="DR23" s="22">
        <f>AVERAGE(ABS(DQ23-((6.26-0.35)+(1.2-0.02)*DO23-(2.56-0.15)*DO23*EXP(-(0.37-0.02)*DO23))),ABS(DQ23-((6.26+0.35)+(1.2+0.02)*DO23-(2.56+0.15)*DO23*EXP(-(0.37+0.02)*DO23))),ABS(DQ23-(6.26+1.2*(DO23-DP23)-2.56*(DO23-DP23)*EXP(-0.37*(DO23-DP23)))),ABS(DQ23-(6.26+1.2*(DO23+DP23)-2.56*(DO23+DP23)*EXP(-0.37*(DO23+DP23)))))</f>
        <v>0.36595138432360441</v>
      </c>
      <c r="DS23" s="23">
        <f t="shared" si="14"/>
        <v>198.78846078579966</v>
      </c>
      <c r="DT23" s="23">
        <f t="shared" si="15"/>
        <v>9.8155030546898985</v>
      </c>
      <c r="DU23" s="8">
        <f t="shared" si="16"/>
        <v>5.4351634988569035</v>
      </c>
      <c r="DV23" s="8">
        <f t="shared" si="17"/>
        <v>8.0806518985169884E-2</v>
      </c>
    </row>
    <row r="24" spans="1:126" x14ac:dyDescent="0.2">
      <c r="AG24" s="6"/>
      <c r="AH24" s="8"/>
      <c r="AI24" s="8"/>
      <c r="AO24" s="6"/>
      <c r="AP24" s="1"/>
      <c r="AQ24" s="1"/>
      <c r="AR24" s="6"/>
      <c r="AS24" s="6"/>
      <c r="AT24" s="36" t="str">
        <f>B80</f>
        <v>N02</v>
      </c>
      <c r="AU24" s="28">
        <f>$E81</f>
        <v>0.33500000000000002</v>
      </c>
      <c r="AV24" s="28">
        <f>$F81</f>
        <v>5.0000000000000001E-4</v>
      </c>
      <c r="AW24" s="28">
        <f>$E82</f>
        <v>0.50492500000000007</v>
      </c>
      <c r="AX24" s="28">
        <f>$F82</f>
        <v>2.1515498289992824E-3</v>
      </c>
      <c r="AY24" s="28">
        <f>$E83</f>
        <v>1.52746</v>
      </c>
      <c r="AZ24" s="28">
        <f>$F83</f>
        <v>6.5421708935185449E-4</v>
      </c>
      <c r="BA24" s="7">
        <f>G81</f>
        <v>17.7805</v>
      </c>
      <c r="BB24" s="7">
        <f>H81</f>
        <v>2.0513410247932459E-2</v>
      </c>
      <c r="BC24" s="7">
        <f>$K81</f>
        <v>16.502952450142857</v>
      </c>
      <c r="BD24" s="7">
        <f>$L81</f>
        <v>0.14256018575462837</v>
      </c>
      <c r="BE24" s="29">
        <f>$I82</f>
        <v>17.314081721961568</v>
      </c>
      <c r="BF24" s="29">
        <f>$J82</f>
        <v>0.32673975631844943</v>
      </c>
      <c r="BG24" s="7">
        <f>$K83</f>
        <v>14.46702138888887</v>
      </c>
      <c r="BH24" s="7">
        <f>$L83</f>
        <v>9.5359086417054859E-2</v>
      </c>
      <c r="BI24" s="7">
        <f>$M81</f>
        <v>8.3729999999999993</v>
      </c>
      <c r="BJ24" s="7">
        <f>$N81</f>
        <v>3.4529999999999998E-2</v>
      </c>
      <c r="BK24" s="7">
        <f>$M83</f>
        <v>7.7910000000000004</v>
      </c>
      <c r="BL24" s="7">
        <f>$N83</f>
        <v>0.30348999999999998</v>
      </c>
      <c r="BM24" s="30">
        <f t="shared" ref="BM24:BR24" si="45">O81</f>
        <v>444.84</v>
      </c>
      <c r="BN24" s="30">
        <f t="shared" si="45"/>
        <v>2.5276999999999998</v>
      </c>
      <c r="BO24" s="31">
        <f t="shared" si="45"/>
        <v>13744.124054876369</v>
      </c>
      <c r="BP24" s="31">
        <f t="shared" si="45"/>
        <v>440.03011000162633</v>
      </c>
      <c r="BQ24" s="31">
        <f t="shared" si="45"/>
        <v>5168.1000000000004</v>
      </c>
      <c r="BR24" s="31">
        <f t="shared" si="45"/>
        <v>250.02</v>
      </c>
      <c r="BS24" s="7">
        <f>V81</f>
        <v>6.5392000000000001</v>
      </c>
      <c r="BT24" s="7">
        <f>W81</f>
        <v>8.2350999999999994E-2</v>
      </c>
      <c r="BU24" s="6"/>
      <c r="BV24" s="7">
        <f>AC82</f>
        <v>15.243</v>
      </c>
      <c r="BW24" s="7">
        <f>AD82</f>
        <v>0.19930999999999999</v>
      </c>
      <c r="BX24" s="7">
        <f>AA82</f>
        <v>9.5191999999999997</v>
      </c>
      <c r="BY24" s="7">
        <f>AB82</f>
        <v>0.44824999999999998</v>
      </c>
      <c r="BZ24" s="30">
        <f>O83</f>
        <v>298.8</v>
      </c>
      <c r="CA24" s="30">
        <f>P83</f>
        <v>12.313000000000001</v>
      </c>
      <c r="CB24" s="7">
        <f>X82</f>
        <v>2.0680999999999998</v>
      </c>
      <c r="CC24" s="7">
        <f>Y82</f>
        <v>0.18443999999999999</v>
      </c>
      <c r="CD24" s="7"/>
      <c r="CE24" s="7">
        <f>AH82</f>
        <v>2.0002599999999999</v>
      </c>
      <c r="CF24" s="7">
        <f>AI82</f>
        <v>0.18234300000000001</v>
      </c>
      <c r="CG24" s="31"/>
      <c r="CH24" s="16">
        <v>4490</v>
      </c>
      <c r="CI24" s="32">
        <v>7.0299999999999998E-3</v>
      </c>
      <c r="CJ24" s="32">
        <v>4180</v>
      </c>
      <c r="CK24" s="32">
        <v>2.96</v>
      </c>
      <c r="CL24" s="32"/>
      <c r="CM24" s="16">
        <v>1492.47</v>
      </c>
      <c r="CN24" s="79">
        <v>1.36835E-15</v>
      </c>
      <c r="CO24" s="79">
        <v>2573.86</v>
      </c>
      <c r="CP24" s="79">
        <v>1525410</v>
      </c>
      <c r="CQ24" s="79">
        <v>2.9919600000000002</v>
      </c>
      <c r="CR24" s="6"/>
      <c r="CS24" s="21">
        <f t="shared" si="38"/>
        <v>5.7999999999999936</v>
      </c>
      <c r="CT24" s="22">
        <v>0.1</v>
      </c>
      <c r="CU24" s="21">
        <f t="shared" si="39"/>
        <v>13.111019805242044</v>
      </c>
      <c r="CV24" s="22">
        <f t="shared" si="40"/>
        <v>0.81580501856251031</v>
      </c>
      <c r="CW24" s="23">
        <f t="shared" si="4"/>
        <v>244.86140588270015</v>
      </c>
      <c r="CX24" s="23">
        <f t="shared" si="5"/>
        <v>20.193095189257377</v>
      </c>
      <c r="CY24" s="24">
        <f t="shared" si="41"/>
        <v>6557.4468511271216</v>
      </c>
      <c r="CZ24" s="24">
        <f t="shared" si="42"/>
        <v>812.83053611824505</v>
      </c>
      <c r="DA24" s="24">
        <f t="shared" si="43"/>
        <v>3970.2592187329674</v>
      </c>
      <c r="DB24" s="25">
        <f t="shared" si="26"/>
        <v>256.74166763713765</v>
      </c>
      <c r="DC24" s="8">
        <f t="shared" si="8"/>
        <v>5.7744999873491194</v>
      </c>
      <c r="DD24" s="8">
        <f t="shared" si="9"/>
        <v>0.20805648664160525</v>
      </c>
      <c r="DF24" s="21">
        <f t="shared" ref="DF24:DF59" si="46">DF23+0.1</f>
        <v>6.2999999999999936</v>
      </c>
      <c r="DG24" s="22">
        <v>0.1</v>
      </c>
      <c r="DH24" s="22">
        <f t="shared" ref="DH24:DH59" si="47">(1.795)+(1.357)*DF24-(-0.694)*DF24*EXP(-(0.273)*DF24)</f>
        <v>11.127091307114506</v>
      </c>
      <c r="DI24" s="22">
        <f t="shared" ref="DI24:DI59" si="48">AVERAGE(ABS(DH24-((1.795-0.018)+(1.357-0.003)*DF24-(-0.694-0.027)*DF24*EXP(-(0.273-0.011)*DF24))),ABS(DH24-((1.795+0.018)+(1.357+0.003)*DF24-(-0.694+0.027)*DF24*EXP(-(0.273+0.011)*DF24))),ABS(DH24-(1.795+1.357*(DF24-DG24)--0.694*(DF24-DG24)*EXP(-0.273*(DF24-DG24)))),ABS(DH24-(1.795+1.357*(DF24+DG24)--0.694*(DF24+DG24)*EXP(-0.273*(DF24+DG24)))))</f>
        <v>8.7347430521142133E-2</v>
      </c>
      <c r="DJ24" s="23">
        <f t="shared" si="10"/>
        <v>58.393862470606159</v>
      </c>
      <c r="DK24" s="23">
        <f t="shared" si="11"/>
        <v>1.5604807020492402</v>
      </c>
      <c r="DL24" s="8">
        <f t="shared" si="12"/>
        <v>1.9201764518448747</v>
      </c>
      <c r="DM24" s="8">
        <f t="shared" si="13"/>
        <v>2.0106568581306439E-2</v>
      </c>
      <c r="DN24" s="6"/>
      <c r="DO24" s="21">
        <f t="shared" ref="DO24:DO59" si="49">DO23+0.1</f>
        <v>6.2999999999999936</v>
      </c>
      <c r="DP24" s="22">
        <v>0.1</v>
      </c>
      <c r="DQ24" s="22">
        <f t="shared" ref="DQ24:DQ59" si="50">6.26+1.2*DO24-2.56*DO24*EXP(-0.37*DO24)</f>
        <v>12.252382592417627</v>
      </c>
      <c r="DR24" s="22">
        <f t="shared" ref="DR24:DR59" si="51">AVERAGE(ABS(DQ24-((6.26-0.35)+(1.2-0.02)*DO24-(2.56-0.15)*DO24*EXP(-(0.37-0.02)*DO24))),ABS(DQ24-((6.26+0.35)+(1.2+0.02)*DO24-(2.56+0.15)*DO24*EXP(-(0.37+0.02)*DO24))),ABS(DQ24-(6.26+1.2*(DO24-DP24)-2.56*(DO24-DP24)*EXP(-0.37*(DO24-DP24)))),ABS(DQ24-(6.26+1.2*(DO24+DP24)-2.56*(DO24+DP24)*EXP(-0.37*(DO24+DP24)))))</f>
        <v>0.36728770059274174</v>
      </c>
      <c r="DS24" s="23">
        <f t="shared" si="14"/>
        <v>204.55352738041205</v>
      </c>
      <c r="DT24" s="23">
        <f t="shared" si="15"/>
        <v>9.9927021242496892</v>
      </c>
      <c r="DU24" s="8">
        <f t="shared" si="16"/>
        <v>5.454759227215451</v>
      </c>
      <c r="DV24" s="8">
        <f t="shared" si="17"/>
        <v>8.1590340456258126E-2</v>
      </c>
    </row>
    <row r="25" spans="1:126" x14ac:dyDescent="0.2">
      <c r="A25" s="11">
        <v>2868</v>
      </c>
      <c r="B25" s="12"/>
      <c r="C25" s="12"/>
      <c r="D25" s="12"/>
      <c r="E25" s="13"/>
      <c r="F25" s="13"/>
      <c r="G25" s="12"/>
      <c r="H25" s="12"/>
      <c r="I25" s="12"/>
      <c r="J25" s="12"/>
      <c r="K25" s="12"/>
      <c r="L25" s="42"/>
      <c r="M25" s="12"/>
      <c r="N25" s="12"/>
      <c r="O25" s="12"/>
      <c r="P25" s="12"/>
      <c r="Q25" s="12"/>
      <c r="R25" s="12"/>
      <c r="S25" s="12"/>
      <c r="T25" s="12"/>
      <c r="U25" s="14"/>
      <c r="V25" s="15"/>
      <c r="W25" s="39"/>
      <c r="X25" s="15"/>
      <c r="Y25" s="15"/>
      <c r="AA25" s="15"/>
      <c r="AB25" s="15"/>
      <c r="AC25" s="15"/>
      <c r="AD25" s="15"/>
      <c r="AE25" s="15"/>
      <c r="AF25" s="39"/>
      <c r="AG25" s="6"/>
      <c r="AH25" s="15"/>
      <c r="AI25" s="15"/>
      <c r="AK25" s="15"/>
      <c r="AL25" s="15"/>
      <c r="AM25" s="15"/>
      <c r="AN25" s="39"/>
      <c r="AO25" s="6"/>
      <c r="AS25" s="6"/>
      <c r="AT25" s="36" t="str">
        <f>B85</f>
        <v>N03</v>
      </c>
      <c r="AU25" s="28">
        <f>$E86</f>
        <v>0.33325000000000005</v>
      </c>
      <c r="AV25" s="28">
        <f>$F86</f>
        <v>1.0606601717798223E-3</v>
      </c>
      <c r="AW25" s="28">
        <f>$E87</f>
        <v>0.30982499999999996</v>
      </c>
      <c r="AX25" s="28">
        <f>$F87</f>
        <v>2.7932955446927049E-3</v>
      </c>
      <c r="AY25" s="28">
        <f>$E88</f>
        <v>1.5293199999999998</v>
      </c>
      <c r="AZ25" s="28">
        <f>$F88</f>
        <v>9.6540147089176857E-4</v>
      </c>
      <c r="BA25" s="7">
        <f>G86</f>
        <v>17.796033333333334</v>
      </c>
      <c r="BB25" s="7">
        <f>H86</f>
        <v>3.2156160633176924E-2</v>
      </c>
      <c r="BC25" s="7">
        <f>$K86</f>
        <v>16.482136657273834</v>
      </c>
      <c r="BD25" s="7">
        <f>$L86</f>
        <v>0.10369726125962869</v>
      </c>
      <c r="BE25" s="29">
        <f>$I87</f>
        <v>17.723362405832304</v>
      </c>
      <c r="BF25" s="29">
        <f>$J87</f>
        <v>0.25955365331019853</v>
      </c>
      <c r="BG25" s="7">
        <f>$K88</f>
        <v>15.191845032051289</v>
      </c>
      <c r="BH25" s="7">
        <f>$L88</f>
        <v>6.7853384862054875E-2</v>
      </c>
      <c r="BI25" s="7">
        <f>$M86</f>
        <v>8.3888999999999996</v>
      </c>
      <c r="BJ25" s="7">
        <f>$N86</f>
        <v>3.1056E-2</v>
      </c>
      <c r="BK25" s="7">
        <f>$M88</f>
        <v>8.2708999999999993</v>
      </c>
      <c r="BL25" s="7">
        <f>$N88</f>
        <v>0.29518</v>
      </c>
      <c r="BM25" s="30">
        <f t="shared" ref="BM25:BR25" si="52">O86</f>
        <v>445.16</v>
      </c>
      <c r="BN25" s="30">
        <f t="shared" si="52"/>
        <v>2.1049000000000002</v>
      </c>
      <c r="BO25" s="31">
        <f t="shared" si="52"/>
        <v>13689.916852394797</v>
      </c>
      <c r="BP25" s="31">
        <f t="shared" si="52"/>
        <v>438.10376919798227</v>
      </c>
      <c r="BQ25" s="31">
        <f t="shared" si="52"/>
        <v>5169.6000000000004</v>
      </c>
      <c r="BR25" s="31">
        <f t="shared" si="52"/>
        <v>248.13</v>
      </c>
      <c r="BS25" s="7">
        <f>V86</f>
        <v>6.5594000000000001</v>
      </c>
      <c r="BT25" s="7">
        <f>W86</f>
        <v>6.1549E-2</v>
      </c>
      <c r="BU25" s="6"/>
      <c r="BV25" s="7">
        <f>AC87</f>
        <v>15.603</v>
      </c>
      <c r="BW25" s="7">
        <f>AD87</f>
        <v>0.14878</v>
      </c>
      <c r="BX25" s="7">
        <f>AA87</f>
        <v>9.4467999999999996</v>
      </c>
      <c r="BY25" s="7">
        <f>AB87</f>
        <v>0.39272000000000001</v>
      </c>
      <c r="BZ25" s="30">
        <f>O88</f>
        <v>332.95</v>
      </c>
      <c r="CA25" s="30">
        <f>P88</f>
        <v>12.265000000000001</v>
      </c>
      <c r="CB25" s="7">
        <f>X87</f>
        <v>2.2664</v>
      </c>
      <c r="CC25" s="7">
        <f>Y87</f>
        <v>0.17866000000000001</v>
      </c>
      <c r="CD25" s="7"/>
      <c r="CE25" s="7">
        <f>AH87</f>
        <v>2.2079789999999999</v>
      </c>
      <c r="CF25" s="7">
        <f>AI87</f>
        <v>0.183201</v>
      </c>
      <c r="CG25" s="6"/>
      <c r="CH25" s="16">
        <v>4710</v>
      </c>
      <c r="CI25" s="32">
        <v>1.29E-2</v>
      </c>
      <c r="CJ25" s="32">
        <v>4240</v>
      </c>
      <c r="CK25" s="32">
        <v>2.93</v>
      </c>
      <c r="CL25" s="32"/>
      <c r="CM25" s="16">
        <v>1564.57</v>
      </c>
      <c r="CN25" s="79">
        <v>4.2426199999999998E-14</v>
      </c>
      <c r="CO25" s="79">
        <v>2631.21</v>
      </c>
      <c r="CP25" s="79">
        <v>1613050</v>
      </c>
      <c r="CQ25" s="79">
        <v>2.9825699999999999</v>
      </c>
      <c r="CR25" s="6"/>
      <c r="CS25" s="21">
        <f t="shared" si="38"/>
        <v>5.8999999999999932</v>
      </c>
      <c r="CT25" s="22">
        <v>0.1</v>
      </c>
      <c r="CU25" s="21">
        <f t="shared" si="39"/>
        <v>13.252381024712713</v>
      </c>
      <c r="CV25" s="22">
        <f t="shared" si="40"/>
        <v>0.79762313173259214</v>
      </c>
      <c r="CW25" s="23">
        <f t="shared" si="4"/>
        <v>251.76873470749186</v>
      </c>
      <c r="CX25" s="23">
        <f t="shared" si="5"/>
        <v>20.176587654680972</v>
      </c>
      <c r="CY25" s="24">
        <f t="shared" si="41"/>
        <v>6794.9292335191903</v>
      </c>
      <c r="CZ25" s="24">
        <f t="shared" si="42"/>
        <v>836.9392850567076</v>
      </c>
      <c r="DA25" s="24">
        <f t="shared" si="43"/>
        <v>4027.0664579509153</v>
      </c>
      <c r="DB25" s="25">
        <f t="shared" si="26"/>
        <v>255.03437460393798</v>
      </c>
      <c r="DC25" s="8">
        <f t="shared" si="8"/>
        <v>5.8039248450460015</v>
      </c>
      <c r="DD25" s="8">
        <f t="shared" si="9"/>
        <v>0.20320719001640564</v>
      </c>
      <c r="DF25" s="21">
        <f t="shared" si="46"/>
        <v>6.3999999999999932</v>
      </c>
      <c r="DG25" s="22">
        <v>0.1</v>
      </c>
      <c r="DH25" s="22">
        <f t="shared" si="47"/>
        <v>11.253798511818234</v>
      </c>
      <c r="DI25" s="22">
        <f t="shared" si="48"/>
        <v>8.7093475667177511E-2</v>
      </c>
      <c r="DJ25" s="23">
        <f t="shared" si="10"/>
        <v>59.996250626205317</v>
      </c>
      <c r="DK25" s="23">
        <f t="shared" si="11"/>
        <v>1.5817646700495089</v>
      </c>
      <c r="DL25" s="8">
        <f t="shared" si="12"/>
        <v>1.9313562640722222</v>
      </c>
      <c r="DM25" s="8">
        <f t="shared" si="13"/>
        <v>2.0082549950848017E-2</v>
      </c>
      <c r="DN25" s="6"/>
      <c r="DO25" s="21">
        <f t="shared" si="49"/>
        <v>6.3999999999999932</v>
      </c>
      <c r="DP25" s="22">
        <v>0.1</v>
      </c>
      <c r="DQ25" s="22">
        <f t="shared" si="50"/>
        <v>12.405345539002022</v>
      </c>
      <c r="DR25" s="22">
        <f t="shared" si="51"/>
        <v>0.36855679563121102</v>
      </c>
      <c r="DS25" s="23">
        <f t="shared" si="14"/>
        <v>210.39466034147407</v>
      </c>
      <c r="DT25" s="23">
        <f t="shared" si="15"/>
        <v>10.169616805417789</v>
      </c>
      <c r="DU25" s="8">
        <f t="shared" si="16"/>
        <v>5.4741505655007492</v>
      </c>
      <c r="DV25" s="8">
        <f t="shared" si="17"/>
        <v>8.2332251080491581E-2</v>
      </c>
    </row>
    <row r="26" spans="1:126" s="6" customFormat="1" x14ac:dyDescent="0.2">
      <c r="A26" s="1"/>
      <c r="B26" s="1" t="s">
        <v>48</v>
      </c>
      <c r="C26" s="1" t="s">
        <v>49</v>
      </c>
      <c r="D26" s="1"/>
      <c r="E26" s="3"/>
      <c r="F26" s="3"/>
      <c r="G26" s="1"/>
      <c r="H26" s="1"/>
      <c r="I26" s="1"/>
      <c r="J26" s="1"/>
      <c r="K26" s="1"/>
      <c r="L26" s="8"/>
      <c r="M26" s="47"/>
      <c r="N26" s="47"/>
      <c r="O26" s="48"/>
      <c r="P26" s="48"/>
      <c r="Q26" s="18"/>
      <c r="R26" s="1"/>
      <c r="S26" s="18"/>
      <c r="T26" s="1"/>
      <c r="V26" s="7"/>
      <c r="W26" s="7"/>
      <c r="AE26" s="7"/>
      <c r="AF26" s="7"/>
      <c r="AM26" s="7"/>
      <c r="AN26" s="7"/>
      <c r="AR26" s="35"/>
      <c r="AS26" s="33"/>
      <c r="AT26" s="33"/>
      <c r="AU26" s="33"/>
      <c r="AV26" s="33"/>
      <c r="AW26" s="33"/>
      <c r="AX26" s="33"/>
      <c r="BA26" s="33"/>
      <c r="BB26" s="33"/>
      <c r="BC26" s="33"/>
      <c r="BD26" s="33"/>
      <c r="BE26" s="33"/>
      <c r="BF26" s="33"/>
      <c r="BI26" s="21"/>
      <c r="BJ26" s="21"/>
      <c r="BM26" s="35"/>
      <c r="BN26" s="35"/>
      <c r="BO26" s="33"/>
      <c r="BP26" s="33"/>
      <c r="BQ26" s="33"/>
      <c r="BR26" s="33"/>
      <c r="BS26" s="33"/>
      <c r="BT26" s="33"/>
      <c r="BU26" s="33"/>
      <c r="BV26" s="33"/>
      <c r="BW26"/>
      <c r="BX26"/>
      <c r="BY26"/>
      <c r="BZ26"/>
      <c r="CA26"/>
      <c r="CB26"/>
      <c r="CC26"/>
      <c r="CD26" s="88"/>
      <c r="CE26"/>
      <c r="CF26"/>
      <c r="CG26" s="31"/>
      <c r="CH26" s="16">
        <v>4940</v>
      </c>
      <c r="CI26" s="32">
        <v>2.23E-2</v>
      </c>
      <c r="CJ26" s="32">
        <v>4290</v>
      </c>
      <c r="CK26" s="32">
        <v>2.9</v>
      </c>
      <c r="CL26" s="32"/>
      <c r="CM26" s="16">
        <v>1636.67</v>
      </c>
      <c r="CN26" s="79">
        <v>2.2913700000000001E-13</v>
      </c>
      <c r="CO26" s="79">
        <v>2686.12</v>
      </c>
      <c r="CP26" s="79">
        <v>1700910</v>
      </c>
      <c r="CQ26" s="79">
        <v>2.9730799999999999</v>
      </c>
      <c r="CS26" s="21">
        <f t="shared" si="38"/>
        <v>5.9999999999999929</v>
      </c>
      <c r="CT26" s="22">
        <v>0.1</v>
      </c>
      <c r="CU26" s="21">
        <f t="shared" si="39"/>
        <v>13.393538420395277</v>
      </c>
      <c r="CV26" s="22">
        <f t="shared" si="40"/>
        <v>0.77952042587896297</v>
      </c>
      <c r="CW26" s="23">
        <f t="shared" si="4"/>
        <v>258.76316228203643</v>
      </c>
      <c r="CX26" s="23">
        <f t="shared" si="5"/>
        <v>20.150096502926317</v>
      </c>
      <c r="CY26" s="24">
        <f t="shared" si="41"/>
        <v>7037.1071105018991</v>
      </c>
      <c r="CZ26" s="24">
        <f t="shared" si="42"/>
        <v>861.36390594052921</v>
      </c>
      <c r="DA26" s="24">
        <f t="shared" si="43"/>
        <v>4082.8908419831482</v>
      </c>
      <c r="DB26" s="25">
        <f t="shared" si="26"/>
        <v>253.46066603273539</v>
      </c>
      <c r="DC26" s="8">
        <f t="shared" si="8"/>
        <v>5.833092527754399</v>
      </c>
      <c r="DD26" s="8">
        <f t="shared" si="9"/>
        <v>0.19828574442164015</v>
      </c>
      <c r="DE26"/>
      <c r="DF26" s="21">
        <f t="shared" si="46"/>
        <v>6.4999999999999929</v>
      </c>
      <c r="DG26" s="22">
        <v>0.1</v>
      </c>
      <c r="DH26" s="22">
        <f t="shared" si="47"/>
        <v>11.380422206195856</v>
      </c>
      <c r="DI26" s="22">
        <f t="shared" si="48"/>
        <v>8.6830660364308088E-2</v>
      </c>
      <c r="DJ26" s="23">
        <f t="shared" si="10"/>
        <v>61.619296035447398</v>
      </c>
      <c r="DK26" s="23">
        <f t="shared" si="11"/>
        <v>1.6030133674070228</v>
      </c>
      <c r="DL26" s="8">
        <f t="shared" si="12"/>
        <v>1.9424327029997732</v>
      </c>
      <c r="DM26" s="8">
        <f t="shared" si="13"/>
        <v>2.0062036614856948E-2</v>
      </c>
      <c r="DO26" s="21">
        <f t="shared" si="49"/>
        <v>6.4999999999999929</v>
      </c>
      <c r="DP26" s="22">
        <v>0.1</v>
      </c>
      <c r="DQ26" s="22">
        <f t="shared" si="50"/>
        <v>12.557982153053178</v>
      </c>
      <c r="DR26" s="22">
        <f t="shared" si="51"/>
        <v>0.36976137415063315</v>
      </c>
      <c r="DS26" s="23">
        <f t="shared" si="14"/>
        <v>216.3112425863408</v>
      </c>
      <c r="DT26" s="23">
        <f t="shared" si="15"/>
        <v>10.346232628355182</v>
      </c>
      <c r="DU26" s="8">
        <f t="shared" si="16"/>
        <v>5.4933560160487902</v>
      </c>
      <c r="DV26" s="8">
        <f t="shared" si="17"/>
        <v>8.303508793892922E-2</v>
      </c>
    </row>
    <row r="27" spans="1:126" x14ac:dyDescent="0.2">
      <c r="A27" s="1"/>
      <c r="B27" s="1"/>
      <c r="C27" s="1"/>
      <c r="D27" s="17" t="s">
        <v>50</v>
      </c>
      <c r="E27" s="3">
        <v>0.44131999999999999</v>
      </c>
      <c r="F27" s="3">
        <v>2.1358838919753984E-3</v>
      </c>
      <c r="G27" s="22">
        <v>15.823666666666668</v>
      </c>
      <c r="H27" s="22">
        <v>2.2647810784562451E-2</v>
      </c>
      <c r="I27" s="22"/>
      <c r="J27" s="22"/>
      <c r="K27" s="22">
        <v>15.170738405243576</v>
      </c>
      <c r="L27" s="22">
        <v>9.353730351937517E-2</v>
      </c>
      <c r="M27" s="47">
        <v>7.4817</v>
      </c>
      <c r="N27" s="47">
        <v>2.5548000000000001E-2</v>
      </c>
      <c r="O27" s="48">
        <v>365.46</v>
      </c>
      <c r="P27" s="48">
        <v>1.6246</v>
      </c>
      <c r="Q27" s="24">
        <f>-183.188*K27+15.605*K27^2+2.785*K27^3</f>
        <v>10536.423014182134</v>
      </c>
      <c r="R27" s="25">
        <f>5.6086E-24*Q27^6-9.5099E-19*Q27^5+0.000000000000063444*Q27^4-0.0000000020986*Q27^3+0.000037293*Q27^2-0.30595*Q27+1213.6</f>
        <v>341.45044198765072</v>
      </c>
      <c r="S27" s="55">
        <v>4777.5</v>
      </c>
      <c r="T27" s="55">
        <v>249.8</v>
      </c>
      <c r="U27" s="6"/>
      <c r="V27" s="47">
        <v>6.3541999999999996</v>
      </c>
      <c r="W27" s="47">
        <v>5.4469999999999998E-2</v>
      </c>
      <c r="X27" s="6"/>
      <c r="Y27" s="6"/>
      <c r="AE27" s="47"/>
      <c r="AF27" s="47"/>
      <c r="AG27" s="6"/>
      <c r="AH27" s="6"/>
      <c r="AI27" s="6"/>
      <c r="AM27" s="47"/>
      <c r="AN27" s="47"/>
      <c r="AO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 t="s">
        <v>40</v>
      </c>
      <c r="BD27" s="6">
        <f>AS3</f>
        <v>2792</v>
      </c>
      <c r="BE27" s="7">
        <f>AVERAGE(BE3:BE6)</f>
        <v>15.361485006873025</v>
      </c>
      <c r="BF27" s="7">
        <f>AVERAGE(BF3:BF6,STDEV(BE3:BE6))</f>
        <v>0.19130995640606649</v>
      </c>
      <c r="BI27" s="7">
        <f>AVERAGE(BI3:BI6)</f>
        <v>6.9669000000000008</v>
      </c>
      <c r="BJ27" s="7">
        <f>AVERAGE(BJ3:BJ6,STDEV(BI3:BI6))</f>
        <v>0.10921031848891191</v>
      </c>
      <c r="BM27" s="30">
        <f>AVERAGE(BM3:BM6)</f>
        <v>323.51749999999998</v>
      </c>
      <c r="BN27" s="30">
        <f>AVERAGE(BN3:BN6,STDEV(BM3:BM6))</f>
        <v>5.6289352883238832</v>
      </c>
      <c r="BO27" s="31">
        <f>AVERAGE(BO3:BO6)</f>
        <v>8956.8086745468663</v>
      </c>
      <c r="BP27" s="31">
        <f>AVERAGE(BP3:BP6,STDEV(BO3:BO6))</f>
        <v>336.3306851500717</v>
      </c>
      <c r="BQ27" s="31">
        <f>AVERAGE(BQ3:BQ6)</f>
        <v>4532.7749999999996</v>
      </c>
      <c r="BR27" s="31">
        <f>AVERAGE(BR3:BR6,STDEV(BQ3:BQ6))</f>
        <v>230.70845632441683</v>
      </c>
      <c r="BS27" s="7">
        <f>AVERAGE(BS3:BS6)</f>
        <v>6.2388750000000002</v>
      </c>
      <c r="BT27" s="7">
        <f>AVERAGE(BT3:BT6,STDEV(BS3:BS6))</f>
        <v>0.14712858771901166</v>
      </c>
      <c r="BU27" s="7"/>
      <c r="BV27" s="7"/>
      <c r="BW27" s="6"/>
      <c r="BX27" s="7"/>
      <c r="BY27" s="7"/>
      <c r="BZ27" s="30"/>
      <c r="CA27" s="30"/>
      <c r="CB27" s="7">
        <f>AVERAGE(CB3:CB6)</f>
        <v>2.3266749999999998</v>
      </c>
      <c r="CC27" s="7">
        <f>AVERAGE(CC3:CC6,STDEV(CB3:CB6))</f>
        <v>0.1313202476371596</v>
      </c>
      <c r="CD27" s="7"/>
      <c r="CE27" s="7">
        <f>AVERAGE(CE3:CE6)</f>
        <v>2.2782925000000001</v>
      </c>
      <c r="CF27" s="7">
        <f>AVERAGE(CF3:CF6,STDEV(CE3:CE6))</f>
        <v>0.13397954637190765</v>
      </c>
      <c r="CG27" s="31"/>
      <c r="CH27" s="16">
        <v>5160</v>
      </c>
      <c r="CI27" s="32">
        <v>3.7100000000000001E-2</v>
      </c>
      <c r="CJ27" s="32">
        <v>4350</v>
      </c>
      <c r="CK27" s="32">
        <v>2.87</v>
      </c>
      <c r="CL27" s="32"/>
      <c r="CM27" s="16">
        <v>1708.77</v>
      </c>
      <c r="CN27" s="79">
        <v>1.13061E-12</v>
      </c>
      <c r="CO27" s="79">
        <v>2738.79</v>
      </c>
      <c r="CP27" s="79">
        <v>1789010</v>
      </c>
      <c r="CQ27" s="79">
        <v>2.9634800000000001</v>
      </c>
      <c r="CR27" s="6"/>
      <c r="CS27" s="21">
        <f t="shared" si="38"/>
        <v>6.0999999999999925</v>
      </c>
      <c r="CT27" s="22">
        <v>0.1</v>
      </c>
      <c r="CU27" s="21">
        <f t="shared" si="39"/>
        <v>13.534478209122859</v>
      </c>
      <c r="CV27" s="22">
        <f t="shared" si="40"/>
        <v>0.76151322156363976</v>
      </c>
      <c r="CW27" s="23">
        <f t="shared" si="4"/>
        <v>265.84422098359084</v>
      </c>
      <c r="CX27" s="23">
        <f t="shared" si="5"/>
        <v>20.114012966013362</v>
      </c>
      <c r="CY27" s="24">
        <f t="shared" si="41"/>
        <v>7283.9811792778792</v>
      </c>
      <c r="CZ27" s="24">
        <f t="shared" si="42"/>
        <v>886.10440407294902</v>
      </c>
      <c r="DA27" s="24">
        <f t="shared" si="43"/>
        <v>4137.7679638736172</v>
      </c>
      <c r="DB27" s="25">
        <f t="shared" si="26"/>
        <v>252.00826021965077</v>
      </c>
      <c r="DC27" s="8">
        <f t="shared" si="8"/>
        <v>5.8620146037817733</v>
      </c>
      <c r="DD27" s="8">
        <f t="shared" si="9"/>
        <v>0.19330281432349938</v>
      </c>
      <c r="DE27" s="6"/>
      <c r="DF27" s="21">
        <f t="shared" si="46"/>
        <v>6.5999999999999925</v>
      </c>
      <c r="DG27" s="22">
        <v>0.1</v>
      </c>
      <c r="DH27" s="22">
        <f t="shared" si="47"/>
        <v>11.506973410383587</v>
      </c>
      <c r="DI27" s="22">
        <f t="shared" si="48"/>
        <v>8.6559188247468111E-2</v>
      </c>
      <c r="DJ27" s="23">
        <f t="shared" si="10"/>
        <v>63.263038415606815</v>
      </c>
      <c r="DK27" s="23">
        <f t="shared" si="11"/>
        <v>1.6242267366198497</v>
      </c>
      <c r="DL27" s="8">
        <f t="shared" si="12"/>
        <v>1.9534055005405484</v>
      </c>
      <c r="DM27" s="8">
        <f t="shared" si="13"/>
        <v>2.004492161831084E-2</v>
      </c>
      <c r="DN27" s="6"/>
      <c r="DO27" s="21">
        <f t="shared" si="49"/>
        <v>6.5999999999999925</v>
      </c>
      <c r="DP27" s="22">
        <v>0.1</v>
      </c>
      <c r="DQ27" s="22">
        <f t="shared" si="50"/>
        <v>12.710272649814041</v>
      </c>
      <c r="DR27" s="22">
        <f t="shared" si="51"/>
        <v>0.37090409588731177</v>
      </c>
      <c r="DS27" s="23">
        <f t="shared" si="14"/>
        <v>222.30266864524731</v>
      </c>
      <c r="DT27" s="23">
        <f t="shared" si="15"/>
        <v>10.522537763961751</v>
      </c>
      <c r="DU27" s="8">
        <f t="shared" si="16"/>
        <v>5.512392728175926</v>
      </c>
      <c r="DV27" s="8">
        <f t="shared" si="17"/>
        <v>8.3701540450722423E-2</v>
      </c>
    </row>
    <row r="28" spans="1:126" s="6" customFormat="1" x14ac:dyDescent="0.2">
      <c r="A28" s="1"/>
      <c r="B28" s="1"/>
      <c r="C28" s="1"/>
      <c r="D28" s="2" t="s">
        <v>59</v>
      </c>
      <c r="E28" s="3">
        <v>0.48707500000000004</v>
      </c>
      <c r="F28" s="3">
        <v>5.7604253315185127E-3</v>
      </c>
      <c r="I28" s="21">
        <v>16.127447244437857</v>
      </c>
      <c r="J28" s="22">
        <v>0.18108164757036599</v>
      </c>
      <c r="K28" s="35"/>
      <c r="L28" s="35"/>
      <c r="M28" s="35"/>
      <c r="N28" s="35"/>
      <c r="O28" s="35"/>
      <c r="P28" s="35"/>
      <c r="Q28" s="24"/>
      <c r="R28" s="25"/>
      <c r="S28" s="31"/>
      <c r="T28" s="31"/>
      <c r="V28" s="35"/>
      <c r="W28" s="35"/>
      <c r="X28" s="7">
        <v>2.3391999999999999</v>
      </c>
      <c r="Y28" s="7">
        <v>9.6557000000000004E-2</v>
      </c>
      <c r="Z28" s="8"/>
      <c r="AA28" s="7">
        <v>5.6539000000000001</v>
      </c>
      <c r="AB28" s="7">
        <v>0.18929000000000001</v>
      </c>
      <c r="AC28" s="7">
        <v>10.855</v>
      </c>
      <c r="AD28" s="7">
        <v>6.5010999999999999E-2</v>
      </c>
      <c r="AE28" s="8">
        <f>(AC28/(AC28-AA28))*X28</f>
        <v>4.8820472592336239</v>
      </c>
      <c r="AF28" s="8">
        <f>AVERAGE(ABS(AE28-((AC28-AD28)/((AC28-AD28)-AA28)*X28)),ABS(AE28-((AC28+AD28)/((AC28+AD28)-AA28))*X28),ABS(AE28-(AC28/(AC28-(AA28-AB28)))*X28),ABS(AE28-(AC28/(AC28-(AA28+AB28)))*X28),ABS(AE28-(AC28/(AC28-AA28))*(X28-Y28)),ABS(AE28-(AC28/(AC28-AA28))*(X28+Y28)))</f>
        <v>0.13707443274375608</v>
      </c>
      <c r="AH28" s="7">
        <v>2.2924120000000001</v>
      </c>
      <c r="AI28" s="7">
        <v>9.8580000000000001E-2</v>
      </c>
      <c r="AJ28" s="8"/>
      <c r="AK28" s="7">
        <v>11.077071</v>
      </c>
      <c r="AL28" s="7">
        <v>8.9394000000000001E-2</v>
      </c>
      <c r="AM28" s="8">
        <f>(AK28/(AK28-AA28))*AH28</f>
        <v>4.68235474877189</v>
      </c>
      <c r="AN28" s="8">
        <f>AVERAGE(ABS(AM28-((AK28-AL28)/((AK28-AL28)-AA28)*AH28)),ABS(AM28-((AK28+AL28)/((AK28+AL28)-AA28))*AH28),ABS(AM28-(AK28/(AK28-(AA28-AB28)))*AH28),ABS(AM28-(AK28/(AK28-(AA28+AB28)))*AH28),ABS(AM28-(AK28/(AK28-AA28))*(AH28-AI28)),ABS(AM28-(AK28/(AK28-AA28))*(AH28+AI28)))</f>
        <v>0.13479729286285233</v>
      </c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6">
        <f>AS9</f>
        <v>2868</v>
      </c>
      <c r="BE28" s="7">
        <f>AVERAGE(BE9:BE12)</f>
        <v>16.459398886369783</v>
      </c>
      <c r="BF28" s="7">
        <f>AVERAGE(BF9:BF12,STDEV(BE9:BE12))</f>
        <v>0.30004244163560695</v>
      </c>
      <c r="BG28" s="7"/>
      <c r="BH28" s="7"/>
      <c r="BI28" s="7">
        <f>AVERAGE(BI9:BI12)</f>
        <v>7.4082749999999997</v>
      </c>
      <c r="BJ28" s="7">
        <f>AVERAGE(BJ9:BJ12,STDEV(BI9:BI12))</f>
        <v>3.3061897168489944E-2</v>
      </c>
      <c r="BK28" s="7"/>
      <c r="BL28" s="7"/>
      <c r="BM28" s="30">
        <f>AVERAGE(BM9:BM12)</f>
        <v>362.7</v>
      </c>
      <c r="BN28" s="30">
        <f>AVERAGE(BN9:BN12,STDEV(BM9:BM12))</f>
        <v>2.0550995674808221</v>
      </c>
      <c r="BO28" s="31">
        <f>AVERAGE(BO9:BO12)</f>
        <v>10613.265470263745</v>
      </c>
      <c r="BP28" s="31">
        <f>AVERAGE(BP9:BP12,STDEV(BO9:BO12))</f>
        <v>300.89354064610245</v>
      </c>
      <c r="BQ28" s="31">
        <f>AVERAGE(BQ9:BQ12)</f>
        <v>4762.3249999999998</v>
      </c>
      <c r="BR28" s="31">
        <f>AVERAGE(BR9:BR12,STDEV(BQ9:BQ12))</f>
        <v>204.16337762444041</v>
      </c>
      <c r="BS28" s="7">
        <f>AVERAGE(BS9:BS12)</f>
        <v>6.2810249999999996</v>
      </c>
      <c r="BT28" s="7">
        <f>AVERAGE(BT9:BT12,STDEV(BS9:BS12))</f>
        <v>6.0266130193922671E-2</v>
      </c>
      <c r="BU28" s="7"/>
      <c r="BV28" s="7"/>
      <c r="BX28" s="7"/>
      <c r="BY28" s="7"/>
      <c r="BZ28" s="30"/>
      <c r="CA28" s="30"/>
      <c r="CB28" s="7">
        <f>AVERAGE(CB9:CB12)</f>
        <v>2.2800250000000002</v>
      </c>
      <c r="CC28" s="7">
        <f>AVERAGE(CC9:CC12,STDEV(CB9:CB12))</f>
        <v>0.1475231199062419</v>
      </c>
      <c r="CD28" s="7"/>
      <c r="CE28" s="7">
        <f>AVERAGE(CE9:CE12)</f>
        <v>2.2318787499999999</v>
      </c>
      <c r="CF28" s="7">
        <f>AVERAGE(CF9:CF12,STDEV(CE9:CE12))</f>
        <v>0.15158358257447235</v>
      </c>
      <c r="CG28" s="31"/>
      <c r="CH28" s="16">
        <v>5380</v>
      </c>
      <c r="CI28" s="32">
        <v>5.91E-2</v>
      </c>
      <c r="CJ28" s="32">
        <v>4400</v>
      </c>
      <c r="CK28" s="32">
        <v>2.84</v>
      </c>
      <c r="CL28" s="32"/>
      <c r="CM28" s="16">
        <v>1780.87</v>
      </c>
      <c r="CN28" s="79">
        <v>5.0604599999999996E-12</v>
      </c>
      <c r="CO28" s="79">
        <v>2789.43</v>
      </c>
      <c r="CP28" s="79">
        <v>1877350</v>
      </c>
      <c r="CQ28" s="79">
        <v>2.9537600000000004</v>
      </c>
      <c r="CS28" s="21">
        <f t="shared" si="38"/>
        <v>6.1999999999999922</v>
      </c>
      <c r="CT28" s="22">
        <v>0.1</v>
      </c>
      <c r="CU28" s="21">
        <f t="shared" si="39"/>
        <v>13.675188001992566</v>
      </c>
      <c r="CV28" s="22">
        <f t="shared" si="40"/>
        <v>0.7436165519669542</v>
      </c>
      <c r="CW28" s="23">
        <f t="shared" si="4"/>
        <v>273.01145327177926</v>
      </c>
      <c r="CX28" s="23">
        <f t="shared" si="5"/>
        <v>20.068724073514375</v>
      </c>
      <c r="CY28" s="24">
        <f t="shared" si="41"/>
        <v>7535.552274395819</v>
      </c>
      <c r="CZ28" s="24">
        <f t="shared" si="42"/>
        <v>911.16091485961329</v>
      </c>
      <c r="DA28" s="24">
        <f t="shared" si="43"/>
        <v>4191.7315347010572</v>
      </c>
      <c r="DB28" s="25">
        <f t="shared" si="26"/>
        <v>250.66680589102361</v>
      </c>
      <c r="DC28" s="8">
        <f t="shared" si="8"/>
        <v>5.8907020605606712</v>
      </c>
      <c r="DD28" s="8">
        <f t="shared" si="9"/>
        <v>0.18826831631131835</v>
      </c>
      <c r="DE28"/>
      <c r="DF28" s="21">
        <f t="shared" si="46"/>
        <v>6.6999999999999922</v>
      </c>
      <c r="DG28" s="22">
        <v>0.1</v>
      </c>
      <c r="DH28" s="22">
        <f t="shared" si="47"/>
        <v>11.633462611524189</v>
      </c>
      <c r="DI28" s="22">
        <f t="shared" si="48"/>
        <v>8.6279267763403222E-2</v>
      </c>
      <c r="DJ28" s="23">
        <f t="shared" si="10"/>
        <v>64.927518181177575</v>
      </c>
      <c r="DK28" s="23">
        <f t="shared" si="11"/>
        <v>1.645404772586847</v>
      </c>
      <c r="DL28" s="8">
        <f t="shared" si="12"/>
        <v>1.9642744089643984</v>
      </c>
      <c r="DM28" s="8">
        <f t="shared" si="13"/>
        <v>2.0031098927860036E-2</v>
      </c>
      <c r="DO28" s="21">
        <f t="shared" si="49"/>
        <v>6.6999999999999922</v>
      </c>
      <c r="DP28" s="22">
        <v>0.1</v>
      </c>
      <c r="DQ28" s="22">
        <f t="shared" si="50"/>
        <v>12.862199112415929</v>
      </c>
      <c r="DR28" s="22">
        <f t="shared" si="51"/>
        <v>0.37198757301332641</v>
      </c>
      <c r="DS28" s="23">
        <f t="shared" si="14"/>
        <v>228.36834524094456</v>
      </c>
      <c r="DT28" s="23">
        <f t="shared" si="15"/>
        <v>10.698522889485147</v>
      </c>
      <c r="DU28" s="8">
        <f t="shared" si="16"/>
        <v>5.5312765826125663</v>
      </c>
      <c r="DV28" s="8">
        <f t="shared" si="17"/>
        <v>8.4334155303947611E-2</v>
      </c>
    </row>
    <row r="29" spans="1:126" s="6" customFormat="1" x14ac:dyDescent="0.2">
      <c r="A29" s="1"/>
      <c r="B29" s="1"/>
      <c r="C29" s="1"/>
      <c r="D29" s="56" t="s">
        <v>52</v>
      </c>
      <c r="E29" s="3">
        <v>1.0334400000000001</v>
      </c>
      <c r="F29" s="3">
        <v>1.8955210365490308E-3</v>
      </c>
      <c r="G29" s="33"/>
      <c r="H29" s="33"/>
      <c r="I29" s="33"/>
      <c r="J29" s="33"/>
      <c r="K29" s="8">
        <v>16.425894899169631</v>
      </c>
      <c r="L29" s="8">
        <v>3.2029184436398683E-2</v>
      </c>
      <c r="M29" s="7">
        <v>10.475</v>
      </c>
      <c r="N29" s="7">
        <v>5.3912000000000002E-2</v>
      </c>
      <c r="O29" s="30">
        <v>143.36000000000001</v>
      </c>
      <c r="P29" s="30">
        <v>0.98273999999999995</v>
      </c>
      <c r="Q29" s="35"/>
      <c r="R29" s="35"/>
      <c r="S29" s="55"/>
      <c r="T29" s="55"/>
      <c r="V29" s="8">
        <f>(K29/(K29-M29))*$AQ$4/1000</f>
        <v>2.2992794668441467</v>
      </c>
      <c r="W29" s="8">
        <f>AVERAGE(ABS(V29-((K29-L29)/((K29-L29)-(M29-N29)))*$AQ$4/1000),ABS(V29-((K29+L29)/((K29+L29)-(M29+N29)))*$AQ$4/1000))</f>
        <v>1.2938568330502997E-2</v>
      </c>
      <c r="Z29" s="35"/>
      <c r="AA29" s="35"/>
      <c r="AB29" s="35"/>
      <c r="AC29" s="35"/>
      <c r="AD29" s="35"/>
      <c r="AE29" s="8"/>
      <c r="AF29" s="8"/>
      <c r="AJ29" s="35"/>
      <c r="AK29" s="35"/>
      <c r="AL29" s="35"/>
      <c r="AM29" s="8"/>
      <c r="AN29" s="8"/>
      <c r="BD29" s="6">
        <f>AS15</f>
        <v>2879</v>
      </c>
      <c r="BE29" s="7">
        <f>AVERAGE(BE15:BE16)</f>
        <v>13.751309671310775</v>
      </c>
      <c r="BF29" s="7">
        <f>AVERAGE(BF15:BF16,STDEV(BE15:BE16))</f>
        <v>0.25361411574324982</v>
      </c>
      <c r="BG29" s="7"/>
      <c r="BH29" s="7"/>
      <c r="BI29" s="7">
        <f>AVERAGE(BI15:BI16)</f>
        <v>6.1349499999999999</v>
      </c>
      <c r="BJ29" s="7">
        <f>AVERAGE(BJ15:BJ16,STDEV(BI15:BI16))</f>
        <v>4.5550904499533591E-2</v>
      </c>
      <c r="BK29" s="7"/>
      <c r="BL29" s="7"/>
      <c r="BM29" s="30">
        <f>AVERAGE(BM15:BM16)</f>
        <v>259.03999999999996</v>
      </c>
      <c r="BN29" s="30">
        <f>AVERAGE(BN15:BN16,STDEV(BM15:BM16))</f>
        <v>2.1060009614181547</v>
      </c>
      <c r="BO29" s="31">
        <f>AVERAGE(BO15:BO16)</f>
        <v>6566.7534872896867</v>
      </c>
      <c r="BP29" s="31">
        <f>AVERAGE(BP15:BP16,STDEV(BO15:BO16))</f>
        <v>315.89715570059838</v>
      </c>
      <c r="BQ29" s="31">
        <f>AVERAGE(BQ15:BQ16)</f>
        <v>4084.9</v>
      </c>
      <c r="BR29" s="31">
        <f>AVERAGE(BR15:BR16,STDEV(BQ15:BQ16))</f>
        <v>185.44506012052034</v>
      </c>
      <c r="BS29" s="7">
        <f>AVERAGE(BS15:BS16)</f>
        <v>6.0562500000000004</v>
      </c>
      <c r="BT29" s="7">
        <f>AVERAGE(BT15:BT16,STDEV(BS15:BS16))</f>
        <v>0.11414247493935596</v>
      </c>
      <c r="BU29" s="7"/>
      <c r="BV29" s="7"/>
      <c r="BX29" s="7"/>
      <c r="BY29" s="7"/>
      <c r="BZ29" s="30"/>
      <c r="CA29" s="30"/>
      <c r="CB29" s="7">
        <f>AVERAGE(CB15:CB16)</f>
        <v>2.2511000000000001</v>
      </c>
      <c r="CC29" s="7">
        <f>AVERAGE(CC15:CC16,STDEV(CB15:CB16))</f>
        <v>0.14669338623258885</v>
      </c>
      <c r="CD29" s="7"/>
      <c r="CE29" s="7">
        <f>AVERAGE(CE15:CE16)</f>
        <v>2.2000175</v>
      </c>
      <c r="CF29" s="7">
        <f>AVERAGE(CF15:CF16,STDEV(CE15:CE16))</f>
        <v>0.14701781821222359</v>
      </c>
      <c r="CG29" s="31"/>
      <c r="CH29" s="16">
        <v>5600</v>
      </c>
      <c r="CI29" s="32">
        <v>9.06E-2</v>
      </c>
      <c r="CJ29" s="32">
        <v>4460</v>
      </c>
      <c r="CK29" s="32">
        <v>2.81</v>
      </c>
      <c r="CL29" s="32"/>
      <c r="CM29" s="16">
        <v>1852.97</v>
      </c>
      <c r="CN29" s="79">
        <v>2.0044499999999999E-11</v>
      </c>
      <c r="CO29" s="79">
        <v>2838.19</v>
      </c>
      <c r="CP29" s="79">
        <v>1965930</v>
      </c>
      <c r="CQ29" s="79">
        <v>2.9439199999999999</v>
      </c>
      <c r="CS29" s="21">
        <f t="shared" si="38"/>
        <v>6.2999999999999918</v>
      </c>
      <c r="CT29" s="22">
        <v>0.1</v>
      </c>
      <c r="CU29" s="21">
        <f t="shared" si="39"/>
        <v>13.815656716216907</v>
      </c>
      <c r="CV29" s="22">
        <f t="shared" si="40"/>
        <v>0.7258442355988346</v>
      </c>
      <c r="CW29" s="23">
        <f t="shared" si="4"/>
        <v>280.26441214517575</v>
      </c>
      <c r="CX29" s="23">
        <f t="shared" si="5"/>
        <v>20.014612027946896</v>
      </c>
      <c r="CY29" s="24">
        <f t="shared" si="41"/>
        <v>7791.8214247574579</v>
      </c>
      <c r="CZ29" s="24">
        <f t="shared" si="42"/>
        <v>936.53369943000439</v>
      </c>
      <c r="DA29" s="24">
        <f t="shared" si="43"/>
        <v>4244.8135065845281</v>
      </c>
      <c r="DB29" s="25">
        <f t="shared" si="26"/>
        <v>249.42752201400253</v>
      </c>
      <c r="DC29" s="8">
        <f t="shared" si="8"/>
        <v>5.9191653245986924</v>
      </c>
      <c r="DD29" s="8">
        <f t="shared" si="9"/>
        <v>0.18319146239846029</v>
      </c>
      <c r="DF29" s="21">
        <f t="shared" si="46"/>
        <v>6.7999999999999918</v>
      </c>
      <c r="DG29" s="22">
        <v>0.1</v>
      </c>
      <c r="DH29" s="22">
        <f t="shared" si="47"/>
        <v>11.759899784482261</v>
      </c>
      <c r="DI29" s="22">
        <f t="shared" si="48"/>
        <v>8.599111151231531E-2</v>
      </c>
      <c r="DJ29" s="23">
        <f t="shared" si="10"/>
        <v>66.612776339221242</v>
      </c>
      <c r="DK29" s="23">
        <f t="shared" si="11"/>
        <v>1.6665475222941595</v>
      </c>
      <c r="DL29" s="8">
        <f t="shared" si="12"/>
        <v>1.9750392036391238</v>
      </c>
      <c r="DM29" s="8">
        <f t="shared" si="13"/>
        <v>2.0020463380151288E-2</v>
      </c>
      <c r="DO29" s="21">
        <f t="shared" si="49"/>
        <v>6.7999999999999918</v>
      </c>
      <c r="DP29" s="22">
        <v>0.1</v>
      </c>
      <c r="DQ29" s="22">
        <f t="shared" si="50"/>
        <v>13.013745382285148</v>
      </c>
      <c r="DR29" s="22">
        <f t="shared" si="51"/>
        <v>0.37301436787882336</v>
      </c>
      <c r="DS29" s="23">
        <f t="shared" si="14"/>
        <v>234.50769178877812</v>
      </c>
      <c r="DT29" s="23">
        <f t="shared" si="15"/>
        <v>10.874181057270732</v>
      </c>
      <c r="DU29" s="8">
        <f t="shared" si="16"/>
        <v>5.5500222718126526</v>
      </c>
      <c r="DV29" s="8">
        <f t="shared" si="17"/>
        <v>8.4935341716428248E-2</v>
      </c>
    </row>
    <row r="30" spans="1:126" x14ac:dyDescent="0.2">
      <c r="AG30" s="6"/>
      <c r="AO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7">
        <f>AVERAGE(BE18:BE20)</f>
        <v>14.88000807639196</v>
      </c>
      <c r="BF30" s="7">
        <f>AVERAGE(BF18:BF20,STDEV(BE15:BE16))</f>
        <v>0.78572076407785263</v>
      </c>
      <c r="BG30" s="7"/>
      <c r="BH30" s="7"/>
      <c r="BI30" s="7">
        <f>AVERAGE(BI18:BI20)</f>
        <v>6.5466666666666669</v>
      </c>
      <c r="BJ30" s="7">
        <f>AVERAGE(BJ18:BJ20,STDEV(BI15:BI16))</f>
        <v>4.2744428374650194E-2</v>
      </c>
      <c r="BK30" s="7"/>
      <c r="BL30" s="7"/>
      <c r="BM30" s="30">
        <f>AVERAGE(BM18:BM20)</f>
        <v>291.58666666666664</v>
      </c>
      <c r="BN30" s="30">
        <f>AVERAGE(BN18:BN20,STDEV(BM15:BM16))</f>
        <v>2.127250721063616</v>
      </c>
      <c r="BO30" s="31">
        <f>AVERAGE(BO18:BO20)</f>
        <v>7825.7590573944763</v>
      </c>
      <c r="BP30" s="31">
        <f>AVERAGE(BP18:BP20,STDEV(BO15:BO16))</f>
        <v>305.75554203644833</v>
      </c>
      <c r="BQ30" s="31">
        <f>AVERAGE(BQ18:BQ20)</f>
        <v>4324.7333333333327</v>
      </c>
      <c r="BR30" s="31">
        <f>AVERAGE(BR18:BR20,STDEV(BQ15:BQ16))</f>
        <v>200.78629509039027</v>
      </c>
      <c r="BS30" s="7">
        <f>AVERAGE(BS18:BS20)</f>
        <v>6.1163333333333334</v>
      </c>
      <c r="BT30" s="7">
        <f>AVERAGE(BT18:BT20,STDEV(BS15:BS16))</f>
        <v>0.10259935620451696</v>
      </c>
      <c r="BU30" s="7"/>
      <c r="BV30" s="7"/>
      <c r="BW30" s="6"/>
      <c r="BX30" s="7"/>
      <c r="BY30" s="7"/>
      <c r="BZ30" s="30"/>
      <c r="CA30" s="30"/>
      <c r="CB30" s="7">
        <f>AVERAGE(CB19:CB20)</f>
        <v>2.246</v>
      </c>
      <c r="CC30" s="7">
        <f>AVERAGE(CC19:CC20,STDEV(CB19:CB20))</f>
        <v>0.21278212596703458</v>
      </c>
      <c r="CD30" s="7"/>
      <c r="CE30" s="7">
        <f>AVERAGE(CE19:CE20)</f>
        <v>2.1942465000000002</v>
      </c>
      <c r="CF30" s="7">
        <f>AVERAGE(CF19:CF20,STDEV(CE19:CE20))</f>
        <v>0.21398329447618678</v>
      </c>
      <c r="CG30" s="31"/>
      <c r="CH30" s="16">
        <v>5820</v>
      </c>
      <c r="CI30" s="32">
        <v>0.13400000000000001</v>
      </c>
      <c r="CJ30" s="32">
        <v>4510</v>
      </c>
      <c r="CK30" s="32">
        <v>2.77</v>
      </c>
      <c r="CL30" s="32"/>
      <c r="CM30" s="16">
        <v>1925.07</v>
      </c>
      <c r="CN30" s="79">
        <v>7.1943700000000003E-11</v>
      </c>
      <c r="CO30" s="79">
        <v>2885.23</v>
      </c>
      <c r="CP30" s="79">
        <v>2054760</v>
      </c>
      <c r="CQ30" s="79">
        <v>2.9339400000000002</v>
      </c>
      <c r="CR30" s="6"/>
      <c r="CS30" s="21">
        <f t="shared" si="38"/>
        <v>6.3999999999999915</v>
      </c>
      <c r="CT30" s="22">
        <v>0.1</v>
      </c>
      <c r="CU30" s="21">
        <f t="shared" si="39"/>
        <v>13.955874491744311</v>
      </c>
      <c r="CV30" s="22">
        <f t="shared" si="40"/>
        <v>0.70820894536430634</v>
      </c>
      <c r="CW30" s="23">
        <f t="shared" si="4"/>
        <v>287.60266152586638</v>
      </c>
      <c r="CX30" s="23">
        <f t="shared" si="5"/>
        <v>19.952053646828062</v>
      </c>
      <c r="CY30" s="24">
        <f t="shared" si="41"/>
        <v>8052.7899064893636</v>
      </c>
      <c r="CZ30" s="24">
        <f t="shared" si="42"/>
        <v>962.22314013667278</v>
      </c>
      <c r="DA30" s="24">
        <f t="shared" si="43"/>
        <v>4297.044185934089</v>
      </c>
      <c r="DB30" s="25">
        <f t="shared" si="26"/>
        <v>248.28290225837009</v>
      </c>
      <c r="DC30" s="8">
        <f t="shared" si="8"/>
        <v>5.9474142817640283</v>
      </c>
      <c r="DD30" s="8">
        <f t="shared" si="9"/>
        <v>0.17808080177923591</v>
      </c>
      <c r="DE30" s="6"/>
      <c r="DF30" s="21">
        <f t="shared" si="46"/>
        <v>6.8999999999999915</v>
      </c>
      <c r="DG30" s="22">
        <v>0.1</v>
      </c>
      <c r="DH30" s="22">
        <f t="shared" si="47"/>
        <v>11.886294411830342</v>
      </c>
      <c r="DI30" s="22">
        <f t="shared" si="48"/>
        <v>8.5694935628275459E-2</v>
      </c>
      <c r="DJ30" s="23">
        <f t="shared" si="10"/>
        <v>68.318854390877163</v>
      </c>
      <c r="DK30" s="23">
        <f t="shared" si="11"/>
        <v>1.6876550843531462</v>
      </c>
      <c r="DL30" s="8">
        <f t="shared" si="12"/>
        <v>1.9856996854343683</v>
      </c>
      <c r="DM30" s="8">
        <f t="shared" si="13"/>
        <v>2.0012910646398541E-2</v>
      </c>
      <c r="DN30" s="6"/>
      <c r="DO30" s="21">
        <f t="shared" si="49"/>
        <v>6.8999999999999915</v>
      </c>
      <c r="DP30" s="22">
        <v>0.1</v>
      </c>
      <c r="DQ30" s="22">
        <f t="shared" si="50"/>
        <v>13.164896955046785</v>
      </c>
      <c r="DR30" s="22">
        <f t="shared" si="51"/>
        <v>0.37398699106175348</v>
      </c>
      <c r="DS30" s="23">
        <f t="shared" si="14"/>
        <v>240.72014082303016</v>
      </c>
      <c r="DT30" s="23">
        <f t="shared" si="15"/>
        <v>11.049507566778502</v>
      </c>
      <c r="DU30" s="8">
        <f t="shared" si="16"/>
        <v>5.5686433761324983</v>
      </c>
      <c r="DV30" s="8">
        <f t="shared" si="17"/>
        <v>8.5507376912305144E-2</v>
      </c>
    </row>
    <row r="31" spans="1:126" s="35" customFormat="1" ht="12" customHeight="1" x14ac:dyDescent="0.2">
      <c r="A31" s="1"/>
      <c r="B31" s="1" t="s">
        <v>53</v>
      </c>
      <c r="C31" s="1" t="s">
        <v>49</v>
      </c>
      <c r="D31" s="1"/>
      <c r="E31" s="3"/>
      <c r="F31" s="3"/>
      <c r="G31" s="1"/>
      <c r="H31" s="1"/>
      <c r="I31" s="1"/>
      <c r="J31" s="1"/>
      <c r="K31" s="8"/>
      <c r="L31" s="8"/>
      <c r="M31" s="6"/>
      <c r="N31" s="6"/>
      <c r="O31" s="30"/>
      <c r="P31" s="30"/>
      <c r="Q31" s="1"/>
      <c r="R31" s="1"/>
      <c r="S31" s="31"/>
      <c r="T31" s="31"/>
      <c r="U31" s="6"/>
      <c r="V31" s="7"/>
      <c r="W31" s="7"/>
      <c r="X31" s="6"/>
      <c r="Y31" s="6"/>
      <c r="Z31" s="8"/>
      <c r="AA31" s="8"/>
      <c r="AB31" s="8"/>
      <c r="AC31" s="8"/>
      <c r="AD31" s="8"/>
      <c r="AE31" s="7"/>
      <c r="AF31" s="7"/>
      <c r="AG31" s="21"/>
      <c r="AH31" s="6"/>
      <c r="AI31" s="6"/>
      <c r="AJ31" s="8"/>
      <c r="AK31" s="8"/>
      <c r="AL31" s="8"/>
      <c r="AM31" s="7"/>
      <c r="AN31" s="7"/>
      <c r="AO31" s="21"/>
      <c r="AP31" s="6"/>
      <c r="AQ31" s="6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>
        <f>AS23</f>
        <v>3172</v>
      </c>
      <c r="BE31" s="7">
        <f>AVERAGE(BE23:BE25)</f>
        <v>17.894619624188433</v>
      </c>
      <c r="BF31" s="7">
        <f>AVERAGE(BF23:BF25,)</f>
        <v>0.18071937593307147</v>
      </c>
      <c r="BG31" s="7"/>
      <c r="BH31" s="7"/>
      <c r="BI31" s="7">
        <f>AVERAGE(BI23:BI25)</f>
        <v>8.3978999999999999</v>
      </c>
      <c r="BJ31" s="7">
        <f>AVERAGE(BJ23:BJ25,)</f>
        <v>3.1008750000000002E-2</v>
      </c>
      <c r="BK31" s="7"/>
      <c r="BL31" s="7"/>
      <c r="BM31" s="30">
        <f>AVERAGE(BM23:BM25)</f>
        <v>444.98</v>
      </c>
      <c r="BN31" s="30">
        <f>AVERAGE(BN23:BN25,)</f>
        <v>2.2805249999999999</v>
      </c>
      <c r="BO31" s="31">
        <f>AVERAGE(BO23:BO25)</f>
        <v>13625.668235052313</v>
      </c>
      <c r="BP31" s="31">
        <f>AVERAGE(BP23:BP25,)</f>
        <v>326.88449969946112</v>
      </c>
      <c r="BQ31" s="31">
        <f>AVERAGE(BQ23:BQ25)</f>
        <v>5168.7333333333336</v>
      </c>
      <c r="BR31" s="31">
        <f>AVERAGE(BR23:BR25,)</f>
        <v>189.23</v>
      </c>
      <c r="BS31" s="7">
        <f>AVERAGE(BS23:BS25)</f>
        <v>6.5790000000000006</v>
      </c>
      <c r="BT31" s="7">
        <f>AVERAGE(BT23:BT25,)</f>
        <v>7.71125E-2</v>
      </c>
      <c r="BU31" s="7"/>
      <c r="BV31" s="7"/>
      <c r="BW31" s="6"/>
      <c r="BX31" s="7"/>
      <c r="BY31" s="7"/>
      <c r="BZ31" s="30"/>
      <c r="CA31" s="30"/>
      <c r="CB31" s="7">
        <f>AVERAGE(CB24:CB25)</f>
        <v>2.1672500000000001</v>
      </c>
      <c r="CC31" s="7">
        <f>AVERAGE(CC24:CC25,STDEV(CB24:CB25))</f>
        <v>0.16777309156976417</v>
      </c>
      <c r="CD31" s="7"/>
      <c r="CE31" s="7">
        <f>AVERAGE(CE24:CE25)</f>
        <v>2.1041194999999999</v>
      </c>
      <c r="CF31" s="7">
        <f>AVERAGE(CF24:CF25,STDEV(CE24:CE25))</f>
        <v>0.17080783782709616</v>
      </c>
      <c r="CG31" s="31"/>
      <c r="CH31" s="16">
        <v>6040</v>
      </c>
      <c r="CI31" s="32">
        <v>0.192</v>
      </c>
      <c r="CJ31" s="32">
        <v>4560</v>
      </c>
      <c r="CK31" s="32">
        <v>2.74</v>
      </c>
      <c r="CL31" s="32"/>
      <c r="CM31" s="16">
        <v>1997.17</v>
      </c>
      <c r="CN31" s="79">
        <v>2.3636200000000002E-10</v>
      </c>
      <c r="CO31" s="79">
        <v>2930.66</v>
      </c>
      <c r="CP31" s="79">
        <v>2143850</v>
      </c>
      <c r="CQ31" s="79">
        <v>2.9238299999999997</v>
      </c>
      <c r="CR31" s="6"/>
      <c r="CS31" s="21">
        <f t="shared" si="38"/>
        <v>6.4999999999999911</v>
      </c>
      <c r="CT31" s="22">
        <v>0.1</v>
      </c>
      <c r="CU31" s="21">
        <f t="shared" si="39"/>
        <v>14.095832612410232</v>
      </c>
      <c r="CV31" s="22">
        <f t="shared" si="40"/>
        <v>0.69072227415596599</v>
      </c>
      <c r="CW31" s="23">
        <f t="shared" si="4"/>
        <v>295.02577657774572</v>
      </c>
      <c r="CX31" s="23">
        <f t="shared" si="5"/>
        <v>19.881419866730511</v>
      </c>
      <c r="CY31" s="24">
        <f t="shared" si="41"/>
        <v>8318.4592917824011</v>
      </c>
      <c r="CZ31" s="24">
        <f t="shared" si="42"/>
        <v>988.22973596560337</v>
      </c>
      <c r="DA31" s="24">
        <f t="shared" si="43"/>
        <v>4348.452337860047</v>
      </c>
      <c r="DB31" s="25">
        <f t="shared" si="26"/>
        <v>247.22647280003184</v>
      </c>
      <c r="DC31" s="8">
        <f t="shared" si="8"/>
        <v>5.9754582977255275</v>
      </c>
      <c r="DD31" s="8">
        <f t="shared" si="9"/>
        <v>0.17294426090687809</v>
      </c>
      <c r="DE31"/>
      <c r="DF31" s="21">
        <f t="shared" si="46"/>
        <v>6.9999999999999911</v>
      </c>
      <c r="DG31" s="22">
        <v>0.1</v>
      </c>
      <c r="DH31" s="22">
        <f t="shared" si="47"/>
        <v>12.012655503130057</v>
      </c>
      <c r="DI31" s="22">
        <f t="shared" si="48"/>
        <v>8.5390959196576688E-2</v>
      </c>
      <c r="DJ31" s="23">
        <f t="shared" si="10"/>
        <v>70.04579423875127</v>
      </c>
      <c r="DK31" s="23">
        <f t="shared" si="11"/>
        <v>1.7087276084029241</v>
      </c>
      <c r="DL31" s="8">
        <f t="shared" si="12"/>
        <v>1.9962556828130169</v>
      </c>
      <c r="DM31" s="8">
        <f t="shared" si="13"/>
        <v>2.0008337211350757E-2</v>
      </c>
      <c r="DN31" s="6"/>
      <c r="DO31" s="21">
        <f t="shared" si="49"/>
        <v>6.9999999999999911</v>
      </c>
      <c r="DP31" s="22">
        <v>0.1</v>
      </c>
      <c r="DQ31" s="22">
        <f t="shared" si="50"/>
        <v>13.315640881670928</v>
      </c>
      <c r="DR31" s="22">
        <f t="shared" si="51"/>
        <v>0.37490789970274596</v>
      </c>
      <c r="DS31" s="23">
        <f t="shared" si="14"/>
        <v>247.00513835499538</v>
      </c>
      <c r="DT31" s="23">
        <f t="shared" si="15"/>
        <v>11.22449983997393</v>
      </c>
      <c r="DU31" s="8">
        <f t="shared" si="16"/>
        <v>5.5871524359206726</v>
      </c>
      <c r="DV31" s="8">
        <f t="shared" si="17"/>
        <v>8.6052411720007438E-2</v>
      </c>
    </row>
    <row r="32" spans="1:126" s="6" customFormat="1" x14ac:dyDescent="0.2">
      <c r="A32" s="1"/>
      <c r="B32" s="1"/>
      <c r="C32" s="1"/>
      <c r="D32" s="17" t="s">
        <v>50</v>
      </c>
      <c r="E32" s="3">
        <v>0.45064000000000004</v>
      </c>
      <c r="F32" s="3">
        <v>1.8091434437324317E-3</v>
      </c>
      <c r="G32" s="22">
        <v>15.746533333333334</v>
      </c>
      <c r="H32" s="22">
        <v>8.2947774734068204E-3</v>
      </c>
      <c r="I32" s="22"/>
      <c r="J32" s="22"/>
      <c r="K32" s="22">
        <v>15.292522792204936</v>
      </c>
      <c r="L32" s="22">
        <v>0.16065229681491766</v>
      </c>
      <c r="M32" s="47">
        <v>7.4165000000000001</v>
      </c>
      <c r="N32" s="47">
        <v>3.5138000000000003E-2</v>
      </c>
      <c r="O32" s="48">
        <v>365.12</v>
      </c>
      <c r="P32" s="48">
        <v>2.4148999999999998</v>
      </c>
      <c r="Q32" s="24">
        <f>-183.188*K32+15.605*K32^2+2.785*K32^3</f>
        <v>10808.073196860307</v>
      </c>
      <c r="R32" s="25">
        <f>5.6086E-24*Q32^6-9.5099E-19*Q32^5+0.000000000000063444*Q32^4-0.0000000020986*Q32^3+0.000037293*Q32^2-0.30595*Q32+1213.6</f>
        <v>348.08447689044533</v>
      </c>
      <c r="S32" s="55">
        <v>4775.6000000000004</v>
      </c>
      <c r="T32" s="55">
        <v>254.15</v>
      </c>
      <c r="V32" s="47">
        <v>6.2552000000000003</v>
      </c>
      <c r="W32" s="47">
        <v>8.8375999999999996E-2</v>
      </c>
      <c r="Z32" s="8"/>
      <c r="AA32" s="8"/>
      <c r="AB32" s="8"/>
      <c r="AC32" s="8"/>
      <c r="AD32" s="8"/>
      <c r="AE32" s="47"/>
      <c r="AF32" s="47"/>
      <c r="AG32" s="7"/>
      <c r="AJ32" s="8"/>
      <c r="AK32" s="8"/>
      <c r="AL32" s="8"/>
      <c r="AM32" s="47"/>
      <c r="AN32" s="47"/>
      <c r="AO32" s="7"/>
      <c r="AT32" s="5"/>
      <c r="AU32" s="4"/>
      <c r="AV32" s="4"/>
      <c r="AW32" s="4"/>
      <c r="AX32" s="4"/>
      <c r="AY32" s="4"/>
      <c r="AZ32" s="4"/>
      <c r="BA32" s="9"/>
      <c r="BB32" s="9"/>
      <c r="BC32" s="9"/>
      <c r="BD32" s="9"/>
      <c r="BE32" s="9"/>
      <c r="BF32" s="9"/>
      <c r="BG32" s="9"/>
      <c r="BH32" s="9"/>
      <c r="BI32" s="7"/>
      <c r="BJ32" s="7"/>
      <c r="BK32" s="7"/>
      <c r="BL32" s="7"/>
      <c r="BM32" s="30"/>
      <c r="BN32" s="30"/>
      <c r="BO32" s="31"/>
      <c r="BP32" s="31"/>
      <c r="BQ32" s="31"/>
      <c r="BR32" s="31"/>
      <c r="BS32" s="7"/>
      <c r="BT32" s="7"/>
      <c r="BU32" s="7"/>
      <c r="BV32" s="7"/>
      <c r="BW32" s="7"/>
      <c r="BX32" s="7"/>
      <c r="BY32" s="7"/>
      <c r="BZ32" s="30"/>
      <c r="CA32" s="30"/>
      <c r="CB32" s="7"/>
      <c r="CC32" s="7"/>
      <c r="CD32" s="7"/>
      <c r="CE32" s="7"/>
      <c r="CF32" s="7"/>
      <c r="CH32" s="16">
        <v>6260</v>
      </c>
      <c r="CI32" s="32">
        <v>0.26600000000000001</v>
      </c>
      <c r="CJ32" s="32">
        <v>4620</v>
      </c>
      <c r="CK32" s="32">
        <v>2.7</v>
      </c>
      <c r="CL32" s="32"/>
      <c r="CM32" s="16">
        <v>2069.27</v>
      </c>
      <c r="CN32" s="79">
        <v>7.1724E-10</v>
      </c>
      <c r="CO32" s="79">
        <v>2974.63</v>
      </c>
      <c r="CP32" s="79">
        <v>2233220</v>
      </c>
      <c r="CQ32" s="79">
        <v>2.91357</v>
      </c>
      <c r="CS32" s="21">
        <f t="shared" si="38"/>
        <v>6.5999999999999908</v>
      </c>
      <c r="CT32" s="22">
        <v>0.1</v>
      </c>
      <c r="CU32" s="21">
        <f t="shared" si="39"/>
        <v>14.235523431391766</v>
      </c>
      <c r="CV32" s="22">
        <f t="shared" si="40"/>
        <v>0.67339479713825279</v>
      </c>
      <c r="CW32" s="23">
        <f t="shared" si="4"/>
        <v>302.5333439639374</v>
      </c>
      <c r="CX32" s="23">
        <f t="shared" si="5"/>
        <v>19.803075304956053</v>
      </c>
      <c r="CY32" s="24">
        <f t="shared" si="41"/>
        <v>8588.8314938138938</v>
      </c>
      <c r="CZ32" s="24">
        <f t="shared" si="42"/>
        <v>1014.5540978879286</v>
      </c>
      <c r="DA32" s="24">
        <f t="shared" si="43"/>
        <v>4399.0652825548423</v>
      </c>
      <c r="DB32" s="25">
        <f t="shared" si="26"/>
        <v>246.25259415535584</v>
      </c>
      <c r="DC32" s="8">
        <f t="shared" si="8"/>
        <v>6.0033062383944822</v>
      </c>
      <c r="DD32" s="8">
        <f t="shared" si="9"/>
        <v>0.16778918180494529</v>
      </c>
      <c r="DE32" s="35"/>
      <c r="DF32" s="21">
        <f t="shared" si="46"/>
        <v>7.0999999999999908</v>
      </c>
      <c r="DG32" s="22">
        <v>0.1</v>
      </c>
      <c r="DH32" s="22">
        <f t="shared" si="47"/>
        <v>12.138991613531809</v>
      </c>
      <c r="DI32" s="22">
        <f t="shared" si="48"/>
        <v>8.5079403706338486E-2</v>
      </c>
      <c r="DJ32" s="23">
        <f t="shared" si="10"/>
        <v>71.793638099911092</v>
      </c>
      <c r="DK32" s="23">
        <f t="shared" si="11"/>
        <v>1.7297652943903117</v>
      </c>
      <c r="DL32" s="8">
        <f t="shared" si="12"/>
        <v>2.0067070536330327</v>
      </c>
      <c r="DM32" s="8">
        <f t="shared" si="13"/>
        <v>2.0006640364921058E-2</v>
      </c>
      <c r="DO32" s="21">
        <f t="shared" si="49"/>
        <v>7.0999999999999908</v>
      </c>
      <c r="DP32" s="22">
        <v>0.1</v>
      </c>
      <c r="DQ32" s="22">
        <f t="shared" si="50"/>
        <v>13.465965674617768</v>
      </c>
      <c r="DR32" s="22">
        <f t="shared" si="51"/>
        <v>0.37577949610410899</v>
      </c>
      <c r="DS32" s="23">
        <f t="shared" si="14"/>
        <v>253.362144167933</v>
      </c>
      <c r="DT32" s="23">
        <f t="shared" si="15"/>
        <v>11.399157300175673</v>
      </c>
      <c r="DU32" s="8">
        <f t="shared" si="16"/>
        <v>5.6055610195981238</v>
      </c>
      <c r="DV32" s="8">
        <f t="shared" si="17"/>
        <v>8.6572476214366922E-2</v>
      </c>
    </row>
    <row r="33" spans="1:126" s="6" customFormat="1" x14ac:dyDescent="0.2">
      <c r="A33" s="1"/>
      <c r="B33" s="1"/>
      <c r="C33" s="1"/>
      <c r="D33" s="1" t="s">
        <v>59</v>
      </c>
      <c r="E33" s="3">
        <v>0.48852500000000004</v>
      </c>
      <c r="F33" s="3">
        <v>3.1020154738492069E-3</v>
      </c>
      <c r="I33" s="21">
        <v>16.302108674717182</v>
      </c>
      <c r="J33" s="22">
        <v>0.10986864036677593</v>
      </c>
      <c r="Q33" s="24"/>
      <c r="R33" s="25"/>
      <c r="S33" s="31"/>
      <c r="T33" s="31"/>
      <c r="X33" s="7">
        <v>2.3315999999999999</v>
      </c>
      <c r="Y33" s="7">
        <v>0.17327000000000001</v>
      </c>
      <c r="Z33" s="8"/>
      <c r="AA33" s="7">
        <v>8.5970999999999993</v>
      </c>
      <c r="AB33" s="7">
        <v>0.31067</v>
      </c>
      <c r="AC33" s="7">
        <v>14.651</v>
      </c>
      <c r="AD33" s="7">
        <v>5.9672999999999997E-2</v>
      </c>
      <c r="AE33" s="8">
        <f>(AC33/(AC33-AA33))*X33</f>
        <v>5.6426884487685625</v>
      </c>
      <c r="AF33" s="8">
        <f>AVERAGE(ABS(AE33-((AC33-AD33)/((AC33-AD33)-AA33)*X33)),ABS(AE33-((AC33+AD33)/((AC33+AD33)-AA33))*X33),ABS(AE33-(AC33/(AC33-(AA33-AB33)))*X33),ABS(AE33-(AC33/(AC33-(AA33+AB33)))*X33),ABS(AE33-(AC33/(AC33-AA33))*(X33-Y33)),ABS(AE33-(AC33/(AC33-AA33))*(X33+Y33)))</f>
        <v>0.24743406549097222</v>
      </c>
      <c r="AG33" s="8"/>
      <c r="AH33" s="7">
        <v>2.280516</v>
      </c>
      <c r="AI33" s="7">
        <v>0.179643</v>
      </c>
      <c r="AJ33" s="8"/>
      <c r="AK33" s="7">
        <v>15.042733</v>
      </c>
      <c r="AL33" s="7">
        <v>9.0822E-2</v>
      </c>
      <c r="AM33" s="8">
        <f>(AK33/(AK33-AA33))*AH33</f>
        <v>5.3222380626120032</v>
      </c>
      <c r="AN33" s="8">
        <f>AVERAGE(ABS(AM33-((AK33-AL33)/((AK33-AL33)-AA33)*AH33)),ABS(AM33-((AK33+AL33)/((AK33+AL33)-AA33))*AH33),ABS(AM33-(AK33/(AK33-(AA33-AB33)))*AH33),ABS(AM33-(AK33/(AK33-(AA33+AB33)))*AH33),ABS(AM33-(AK33/(AK33-AA33))*(AH33-AI33)),ABS(AM33-(AK33/(AK33-AA33))*(AH33+AI33)))</f>
        <v>0.23974586701100753</v>
      </c>
      <c r="AO33" s="8"/>
      <c r="AT33" s="5"/>
      <c r="AU33" s="4"/>
      <c r="AV33" s="4"/>
      <c r="AW33" s="4"/>
      <c r="AX33" s="4"/>
      <c r="AY33" s="4"/>
      <c r="AZ33" s="4"/>
      <c r="BA33" s="9"/>
      <c r="BB33" s="9"/>
      <c r="BC33" s="9"/>
      <c r="BD33" s="9"/>
      <c r="BE33" s="9"/>
      <c r="BF33" s="9"/>
      <c r="BG33" s="9"/>
      <c r="BH33" s="9"/>
      <c r="BI33" s="7"/>
      <c r="BJ33" s="7"/>
      <c r="BK33" s="7"/>
      <c r="BL33" s="7"/>
      <c r="BM33" s="30"/>
      <c r="BN33" s="30"/>
      <c r="BO33" s="31"/>
      <c r="BP33" s="31"/>
      <c r="BQ33" s="31"/>
      <c r="BR33" s="31"/>
      <c r="BS33" s="7"/>
      <c r="BT33" s="7"/>
      <c r="BU33" s="7"/>
      <c r="BV33" s="7"/>
      <c r="BW33" s="7"/>
      <c r="BX33" s="7"/>
      <c r="BY33" s="7"/>
      <c r="BZ33" s="30"/>
      <c r="CA33" s="30"/>
      <c r="CB33" s="7"/>
      <c r="CC33" s="7"/>
      <c r="CD33" s="7"/>
      <c r="CE33" s="7"/>
      <c r="CF33" s="7"/>
      <c r="CH33" s="16">
        <v>6480</v>
      </c>
      <c r="CI33" s="32">
        <v>0.35799999999999998</v>
      </c>
      <c r="CJ33" s="32">
        <v>4670</v>
      </c>
      <c r="CK33" s="32">
        <v>2.66</v>
      </c>
      <c r="CL33" s="32"/>
      <c r="CM33" s="16">
        <v>2141.37</v>
      </c>
      <c r="CN33" s="79">
        <v>2.0263800000000002E-9</v>
      </c>
      <c r="CO33" s="79">
        <v>3017.22</v>
      </c>
      <c r="CP33" s="79">
        <v>2322880</v>
      </c>
      <c r="CQ33" s="79">
        <v>2.9031500000000001</v>
      </c>
      <c r="CS33" s="21">
        <f t="shared" si="38"/>
        <v>6.6999999999999904</v>
      </c>
      <c r="CT33" s="22">
        <v>0.1</v>
      </c>
      <c r="CU33" s="21">
        <f t="shared" si="39"/>
        <v>14.374940300749495</v>
      </c>
      <c r="CV33" s="22">
        <f t="shared" si="40"/>
        <v>0.65623613088075627</v>
      </c>
      <c r="CW33" s="23">
        <f t="shared" si="4"/>
        <v>310.12496204836913</v>
      </c>
      <c r="CX33" s="23">
        <f t="shared" si="5"/>
        <v>19.717377874710252</v>
      </c>
      <c r="CY33" s="24">
        <f t="shared" si="41"/>
        <v>8863.9088078771238</v>
      </c>
      <c r="CZ33" s="24">
        <f t="shared" si="42"/>
        <v>1041.1969441802476</v>
      </c>
      <c r="DA33" s="24">
        <f t="shared" si="43"/>
        <v>4448.9089843745478</v>
      </c>
      <c r="DB33" s="25">
        <f t="shared" si="26"/>
        <v>245.35629937161684</v>
      </c>
      <c r="DC33" s="8">
        <f t="shared" si="8"/>
        <v>6.0309664902400781</v>
      </c>
      <c r="DD33" s="8">
        <f t="shared" si="9"/>
        <v>0.16262235856301999</v>
      </c>
      <c r="DF33" s="21">
        <f t="shared" si="46"/>
        <v>7.1999999999999904</v>
      </c>
      <c r="DG33" s="22">
        <v>0.1</v>
      </c>
      <c r="DH33" s="22">
        <f t="shared" si="47"/>
        <v>12.265310861715708</v>
      </c>
      <c r="DI33" s="22">
        <f t="shared" si="48"/>
        <v>8.4760492536705812E-2</v>
      </c>
      <c r="DJ33" s="23">
        <f t="shared" si="10"/>
        <v>73.562428424226027</v>
      </c>
      <c r="DK33" s="23">
        <f t="shared" si="11"/>
        <v>1.7507683917388235</v>
      </c>
      <c r="DL33" s="8">
        <f t="shared" si="12"/>
        <v>2.0170536866810362</v>
      </c>
      <c r="DM33" s="8">
        <f t="shared" si="13"/>
        <v>2.0007718204900549E-2</v>
      </c>
      <c r="DO33" s="21">
        <f t="shared" si="49"/>
        <v>7.1999999999999904</v>
      </c>
      <c r="DP33" s="22">
        <v>0.1</v>
      </c>
      <c r="DQ33" s="22">
        <f t="shared" si="50"/>
        <v>13.61586121874894</v>
      </c>
      <c r="DR33" s="22">
        <f t="shared" si="51"/>
        <v>0.37660412657322118</v>
      </c>
      <c r="DS33" s="23">
        <f t="shared" si="14"/>
        <v>259.79063205372944</v>
      </c>
      <c r="DT33" s="23">
        <f t="shared" si="15"/>
        <v>11.573481254427293</v>
      </c>
      <c r="DU33" s="8">
        <f t="shared" si="16"/>
        <v>5.6238797878362536</v>
      </c>
      <c r="DV33" s="8">
        <f t="shared" si="17"/>
        <v>8.7069485340222297E-2</v>
      </c>
    </row>
    <row r="34" spans="1:126" x14ac:dyDescent="0.2">
      <c r="A34" s="1"/>
      <c r="B34" s="1"/>
      <c r="C34" s="1"/>
      <c r="D34" s="38" t="s">
        <v>60</v>
      </c>
      <c r="E34" s="3">
        <v>1.52928</v>
      </c>
      <c r="F34" s="3">
        <v>1.5303594349040509E-3</v>
      </c>
      <c r="K34" s="8">
        <v>14.358477655677648</v>
      </c>
      <c r="L34" s="8">
        <v>1.228916378667295E-2</v>
      </c>
      <c r="M34" s="7">
        <v>7.7023999999999999</v>
      </c>
      <c r="N34" s="7">
        <v>0.29111999999999999</v>
      </c>
      <c r="O34" s="48">
        <v>292.89999999999998</v>
      </c>
      <c r="P34" s="48">
        <v>11.127000000000001</v>
      </c>
      <c r="Q34" s="1"/>
      <c r="R34" s="1"/>
      <c r="S34" s="55"/>
      <c r="T34" s="55"/>
      <c r="U34" s="6"/>
      <c r="V34" s="8">
        <f>(K34/(K34-M34))*$AQ$3/1000</f>
        <v>5.7165747991370059</v>
      </c>
      <c r="W34" s="8">
        <f>AVERAGE(ABS(V34-((K34-L34)/((K34-L34)-(M34-N34)))*$AQ$3/1000),ABS(V34-((K34+L34)/((K34+L34)-(M34+N34)))*$AQ$3/1000))</f>
        <v>0.24479626807666888</v>
      </c>
      <c r="X34" s="6"/>
      <c r="Y34" s="6"/>
      <c r="AE34" s="8"/>
      <c r="AF34" s="8"/>
      <c r="AG34" s="8"/>
      <c r="AH34" s="6"/>
      <c r="AI34" s="6"/>
      <c r="AM34" s="8"/>
      <c r="AN34" s="8"/>
      <c r="AO34" s="8"/>
      <c r="AS34" s="6"/>
      <c r="AT34" s="5"/>
      <c r="AU34" s="4"/>
      <c r="AV34" s="4"/>
      <c r="AW34" s="4"/>
      <c r="AX34" s="4"/>
      <c r="AY34" s="4"/>
      <c r="AZ34" s="4"/>
      <c r="BA34" s="9"/>
      <c r="BB34" s="9"/>
      <c r="BC34" s="9"/>
      <c r="BD34" s="9"/>
      <c r="BE34" s="9"/>
      <c r="BF34" s="9"/>
      <c r="BG34" s="9"/>
      <c r="BH34" s="9"/>
      <c r="BI34" s="7"/>
      <c r="BJ34" s="7"/>
      <c r="BK34" s="7"/>
      <c r="BL34" s="7"/>
      <c r="BM34" s="30"/>
      <c r="BN34" s="30"/>
      <c r="BO34" s="31"/>
      <c r="BP34" s="31"/>
      <c r="BQ34" s="31"/>
      <c r="BR34" s="31"/>
      <c r="BS34" s="7"/>
      <c r="BT34" s="7"/>
      <c r="BV34" s="22"/>
      <c r="BW34" s="22"/>
      <c r="BX34" s="22"/>
      <c r="BY34" s="22"/>
      <c r="BZ34" s="23"/>
      <c r="CA34" s="23"/>
      <c r="CB34" s="22"/>
      <c r="CC34" s="22"/>
      <c r="CD34" s="21"/>
      <c r="CE34" s="22"/>
      <c r="CF34" s="22"/>
      <c r="CH34" s="16">
        <v>6710</v>
      </c>
      <c r="CI34" s="32">
        <v>0.47</v>
      </c>
      <c r="CJ34" s="32">
        <v>4720</v>
      </c>
      <c r="CK34" s="32">
        <v>2.61</v>
      </c>
      <c r="CL34" s="32"/>
      <c r="CM34" s="16">
        <v>2163</v>
      </c>
      <c r="CN34" s="79">
        <v>4.1212199999999999E-10</v>
      </c>
      <c r="CO34" s="79">
        <v>3492.09</v>
      </c>
      <c r="CP34" s="79">
        <v>3349840</v>
      </c>
      <c r="CQ34" s="79">
        <v>2.7317900000000002</v>
      </c>
      <c r="CR34" s="6"/>
      <c r="CS34" s="21">
        <f t="shared" si="38"/>
        <v>6.7999999999999901</v>
      </c>
      <c r="CT34" s="22">
        <v>0.1</v>
      </c>
      <c r="CU34" s="21">
        <f t="shared" si="39"/>
        <v>14.514077504850674</v>
      </c>
      <c r="CV34" s="22">
        <f t="shared" si="40"/>
        <v>0.63925498949052395</v>
      </c>
      <c r="CW34" s="23">
        <f t="shared" si="4"/>
        <v>317.80024104620992</v>
      </c>
      <c r="CX34" s="23">
        <f t="shared" si="5"/>
        <v>19.624678449904877</v>
      </c>
      <c r="CY34" s="24">
        <f t="shared" si="41"/>
        <v>9143.6939488507051</v>
      </c>
      <c r="CZ34" s="24">
        <f t="shared" si="42"/>
        <v>1068.1590957379819</v>
      </c>
      <c r="DA34" s="24">
        <f t="shared" si="43"/>
        <v>4498.0081342706853</v>
      </c>
      <c r="DB34" s="25">
        <f t="shared" si="26"/>
        <v>244.53316223844558</v>
      </c>
      <c r="DC34" s="8">
        <f t="shared" si="8"/>
        <v>6.0584469803721257</v>
      </c>
      <c r="DD34" s="8">
        <f t="shared" si="9"/>
        <v>0.15745007199865357</v>
      </c>
      <c r="DE34" s="6"/>
      <c r="DF34" s="21">
        <f t="shared" si="46"/>
        <v>7.2999999999999901</v>
      </c>
      <c r="DG34" s="22">
        <v>0.1</v>
      </c>
      <c r="DH34" s="22">
        <f t="shared" si="47"/>
        <v>12.39162094719576</v>
      </c>
      <c r="DI34" s="22">
        <f t="shared" si="48"/>
        <v>8.443445047504472E-2</v>
      </c>
      <c r="DJ34" s="23">
        <f t="shared" si="10"/>
        <v>75.352207817802594</v>
      </c>
      <c r="DK34" s="23">
        <f t="shared" si="11"/>
        <v>1.7717371984176893</v>
      </c>
      <c r="DL34" s="8">
        <f t="shared" si="12"/>
        <v>2.0272955029574757</v>
      </c>
      <c r="DM34" s="8">
        <f t="shared" si="13"/>
        <v>2.0011469649307667E-2</v>
      </c>
      <c r="DN34" s="6"/>
      <c r="DO34" s="21">
        <f t="shared" si="49"/>
        <v>7.2999999999999901</v>
      </c>
      <c r="DP34" s="22">
        <v>0.1</v>
      </c>
      <c r="DQ34" s="22">
        <f t="shared" si="50"/>
        <v>13.76531868678258</v>
      </c>
      <c r="DR34" s="22">
        <f t="shared" si="51"/>
        <v>0.37738408049173611</v>
      </c>
      <c r="DS34" s="23">
        <f t="shared" si="14"/>
        <v>266.29008999580867</v>
      </c>
      <c r="DT34" s="23">
        <f t="shared" si="15"/>
        <v>11.74747477944139</v>
      </c>
      <c r="DU34" s="8">
        <f t="shared" si="16"/>
        <v>5.6421185539620859</v>
      </c>
      <c r="DV34" s="8">
        <f t="shared" si="17"/>
        <v>8.754524446732459E-2</v>
      </c>
    </row>
    <row r="35" spans="1:126" s="6" customFormat="1" x14ac:dyDescent="0.2">
      <c r="A35" s="1"/>
      <c r="B35" s="1"/>
      <c r="C35" s="1"/>
      <c r="D35" s="1"/>
      <c r="E35" s="3"/>
      <c r="F35" s="3"/>
      <c r="G35" s="35"/>
      <c r="H35" s="35"/>
      <c r="I35" s="35"/>
      <c r="J35" s="35"/>
      <c r="K35" s="8"/>
      <c r="L35" s="8"/>
      <c r="O35" s="30"/>
      <c r="P35" s="30"/>
      <c r="Q35" s="1"/>
      <c r="R35" s="1"/>
      <c r="S35" s="31"/>
      <c r="T35" s="31"/>
      <c r="V35" s="7"/>
      <c r="W35" s="7"/>
      <c r="Z35" s="8"/>
      <c r="AA35" s="8"/>
      <c r="AB35" s="8"/>
      <c r="AC35" s="8"/>
      <c r="AD35" s="8"/>
      <c r="AE35" s="7"/>
      <c r="AF35" s="7"/>
      <c r="AG35" s="8"/>
      <c r="AJ35" s="8"/>
      <c r="AK35" s="8"/>
      <c r="AL35" s="8"/>
      <c r="AM35" s="7"/>
      <c r="AN35" s="7"/>
      <c r="AO35" s="8"/>
      <c r="AS35" s="33"/>
      <c r="AT35" s="5"/>
      <c r="AU35" s="4"/>
      <c r="AV35" s="4"/>
      <c r="AW35" s="4"/>
      <c r="AX35" s="4"/>
      <c r="AY35" s="4"/>
      <c r="AZ35" s="4"/>
      <c r="BA35" s="9"/>
      <c r="BB35" s="9"/>
      <c r="BC35" s="9"/>
      <c r="BD35" s="9"/>
      <c r="BE35" s="9"/>
      <c r="BF35" s="9"/>
      <c r="BG35" s="9"/>
      <c r="BH35" s="9"/>
      <c r="BI35" s="7"/>
      <c r="BJ35" s="7"/>
      <c r="BK35" s="7"/>
      <c r="BL35" s="7"/>
      <c r="BM35" s="30"/>
      <c r="BN35" s="30"/>
      <c r="BO35" s="31"/>
      <c r="BP35" s="31"/>
      <c r="BQ35" s="31"/>
      <c r="BR35" s="31"/>
      <c r="BS35" s="7"/>
      <c r="BT35" s="7"/>
      <c r="BV35" s="7"/>
      <c r="BW35" s="7"/>
      <c r="BX35" s="7"/>
      <c r="BY35" s="7"/>
      <c r="BZ35" s="30"/>
      <c r="CA35" s="30"/>
      <c r="CB35" s="7"/>
      <c r="CC35" s="7"/>
      <c r="CD35" s="7"/>
      <c r="CE35" s="7"/>
      <c r="CF35" s="7"/>
      <c r="CH35" s="16">
        <v>6930</v>
      </c>
      <c r="CI35" s="32">
        <v>0.60199999999999998</v>
      </c>
      <c r="CJ35" s="32">
        <v>4770</v>
      </c>
      <c r="CK35" s="32">
        <v>2.57</v>
      </c>
      <c r="CL35" s="32"/>
      <c r="CM35" s="16">
        <v>2197.8000000000002</v>
      </c>
      <c r="CN35" s="79">
        <v>4.2646200000000001E-9</v>
      </c>
      <c r="CO35" s="79">
        <v>3509.13</v>
      </c>
      <c r="CP35" s="79">
        <v>3386990</v>
      </c>
      <c r="CQ35" s="79">
        <v>2.7259099999999998</v>
      </c>
      <c r="CS35" s="21">
        <f t="shared" si="38"/>
        <v>6.8999999999999897</v>
      </c>
      <c r="CT35" s="22">
        <v>0.1</v>
      </c>
      <c r="CU35" s="21">
        <f t="shared" si="39"/>
        <v>14.652930197477703</v>
      </c>
      <c r="CV35" s="22">
        <f t="shared" si="40"/>
        <v>0.62245923788643998</v>
      </c>
      <c r="CW35" s="23">
        <f t="shared" si="4"/>
        <v>325.55880312755914</v>
      </c>
      <c r="CX35" s="23">
        <f t="shared" si="5"/>
        <v>19.52532057595522</v>
      </c>
      <c r="CY35" s="24">
        <f t="shared" si="41"/>
        <v>9428.1900851464961</v>
      </c>
      <c r="CZ35" s="24">
        <f t="shared" si="42"/>
        <v>1095.4414714036297</v>
      </c>
      <c r="DA35" s="24">
        <f t="shared" si="43"/>
        <v>4546.3862261558552</v>
      </c>
      <c r="DB35" s="25">
        <f t="shared" si="26"/>
        <v>243.77919028758879</v>
      </c>
      <c r="DC35" s="8">
        <f t="shared" si="8"/>
        <v>6.0857551963034862</v>
      </c>
      <c r="DD35" s="8">
        <f t="shared" si="9"/>
        <v>0.15227812249229</v>
      </c>
      <c r="DE35"/>
      <c r="DF35" s="21">
        <f t="shared" si="46"/>
        <v>7.3999999999999897</v>
      </c>
      <c r="DG35" s="22">
        <v>0.1</v>
      </c>
      <c r="DH35" s="22">
        <f t="shared" si="47"/>
        <v>12.517929167008568</v>
      </c>
      <c r="DI35" s="22">
        <f t="shared" si="48"/>
        <v>8.4101503265637145E-2</v>
      </c>
      <c r="DJ35" s="23">
        <f t="shared" si="10"/>
        <v>77.163018971274099</v>
      </c>
      <c r="DK35" s="23">
        <f t="shared" si="11"/>
        <v>1.7926720599213439</v>
      </c>
      <c r="DL35" s="8">
        <f t="shared" si="12"/>
        <v>2.0374324567319007</v>
      </c>
      <c r="DM35" s="8">
        <f t="shared" si="13"/>
        <v>2.0017794457023008E-2</v>
      </c>
      <c r="DO35" s="21">
        <f t="shared" si="49"/>
        <v>7.3999999999999897</v>
      </c>
      <c r="DP35" s="22">
        <v>0.1</v>
      </c>
      <c r="DQ35" s="22">
        <f t="shared" si="50"/>
        <v>13.914330459079631</v>
      </c>
      <c r="DR35" s="22">
        <f t="shared" si="51"/>
        <v>0.37812158959318998</v>
      </c>
      <c r="DS35" s="23">
        <f t="shared" si="14"/>
        <v>272.86002030255116</v>
      </c>
      <c r="DT35" s="23">
        <f t="shared" si="15"/>
        <v>11.921142611149889</v>
      </c>
      <c r="DU35" s="8">
        <f t="shared" si="16"/>
        <v>5.6602863407347801</v>
      </c>
      <c r="DV35" s="8">
        <f t="shared" si="17"/>
        <v>8.8001454836918569E-2</v>
      </c>
    </row>
    <row r="36" spans="1:126" s="6" customFormat="1" x14ac:dyDescent="0.2">
      <c r="A36" s="1"/>
      <c r="B36" s="1" t="s">
        <v>55</v>
      </c>
      <c r="C36" s="1" t="s">
        <v>49</v>
      </c>
      <c r="D36" s="1"/>
      <c r="E36" s="3"/>
      <c r="F36" s="3"/>
      <c r="G36" s="1"/>
      <c r="H36" s="1"/>
      <c r="I36" s="1"/>
      <c r="J36" s="1"/>
      <c r="O36" s="30"/>
      <c r="P36" s="30"/>
      <c r="Q36" s="18"/>
      <c r="R36" s="1"/>
      <c r="S36" s="31"/>
      <c r="T36" s="31"/>
      <c r="V36" s="7"/>
      <c r="W36" s="7"/>
      <c r="Z36" s="8"/>
      <c r="AA36" s="8"/>
      <c r="AB36" s="8"/>
      <c r="AC36" s="8"/>
      <c r="AD36" s="8"/>
      <c r="AE36" s="7"/>
      <c r="AF36" s="7"/>
      <c r="AJ36" s="8"/>
      <c r="AK36" s="8"/>
      <c r="AL36" s="8"/>
      <c r="AM36" s="7"/>
      <c r="AN36" s="7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7"/>
      <c r="BJ36" s="7"/>
      <c r="BK36" s="7"/>
      <c r="BL36" s="7"/>
      <c r="BM36" s="30"/>
      <c r="BN36" s="30"/>
      <c r="BS36" s="7"/>
      <c r="BT36" s="7"/>
      <c r="BZ36" s="30"/>
      <c r="CA36" s="30"/>
      <c r="CH36" s="16">
        <v>7150</v>
      </c>
      <c r="CI36" s="32">
        <v>0.755</v>
      </c>
      <c r="CJ36" s="32">
        <v>4820</v>
      </c>
      <c r="CK36" s="32">
        <v>2.52</v>
      </c>
      <c r="CL36" s="32"/>
      <c r="CM36" s="16">
        <v>2232.6</v>
      </c>
      <c r="CN36" s="79">
        <v>6.5678900000000002E-9</v>
      </c>
      <c r="CO36" s="79">
        <v>3525.98</v>
      </c>
      <c r="CP36" s="79">
        <v>3424300</v>
      </c>
      <c r="CQ36" s="79">
        <v>2.7199899999999997</v>
      </c>
      <c r="CS36" s="21">
        <f t="shared" si="38"/>
        <v>6.9999999999999893</v>
      </c>
      <c r="CT36" s="22">
        <v>0.1</v>
      </c>
      <c r="CU36" s="21">
        <f t="shared" si="39"/>
        <v>14.791494342435195</v>
      </c>
      <c r="CV36" s="22">
        <f t="shared" si="40"/>
        <v>0.60585594235212348</v>
      </c>
      <c r="CW36" s="23">
        <f t="shared" si="4"/>
        <v>333.40028247848869</v>
      </c>
      <c r="CX36" s="23">
        <f t="shared" si="5"/>
        <v>19.419640223156705</v>
      </c>
      <c r="CY36" s="24">
        <f t="shared" si="41"/>
        <v>9717.4008692790539</v>
      </c>
      <c r="CZ36" s="24">
        <f t="shared" si="42"/>
        <v>1123.0450833292659</v>
      </c>
      <c r="DA36" s="24">
        <f t="shared" si="43"/>
        <v>4594.0656277274875</v>
      </c>
      <c r="DB36" s="25">
        <f t="shared" si="26"/>
        <v>243.0907382516325</v>
      </c>
      <c r="DC36" s="8">
        <f t="shared" si="8"/>
        <v>6.1128982053210557</v>
      </c>
      <c r="DD36" s="8">
        <f t="shared" si="9"/>
        <v>0.14711186102137352</v>
      </c>
      <c r="DF36" s="21">
        <f t="shared" si="46"/>
        <v>7.4999999999999893</v>
      </c>
      <c r="DG36" s="22">
        <v>0.1</v>
      </c>
      <c r="DH36" s="22">
        <f t="shared" si="47"/>
        <v>12.644242431807163</v>
      </c>
      <c r="DI36" s="22">
        <f t="shared" si="48"/>
        <v>8.3761877187423117E-2</v>
      </c>
      <c r="DJ36" s="23">
        <f t="shared" si="10"/>
        <v>78.99490459271513</v>
      </c>
      <c r="DK36" s="23">
        <f t="shared" si="11"/>
        <v>1.8135733681692159</v>
      </c>
      <c r="DL36" s="8">
        <f t="shared" si="12"/>
        <v>2.0474645363856312</v>
      </c>
      <c r="DM36" s="8">
        <f t="shared" si="13"/>
        <v>2.0026593255487946E-2</v>
      </c>
      <c r="DO36" s="21">
        <f t="shared" si="49"/>
        <v>7.4999999999999893</v>
      </c>
      <c r="DP36" s="22">
        <v>0.1</v>
      </c>
      <c r="DQ36" s="22">
        <f t="shared" si="50"/>
        <v>14.062890047558254</v>
      </c>
      <c r="DR36" s="22">
        <f t="shared" si="51"/>
        <v>0.37881882743262807</v>
      </c>
      <c r="DS36" s="23">
        <f t="shared" si="14"/>
        <v>279.49993969521989</v>
      </c>
      <c r="DT36" s="23">
        <f t="shared" si="15"/>
        <v>12.094491037879862</v>
      </c>
      <c r="DU36" s="8">
        <f t="shared" si="16"/>
        <v>5.6783914336481232</v>
      </c>
      <c r="DV36" s="8">
        <f t="shared" si="17"/>
        <v>8.8439718869250505E-2</v>
      </c>
    </row>
    <row r="37" spans="1:126" s="6" customFormat="1" x14ac:dyDescent="0.2">
      <c r="A37" s="1"/>
      <c r="B37" s="1"/>
      <c r="C37" s="1"/>
      <c r="D37" s="17" t="s">
        <v>50</v>
      </c>
      <c r="E37" s="3">
        <v>0.44236000000000003</v>
      </c>
      <c r="F37" s="3">
        <v>5.5946402922797548E-4</v>
      </c>
      <c r="G37" s="22">
        <v>15.636633333333334</v>
      </c>
      <c r="H37" s="22">
        <v>2.2793054497661232E-2</v>
      </c>
      <c r="I37" s="22"/>
      <c r="J37" s="22"/>
      <c r="K37" s="22">
        <v>15.169684639595475</v>
      </c>
      <c r="L37" s="22">
        <v>8.5901430855330405E-2</v>
      </c>
      <c r="M37" s="47">
        <v>7.3753000000000002</v>
      </c>
      <c r="N37" s="47">
        <v>2.5371000000000001E-2</v>
      </c>
      <c r="O37" s="48">
        <v>360.26</v>
      </c>
      <c r="P37" s="48">
        <v>1.6025</v>
      </c>
      <c r="Q37" s="24">
        <f>-183.188*K37+15.605*K37^2+2.785*K37^3</f>
        <v>10534.090972970938</v>
      </c>
      <c r="R37" s="25">
        <f>5.6086E-24*Q37^6-9.5099E-19*Q37^5+0.000000000000063444*Q37^4-0.0000000020986*Q37^3+0.000037293*Q37^2-0.30595*Q37+1213.6</f>
        <v>341.39543189455435</v>
      </c>
      <c r="S37" s="55">
        <v>4748.8999999999996</v>
      </c>
      <c r="T37" s="55">
        <v>250.1</v>
      </c>
      <c r="V37" s="47">
        <v>6.2675000000000001</v>
      </c>
      <c r="W37" s="47">
        <v>5.2470000000000003E-2</v>
      </c>
      <c r="Z37" s="8"/>
      <c r="AA37" s="8"/>
      <c r="AB37" s="8"/>
      <c r="AC37" s="8"/>
      <c r="AD37" s="8"/>
      <c r="AE37" s="47"/>
      <c r="AF37" s="47"/>
      <c r="AG37" s="7"/>
      <c r="AJ37" s="8"/>
      <c r="AK37" s="8"/>
      <c r="AL37" s="8"/>
      <c r="AM37" s="47"/>
      <c r="AN37" s="47"/>
      <c r="AO37" s="7"/>
      <c r="AT37" s="5"/>
      <c r="AU37" s="4"/>
      <c r="AV37" s="4"/>
      <c r="AW37" s="4"/>
      <c r="AX37" s="4"/>
      <c r="AY37" s="4"/>
      <c r="AZ37" s="4"/>
      <c r="BA37" s="9"/>
      <c r="BB37" s="9"/>
      <c r="BC37" s="9"/>
      <c r="BD37" s="9"/>
      <c r="BE37" s="9"/>
      <c r="BF37" s="9"/>
      <c r="BG37" s="9"/>
      <c r="BH37" s="9"/>
      <c r="BI37" s="7"/>
      <c r="BJ37" s="7"/>
      <c r="BK37" s="7"/>
      <c r="BL37" s="7"/>
      <c r="BM37" s="30"/>
      <c r="BN37" s="30"/>
      <c r="BO37" s="31"/>
      <c r="BP37" s="31"/>
      <c r="BQ37" s="31"/>
      <c r="BR37" s="31"/>
      <c r="BS37" s="7"/>
      <c r="BT37" s="7"/>
      <c r="BU37" s="7"/>
      <c r="BV37" s="7"/>
      <c r="BW37" s="7"/>
      <c r="BX37" s="7"/>
      <c r="BY37" s="7"/>
      <c r="BZ37" s="30"/>
      <c r="CA37" s="30"/>
      <c r="CB37" s="7"/>
      <c r="CC37" s="7"/>
      <c r="CD37" s="7"/>
      <c r="CE37" s="7"/>
      <c r="CF37" s="7"/>
      <c r="CH37" s="16">
        <v>7370</v>
      </c>
      <c r="CI37" s="32">
        <v>0.92900000000000005</v>
      </c>
      <c r="CJ37" s="32">
        <v>4880</v>
      </c>
      <c r="CK37" s="32">
        <v>2.46</v>
      </c>
      <c r="CL37" s="32"/>
      <c r="CM37" s="16">
        <v>2267.4</v>
      </c>
      <c r="CN37" s="79">
        <v>9.9846800000000003E-9</v>
      </c>
      <c r="CO37" s="79">
        <v>3542.62</v>
      </c>
      <c r="CP37" s="79">
        <v>3461750</v>
      </c>
      <c r="CQ37" s="79">
        <v>2.7140300000000002</v>
      </c>
      <c r="CS37" s="21">
        <f t="shared" si="38"/>
        <v>7.099999999999989</v>
      </c>
      <c r="CT37" s="22">
        <v>0.1</v>
      </c>
      <c r="CU37" s="21">
        <f t="shared" si="39"/>
        <v>14.92976665747805</v>
      </c>
      <c r="CV37" s="22">
        <f t="shared" si="40"/>
        <v>0.58945141849752369</v>
      </c>
      <c r="CW37" s="23">
        <f t="shared" si="4"/>
        <v>341.32432532326266</v>
      </c>
      <c r="CX37" s="23">
        <f t="shared" si="5"/>
        <v>19.307965579438331</v>
      </c>
      <c r="CY37" s="24">
        <f t="shared" si="41"/>
        <v>10011.330465203089</v>
      </c>
      <c r="CZ37" s="24">
        <f t="shared" si="42"/>
        <v>1150.9710323904069</v>
      </c>
      <c r="DA37" s="24">
        <f t="shared" si="43"/>
        <v>4641.0676462216961</v>
      </c>
      <c r="DB37" s="25">
        <f t="shared" si="26"/>
        <v>242.46443839977474</v>
      </c>
      <c r="DC37" s="8">
        <f t="shared" si="8"/>
        <v>6.1398826734082688</v>
      </c>
      <c r="DD37" s="8">
        <f t="shared" si="9"/>
        <v>0.14195621843491102</v>
      </c>
      <c r="DF37" s="21">
        <f t="shared" si="46"/>
        <v>7.599999999999989</v>
      </c>
      <c r="DG37" s="22">
        <v>0.1</v>
      </c>
      <c r="DH37" s="22">
        <f t="shared" si="47"/>
        <v>12.770567281379918</v>
      </c>
      <c r="DI37" s="22">
        <f t="shared" si="48"/>
        <v>8.3415798659383977E-2</v>
      </c>
      <c r="DJ37" s="23">
        <f t="shared" si="10"/>
        <v>80.847907344959864</v>
      </c>
      <c r="DK37" s="23">
        <f t="shared" si="11"/>
        <v>1.8344415603347457</v>
      </c>
      <c r="DL37" s="8">
        <f t="shared" si="12"/>
        <v>2.0573917650580142</v>
      </c>
      <c r="DM37" s="8">
        <f t="shared" si="13"/>
        <v>2.0037767574336174E-2</v>
      </c>
      <c r="DO37" s="21">
        <f t="shared" si="49"/>
        <v>7.599999999999989</v>
      </c>
      <c r="DP37" s="22">
        <v>0.1</v>
      </c>
      <c r="DQ37" s="22">
        <f t="shared" si="50"/>
        <v>14.210992023542289</v>
      </c>
      <c r="DR37" s="22">
        <f t="shared" si="51"/>
        <v>0.37947790903288325</v>
      </c>
      <c r="DS37" s="23">
        <f t="shared" si="14"/>
        <v>286.20937935414122</v>
      </c>
      <c r="DT37" s="23">
        <f t="shared" si="15"/>
        <v>12.267527797160994</v>
      </c>
      <c r="DU37" s="8">
        <f t="shared" si="16"/>
        <v>5.6964414309198581</v>
      </c>
      <c r="DV37" s="8">
        <f t="shared" si="17"/>
        <v>8.8861545308785761E-2</v>
      </c>
    </row>
    <row r="38" spans="1:126" s="6" customFormat="1" x14ac:dyDescent="0.2">
      <c r="A38" s="1"/>
      <c r="B38" s="1"/>
      <c r="C38" s="1"/>
      <c r="D38" s="1" t="s">
        <v>61</v>
      </c>
      <c r="E38" s="3">
        <v>0.21100000000000002</v>
      </c>
      <c r="F38" s="3">
        <v>8.610458756651701E-3</v>
      </c>
      <c r="I38" s="21">
        <v>17.144725322569119</v>
      </c>
      <c r="J38" s="22">
        <v>0.62360829522164207</v>
      </c>
      <c r="Q38" s="24"/>
      <c r="R38" s="25"/>
      <c r="S38" s="31"/>
      <c r="T38" s="31"/>
      <c r="X38" s="21">
        <v>2.0792000000000002</v>
      </c>
      <c r="Y38" s="21">
        <v>0.26191999999999999</v>
      </c>
      <c r="Z38" s="8"/>
      <c r="AA38" s="21">
        <v>6.4279000000000002</v>
      </c>
      <c r="AB38" s="21">
        <v>0.62370999999999999</v>
      </c>
      <c r="AC38" s="21">
        <v>11.327</v>
      </c>
      <c r="AD38" s="21">
        <v>0.28508</v>
      </c>
      <c r="AE38" s="8">
        <f>(AC38/(AC38-AA38))*X38</f>
        <v>4.8072295727786747</v>
      </c>
      <c r="AF38" s="8">
        <f>AVERAGE(ABS(AE38-((AC38-AD38)/((AC38-AD38)-AA38)*X38)),ABS(AE38-((AC38+AD38)/((AC38+AD38)-AA38))*X38),ABS(AE38-(AC38/(AC38-(AA38-AB38)))*X38),ABS(AE38-(AC38/(AC38-(AA38+AB38)))*X38),ABS(AE38-(AC38/(AC38-AA38))*(X38-Y38)),ABS(AE38-(AC38/(AC38-AA38))*(X38+Y38)))</f>
        <v>0.46231836877331461</v>
      </c>
      <c r="AG38" s="7"/>
      <c r="AH38" s="21">
        <v>2.0287769999999998</v>
      </c>
      <c r="AI38" s="21">
        <v>0.26841599999999999</v>
      </c>
      <c r="AJ38" s="8"/>
      <c r="AK38" s="21">
        <v>11.635546</v>
      </c>
      <c r="AL38" s="21">
        <v>0.36499199999999998</v>
      </c>
      <c r="AM38" s="8">
        <f>(AK38/(AK38-AA38))*AH38</f>
        <v>4.5329363991411853</v>
      </c>
      <c r="AN38" s="8">
        <f>AVERAGE(ABS(AM38-((AK38-AL38)/((AK38-AL38)-AA38)*AH38)),ABS(AM38-((AK38+AL38)/((AK38+AL38)-AA38))*AH38),ABS(AM38-(AK38/(AK38-(AA38-AB38)))*AH38),ABS(AM38-(AK38/(AK38-(AA38+AB38)))*AH38),ABS(AM38-(AK38/(AK38-AA38))*(AH38-AI38)),ABS(AM38-(AK38/(AK38-AA38))*(AH38+AI38)))</f>
        <v>0.44230220041419765</v>
      </c>
      <c r="AO38" s="7"/>
      <c r="AT38" s="5"/>
      <c r="AU38" s="4"/>
      <c r="AV38" s="4"/>
      <c r="AW38" s="4"/>
      <c r="AX38" s="4"/>
      <c r="AY38" s="4"/>
      <c r="AZ38" s="4"/>
      <c r="BA38" s="9"/>
      <c r="BB38" s="9"/>
      <c r="BC38" s="9"/>
      <c r="BD38" s="9"/>
      <c r="BE38" s="9"/>
      <c r="BF38" s="9"/>
      <c r="BG38" s="9"/>
      <c r="BH38" s="9"/>
      <c r="BI38" s="7"/>
      <c r="BJ38" s="7"/>
      <c r="BK38" s="7"/>
      <c r="BL38" s="7"/>
      <c r="BM38" s="30"/>
      <c r="BN38" s="30"/>
      <c r="BO38" s="31"/>
      <c r="BP38" s="31"/>
      <c r="BQ38" s="31"/>
      <c r="BR38" s="31"/>
      <c r="BS38" s="7"/>
      <c r="BT38" s="7"/>
      <c r="BU38" s="7"/>
      <c r="BV38" s="7"/>
      <c r="BW38" s="7"/>
      <c r="BX38" s="7"/>
      <c r="BY38" s="7"/>
      <c r="BZ38" s="30"/>
      <c r="CA38" s="30"/>
      <c r="CB38" s="7"/>
      <c r="CC38" s="7"/>
      <c r="CD38" s="7"/>
      <c r="CE38" s="7"/>
      <c r="CF38" s="7"/>
      <c r="CH38" s="16">
        <v>7590</v>
      </c>
      <c r="CI38" s="32">
        <v>1.1200000000000001</v>
      </c>
      <c r="CJ38" s="32">
        <v>4930</v>
      </c>
      <c r="CK38" s="32">
        <v>2.4</v>
      </c>
      <c r="CL38" s="32"/>
      <c r="CM38" s="16">
        <v>2302.1999999999998</v>
      </c>
      <c r="CN38" s="79">
        <v>1.49917E-8</v>
      </c>
      <c r="CO38" s="79">
        <v>3559.08</v>
      </c>
      <c r="CP38" s="79">
        <v>3499350</v>
      </c>
      <c r="CQ38" s="79">
        <v>2.7080300000000004</v>
      </c>
      <c r="CS38" s="21">
        <f t="shared" si="38"/>
        <v>7.1999999999999886</v>
      </c>
      <c r="CT38" s="22">
        <v>0.1</v>
      </c>
      <c r="CU38" s="21">
        <f t="shared" si="39"/>
        <v>15.06774456139134</v>
      </c>
      <c r="CV38" s="22">
        <f t="shared" si="40"/>
        <v>0.5732512767533029</v>
      </c>
      <c r="CW38" s="23">
        <f t="shared" ref="CW38:CW65" si="53">(CS38*1000)*(CT$1*CU38*1000)/1000000000</f>
        <v>349.33058991129633</v>
      </c>
      <c r="CX38" s="23">
        <f t="shared" ref="CX38:CX65" si="54">AVERAGE(ABS(CW38-((CS38+CT38)*1000)*((CT$1+$CT$1*0.003)*(CU38+CV38)*1000)/1000000000),ABS(CW38-((CS38-CT38)*1000)*((CT$1-$CT$1*0.003)*(CU38-CV38)*1000)/1000000000))</f>
        <v>19.19061687948377</v>
      </c>
      <c r="CY38" s="24">
        <f t="shared" si="41"/>
        <v>10309.983572566938</v>
      </c>
      <c r="CZ38" s="24">
        <f t="shared" si="42"/>
        <v>1179.2205036661958</v>
      </c>
      <c r="DA38" s="24">
        <f t="shared" si="43"/>
        <v>4687.4125895228035</v>
      </c>
      <c r="DB38" s="25">
        <f t="shared" si="26"/>
        <v>241.89714478211863</v>
      </c>
      <c r="DC38" s="8">
        <f t="shared" ref="DC38:DC69" si="55">(CU38/(CU38-CS38))*$CT$1/1000</f>
        <v>6.1667148836743682</v>
      </c>
      <c r="DD38" s="8">
        <f t="shared" ref="DD38:DD69" si="56">AVERAGE(ABS(DC38-((CU38-CV38)/((CU38-CV38)-(CS38-CT38)))*$CT$1/1000),ABS(DC38-((CU38+CV38)/((CU38+CV38)-(CS38+CT38)))*$CT$1/1000))</f>
        <v>0.13681573302112504</v>
      </c>
      <c r="DF38" s="21">
        <f t="shared" si="46"/>
        <v>7.6999999999999886</v>
      </c>
      <c r="DG38" s="22">
        <v>0.1</v>
      </c>
      <c r="DH38" s="22">
        <f t="shared" si="47"/>
        <v>12.896909899613801</v>
      </c>
      <c r="DI38" s="22">
        <f t="shared" si="48"/>
        <v>8.3063493872235217E-2</v>
      </c>
      <c r="DJ38" s="23">
        <f t="shared" ref="DJ38:DJ65" si="57">(DF38*1000)*(DG$1*DH38*1000)/1000000000</f>
        <v>82.722069787112758</v>
      </c>
      <c r="DK38" s="23">
        <f t="shared" ref="DK38:DK65" si="58">AVERAGE(ABS(DJ38-((DF38+DG38)*1000)*((DG$1+$DG$1*0.003)*(DH38+DI38)*1000)/1000000000),ABS(DJ38-((DF38-DG38)*1000)*((DG$1-$DG$1*0.003)*(DH38-DI38)*1000)/1000000000))</f>
        <v>1.8552771176121823</v>
      </c>
      <c r="DL38" s="8">
        <f t="shared" ref="DL38:DL69" si="59">(DH38/(DH38-DF38))*$DG$1/1000</f>
        <v>2.0672142011114389</v>
      </c>
      <c r="DM38" s="8">
        <f t="shared" ref="DM38:DM69" si="60">AVERAGE(ABS(DL38-((DH38-DI38)/((DH38-DI38)-(DF38-DG38)))*$DG$1/1000),ABS(DL38-((DH38+DI38)/((DH38+DI38)-(DF38+DG38)))*$DG$1/1000))</f>
        <v>2.0051219883927551E-2</v>
      </c>
      <c r="DO38" s="21">
        <f t="shared" si="49"/>
        <v>7.6999999999999886</v>
      </c>
      <c r="DP38" s="22">
        <v>0.1</v>
      </c>
      <c r="DQ38" s="22">
        <f t="shared" si="50"/>
        <v>14.358631949358371</v>
      </c>
      <c r="DR38" s="22">
        <f t="shared" si="51"/>
        <v>0.38010089069309716</v>
      </c>
      <c r="DS38" s="23">
        <f t="shared" ref="DS38:DS65" si="61">(DO38*1000)*(DP$1*DQ38*1000)/1000000000</f>
        <v>292.98788492665716</v>
      </c>
      <c r="DT38" s="23">
        <f t="shared" ref="DT38:DT65" si="62">AVERAGE(ABS(DS38-((DO38+DP38)*1000)*((DP$1+$DP$1*0.003)*(DQ38+DR38)*1000)/1000000000),ABS(DS38-((DO38-DP38)*1000)*((DP$1-$DP$1*0.003)*(DQ38-DR38)*1000)/1000000000))</f>
        <v>12.440261976160627</v>
      </c>
      <c r="DU38" s="8">
        <f t="shared" ref="DU38:DU69" si="63">(DQ38/(DQ38-DO38))*$DP$1/1000</f>
        <v>5.7144432903317588</v>
      </c>
      <c r="DV38" s="8">
        <f t="shared" ref="DV38:DV69" si="64">AVERAGE(ABS(DU38-((DQ38-DR38)/((DQ38-DR38)-(DO38-DP38)))*$DP$1/1000),ABS(DU38-((DQ38+DR38)/((DQ38+DR38)-(DO38+DP38)))*$DP$1/1000))</f>
        <v>8.9268354190082722E-2</v>
      </c>
    </row>
    <row r="39" spans="1:126" s="6" customFormat="1" x14ac:dyDescent="0.2">
      <c r="A39" s="1"/>
      <c r="B39" s="1"/>
      <c r="C39" s="1"/>
      <c r="D39" s="34" t="s">
        <v>52</v>
      </c>
      <c r="E39" s="3">
        <v>1.04114</v>
      </c>
      <c r="F39" s="3">
        <v>4.3397004504919252E-3</v>
      </c>
      <c r="G39" s="33"/>
      <c r="H39" s="33"/>
      <c r="I39" s="33"/>
      <c r="J39" s="33"/>
      <c r="K39" s="8">
        <v>16.739865505804332</v>
      </c>
      <c r="L39" s="8">
        <v>9.1318645344617144E-2</v>
      </c>
      <c r="M39" s="21">
        <v>10.718</v>
      </c>
      <c r="N39" s="21">
        <v>8.5503999999999997E-2</v>
      </c>
      <c r="O39" s="37">
        <v>149.46</v>
      </c>
      <c r="P39" s="37">
        <v>1.9637</v>
      </c>
      <c r="Q39" s="33"/>
      <c r="R39" s="33"/>
      <c r="S39" s="55"/>
      <c r="T39" s="55"/>
      <c r="U39" s="33"/>
      <c r="V39" s="8">
        <f>(K39/(K39-M39))*$AQ$4/1000</f>
        <v>2.3156126540678175</v>
      </c>
      <c r="W39" s="8">
        <f>AVERAGE(ABS(V39-((K39-L39)/((K39-L39)-(M39-N39)))*$AQ$4/1000),ABS(V39-((K39+L39)/((K39+L39)-(M39+N39)))*$AQ$4/1000))</f>
        <v>1.0396117871180666E-2</v>
      </c>
      <c r="AE39" s="8"/>
      <c r="AF39" s="8"/>
      <c r="AG39" s="7"/>
      <c r="AM39" s="8"/>
      <c r="AN39" s="8"/>
      <c r="AO39" s="7"/>
      <c r="AT39" s="5"/>
      <c r="AU39" s="4"/>
      <c r="AV39" s="4"/>
      <c r="AW39" s="4"/>
      <c r="AX39" s="4"/>
      <c r="AY39" s="4"/>
      <c r="AZ39" s="4"/>
      <c r="BA39" s="9"/>
      <c r="BB39" s="9"/>
      <c r="BC39" s="9"/>
      <c r="BD39" s="9"/>
      <c r="BE39" s="9"/>
      <c r="BF39" s="9"/>
      <c r="BG39" s="9"/>
      <c r="BH39" s="9"/>
      <c r="BI39" s="7"/>
      <c r="BJ39" s="7"/>
      <c r="BK39" s="7"/>
      <c r="BL39" s="7"/>
      <c r="BM39" s="30"/>
      <c r="BN39" s="30"/>
      <c r="BO39" s="31"/>
      <c r="BP39" s="31"/>
      <c r="BQ39" s="31"/>
      <c r="BR39" s="31"/>
      <c r="BS39" s="7"/>
      <c r="BT39" s="7"/>
      <c r="BV39" s="7"/>
      <c r="BW39" s="7"/>
      <c r="BX39" s="7"/>
      <c r="BY39" s="7"/>
      <c r="BZ39" s="30"/>
      <c r="CA39" s="30"/>
      <c r="CB39" s="7"/>
      <c r="CC39" s="7"/>
      <c r="CD39" s="7"/>
      <c r="CE39" s="7"/>
      <c r="CF39" s="7"/>
      <c r="CH39" s="16">
        <v>7810</v>
      </c>
      <c r="CI39" s="32">
        <v>1.34</v>
      </c>
      <c r="CJ39" s="32">
        <v>4990</v>
      </c>
      <c r="CK39" s="32">
        <v>2.34</v>
      </c>
      <c r="CL39" s="32"/>
      <c r="CM39" s="16">
        <v>2336.9899999999998</v>
      </c>
      <c r="CN39" s="79">
        <v>2.2243599999999999E-8</v>
      </c>
      <c r="CO39" s="79">
        <v>3575.36</v>
      </c>
      <c r="CP39" s="79">
        <v>3537110</v>
      </c>
      <c r="CQ39" s="79">
        <v>2.7019799999999998</v>
      </c>
      <c r="CS39" s="21">
        <f t="shared" si="38"/>
        <v>7.2999999999999883</v>
      </c>
      <c r="CT39" s="22">
        <v>0.1</v>
      </c>
      <c r="CU39" s="21">
        <f t="shared" si="39"/>
        <v>15.205426124061084</v>
      </c>
      <c r="CV39" s="22">
        <f t="shared" si="40"/>
        <v>0.5572604655164537</v>
      </c>
      <c r="CW39" s="23">
        <f t="shared" si="53"/>
        <v>357.41874647217924</v>
      </c>
      <c r="CX39" s="23">
        <f t="shared" si="54"/>
        <v>19.067906267403572</v>
      </c>
      <c r="CY39" s="24">
        <f t="shared" si="41"/>
        <v>10613.365448031098</v>
      </c>
      <c r="CZ39" s="24">
        <f t="shared" si="42"/>
        <v>1207.7947619989106</v>
      </c>
      <c r="DA39" s="24">
        <f t="shared" si="43"/>
        <v>4733.1198230130476</v>
      </c>
      <c r="DB39" s="25">
        <f t="shared" si="26"/>
        <v>241.38588892309963</v>
      </c>
      <c r="DC39" s="8">
        <f t="shared" si="55"/>
        <v>6.1934007542562037</v>
      </c>
      <c r="DD39" s="8">
        <f t="shared" si="56"/>
        <v>0.1316945764291928</v>
      </c>
      <c r="DF39" s="21">
        <f t="shared" si="46"/>
        <v>7.7999999999999883</v>
      </c>
      <c r="DG39" s="22">
        <v>0.1</v>
      </c>
      <c r="DH39" s="22">
        <f t="shared" si="47"/>
        <v>13.023276128920667</v>
      </c>
      <c r="DI39" s="22">
        <f t="shared" si="48"/>
        <v>8.2705188445166389E-2</v>
      </c>
      <c r="DJ39" s="23">
        <f t="shared" si="57"/>
        <v>84.617434320049014</v>
      </c>
      <c r="DK39" s="23">
        <f t="shared" si="58"/>
        <v>1.876080563929456</v>
      </c>
      <c r="DL39" s="8">
        <f t="shared" si="59"/>
        <v>2.0769319384293383</v>
      </c>
      <c r="DM39" s="8">
        <f t="shared" si="60"/>
        <v>2.0066853637827009E-2</v>
      </c>
      <c r="DO39" s="21">
        <f t="shared" si="49"/>
        <v>7.7999999999999883</v>
      </c>
      <c r="DP39" s="22">
        <v>0.1</v>
      </c>
      <c r="DQ39" s="22">
        <f t="shared" si="50"/>
        <v>14.505806313504541</v>
      </c>
      <c r="DR39" s="22">
        <f t="shared" si="51"/>
        <v>0.38068976994596682</v>
      </c>
      <c r="DS39" s="23">
        <f t="shared" si="61"/>
        <v>299.83501650013835</v>
      </c>
      <c r="DT39" s="23">
        <f t="shared" si="62"/>
        <v>12.612703915729355</v>
      </c>
      <c r="DU39" s="8">
        <f t="shared" si="63"/>
        <v>5.7324033730848285</v>
      </c>
      <c r="DV39" s="8">
        <f t="shared" si="64"/>
        <v>8.9661481612539173E-2</v>
      </c>
    </row>
    <row r="40" spans="1:126" s="6" customFormat="1" x14ac:dyDescent="0.2">
      <c r="A40" s="1"/>
      <c r="B40" s="1"/>
      <c r="C40" s="1"/>
      <c r="D40" s="1"/>
      <c r="E40" s="3"/>
      <c r="F40" s="3"/>
      <c r="G40" s="35"/>
      <c r="H40" s="35"/>
      <c r="I40" s="35"/>
      <c r="J40" s="35"/>
      <c r="K40" s="8"/>
      <c r="L40" s="8"/>
      <c r="M40" s="33"/>
      <c r="N40" s="33"/>
      <c r="O40" s="23"/>
      <c r="P40" s="23"/>
      <c r="Q40" s="1"/>
      <c r="R40" s="1"/>
      <c r="S40" s="24"/>
      <c r="T40" s="24"/>
      <c r="V40" s="22"/>
      <c r="W40" s="22"/>
      <c r="Z40" s="8"/>
      <c r="AA40" s="8"/>
      <c r="AB40" s="8"/>
      <c r="AC40" s="8"/>
      <c r="AD40" s="8"/>
      <c r="AE40" s="22"/>
      <c r="AF40" s="22"/>
      <c r="AJ40" s="8"/>
      <c r="AK40" s="8"/>
      <c r="AL40" s="8"/>
      <c r="AM40" s="22"/>
      <c r="AN40" s="22"/>
      <c r="AT40" s="5"/>
      <c r="AU40" s="4"/>
      <c r="AV40" s="4"/>
      <c r="AW40" s="4"/>
      <c r="AX40" s="4"/>
      <c r="AY40" s="4"/>
      <c r="AZ40" s="4"/>
      <c r="BA40" s="9"/>
      <c r="BB40" s="9"/>
      <c r="BC40" s="9"/>
      <c r="BD40" s="9"/>
      <c r="BE40" s="9"/>
      <c r="BF40" s="9"/>
      <c r="BG40" s="9"/>
      <c r="BH40" s="9"/>
      <c r="BI40" s="7"/>
      <c r="BJ40" s="7"/>
      <c r="BK40" s="7"/>
      <c r="BL40" s="7"/>
      <c r="BM40" s="30"/>
      <c r="BN40" s="30"/>
      <c r="BO40" s="31"/>
      <c r="BP40" s="31"/>
      <c r="BQ40" s="31"/>
      <c r="BR40" s="31"/>
      <c r="BS40" s="7"/>
      <c r="BT40" s="7"/>
      <c r="BV40" s="7"/>
      <c r="BW40" s="7"/>
      <c r="BX40" s="7"/>
      <c r="BY40" s="7"/>
      <c r="BZ40" s="30"/>
      <c r="CA40" s="30"/>
      <c r="CB40" s="7"/>
      <c r="CC40" s="7"/>
      <c r="CD40" s="7"/>
      <c r="CE40" s="7"/>
      <c r="CF40" s="7"/>
      <c r="CH40" s="16">
        <v>8030</v>
      </c>
      <c r="CI40" s="32">
        <v>1.57</v>
      </c>
      <c r="CJ40" s="32">
        <v>5050</v>
      </c>
      <c r="CK40" s="32">
        <v>2.27</v>
      </c>
      <c r="CL40" s="32"/>
      <c r="CM40" s="16">
        <v>2371.79</v>
      </c>
      <c r="CN40" s="79">
        <v>3.2629799999999997E-8</v>
      </c>
      <c r="CO40" s="79">
        <v>3591.46</v>
      </c>
      <c r="CP40" s="79">
        <v>3575020</v>
      </c>
      <c r="CQ40" s="79">
        <v>2.6959</v>
      </c>
      <c r="CS40" s="21">
        <f t="shared" ref="CS40:CS59" si="65">CS39+0.1</f>
        <v>7.3999999999999879</v>
      </c>
      <c r="CT40" s="22">
        <v>0.1</v>
      </c>
      <c r="CU40" s="21">
        <f t="shared" ref="CU40:CU59" si="66">6.89+1.22*CS40-1.5*CS40*EXP(-0.4*CS40)</f>
        <v>15.342810019382727</v>
      </c>
      <c r="CV40" s="22">
        <f t="shared" ref="CV40:CV59" si="67">AVERAGE(ABS(CU40-((6.89-0.19)+(1.22-0.02)*(CS40)-(1.5-2.6)*(CS40)*EXP((-0.4-0.05)*(CS40)))),ABS(CU40-((6.89+0.19)+(1.22+0.02)*(CS40)-(1.5+2.6)*(CS40)*EXP((-0.4+0.05)*(CS40)))),ABS(CU40-((6.89)+(1.22)*(CS40-CT40)-(1.5)*(CS40-CT40)*EXP((-0.4)*(CS40-CT40)))),ABS(CU40-((6.89)+(1.22)*(CS40+CT40)-(1.5)*(CS40+CT40)*EXP((-0.4)*(CS40+CT40)))))</f>
        <v>0.54148331205999201</v>
      </c>
      <c r="CW40" s="23">
        <f t="shared" si="53"/>
        <v>365.588477141851</v>
      </c>
      <c r="CX40" s="23">
        <f t="shared" si="54"/>
        <v>18.940137690311644</v>
      </c>
      <c r="CY40" s="24">
        <f t="shared" ref="CY40:CY59" si="68">-183.188*CU40+15.605*CU40^2+2.785*CU40^3</f>
        <v>10921.481923800719</v>
      </c>
      <c r="CZ40" s="24">
        <f t="shared" ref="CZ40:CZ59" si="69">AVERAGE(ABS(CY40-(-(183.188-SQRT(165620))*CU40+(15.605-SQRT(2530))*CU40^2+(2.785-SQRT(2.357))*CU40^3)),ABS(CY40-(-(183.188+SQRT(165620))*CU40+(15.605+SQRT(2530))*CU40^2+(2.785+SQRT(2.357))*CU40^3)),ABS(CY40-(-183.188*(CU40-CV40)+15.605*(CU40-CV40)^2+2.785*(CU40-CV40)^3)),ABS(CY40-(-183.188*(CU40+CV40)+15.605*(CU40+CV40)^2+2.785*(CU40+CV40)^3)))/5</f>
        <v>1236.6951476439979</v>
      </c>
      <c r="DA40" s="24">
        <f t="shared" ref="DA40:DA59" si="70">-35074*CW40^-0.5+129.1*CW40^0.5-0.015*CW40^1.5+4249</f>
        <v>4778.2078225102532</v>
      </c>
      <c r="DB40" s="25">
        <f t="shared" si="26"/>
        <v>240.92784492423561</v>
      </c>
      <c r="DC40" s="8">
        <f t="shared" si="55"/>
        <v>6.2199458556673006</v>
      </c>
      <c r="DD40" s="8">
        <f t="shared" si="56"/>
        <v>0.12659657801187851</v>
      </c>
      <c r="DF40" s="21">
        <f t="shared" si="46"/>
        <v>7.8999999999999879</v>
      </c>
      <c r="DG40" s="22">
        <v>0.1</v>
      </c>
      <c r="DH40" s="22">
        <f t="shared" si="47"/>
        <v>13.149671484144648</v>
      </c>
      <c r="DI40" s="22">
        <f t="shared" si="48"/>
        <v>8.2341107106381095E-2</v>
      </c>
      <c r="DJ40" s="23">
        <f t="shared" si="57"/>
        <v>86.534043135710562</v>
      </c>
      <c r="DK40" s="23">
        <f t="shared" si="58"/>
        <v>1.8968524646140068</v>
      </c>
      <c r="DL40" s="8">
        <f t="shared" si="59"/>
        <v>2.0865451065605485</v>
      </c>
      <c r="DM40" s="8">
        <f t="shared" si="60"/>
        <v>2.0084573318383425E-2</v>
      </c>
      <c r="DO40" s="21">
        <f t="shared" si="49"/>
        <v>7.8999999999999879</v>
      </c>
      <c r="DP40" s="22">
        <v>0.1</v>
      </c>
      <c r="DQ40" s="22">
        <f t="shared" si="50"/>
        <v>14.652512469221172</v>
      </c>
      <c r="DR40" s="22">
        <f t="shared" si="51"/>
        <v>0.38124648565104291</v>
      </c>
      <c r="DS40" s="23">
        <f t="shared" si="61"/>
        <v>306.75034854314475</v>
      </c>
      <c r="DT40" s="23">
        <f t="shared" si="62"/>
        <v>12.78486511803365</v>
      </c>
      <c r="DU40" s="8">
        <f t="shared" si="63"/>
        <v>5.7503274848324057</v>
      </c>
      <c r="DV40" s="8">
        <f t="shared" si="64"/>
        <v>9.0042184316449614E-2</v>
      </c>
    </row>
    <row r="41" spans="1:126" s="6" customFormat="1" x14ac:dyDescent="0.2">
      <c r="A41" s="1"/>
      <c r="B41" s="1" t="s">
        <v>57</v>
      </c>
      <c r="C41" s="1" t="s">
        <v>49</v>
      </c>
      <c r="D41" s="1"/>
      <c r="E41" s="3"/>
      <c r="F41" s="3"/>
      <c r="G41" s="1"/>
      <c r="H41" s="1"/>
      <c r="I41" s="1"/>
      <c r="J41" s="1"/>
      <c r="M41" s="8"/>
      <c r="N41" s="8"/>
      <c r="O41" s="10"/>
      <c r="P41" s="10"/>
      <c r="Q41" s="1"/>
      <c r="R41" s="1"/>
      <c r="S41" s="49"/>
      <c r="T41" s="49"/>
      <c r="V41" s="8"/>
      <c r="W41" s="8"/>
      <c r="AE41" s="8"/>
      <c r="AF41" s="8"/>
      <c r="AM41" s="8"/>
      <c r="AN41" s="8"/>
      <c r="AP41" s="1"/>
      <c r="AQ41" s="1"/>
      <c r="AS41" s="3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7"/>
      <c r="BJ41" s="7"/>
      <c r="BK41" s="7"/>
      <c r="BL41" s="7"/>
      <c r="BM41" s="30"/>
      <c r="BN41" s="30"/>
      <c r="BS41" s="7"/>
      <c r="BT41" s="7"/>
      <c r="CH41" s="16">
        <v>8250</v>
      </c>
      <c r="CI41" s="32">
        <v>1.82</v>
      </c>
      <c r="CJ41" s="32">
        <v>5110</v>
      </c>
      <c r="CK41" s="32">
        <v>2.1800000000000002</v>
      </c>
      <c r="CL41" s="32"/>
      <c r="CM41" s="16">
        <v>2406.59</v>
      </c>
      <c r="CN41" s="79">
        <v>4.7346300000000002E-8</v>
      </c>
      <c r="CO41" s="79">
        <v>3607.4</v>
      </c>
      <c r="CP41" s="79">
        <v>3613090</v>
      </c>
      <c r="CQ41" s="79">
        <v>2.6897600000000002</v>
      </c>
      <c r="CS41" s="21">
        <f t="shared" si="65"/>
        <v>7.4999999999999876</v>
      </c>
      <c r="CT41" s="22">
        <v>0.1</v>
      </c>
      <c r="CU41" s="21">
        <f t="shared" si="66"/>
        <v>15.479895480861513</v>
      </c>
      <c r="CV41" s="22">
        <f t="shared" si="67"/>
        <v>0.52592356131446971</v>
      </c>
      <c r="CW41" s="23">
        <f t="shared" si="53"/>
        <v>373.83947586280487</v>
      </c>
      <c r="CX41" s="23">
        <f t="shared" si="54"/>
        <v>18.80760682033042</v>
      </c>
      <c r="CY41" s="24">
        <f t="shared" si="68"/>
        <v>11234.339423519752</v>
      </c>
      <c r="CZ41" s="24">
        <f t="shared" si="69"/>
        <v>1265.9230720201399</v>
      </c>
      <c r="DA41" s="24">
        <f t="shared" si="70"/>
        <v>4822.6942236086852</v>
      </c>
      <c r="DB41" s="25">
        <f t="shared" si="26"/>
        <v>240.52030228415424</v>
      </c>
      <c r="DC41" s="8">
        <f t="shared" si="55"/>
        <v>6.2463554275766873</v>
      </c>
      <c r="DD41" s="8">
        <f t="shared" si="56"/>
        <v>0.12152524765968975</v>
      </c>
      <c r="DF41" s="21">
        <f t="shared" si="46"/>
        <v>7.9999999999999876</v>
      </c>
      <c r="DG41" s="22">
        <v>0.1</v>
      </c>
      <c r="DH41" s="22">
        <f t="shared" si="47"/>
        <v>13.276101165968143</v>
      </c>
      <c r="DI41" s="22">
        <f t="shared" si="48"/>
        <v>8.1971473396286854E-2</v>
      </c>
      <c r="DJ41" s="23">
        <f t="shared" si="57"/>
        <v>88.471938170011569</v>
      </c>
      <c r="DK41" s="23">
        <f t="shared" si="58"/>
        <v>1.9175934250192341</v>
      </c>
      <c r="DL41" s="8">
        <f t="shared" si="59"/>
        <v>2.0960538707225789</v>
      </c>
      <c r="DM41" s="8">
        <f t="shared" si="60"/>
        <v>2.0104284484598667E-2</v>
      </c>
      <c r="DO41" s="21">
        <f t="shared" si="49"/>
        <v>7.9999999999999876</v>
      </c>
      <c r="DP41" s="22">
        <v>0.1</v>
      </c>
      <c r="DQ41" s="22">
        <f t="shared" si="50"/>
        <v>14.798748576302557</v>
      </c>
      <c r="DR41" s="22">
        <f t="shared" si="51"/>
        <v>0.38177291821221848</v>
      </c>
      <c r="DS41" s="23">
        <f t="shared" si="61"/>
        <v>313.73346981761375</v>
      </c>
      <c r="DT41" s="23">
        <f t="shared" si="62"/>
        <v>12.956758157741973</v>
      </c>
      <c r="DU41" s="8">
        <f t="shared" si="63"/>
        <v>5.7682209140508274</v>
      </c>
      <c r="DV41" s="8">
        <f t="shared" si="64"/>
        <v>9.0411644056342499E-2</v>
      </c>
    </row>
    <row r="42" spans="1:126" s="6" customFormat="1" x14ac:dyDescent="0.2">
      <c r="A42" s="1"/>
      <c r="B42" s="1"/>
      <c r="C42" s="1"/>
      <c r="D42" s="17" t="s">
        <v>50</v>
      </c>
      <c r="E42" s="3">
        <v>0.44442000000000004</v>
      </c>
      <c r="F42" s="3">
        <v>1.186170308176693E-3</v>
      </c>
      <c r="G42" s="22">
        <v>15.62035</v>
      </c>
      <c r="H42" s="22">
        <v>6.8589357775085983E-3</v>
      </c>
      <c r="I42" s="22"/>
      <c r="J42" s="22"/>
      <c r="K42" s="22">
        <v>15.187912450539692</v>
      </c>
      <c r="L42" s="22">
        <v>9.9152083566838412E-2</v>
      </c>
      <c r="M42" s="47">
        <v>7.3596000000000004</v>
      </c>
      <c r="N42" s="47">
        <v>2.4738E-2</v>
      </c>
      <c r="O42" s="48">
        <v>359.96</v>
      </c>
      <c r="P42" s="48">
        <v>1.6371</v>
      </c>
      <c r="Q42" s="24">
        <f>-183.188*K42+15.605*K42^2+2.785*K42^3</f>
        <v>10574.474697041605</v>
      </c>
      <c r="R42" s="25">
        <f>5.6086E-24*Q42^6-9.5099E-19*Q42^5+0.000000000000063444*Q42^4-0.0000000020986*Q42^3+0.000037293*Q42^2-0.30595*Q42+1213.6</f>
        <v>342.35282782796594</v>
      </c>
      <c r="S42" s="55">
        <v>4747.3</v>
      </c>
      <c r="T42" s="55">
        <v>250.31</v>
      </c>
      <c r="V42" s="47">
        <v>6.2472000000000003</v>
      </c>
      <c r="W42" s="47">
        <v>5.6522000000000003E-2</v>
      </c>
      <c r="Z42" s="8"/>
      <c r="AA42" s="8"/>
      <c r="AB42" s="8"/>
      <c r="AC42" s="8"/>
      <c r="AD42" s="8"/>
      <c r="AE42" s="47"/>
      <c r="AF42" s="47"/>
      <c r="AJ42" s="8"/>
      <c r="AK42" s="8"/>
      <c r="AL42" s="8"/>
      <c r="AM42" s="47"/>
      <c r="AN42" s="47"/>
      <c r="AP42" s="49"/>
      <c r="AQ42" s="49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7"/>
      <c r="BJ42" s="7"/>
      <c r="BK42" s="7"/>
      <c r="BL42" s="7"/>
      <c r="BM42" s="30"/>
      <c r="BN42" s="30"/>
      <c r="BS42" s="7"/>
      <c r="BT42" s="7"/>
      <c r="CH42" s="16">
        <v>8480</v>
      </c>
      <c r="CI42" s="32">
        <v>2.09</v>
      </c>
      <c r="CJ42" s="32">
        <v>5190</v>
      </c>
      <c r="CK42" s="32">
        <v>2.06</v>
      </c>
      <c r="CL42" s="32"/>
      <c r="CM42" s="16">
        <v>2441.39</v>
      </c>
      <c r="CN42" s="79">
        <v>6.7984700000000007E-8</v>
      </c>
      <c r="CO42" s="79">
        <v>3623.17</v>
      </c>
      <c r="CP42" s="79">
        <v>3651310</v>
      </c>
      <c r="CQ42" s="79">
        <v>2.6835900000000001</v>
      </c>
      <c r="CS42" s="21">
        <f t="shared" si="65"/>
        <v>7.5999999999999872</v>
      </c>
      <c r="CT42" s="22">
        <v>0.1</v>
      </c>
      <c r="CU42" s="21">
        <f t="shared" si="66"/>
        <v>15.616682259766122</v>
      </c>
      <c r="CV42" s="22">
        <f t="shared" si="67"/>
        <v>0.51058441262392096</v>
      </c>
      <c r="CW42" s="23">
        <f t="shared" si="53"/>
        <v>382.17144826099593</v>
      </c>
      <c r="CX42" s="23">
        <f t="shared" si="54"/>
        <v>18.670601002702824</v>
      </c>
      <c r="CY42" s="24">
        <f t="shared" si="68"/>
        <v>11551.944975673086</v>
      </c>
      <c r="CZ42" s="24">
        <f t="shared" si="69"/>
        <v>1295.4800135673675</v>
      </c>
      <c r="DA42" s="24">
        <f t="shared" si="70"/>
        <v>4866.5958677091421</v>
      </c>
      <c r="DB42" s="25">
        <f t="shared" si="26"/>
        <v>240.16064503198322</v>
      </c>
      <c r="DC42" s="8">
        <f t="shared" si="55"/>
        <v>6.2726343950064276</v>
      </c>
      <c r="DD42" s="8">
        <f t="shared" si="56"/>
        <v>0.1164837971993089</v>
      </c>
      <c r="DF42" s="21">
        <f t="shared" si="46"/>
        <v>8.0999999999999872</v>
      </c>
      <c r="DG42" s="22">
        <v>0.1</v>
      </c>
      <c r="DH42" s="22">
        <f t="shared" si="47"/>
        <v>13.402570073833299</v>
      </c>
      <c r="DI42" s="22">
        <f t="shared" si="48"/>
        <v>8.1596509392181549E-2</v>
      </c>
      <c r="DJ42" s="23">
        <f t="shared" si="57"/>
        <v>90.431161059175281</v>
      </c>
      <c r="DK42" s="23">
        <f t="shared" si="58"/>
        <v>1.9383040891173948</v>
      </c>
      <c r="DL42" s="8">
        <f t="shared" si="59"/>
        <v>2.1054584316756153</v>
      </c>
      <c r="DM42" s="8">
        <f t="shared" si="60"/>
        <v>2.012589382159935E-2</v>
      </c>
      <c r="DO42" s="21">
        <f t="shared" si="49"/>
        <v>8.0999999999999872</v>
      </c>
      <c r="DP42" s="22">
        <v>0.1</v>
      </c>
      <c r="DQ42" s="22">
        <f t="shared" si="50"/>
        <v>14.944513545994786</v>
      </c>
      <c r="DR42" s="22">
        <f t="shared" si="51"/>
        <v>0.38227088990830627</v>
      </c>
      <c r="DS42" s="23">
        <f t="shared" si="61"/>
        <v>320.78398326477753</v>
      </c>
      <c r="DT42" s="23">
        <f t="shared" si="62"/>
        <v>13.128396596722212</v>
      </c>
      <c r="DU42" s="8">
        <f t="shared" si="63"/>
        <v>5.7860884679029718</v>
      </c>
      <c r="DV42" s="8">
        <f t="shared" si="64"/>
        <v>9.0770971770398834E-2</v>
      </c>
    </row>
    <row r="43" spans="1:126" s="6" customFormat="1" x14ac:dyDescent="0.2">
      <c r="A43" s="1"/>
      <c r="B43" s="1"/>
      <c r="C43" s="1"/>
      <c r="D43" s="1" t="s">
        <v>62</v>
      </c>
      <c r="E43" s="3">
        <v>0.79442500000000005</v>
      </c>
      <c r="F43" s="3">
        <v>6.2845710540444626E-3</v>
      </c>
      <c r="I43" s="21">
        <v>16.263314303754974</v>
      </c>
      <c r="J43" s="22">
        <v>0.12267285113624211</v>
      </c>
      <c r="Q43" s="24"/>
      <c r="R43" s="25"/>
      <c r="S43" s="31"/>
      <c r="T43" s="31"/>
      <c r="X43" s="8">
        <v>2.3700999999999999</v>
      </c>
      <c r="Y43" s="8">
        <v>7.0954000000000003E-2</v>
      </c>
      <c r="Z43" s="8"/>
      <c r="AA43" s="8">
        <v>5.6615000000000002</v>
      </c>
      <c r="AB43" s="8">
        <v>0.13164000000000001</v>
      </c>
      <c r="AC43" s="8">
        <v>10.925000000000001</v>
      </c>
      <c r="AD43" s="8">
        <v>4.3318000000000002E-2</v>
      </c>
      <c r="AE43" s="8">
        <f>(AC43/(AC43-AA43))*X43</f>
        <v>4.9194153130046541</v>
      </c>
      <c r="AF43" s="8">
        <f>AVERAGE(ABS(AE43-((AC43-AD43)/((AC43-AD43)-AA43)*X43)),ABS(AE43-((AC43+AD43)/((AC43+AD43)-AA43))*X43),ABS(AE43-(AC43/(AC43-(AA43-AB43)))*X43),ABS(AE43-(AC43/(AC43-(AA43+AB43)))*X43),ABS(AE43-(AC43/(AC43-AA43))*(X43-Y43)),ABS(AE43-(AC43/(AC43-AA43))*(X43+Y43)))</f>
        <v>9.7122214249794794E-2</v>
      </c>
      <c r="AH43" s="8">
        <v>2.3258100000000002</v>
      </c>
      <c r="AI43" s="8">
        <v>7.4526999999999996E-2</v>
      </c>
      <c r="AJ43" s="8"/>
      <c r="AK43" s="8">
        <v>11.14066</v>
      </c>
      <c r="AL43" s="8">
        <v>6.0304000000000003E-2</v>
      </c>
      <c r="AM43" s="8">
        <f>(AK43/(AK43-AA43))*AH43</f>
        <v>4.7290202210922843</v>
      </c>
      <c r="AN43" s="8">
        <f>AVERAGE(ABS(AM43-((AK43-AL43)/((AK43-AL43)-AA43)*AH43)),ABS(AM43-((AK43+AL43)/((AK43+AL43)-AA43))*AH43),ABS(AM43-(AK43/(AK43-(AA43-AB43)))*AH43),ABS(AM43-(AK43/(AK43-(AA43+AB43)))*AH43),ABS(AM43-(AK43/(AK43-AA43))*(AH43-AI43)),ABS(AM43-(AK43/(AK43-AA43))*(AH43+AI43)))</f>
        <v>9.7223448160202494E-2</v>
      </c>
      <c r="AT43" s="5"/>
      <c r="AU43" s="5"/>
      <c r="AV43" s="5"/>
      <c r="AW43" s="5"/>
      <c r="AX43" s="50"/>
      <c r="AY43" s="50"/>
      <c r="AZ43" s="50"/>
      <c r="BA43" s="5"/>
      <c r="BB43" s="5"/>
      <c r="BC43" s="5"/>
      <c r="BD43" s="5"/>
      <c r="BE43" s="5"/>
      <c r="BF43" s="5"/>
      <c r="BG43" s="5"/>
      <c r="BH43" s="5"/>
      <c r="CH43" s="16">
        <v>8700</v>
      </c>
      <c r="CI43" s="32">
        <v>2.39</v>
      </c>
      <c r="CJ43" s="32">
        <v>5320</v>
      </c>
      <c r="CK43" s="32">
        <v>1.81</v>
      </c>
      <c r="CL43" s="32"/>
      <c r="CM43" s="16">
        <v>2476.19</v>
      </c>
      <c r="CN43" s="79">
        <v>9.6643600000000007E-8</v>
      </c>
      <c r="CO43" s="79">
        <v>3638.77</v>
      </c>
      <c r="CP43" s="79">
        <v>3689680</v>
      </c>
      <c r="CQ43" s="79">
        <v>2.6773699999999998</v>
      </c>
      <c r="CS43" s="21">
        <f t="shared" si="65"/>
        <v>7.6999999999999869</v>
      </c>
      <c r="CT43" s="22">
        <v>0.1</v>
      </c>
      <c r="CU43" s="21">
        <f t="shared" si="66"/>
        <v>15.753170585703522</v>
      </c>
      <c r="CV43" s="22">
        <f t="shared" si="67"/>
        <v>0.49546855457418948</v>
      </c>
      <c r="CW43" s="23">
        <f t="shared" si="53"/>
        <v>390.58411150193251</v>
      </c>
      <c r="CX43" s="23">
        <f t="shared" si="54"/>
        <v>18.529399227838468</v>
      </c>
      <c r="CY43" s="24">
        <f t="shared" si="68"/>
        <v>11874.306224640255</v>
      </c>
      <c r="CZ43" s="24">
        <f t="shared" si="69"/>
        <v>1325.3675137198002</v>
      </c>
      <c r="DA43" s="24">
        <f t="shared" si="70"/>
        <v>4909.9288449982269</v>
      </c>
      <c r="DB43" s="25">
        <f t="shared" si="26"/>
        <v>239.84633601051064</v>
      </c>
      <c r="DC43" s="8">
        <f t="shared" si="55"/>
        <v>6.2987873839423854</v>
      </c>
      <c r="DD43" s="8">
        <f t="shared" si="56"/>
        <v>0.11147516042991645</v>
      </c>
      <c r="DF43" s="21">
        <f t="shared" si="46"/>
        <v>8.1999999999999869</v>
      </c>
      <c r="DG43" s="22">
        <v>0.1</v>
      </c>
      <c r="DH43" s="22">
        <f t="shared" si="47"/>
        <v>13.529082818395386</v>
      </c>
      <c r="DI43" s="22">
        <f t="shared" si="48"/>
        <v>8.121643545339996E-2</v>
      </c>
      <c r="DJ43" s="23">
        <f t="shared" si="57"/>
        <v>92.411753099331392</v>
      </c>
      <c r="DK43" s="23">
        <f t="shared" si="58"/>
        <v>1.9589851380655432</v>
      </c>
      <c r="DL43" s="8">
        <f t="shared" si="59"/>
        <v>2.1147590254783659</v>
      </c>
      <c r="DM43" s="8">
        <f t="shared" si="60"/>
        <v>2.0149309191034304E-2</v>
      </c>
      <c r="DO43" s="21">
        <f t="shared" si="49"/>
        <v>8.1999999999999869</v>
      </c>
      <c r="DP43" s="22">
        <v>0.1</v>
      </c>
      <c r="DQ43" s="22">
        <f t="shared" si="50"/>
        <v>15.089806988832501</v>
      </c>
      <c r="DR43" s="22">
        <f t="shared" si="51"/>
        <v>0.38274216532630501</v>
      </c>
      <c r="DS43" s="23">
        <f t="shared" si="61"/>
        <v>327.90150586732972</v>
      </c>
      <c r="DT43" s="23">
        <f t="shared" si="62"/>
        <v>13.299794902204582</v>
      </c>
      <c r="DU43" s="8">
        <f t="shared" si="63"/>
        <v>5.8039345057447154</v>
      </c>
      <c r="DV43" s="8">
        <f t="shared" si="64"/>
        <v>9.1121211547043668E-2</v>
      </c>
    </row>
    <row r="44" spans="1:126" s="6" customFormat="1" x14ac:dyDescent="0.2">
      <c r="A44" s="1"/>
      <c r="B44" s="1"/>
      <c r="C44" s="1"/>
      <c r="D44" s="34" t="s">
        <v>52</v>
      </c>
      <c r="E44" s="3">
        <v>1.0443799999999999</v>
      </c>
      <c r="F44" s="3">
        <v>1.0171135629810488E-2</v>
      </c>
      <c r="G44" s="33"/>
      <c r="H44" s="33"/>
      <c r="I44" s="33"/>
      <c r="J44" s="33"/>
      <c r="K44" s="8">
        <v>16.592411825726153</v>
      </c>
      <c r="L44" s="8">
        <v>3.9669301447404846E-2</v>
      </c>
      <c r="M44" s="8">
        <v>10.6</v>
      </c>
      <c r="N44" s="8">
        <v>5.7919999999999999E-2</v>
      </c>
      <c r="O44" s="10">
        <v>146.49</v>
      </c>
      <c r="P44" s="10">
        <v>1.1273</v>
      </c>
      <c r="Q44" s="1"/>
      <c r="R44" s="1"/>
      <c r="S44" s="1"/>
      <c r="T44" s="1"/>
      <c r="V44" s="8">
        <f>(K44/(K44-M44))*$AQ$4/1000</f>
        <v>2.3064968584923675</v>
      </c>
      <c r="W44" s="8">
        <f>AVERAGE(ABS(V44-((K44-L44)/((K44-L44)-(M44-N44)))*$AQ$4/1000),ABS(V44-((K44+L44)/((K44+L44)-(M44+N44)))*$AQ$4/1000))</f>
        <v>1.2539259009906489E-2</v>
      </c>
      <c r="AE44" s="8"/>
      <c r="AF44" s="8"/>
      <c r="AM44" s="8"/>
      <c r="AN44" s="8"/>
      <c r="AP44" s="1"/>
      <c r="AQ44" s="1"/>
      <c r="AT44" s="5"/>
      <c r="AU44" s="5"/>
      <c r="AV44" s="5"/>
      <c r="AW44" s="5"/>
      <c r="AX44" s="50"/>
      <c r="AY44" s="50"/>
      <c r="AZ44" s="50"/>
      <c r="BA44" s="5"/>
      <c r="BB44" s="5"/>
      <c r="BC44" s="5"/>
      <c r="BD44" s="5"/>
      <c r="BE44" s="5"/>
      <c r="BF44" s="5"/>
      <c r="BG44" s="5"/>
      <c r="BH44" s="5"/>
      <c r="CH44" s="69">
        <v>8810</v>
      </c>
      <c r="CI44" s="70">
        <v>2.5499999999999998</v>
      </c>
      <c r="CJ44" s="70">
        <v>5400</v>
      </c>
      <c r="CK44" s="71">
        <v>1.68</v>
      </c>
      <c r="CL44" s="32"/>
      <c r="CM44" s="16">
        <v>2510.9899999999998</v>
      </c>
      <c r="CN44" s="79">
        <v>1.3606399999999999E-7</v>
      </c>
      <c r="CO44" s="79">
        <v>3654.23</v>
      </c>
      <c r="CP44" s="79">
        <v>3728220</v>
      </c>
      <c r="CQ44" s="79">
        <v>2.6711100000000001</v>
      </c>
      <c r="CS44" s="21">
        <f t="shared" si="65"/>
        <v>7.7999999999999865</v>
      </c>
      <c r="CT44" s="22">
        <v>0.1</v>
      </c>
      <c r="CU44" s="21">
        <f t="shared" si="66"/>
        <v>15.889361129489576</v>
      </c>
      <c r="CV44" s="22">
        <f t="shared" si="67"/>
        <v>0.4805781979869872</v>
      </c>
      <c r="CW44" s="23">
        <f t="shared" si="53"/>
        <v>399.07719412825946</v>
      </c>
      <c r="CX44" s="23">
        <f t="shared" si="54"/>
        <v>18.384272125260736</v>
      </c>
      <c r="CY44" s="24">
        <f t="shared" si="68"/>
        <v>12201.431439541879</v>
      </c>
      <c r="CZ44" s="24">
        <f t="shared" si="69"/>
        <v>1355.5871729983712</v>
      </c>
      <c r="DA44" s="24">
        <f t="shared" si="70"/>
        <v>4952.7085346134008</v>
      </c>
      <c r="DB44" s="25">
        <f t="shared" si="26"/>
        <v>239.57490534131102</v>
      </c>
      <c r="DC44" s="8">
        <f t="shared" si="55"/>
        <v>6.3248187363573276</v>
      </c>
      <c r="DD44" s="8">
        <f t="shared" si="56"/>
        <v>0.10650201187075492</v>
      </c>
      <c r="DF44" s="21">
        <f t="shared" si="46"/>
        <v>8.2999999999999865</v>
      </c>
      <c r="DG44" s="22">
        <v>0.1</v>
      </c>
      <c r="DH44" s="22">
        <f t="shared" si="47"/>
        <v>13.655643733523879</v>
      </c>
      <c r="DI44" s="22">
        <f t="shared" si="48"/>
        <v>8.0831469985854998E-2</v>
      </c>
      <c r="DJ44" s="23">
        <f t="shared" si="57"/>
        <v>94.413755209210592</v>
      </c>
      <c r="DK44" s="23">
        <f t="shared" si="58"/>
        <v>1.9796372887497213</v>
      </c>
      <c r="DL44" s="8">
        <f t="shared" si="59"/>
        <v>2.1239559231362088</v>
      </c>
      <c r="DM44" s="8">
        <f t="shared" si="60"/>
        <v>2.0174439681843737E-2</v>
      </c>
      <c r="DO44" s="21">
        <f t="shared" si="49"/>
        <v>8.2999999999999865</v>
      </c>
      <c r="DP44" s="22">
        <v>0.1</v>
      </c>
      <c r="DQ44" s="22">
        <f t="shared" si="50"/>
        <v>15.234629165273695</v>
      </c>
      <c r="DR44" s="22">
        <f t="shared" si="51"/>
        <v>0.38318845188763007</v>
      </c>
      <c r="DS44" s="23">
        <f t="shared" si="61"/>
        <v>335.08566849019445</v>
      </c>
      <c r="DT44" s="23">
        <f t="shared" si="62"/>
        <v>13.470968368355727</v>
      </c>
      <c r="DU44" s="8">
        <f t="shared" si="63"/>
        <v>5.8217629704185958</v>
      </c>
      <c r="DV44" s="8">
        <f t="shared" si="64"/>
        <v>9.1463344391623735E-2</v>
      </c>
    </row>
    <row r="45" spans="1:126" s="6" customFormat="1" x14ac:dyDescent="0.2">
      <c r="A45" s="1"/>
      <c r="B45" s="1"/>
      <c r="C45" s="1"/>
      <c r="D45" s="1"/>
      <c r="E45" s="3"/>
      <c r="F45" s="3"/>
      <c r="G45" s="1"/>
      <c r="H45" s="1"/>
      <c r="I45" s="1"/>
      <c r="J45" s="1"/>
      <c r="K45" s="8"/>
      <c r="L45" s="8"/>
      <c r="M45" s="22"/>
      <c r="N45" s="22"/>
      <c r="O45" s="23"/>
      <c r="P45" s="23"/>
      <c r="Q45" s="1"/>
      <c r="R45" s="1"/>
      <c r="S45" s="1"/>
      <c r="T45" s="1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H45" s="8"/>
      <c r="AI45" s="8"/>
      <c r="AJ45" s="8"/>
      <c r="AK45" s="8"/>
      <c r="AL45" s="8"/>
      <c r="AM45" s="8"/>
      <c r="AN45" s="8"/>
      <c r="AP45" s="1"/>
      <c r="AQ45" s="1"/>
      <c r="AT45" s="5"/>
      <c r="AU45" s="5"/>
      <c r="AV45" s="5"/>
      <c r="AW45" s="5"/>
      <c r="AX45" s="50"/>
      <c r="AY45" s="50"/>
      <c r="AZ45" s="50"/>
      <c r="BA45" s="5"/>
      <c r="BB45" s="5"/>
      <c r="BC45" s="5"/>
      <c r="BD45" s="5"/>
      <c r="BE45" s="5"/>
      <c r="BF45" s="5"/>
      <c r="BG45" s="5"/>
      <c r="BH45" s="5"/>
      <c r="CH45" s="72">
        <v>8810</v>
      </c>
      <c r="CI45" s="73">
        <v>2.5499999999999998</v>
      </c>
      <c r="CJ45" s="73">
        <v>5400</v>
      </c>
      <c r="CK45" s="74">
        <v>1.68</v>
      </c>
      <c r="CL45" s="32"/>
      <c r="CM45" s="16">
        <v>2545.79</v>
      </c>
      <c r="CN45" s="79">
        <v>1.8979599999999999E-7</v>
      </c>
      <c r="CO45" s="79">
        <v>3669.54</v>
      </c>
      <c r="CP45" s="79">
        <v>3766910</v>
      </c>
      <c r="CQ45" s="79">
        <v>2.66479</v>
      </c>
      <c r="CS45" s="21">
        <f t="shared" si="65"/>
        <v>7.8999999999999861</v>
      </c>
      <c r="CT45" s="22">
        <v>0.1</v>
      </c>
      <c r="CU45" s="21">
        <f t="shared" si="66"/>
        <v>16.02525496819592</v>
      </c>
      <c r="CV45" s="22">
        <f t="shared" si="67"/>
        <v>0.46591510716867734</v>
      </c>
      <c r="CW45" s="23">
        <f t="shared" si="53"/>
        <v>407.65043588096711</v>
      </c>
      <c r="CX45" s="23">
        <f t="shared" si="54"/>
        <v>18.23548197755224</v>
      </c>
      <c r="CY45" s="24">
        <f t="shared" si="68"/>
        <v>12533.329521016185</v>
      </c>
      <c r="CZ45" s="24">
        <f t="shared" si="69"/>
        <v>1386.1406472276879</v>
      </c>
      <c r="DA45" s="24">
        <f t="shared" si="70"/>
        <v>4994.9496422093835</v>
      </c>
      <c r="DB45" s="25">
        <f t="shared" si="26"/>
        <v>239.34394227279881</v>
      </c>
      <c r="DC45" s="8">
        <f t="shared" si="55"/>
        <v>6.3507325246493771</v>
      </c>
      <c r="DD45" s="8">
        <f t="shared" si="56"/>
        <v>0.10156678429227783</v>
      </c>
      <c r="DF45" s="21">
        <f t="shared" si="46"/>
        <v>8.3999999999999861</v>
      </c>
      <c r="DG45" s="22">
        <v>0.1</v>
      </c>
      <c r="DH45" s="22">
        <f t="shared" si="47"/>
        <v>13.782256887866611</v>
      </c>
      <c r="DI45" s="22">
        <f t="shared" si="48"/>
        <v>8.0441829225006423E-2</v>
      </c>
      <c r="DJ45" s="23">
        <f t="shared" si="57"/>
        <v>96.437207895780091</v>
      </c>
      <c r="DK45" s="23">
        <f t="shared" si="58"/>
        <v>2.0002612923129632</v>
      </c>
      <c r="DL45" s="8">
        <f t="shared" si="59"/>
        <v>2.1330494301514995</v>
      </c>
      <c r="DM45" s="8">
        <f t="shared" si="60"/>
        <v>2.0201195660850324E-2</v>
      </c>
      <c r="DO45" s="21">
        <f t="shared" si="49"/>
        <v>8.3999999999999861</v>
      </c>
      <c r="DP45" s="22">
        <v>0.1</v>
      </c>
      <c r="DQ45" s="22">
        <f t="shared" si="50"/>
        <v>15.378980938998115</v>
      </c>
      <c r="DR45" s="22">
        <f t="shared" si="51"/>
        <v>0.38361140045825604</v>
      </c>
      <c r="DS45" s="23">
        <f t="shared" si="61"/>
        <v>342.33611570209746</v>
      </c>
      <c r="DT45" s="23">
        <f t="shared" si="62"/>
        <v>13.641933041204908</v>
      </c>
      <c r="DU45" s="8">
        <f t="shared" si="63"/>
        <v>5.8395774174725732</v>
      </c>
      <c r="DV45" s="8">
        <f t="shared" si="64"/>
        <v>9.1798291797514864E-2</v>
      </c>
    </row>
    <row r="46" spans="1:126" s="6" customFormat="1" x14ac:dyDescent="0.2">
      <c r="A46" s="1"/>
      <c r="B46" s="1"/>
      <c r="C46" s="1"/>
      <c r="D46" s="1"/>
      <c r="E46" s="3"/>
      <c r="F46" s="3"/>
      <c r="G46" s="1"/>
      <c r="H46" s="1"/>
      <c r="I46" s="1"/>
      <c r="J46" s="1"/>
      <c r="K46" s="8"/>
      <c r="L46" s="8"/>
      <c r="M46" s="8"/>
      <c r="N46" s="8"/>
      <c r="O46" s="10"/>
      <c r="P46" s="10"/>
      <c r="Q46" s="1"/>
      <c r="R46" s="1"/>
      <c r="S46" s="49"/>
      <c r="T46" s="49"/>
      <c r="V46" s="8"/>
      <c r="W46" s="8"/>
      <c r="Z46" s="8"/>
      <c r="AA46" s="8"/>
      <c r="AB46" s="8"/>
      <c r="AC46" s="8"/>
      <c r="AD46" s="8"/>
      <c r="AE46" s="8"/>
      <c r="AF46" s="8"/>
      <c r="AJ46" s="8"/>
      <c r="AK46" s="8"/>
      <c r="AL46" s="8"/>
      <c r="AM46" s="8"/>
      <c r="AN46" s="8"/>
      <c r="AP46" s="1"/>
      <c r="AQ46" s="1"/>
      <c r="AT46" s="5"/>
      <c r="AU46" s="5"/>
      <c r="AV46" s="5"/>
      <c r="AW46" s="5"/>
      <c r="AX46" s="50"/>
      <c r="AY46" s="50"/>
      <c r="AZ46" s="50"/>
      <c r="BA46" s="5"/>
      <c r="BB46" s="5"/>
      <c r="BC46" s="5"/>
      <c r="BD46" s="5"/>
      <c r="BE46" s="5"/>
      <c r="BF46" s="5"/>
      <c r="BG46" s="5"/>
      <c r="BH46" s="5"/>
      <c r="CH46" s="16">
        <v>8700</v>
      </c>
      <c r="CI46" s="32">
        <v>2.39</v>
      </c>
      <c r="CJ46" s="32">
        <v>5560</v>
      </c>
      <c r="CK46" s="32">
        <v>1.35</v>
      </c>
      <c r="CL46" s="32"/>
      <c r="CM46" s="16">
        <v>2580.59</v>
      </c>
      <c r="CN46" s="79">
        <v>2.6239699999999999E-7</v>
      </c>
      <c r="CO46" s="79">
        <v>3684.7</v>
      </c>
      <c r="CP46" s="79">
        <v>3805770</v>
      </c>
      <c r="CQ46" s="79">
        <v>2.6584400000000001</v>
      </c>
      <c r="CS46" s="21">
        <f t="shared" si="65"/>
        <v>7.9999999999999858</v>
      </c>
      <c r="CT46" s="22">
        <v>0.1</v>
      </c>
      <c r="CU46" s="21">
        <f t="shared" si="66"/>
        <v>16.160853552259585</v>
      </c>
      <c r="CV46" s="22">
        <f t="shared" si="67"/>
        <v>0.45148062949867374</v>
      </c>
      <c r="CW46" s="23">
        <f t="shared" si="53"/>
        <v>416.30358750620616</v>
      </c>
      <c r="CX46" s="23">
        <f t="shared" si="54"/>
        <v>18.083282752520063</v>
      </c>
      <c r="CY46" s="24">
        <f t="shared" si="68"/>
        <v>12870.010006059752</v>
      </c>
      <c r="CZ46" s="24">
        <f t="shared" si="69"/>
        <v>1417.0296438801893</v>
      </c>
      <c r="DA46" s="24">
        <f t="shared" si="70"/>
        <v>5036.6662351225987</v>
      </c>
      <c r="DB46" s="25">
        <f t="shared" si="26"/>
        <v>239.15108974601935</v>
      </c>
      <c r="DC46" s="8">
        <f t="shared" si="55"/>
        <v>6.3765325655019822</v>
      </c>
      <c r="DD46" s="8">
        <f t="shared" si="56"/>
        <v>9.6671685101513471E-2</v>
      </c>
      <c r="DF46" s="21">
        <f t="shared" si="46"/>
        <v>8.4999999999999858</v>
      </c>
      <c r="DG46" s="22">
        <v>0.1</v>
      </c>
      <c r="DH46" s="22">
        <f t="shared" si="47"/>
        <v>13.908926095991779</v>
      </c>
      <c r="DI46" s="22">
        <f t="shared" si="48"/>
        <v>8.0047727036315575E-2</v>
      </c>
      <c r="DJ46" s="23">
        <f t="shared" si="57"/>
        <v>98.482151222669614</v>
      </c>
      <c r="DK46" s="23">
        <f t="shared" si="58"/>
        <v>2.0208579326717526</v>
      </c>
      <c r="DL46" s="8">
        <f t="shared" si="59"/>
        <v>2.1420398859852958</v>
      </c>
      <c r="DM46" s="8">
        <f t="shared" si="60"/>
        <v>2.0229488822727903E-2</v>
      </c>
      <c r="DO46" s="21">
        <f t="shared" si="49"/>
        <v>8.4999999999999858</v>
      </c>
      <c r="DP46" s="22">
        <v>0.1</v>
      </c>
      <c r="DQ46" s="22">
        <f t="shared" si="50"/>
        <v>15.522863732740939</v>
      </c>
      <c r="DR46" s="22">
        <f t="shared" si="51"/>
        <v>0.38401260603426124</v>
      </c>
      <c r="DS46" s="23">
        <f t="shared" si="61"/>
        <v>349.652505579989</v>
      </c>
      <c r="DT46" s="23">
        <f t="shared" si="62"/>
        <v>13.812705646859769</v>
      </c>
      <c r="DU46" s="8">
        <f t="shared" si="63"/>
        <v>5.8573810424353328</v>
      </c>
      <c r="DV46" s="8">
        <f t="shared" si="64"/>
        <v>9.212691912706461E-2</v>
      </c>
    </row>
    <row r="47" spans="1:126" s="6" customFormat="1" x14ac:dyDescent="0.2">
      <c r="A47" s="11">
        <v>2879</v>
      </c>
      <c r="B47" s="12"/>
      <c r="C47" s="12"/>
      <c r="D47" s="12"/>
      <c r="E47" s="13"/>
      <c r="F47" s="13"/>
      <c r="G47" s="12"/>
      <c r="H47" s="12"/>
      <c r="I47" s="12"/>
      <c r="J47" s="12"/>
      <c r="K47" s="12"/>
      <c r="L47" s="42"/>
      <c r="M47" s="12"/>
      <c r="N47" s="12"/>
      <c r="O47" s="12"/>
      <c r="P47" s="12"/>
      <c r="Q47" s="12"/>
      <c r="R47" s="12"/>
      <c r="S47" s="12"/>
      <c r="T47" s="12"/>
      <c r="U47" s="14"/>
      <c r="V47" s="15"/>
      <c r="W47" s="39"/>
      <c r="X47" s="15"/>
      <c r="Y47" s="15"/>
      <c r="AA47" s="15"/>
      <c r="AB47" s="15"/>
      <c r="AC47" s="15"/>
      <c r="AD47" s="15"/>
      <c r="AE47" s="15"/>
      <c r="AF47" s="39"/>
      <c r="AH47" s="15"/>
      <c r="AI47" s="15"/>
      <c r="AK47" s="15"/>
      <c r="AL47" s="15"/>
      <c r="AM47" s="15"/>
      <c r="AN47" s="39"/>
      <c r="AP47" s="1"/>
      <c r="AQ47" s="1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CH47" s="16">
        <v>8480</v>
      </c>
      <c r="CI47" s="32">
        <v>2.09</v>
      </c>
      <c r="CJ47" s="32">
        <v>5630</v>
      </c>
      <c r="CK47" s="32">
        <v>1.18</v>
      </c>
      <c r="CL47" s="32"/>
      <c r="CM47" s="16">
        <v>2615.39</v>
      </c>
      <c r="CN47" s="79">
        <v>3.5966999999999999E-7</v>
      </c>
      <c r="CO47" s="79">
        <v>3699.72</v>
      </c>
      <c r="CP47" s="79">
        <v>3844800</v>
      </c>
      <c r="CQ47" s="79">
        <v>2.6520300000000003</v>
      </c>
      <c r="CS47" s="21">
        <f t="shared" si="65"/>
        <v>8.0999999999999854</v>
      </c>
      <c r="CT47" s="22">
        <v>0.1</v>
      </c>
      <c r="CU47" s="21">
        <f t="shared" si="66"/>
        <v>16.296158674547286</v>
      </c>
      <c r="CV47" s="22">
        <f t="shared" si="67"/>
        <v>0.43727572343836085</v>
      </c>
      <c r="CW47" s="23">
        <f t="shared" si="53"/>
        <v>425.03641054954153</v>
      </c>
      <c r="CX47" s="23">
        <f t="shared" si="54"/>
        <v>17.927920151920972</v>
      </c>
      <c r="CY47" s="24">
        <f t="shared" si="68"/>
        <v>13211.483071062174</v>
      </c>
      <c r="CZ47" s="24">
        <f t="shared" si="69"/>
        <v>1448.2559185497951</v>
      </c>
      <c r="DA47" s="24">
        <f t="shared" si="70"/>
        <v>5077.8717753133669</v>
      </c>
      <c r="DB47" s="25">
        <f t="shared" si="26"/>
        <v>238.99404112911179</v>
      </c>
      <c r="DC47" s="8">
        <f t="shared" si="55"/>
        <v>6.4022224331742272</v>
      </c>
      <c r="DD47" s="8">
        <f t="shared" si="56"/>
        <v>9.1818711650178741E-2</v>
      </c>
      <c r="DF47" s="21">
        <f t="shared" si="46"/>
        <v>8.5999999999999854</v>
      </c>
      <c r="DG47" s="22">
        <v>0.1</v>
      </c>
      <c r="DH47" s="22">
        <f t="shared" si="47"/>
        <v>14.035654929122218</v>
      </c>
      <c r="DI47" s="22">
        <f t="shared" si="48"/>
        <v>7.9649374732276623E-2</v>
      </c>
      <c r="DJ47" s="23">
        <f t="shared" si="57"/>
        <v>100.54862478124559</v>
      </c>
      <c r="DK47" s="23">
        <f t="shared" si="58"/>
        <v>2.0414280250254606</v>
      </c>
      <c r="DL47" s="8">
        <f t="shared" si="59"/>
        <v>2.1509276634392283</v>
      </c>
      <c r="DM47" s="8">
        <f t="shared" si="60"/>
        <v>2.0259232238906799E-2</v>
      </c>
      <c r="DO47" s="21">
        <f t="shared" si="49"/>
        <v>8.5999999999999854</v>
      </c>
      <c r="DP47" s="22">
        <v>0.1</v>
      </c>
      <c r="DQ47" s="22">
        <f t="shared" si="50"/>
        <v>15.666279486539084</v>
      </c>
      <c r="DR47" s="22">
        <f t="shared" si="51"/>
        <v>0.38439360849488668</v>
      </c>
      <c r="DS47" s="23">
        <f t="shared" si="61"/>
        <v>357.03450949822508</v>
      </c>
      <c r="DT47" s="23">
        <f t="shared" si="62"/>
        <v>13.983303522944738</v>
      </c>
      <c r="DU47" s="8">
        <f t="shared" si="63"/>
        <v>5.8751767062729048</v>
      </c>
      <c r="DV47" s="8">
        <f t="shared" si="64"/>
        <v>9.2450038808627788E-2</v>
      </c>
    </row>
    <row r="48" spans="1:126" s="6" customFormat="1" x14ac:dyDescent="0.2">
      <c r="A48" s="1"/>
      <c r="B48" s="1" t="s">
        <v>48</v>
      </c>
      <c r="C48" s="1" t="s">
        <v>49</v>
      </c>
      <c r="D48" s="1"/>
      <c r="E48" s="3"/>
      <c r="F48" s="3"/>
      <c r="G48" s="1"/>
      <c r="H48" s="1"/>
      <c r="I48" s="1"/>
      <c r="J48" s="1"/>
      <c r="K48" s="1"/>
      <c r="L48" s="8"/>
      <c r="M48" s="1"/>
      <c r="N48" s="1"/>
      <c r="O48" s="1"/>
      <c r="P48" s="1"/>
      <c r="Q48" s="1"/>
      <c r="R48" s="1"/>
      <c r="S48" s="1"/>
      <c r="T48" s="1"/>
      <c r="W48" s="7"/>
      <c r="AF48" s="7"/>
      <c r="AN48" s="7"/>
      <c r="AP48" s="1"/>
      <c r="AQ48" s="1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CH48" s="16">
        <v>8250</v>
      </c>
      <c r="CI48" s="32">
        <v>1.82</v>
      </c>
      <c r="CJ48" s="32">
        <v>5700</v>
      </c>
      <c r="CK48" s="32">
        <v>1.04</v>
      </c>
      <c r="CL48" s="32"/>
      <c r="CM48" s="16">
        <v>2650.18</v>
      </c>
      <c r="CN48" s="79">
        <v>4.8894700000000002E-7</v>
      </c>
      <c r="CO48" s="79">
        <v>3714.6</v>
      </c>
      <c r="CP48" s="79">
        <v>3883980</v>
      </c>
      <c r="CQ48" s="79">
        <v>2.6455799999999998</v>
      </c>
      <c r="CS48" s="21">
        <f t="shared" si="65"/>
        <v>8.1999999999999851</v>
      </c>
      <c r="CT48" s="22">
        <v>0.1</v>
      </c>
      <c r="CU48" s="21">
        <f t="shared" si="66"/>
        <v>16.431172441271713</v>
      </c>
      <c r="CV48" s="22">
        <f t="shared" si="67"/>
        <v>0.42330098503765079</v>
      </c>
      <c r="CW48" s="23">
        <f t="shared" si="53"/>
        <v>433.8486771393375</v>
      </c>
      <c r="CX48" s="23">
        <f t="shared" si="54"/>
        <v>17.769631675193068</v>
      </c>
      <c r="CY48" s="24">
        <f t="shared" si="68"/>
        <v>13557.759533160443</v>
      </c>
      <c r="CZ48" s="24">
        <f t="shared" si="69"/>
        <v>1479.8212715564143</v>
      </c>
      <c r="DA48" s="24">
        <f t="shared" si="70"/>
        <v>5118.5791502501652</v>
      </c>
      <c r="DB48" s="25">
        <f t="shared" si="26"/>
        <v>238.87053866541282</v>
      </c>
      <c r="DC48" s="8">
        <f t="shared" si="55"/>
        <v>6.4278054722323974</v>
      </c>
      <c r="DD48" s="8">
        <f t="shared" si="56"/>
        <v>8.700966553149847E-2</v>
      </c>
      <c r="DF48" s="21">
        <f t="shared" si="46"/>
        <v>8.6999999999999851</v>
      </c>
      <c r="DG48" s="22">
        <v>0.1</v>
      </c>
      <c r="DH48" s="22">
        <f t="shared" si="47"/>
        <v>14.16244672547575</v>
      </c>
      <c r="DI48" s="22">
        <f t="shared" si="48"/>
        <v>7.9246980905154363E-2</v>
      </c>
      <c r="DJ48" s="23">
        <f t="shared" si="57"/>
        <v>102.63666766419514</v>
      </c>
      <c r="DK48" s="23">
        <f t="shared" si="58"/>
        <v>2.0619724143629838</v>
      </c>
      <c r="DL48" s="8">
        <f t="shared" si="59"/>
        <v>2.1597131679657315</v>
      </c>
      <c r="DM48" s="8">
        <f t="shared" si="60"/>
        <v>2.0290340405073604E-2</v>
      </c>
      <c r="DO48" s="21">
        <f t="shared" si="49"/>
        <v>8.6999999999999851</v>
      </c>
      <c r="DP48" s="22">
        <v>0.1</v>
      </c>
      <c r="DQ48" s="22">
        <f t="shared" si="50"/>
        <v>15.809230618273235</v>
      </c>
      <c r="DR48" s="22">
        <f t="shared" si="51"/>
        <v>0.38475589341573313</v>
      </c>
      <c r="DS48" s="23">
        <f t="shared" si="61"/>
        <v>364.4818119042888</v>
      </c>
      <c r="DT48" s="23">
        <f t="shared" si="62"/>
        <v>14.153744553190222</v>
      </c>
      <c r="DU48" s="8">
        <f t="shared" si="63"/>
        <v>5.8929669591446956</v>
      </c>
      <c r="DV48" s="8">
        <f t="shared" si="64"/>
        <v>9.2768413356492108E-2</v>
      </c>
    </row>
    <row r="49" spans="1:126" s="6" customFormat="1" x14ac:dyDescent="0.2">
      <c r="A49" s="1"/>
      <c r="B49" s="1"/>
      <c r="C49" s="1"/>
      <c r="D49" s="17" t="s">
        <v>50</v>
      </c>
      <c r="E49" s="3">
        <v>0.45000000000000007</v>
      </c>
      <c r="F49" s="3">
        <v>9.0478358370017619E-3</v>
      </c>
      <c r="G49" s="22">
        <v>12.8254</v>
      </c>
      <c r="H49" s="22">
        <v>1.0476163419878483E-2</v>
      </c>
      <c r="I49" s="22"/>
      <c r="J49" s="22"/>
      <c r="K49" s="22">
        <v>13.241429686468845</v>
      </c>
      <c r="L49" s="22">
        <v>0.26508204133572733</v>
      </c>
      <c r="M49" s="47">
        <v>6.0993000000000004</v>
      </c>
      <c r="N49" s="47">
        <v>5.3129999999999997E-2</v>
      </c>
      <c r="O49" s="48">
        <v>259.99</v>
      </c>
      <c r="P49" s="48">
        <v>3.1766999999999999</v>
      </c>
      <c r="Q49" s="24">
        <f>-183.188*K49+15.605*K49^2+2.785*K49^3</f>
        <v>6776.3515192318737</v>
      </c>
      <c r="R49" s="25">
        <f>5.6086E-24*Q49^6-9.5099E-19*Q49^5+0.000000000000063444*Q49^4-0.0000000020986*Q49^3+0.000037293*Q49^2-0.30595*Q49+1213.6</f>
        <v>320.55368437211769</v>
      </c>
      <c r="S49" s="55">
        <v>4092.3</v>
      </c>
      <c r="T49" s="55">
        <v>278.08</v>
      </c>
      <c r="V49" s="47">
        <v>5.9770000000000003</v>
      </c>
      <c r="W49" s="47">
        <v>0.14902000000000001</v>
      </c>
      <c r="AE49" s="47"/>
      <c r="AF49" s="47"/>
      <c r="AM49" s="47"/>
      <c r="AN49" s="47"/>
      <c r="AP49" s="1"/>
      <c r="AQ49" s="1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9"/>
      <c r="BF49" s="9"/>
      <c r="BG49" s="9"/>
      <c r="BH49" s="9"/>
      <c r="BI49" s="7"/>
      <c r="BJ49" s="7"/>
      <c r="BK49" s="7"/>
      <c r="BL49" s="7"/>
      <c r="BM49" s="30"/>
      <c r="BN49" s="30"/>
      <c r="BO49" s="31"/>
      <c r="BP49" s="31"/>
      <c r="BQ49" s="31"/>
      <c r="BR49" s="31"/>
      <c r="BS49" s="7"/>
      <c r="BT49" s="7"/>
      <c r="BU49" s="7"/>
      <c r="BV49" s="7"/>
      <c r="BX49" s="7"/>
      <c r="BY49" s="7"/>
      <c r="BZ49" s="30"/>
      <c r="CA49" s="30"/>
      <c r="CB49" s="7"/>
      <c r="CC49" s="7"/>
      <c r="CD49" s="7"/>
      <c r="CE49" s="7"/>
      <c r="CF49" s="7"/>
      <c r="CG49" s="31"/>
      <c r="CH49" s="16">
        <v>8030</v>
      </c>
      <c r="CI49" s="32">
        <v>1.57</v>
      </c>
      <c r="CJ49" s="32">
        <v>5760</v>
      </c>
      <c r="CK49" s="32">
        <v>0.91700000000000004</v>
      </c>
      <c r="CL49" s="32"/>
      <c r="CM49" s="16">
        <v>2684.98</v>
      </c>
      <c r="CN49" s="79">
        <v>6.5942400000000002E-7</v>
      </c>
      <c r="CO49" s="79">
        <v>3729.36</v>
      </c>
      <c r="CP49" s="79">
        <v>3923340</v>
      </c>
      <c r="CQ49" s="79">
        <v>2.6390799999999999</v>
      </c>
      <c r="CS49" s="21">
        <f t="shared" si="65"/>
        <v>8.2999999999999847</v>
      </c>
      <c r="CT49" s="22">
        <v>0.1</v>
      </c>
      <c r="CU49" s="21">
        <f t="shared" si="66"/>
        <v>16.5658972446621</v>
      </c>
      <c r="CV49" s="22">
        <f t="shared" si="67"/>
        <v>0.40955667301273602</v>
      </c>
      <c r="CW49" s="23">
        <f t="shared" si="53"/>
        <v>442.74016976083857</v>
      </c>
      <c r="CX49" s="23">
        <f t="shared" si="54"/>
        <v>17.608646696748224</v>
      </c>
      <c r="CY49" s="24">
        <f t="shared" si="68"/>
        <v>13908.850850034154</v>
      </c>
      <c r="CZ49" s="24">
        <f t="shared" si="69"/>
        <v>1511.7275446819317</v>
      </c>
      <c r="DA49" s="24">
        <f t="shared" si="70"/>
        <v>5158.8007018864237</v>
      </c>
      <c r="DB49" s="25">
        <f t="shared" si="26"/>
        <v>238.77837326000918</v>
      </c>
      <c r="DC49" s="8">
        <f t="shared" si="55"/>
        <v>6.453284809735429</v>
      </c>
      <c r="DD49" s="8">
        <f t="shared" si="56"/>
        <v>8.224616592905587E-2</v>
      </c>
      <c r="DF49" s="21">
        <f t="shared" si="46"/>
        <v>8.7999999999999847</v>
      </c>
      <c r="DG49" s="22">
        <v>0.1</v>
      </c>
      <c r="DH49" s="22">
        <f t="shared" si="47"/>
        <v>14.289304600225096</v>
      </c>
      <c r="DI49" s="22">
        <f t="shared" si="48"/>
        <v>7.8840751274630083E-2</v>
      </c>
      <c r="DJ49" s="23">
        <f t="shared" si="57"/>
        <v>104.74631844148989</v>
      </c>
      <c r="DK49" s="23">
        <f t="shared" si="58"/>
        <v>2.0824919739705052</v>
      </c>
      <c r="DL49" s="8">
        <f t="shared" si="59"/>
        <v>2.1683968369143467</v>
      </c>
      <c r="DM49" s="8">
        <f t="shared" si="60"/>
        <v>2.0322729286919028E-2</v>
      </c>
      <c r="DO49" s="21">
        <f t="shared" si="49"/>
        <v>8.7999999999999847</v>
      </c>
      <c r="DP49" s="22">
        <v>0.1</v>
      </c>
      <c r="DQ49" s="22">
        <f t="shared" si="50"/>
        <v>15.951719986393847</v>
      </c>
      <c r="DR49" s="22">
        <f t="shared" si="51"/>
        <v>0.38510089293521066</v>
      </c>
      <c r="DS49" s="23">
        <f t="shared" si="61"/>
        <v>371.99411008270391</v>
      </c>
      <c r="DT49" s="23">
        <f t="shared" si="62"/>
        <v>14.324047105101442</v>
      </c>
      <c r="DU49" s="8">
        <f t="shared" si="63"/>
        <v>5.910754062570434</v>
      </c>
      <c r="DV49" s="8">
        <f t="shared" si="64"/>
        <v>9.3082758220951689E-2</v>
      </c>
    </row>
    <row r="50" spans="1:126" s="6" customFormat="1" x14ac:dyDescent="0.2">
      <c r="A50" s="1"/>
      <c r="B50" s="1"/>
      <c r="C50" s="1"/>
      <c r="D50" s="1" t="s">
        <v>59</v>
      </c>
      <c r="E50" s="3">
        <v>0.49902500000000005</v>
      </c>
      <c r="F50" s="3">
        <v>1.5690841277637087E-2</v>
      </c>
      <c r="I50" s="22">
        <v>13.882365070736643</v>
      </c>
      <c r="J50" s="22">
        <v>0.39754268961248362</v>
      </c>
      <c r="Q50" s="24"/>
      <c r="R50" s="25"/>
      <c r="S50" s="31"/>
      <c r="T50" s="31"/>
      <c r="X50" s="7">
        <v>2.2334999999999998</v>
      </c>
      <c r="Y50" s="7">
        <v>0.21461</v>
      </c>
      <c r="Z50" s="8"/>
      <c r="AA50" s="7">
        <v>4.9618000000000002</v>
      </c>
      <c r="AB50" s="7">
        <v>0.40183000000000002</v>
      </c>
      <c r="AC50" s="7">
        <v>9.7552000000000003</v>
      </c>
      <c r="AD50" s="7">
        <v>0.12751000000000001</v>
      </c>
      <c r="AE50" s="8">
        <f>(AC50/(AC50-AA50))*X50</f>
        <v>4.5454665164601327</v>
      </c>
      <c r="AF50" s="8">
        <f>AVERAGE(ABS(AE50-((AC50-AD50)/((AC50-AD50)-AA50)*X50)),ABS(AE50-((AC50+AD50)/((AC50+AD50)-AA50))*X50),ABS(AE50-(AC50/(AC50-(AA50-AB50)))*X50),ABS(AE50-(AC50/(AC50-(AA50+AB50)))*X50),ABS(AE50-(AC50/(AC50-AA50))*(X50-Y50)),ABS(AE50-(AC50/(AC50-AA50))*(X50+Y50)))</f>
        <v>0.29401554821783371</v>
      </c>
      <c r="AG50" s="7"/>
      <c r="AH50" s="7">
        <v>2.1907760000000001</v>
      </c>
      <c r="AI50" s="7">
        <v>0.22259499999999999</v>
      </c>
      <c r="AJ50" s="8"/>
      <c r="AK50" s="7">
        <v>9.9569899999999993</v>
      </c>
      <c r="AL50" s="7">
        <v>0.18218699999999999</v>
      </c>
      <c r="AM50" s="8">
        <f>(AK50/(AK50-AA50))*AH50</f>
        <v>4.3669079102576687</v>
      </c>
      <c r="AN50" s="8">
        <f>AVERAGE(ABS(AM50-((AK50-AL50)/((AK50-AL50)-AA50)*AH50)),ABS(AM50-((AK50+AL50)/((AK50+AL50)-AA50))*AH50),ABS(AM50-(AK50/(AK50-(AA50-AB50)))*AH50),ABS(AM50-(AK50/(AK50-(AA50+AB50)))*AH50),ABS(AM50-(AK50/(AK50-AA50))*(AH50-AI50)),ABS(AM50-(AK50/(AK50-AA50))*(AH50+AI50)))</f>
        <v>0.29225121588747088</v>
      </c>
      <c r="AO50" s="7"/>
      <c r="AP50" s="1"/>
      <c r="AQ50" s="1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9"/>
      <c r="BF50" s="9"/>
      <c r="BG50" s="9"/>
      <c r="BH50" s="9"/>
      <c r="BI50" s="7"/>
      <c r="BJ50" s="7"/>
      <c r="BK50" s="7"/>
      <c r="BL50" s="7"/>
      <c r="BM50" s="30"/>
      <c r="BN50" s="30"/>
      <c r="BO50" s="31"/>
      <c r="BP50" s="31"/>
      <c r="BQ50" s="31"/>
      <c r="BR50" s="31"/>
      <c r="BS50" s="7"/>
      <c r="BT50" s="7"/>
      <c r="BU50" s="7"/>
      <c r="BV50" s="7"/>
      <c r="BX50" s="7"/>
      <c r="BY50" s="7"/>
      <c r="BZ50" s="30"/>
      <c r="CA50" s="30"/>
      <c r="CB50" s="7"/>
      <c r="CC50" s="7"/>
      <c r="CD50" s="7"/>
      <c r="CE50" s="7"/>
      <c r="CF50" s="7"/>
      <c r="CG50" s="31"/>
      <c r="CH50" s="16">
        <v>7810</v>
      </c>
      <c r="CI50" s="32">
        <v>1.34</v>
      </c>
      <c r="CJ50" s="32">
        <v>5810</v>
      </c>
      <c r="CK50" s="32">
        <v>0.80200000000000005</v>
      </c>
      <c r="CL50" s="32"/>
      <c r="CM50" s="16">
        <v>2719.78</v>
      </c>
      <c r="CN50" s="79">
        <v>8.8335900000000002E-7</v>
      </c>
      <c r="CO50" s="79">
        <v>3743.99</v>
      </c>
      <c r="CP50" s="79">
        <v>3962870</v>
      </c>
      <c r="CQ50" s="79">
        <v>2.63252</v>
      </c>
      <c r="CS50" s="21">
        <f t="shared" si="65"/>
        <v>8.3999999999999844</v>
      </c>
      <c r="CT50" s="22">
        <v>0.1</v>
      </c>
      <c r="CU50" s="21">
        <f t="shared" si="66"/>
        <v>16.700335737296271</v>
      </c>
      <c r="CV50" s="22">
        <f t="shared" si="67"/>
        <v>0.39604273246509347</v>
      </c>
      <c r="CW50" s="23">
        <f t="shared" si="53"/>
        <v>451.7106810223886</v>
      </c>
      <c r="CX50" s="23">
        <f t="shared" si="54"/>
        <v>17.445186555471935</v>
      </c>
      <c r="CY50" s="24">
        <f t="shared" si="68"/>
        <v>14264.769118258253</v>
      </c>
      <c r="CZ50" s="24">
        <f t="shared" si="69"/>
        <v>1543.9766180376159</v>
      </c>
      <c r="DA50" s="24">
        <f t="shared" si="70"/>
        <v>5198.5482538677834</v>
      </c>
      <c r="DB50" s="25">
        <f t="shared" si="26"/>
        <v>238.71538529469581</v>
      </c>
      <c r="DC50" s="8">
        <f t="shared" si="55"/>
        <v>6.4786633668881493</v>
      </c>
      <c r="DD50" s="8">
        <f t="shared" si="56"/>
        <v>7.7529662077977957E-2</v>
      </c>
      <c r="DF50" s="21">
        <f t="shared" si="46"/>
        <v>8.8999999999999844</v>
      </c>
      <c r="DG50" s="22">
        <v>0.1</v>
      </c>
      <c r="DH50" s="22">
        <f t="shared" si="47"/>
        <v>14.416231455090321</v>
      </c>
      <c r="DI50" s="22">
        <f t="shared" si="48"/>
        <v>7.8430888549527733E-2</v>
      </c>
      <c r="DJ50" s="23">
        <f t="shared" si="57"/>
        <v>106.87761513860293</v>
      </c>
      <c r="DK50" s="23">
        <f t="shared" si="58"/>
        <v>2.1029876039435038</v>
      </c>
      <c r="DL50" s="8">
        <f t="shared" si="59"/>
        <v>2.1769791387213604</v>
      </c>
      <c r="DM50" s="8">
        <f t="shared" si="60"/>
        <v>2.0356316363875804E-2</v>
      </c>
      <c r="DO50" s="21">
        <f t="shared" si="49"/>
        <v>8.8999999999999844</v>
      </c>
      <c r="DP50" s="22">
        <v>0.1</v>
      </c>
      <c r="DQ50" s="22">
        <f t="shared" si="50"/>
        <v>16.093750854724554</v>
      </c>
      <c r="DR50" s="22">
        <f t="shared" si="51"/>
        <v>0.38542998666786144</v>
      </c>
      <c r="DS50" s="23">
        <f t="shared" si="61"/>
        <v>379.57111390867794</v>
      </c>
      <c r="DT50" s="23">
        <f t="shared" si="62"/>
        <v>14.494229970628908</v>
      </c>
      <c r="DU50" s="8">
        <f t="shared" si="63"/>
        <v>5.92854001011312</v>
      </c>
      <c r="DV50" s="8">
        <f t="shared" si="64"/>
        <v>9.3393744475948282E-2</v>
      </c>
    </row>
    <row r="51" spans="1:126" s="6" customFormat="1" x14ac:dyDescent="0.2">
      <c r="A51" s="1"/>
      <c r="B51" s="1"/>
      <c r="C51" s="1"/>
      <c r="D51" s="34" t="s">
        <v>52</v>
      </c>
      <c r="E51" s="3">
        <v>1.0284</v>
      </c>
      <c r="F51" s="3">
        <v>8.2574209048588698E-3</v>
      </c>
      <c r="G51" s="2"/>
      <c r="H51" s="2"/>
      <c r="I51" s="2"/>
      <c r="J51" s="2"/>
      <c r="K51" s="8">
        <v>14.436862517289097</v>
      </c>
      <c r="L51" s="8">
        <v>4.1583558608698543E-2</v>
      </c>
      <c r="M51" s="7">
        <v>8.9166000000000007</v>
      </c>
      <c r="N51" s="7">
        <v>6.1180999999999999E-2</v>
      </c>
      <c r="O51" s="30">
        <v>107.25</v>
      </c>
      <c r="P51" s="30">
        <v>0.98506000000000005</v>
      </c>
      <c r="Q51" s="35"/>
      <c r="R51" s="1"/>
      <c r="S51" s="55"/>
      <c r="T51" s="55"/>
      <c r="V51" s="8">
        <v>2.1785026417199318</v>
      </c>
      <c r="W51" s="8">
        <v>1.4008963624922988E-2</v>
      </c>
      <c r="AE51" s="8"/>
      <c r="AF51" s="8"/>
      <c r="AG51" s="7"/>
      <c r="AM51" s="8"/>
      <c r="AN51" s="8"/>
      <c r="AO51" s="7"/>
      <c r="AP51" s="1"/>
      <c r="AQ51" s="1"/>
      <c r="AR51" s="33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9"/>
      <c r="BF51" s="9"/>
      <c r="BG51" s="9"/>
      <c r="BH51" s="9"/>
      <c r="BI51" s="7"/>
      <c r="BJ51" s="7"/>
      <c r="BK51" s="7"/>
      <c r="BL51" s="7"/>
      <c r="BM51" s="30"/>
      <c r="BN51" s="30"/>
      <c r="BO51" s="31"/>
      <c r="BP51" s="31"/>
      <c r="BQ51" s="31"/>
      <c r="BR51" s="31"/>
      <c r="BS51" s="7"/>
      <c r="BT51" s="7"/>
      <c r="BU51" s="7"/>
      <c r="BV51" s="7"/>
      <c r="BX51" s="7"/>
      <c r="BY51" s="7"/>
      <c r="BZ51" s="30"/>
      <c r="CA51" s="30"/>
      <c r="CB51" s="7"/>
      <c r="CC51" s="7"/>
      <c r="CD51" s="7"/>
      <c r="CE51" s="7"/>
      <c r="CF51" s="7"/>
      <c r="CG51" s="31"/>
      <c r="CH51" s="16">
        <v>7590</v>
      </c>
      <c r="CI51" s="32">
        <v>1.1200000000000001</v>
      </c>
      <c r="CJ51" s="32">
        <v>5870</v>
      </c>
      <c r="CK51" s="32">
        <v>0.69599999999999995</v>
      </c>
      <c r="CL51" s="32"/>
      <c r="CM51" s="16">
        <v>2754.58</v>
      </c>
      <c r="CN51" s="79">
        <v>1.1737699999999999E-6</v>
      </c>
      <c r="CO51" s="79">
        <v>3758.49</v>
      </c>
      <c r="CP51" s="79">
        <v>4002570</v>
      </c>
      <c r="CQ51" s="79">
        <v>2.6259200000000003</v>
      </c>
      <c r="CS51" s="21">
        <f t="shared" si="65"/>
        <v>8.499999999999984</v>
      </c>
      <c r="CT51" s="22">
        <v>0.1</v>
      </c>
      <c r="CU51" s="21">
        <f t="shared" si="66"/>
        <v>16.834490808005821</v>
      </c>
      <c r="CV51" s="22">
        <f t="shared" si="67"/>
        <v>0.38275881730858385</v>
      </c>
      <c r="CW51" s="23">
        <f t="shared" si="53"/>
        <v>460.76001341511841</v>
      </c>
      <c r="CX51" s="23">
        <f t="shared" si="54"/>
        <v>17.279464655176639</v>
      </c>
      <c r="CY51" s="24">
        <f t="shared" si="68"/>
        <v>14625.527070325188</v>
      </c>
      <c r="CZ51" s="24">
        <f t="shared" si="69"/>
        <v>1576.5704070623372</v>
      </c>
      <c r="DA51" s="24">
        <f t="shared" si="70"/>
        <v>5237.8331370963697</v>
      </c>
      <c r="DB51" s="25">
        <f t="shared" si="26"/>
        <v>238.67946621656483</v>
      </c>
      <c r="DC51" s="8">
        <f t="shared" si="55"/>
        <v>6.5039438701773156</v>
      </c>
      <c r="DD51" s="8">
        <f t="shared" si="56"/>
        <v>7.286144489592683E-2</v>
      </c>
      <c r="DF51" s="21">
        <f t="shared" si="46"/>
        <v>8.999999999999984</v>
      </c>
      <c r="DG51" s="22">
        <v>0.1</v>
      </c>
      <c r="DH51" s="22">
        <f t="shared" si="47"/>
        <v>14.543229987576382</v>
      </c>
      <c r="DI51" s="22">
        <f t="shared" si="48"/>
        <v>7.8017592302902283E-2</v>
      </c>
      <c r="DJ51" s="23">
        <f t="shared" si="57"/>
        <v>109.03059521685992</v>
      </c>
      <c r="DK51" s="23">
        <f t="shared" si="58"/>
        <v>2.1234602297068719</v>
      </c>
      <c r="DL51" s="8">
        <f t="shared" si="59"/>
        <v>2.1854605720495845</v>
      </c>
      <c r="DM51" s="8">
        <f t="shared" si="60"/>
        <v>2.0391020670591953E-2</v>
      </c>
      <c r="DO51" s="21">
        <f t="shared" si="49"/>
        <v>8.999999999999984</v>
      </c>
      <c r="DP51" s="22">
        <v>0.1</v>
      </c>
      <c r="DQ51" s="22">
        <f t="shared" si="50"/>
        <v>16.235326859241198</v>
      </c>
      <c r="DR51" s="22">
        <f t="shared" si="51"/>
        <v>0.38574450265859639</v>
      </c>
      <c r="DS51" s="23">
        <f t="shared" si="61"/>
        <v>387.21254559290185</v>
      </c>
      <c r="DT51" s="23">
        <f t="shared" si="62"/>
        <v>14.664312309764739</v>
      </c>
      <c r="DU51" s="8">
        <f t="shared" si="63"/>
        <v>5.9463265466767261</v>
      </c>
      <c r="DV51" s="8">
        <f t="shared" si="64"/>
        <v>9.3702001351879893E-2</v>
      </c>
    </row>
    <row r="52" spans="1:126" x14ac:dyDescent="0.2">
      <c r="A52" s="1"/>
      <c r="B52" s="1"/>
      <c r="C52" s="1"/>
      <c r="D52" s="6"/>
      <c r="E52" s="3"/>
      <c r="F52" s="3"/>
      <c r="G52" s="1"/>
      <c r="H52" s="1"/>
      <c r="I52" s="1"/>
      <c r="J52" s="1"/>
      <c r="K52" s="8"/>
      <c r="L52" s="8"/>
      <c r="M52" s="6"/>
      <c r="N52" s="6"/>
      <c r="O52" s="30"/>
      <c r="P52" s="30"/>
      <c r="Q52" s="35"/>
      <c r="R52" s="1"/>
      <c r="S52" s="31"/>
      <c r="T52" s="31"/>
      <c r="U52" s="6"/>
      <c r="V52" s="7"/>
      <c r="W52" s="7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8"/>
      <c r="AI52" s="8"/>
      <c r="AJ52" s="8"/>
      <c r="AK52" s="8"/>
      <c r="AL52" s="8"/>
      <c r="AM52" s="7"/>
      <c r="AN52" s="7"/>
      <c r="AO52" s="7"/>
      <c r="AP52" s="1"/>
      <c r="AQ52" s="1"/>
      <c r="AR52" s="6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V52" s="7"/>
      <c r="CH52" s="16">
        <v>7370</v>
      </c>
      <c r="CI52" s="32">
        <v>0.92900000000000005</v>
      </c>
      <c r="CJ52" s="32">
        <v>5940</v>
      </c>
      <c r="CK52" s="32">
        <v>0.59599999999999997</v>
      </c>
      <c r="CL52" s="32"/>
      <c r="CM52" s="16">
        <v>2789.38</v>
      </c>
      <c r="CN52" s="79">
        <v>1.54862E-6</v>
      </c>
      <c r="CO52" s="79">
        <v>3772.88</v>
      </c>
      <c r="CP52" s="79">
        <v>4042450</v>
      </c>
      <c r="CQ52" s="79">
        <v>2.6192600000000001</v>
      </c>
      <c r="CR52" s="14"/>
      <c r="CS52" s="21">
        <f t="shared" si="65"/>
        <v>8.5999999999999837</v>
      </c>
      <c r="CT52" s="22">
        <v>0.1</v>
      </c>
      <c r="CU52" s="21">
        <f t="shared" si="66"/>
        <v>16.968365559270573</v>
      </c>
      <c r="CV52" s="22">
        <f t="shared" si="67"/>
        <v>0.36970431146829785</v>
      </c>
      <c r="CW52" s="23">
        <f t="shared" si="53"/>
        <v>469.8879790673198</v>
      </c>
      <c r="CX52" s="23">
        <f t="shared" si="54"/>
        <v>17.111686574831936</v>
      </c>
      <c r="CY52" s="24">
        <f t="shared" si="68"/>
        <v>14991.138070443678</v>
      </c>
      <c r="CZ52" s="24">
        <f t="shared" si="69"/>
        <v>1609.5108596504137</v>
      </c>
      <c r="DA52" s="24">
        <f t="shared" si="70"/>
        <v>5276.6662137682843</v>
      </c>
      <c r="DB52" s="25">
        <f t="shared" si="26"/>
        <v>238.66856069124515</v>
      </c>
      <c r="DC52" s="8">
        <f t="shared" si="55"/>
        <v>6.529128862006079</v>
      </c>
      <c r="DD52" s="8">
        <f t="shared" si="56"/>
        <v>6.8242657838218701E-2</v>
      </c>
      <c r="DE52" s="6"/>
      <c r="DF52" s="21">
        <f t="shared" si="46"/>
        <v>9.0999999999999837</v>
      </c>
      <c r="DG52" s="22">
        <v>0.1</v>
      </c>
      <c r="DH52" s="22">
        <f t="shared" si="47"/>
        <v>14.670302699867932</v>
      </c>
      <c r="DI52" s="22">
        <f t="shared" si="48"/>
        <v>7.760105885973978E-2</v>
      </c>
      <c r="DJ52" s="23">
        <f t="shared" si="57"/>
        <v>111.20529555580869</v>
      </c>
      <c r="DK52" s="23">
        <f t="shared" si="58"/>
        <v>2.1439108005455125</v>
      </c>
      <c r="DL52" s="8">
        <f t="shared" si="59"/>
        <v>2.1938416648846908</v>
      </c>
      <c r="DM52" s="8">
        <f t="shared" si="60"/>
        <v>2.0426762835944912E-2</v>
      </c>
      <c r="DN52" s="6"/>
      <c r="DO52" s="21">
        <f t="shared" si="49"/>
        <v>9.0999999999999837</v>
      </c>
      <c r="DP52" s="22">
        <v>0.1</v>
      </c>
      <c r="DQ52" s="22">
        <f t="shared" si="50"/>
        <v>16.37645197672947</v>
      </c>
      <c r="DR52" s="22">
        <f t="shared" si="51"/>
        <v>0.38604571837234314</v>
      </c>
      <c r="DS52" s="23">
        <f t="shared" si="61"/>
        <v>394.91813941883049</v>
      </c>
      <c r="DT52" s="23">
        <f t="shared" si="62"/>
        <v>14.834313596984913</v>
      </c>
      <c r="DU52" s="8">
        <f t="shared" si="63"/>
        <v>5.9641151865113819</v>
      </c>
      <c r="DV52" s="8">
        <f t="shared" si="64"/>
        <v>9.400811862118541E-2</v>
      </c>
    </row>
    <row r="53" spans="1:126" s="6" customFormat="1" x14ac:dyDescent="0.2">
      <c r="A53" s="1"/>
      <c r="B53" s="1" t="s">
        <v>53</v>
      </c>
      <c r="C53" s="1" t="s">
        <v>49</v>
      </c>
      <c r="E53" s="28"/>
      <c r="F53" s="28"/>
      <c r="H53" s="1"/>
      <c r="I53" s="1"/>
      <c r="J53" s="1"/>
      <c r="M53" s="33"/>
      <c r="N53" s="33"/>
      <c r="O53" s="23"/>
      <c r="P53" s="23"/>
      <c r="Q53" s="1"/>
      <c r="R53" s="1"/>
      <c r="S53" s="31"/>
      <c r="T53" s="31"/>
      <c r="V53" s="22"/>
      <c r="W53" s="7"/>
      <c r="AE53" s="22"/>
      <c r="AF53" s="7"/>
      <c r="AG53" s="7"/>
      <c r="AM53" s="22"/>
      <c r="AN53" s="7"/>
      <c r="AO53" s="7"/>
      <c r="AP53" s="1"/>
      <c r="AQ53" s="1"/>
      <c r="AS53" s="33"/>
      <c r="AW53" s="33"/>
      <c r="AX53" s="33"/>
      <c r="AY53" s="33"/>
      <c r="AZ53" s="33"/>
      <c r="BE53" s="33"/>
      <c r="BF53" s="33"/>
      <c r="BG53" s="33"/>
      <c r="BH53" s="33"/>
      <c r="BV53" s="7"/>
      <c r="CH53" s="16">
        <v>7150</v>
      </c>
      <c r="CI53" s="32">
        <v>0.755</v>
      </c>
      <c r="CJ53" s="32">
        <v>6000</v>
      </c>
      <c r="CK53" s="32">
        <v>0.503</v>
      </c>
      <c r="CL53" s="32"/>
      <c r="CM53" s="16">
        <v>2824.18</v>
      </c>
      <c r="CN53" s="79">
        <v>2.0292399999999998E-6</v>
      </c>
      <c r="CO53" s="79">
        <v>3787.15</v>
      </c>
      <c r="CP53" s="79">
        <v>4082510</v>
      </c>
      <c r="CQ53" s="79">
        <v>2.6125599999999998</v>
      </c>
      <c r="CS53" s="21">
        <f t="shared" si="65"/>
        <v>8.6999999999999833</v>
      </c>
      <c r="CT53" s="22">
        <v>0.1</v>
      </c>
      <c r="CU53" s="21">
        <f t="shared" si="66"/>
        <v>17.101963286022578</v>
      </c>
      <c r="CV53" s="22">
        <f t="shared" si="67"/>
        <v>0.35687834891182746</v>
      </c>
      <c r="CW53" s="23">
        <f t="shared" si="53"/>
        <v>479.09439949463564</v>
      </c>
      <c r="CX53" s="23">
        <f t="shared" si="54"/>
        <v>16.942050187484114</v>
      </c>
      <c r="CY53" s="24">
        <f t="shared" si="68"/>
        <v>15361.616109216673</v>
      </c>
      <c r="CZ53" s="24">
        <f t="shared" si="69"/>
        <v>1642.7999534075218</v>
      </c>
      <c r="DA53" s="24">
        <f t="shared" si="70"/>
        <v>5315.0578999912232</v>
      </c>
      <c r="DB53" s="25">
        <f t="shared" si="26"/>
        <v>238.68066914925475</v>
      </c>
      <c r="DC53" s="8">
        <f t="shared" si="55"/>
        <v>6.5542207108431079</v>
      </c>
      <c r="DD53" s="8">
        <f t="shared" si="56"/>
        <v>6.3674307028477983E-2</v>
      </c>
      <c r="DE53"/>
      <c r="DF53" s="21">
        <f t="shared" si="46"/>
        <v>9.1999999999999833</v>
      </c>
      <c r="DG53" s="22">
        <v>0.1</v>
      </c>
      <c r="DH53" s="22">
        <f t="shared" si="47"/>
        <v>14.797451907393155</v>
      </c>
      <c r="DI53" s="22">
        <f t="shared" si="48"/>
        <v>7.71814811965994E-2</v>
      </c>
      <c r="DJ53" s="23">
        <f t="shared" si="57"/>
        <v>113.40175243749799</v>
      </c>
      <c r="DK53" s="23">
        <f t="shared" si="58"/>
        <v>2.1643402881487432</v>
      </c>
      <c r="DL53" s="8">
        <f t="shared" si="59"/>
        <v>2.2021229735940784</v>
      </c>
      <c r="DM53" s="8">
        <f t="shared" si="60"/>
        <v>2.04634651194191E-2</v>
      </c>
      <c r="DO53" s="21">
        <f t="shared" si="49"/>
        <v>9.1999999999999833</v>
      </c>
      <c r="DP53" s="22">
        <v>0.1</v>
      </c>
      <c r="DQ53" s="22">
        <f t="shared" si="50"/>
        <v>16.517130495228464</v>
      </c>
      <c r="DR53" s="22">
        <f t="shared" si="51"/>
        <v>0.38633486171394038</v>
      </c>
      <c r="DS53" s="23">
        <f t="shared" si="61"/>
        <v>402.68764147366932</v>
      </c>
      <c r="DT53" s="23">
        <f t="shared" si="62"/>
        <v>15.004253570457422</v>
      </c>
      <c r="DU53" s="8">
        <f t="shared" si="63"/>
        <v>5.9819072300129417</v>
      </c>
      <c r="DV53" s="8">
        <f t="shared" si="64"/>
        <v>9.4312648844175673E-2</v>
      </c>
    </row>
    <row r="54" spans="1:126" s="6" customFormat="1" x14ac:dyDescent="0.2">
      <c r="A54" s="1"/>
      <c r="B54" s="1"/>
      <c r="C54" s="1"/>
      <c r="D54" s="17" t="s">
        <v>50</v>
      </c>
      <c r="E54" s="3">
        <v>0.44362857142857143</v>
      </c>
      <c r="F54" s="3">
        <v>4.5704537651143204E-3</v>
      </c>
      <c r="G54" s="22">
        <v>12.868233333333334</v>
      </c>
      <c r="H54" s="22">
        <v>2.914812744128455E-2</v>
      </c>
      <c r="I54" s="22"/>
      <c r="J54" s="22"/>
      <c r="K54" s="22">
        <v>12.9894132320757</v>
      </c>
      <c r="L54" s="22">
        <v>0.13338099913160031</v>
      </c>
      <c r="M54" s="47">
        <v>6.1706000000000003</v>
      </c>
      <c r="N54" s="47">
        <v>3.3105999999999997E-2</v>
      </c>
      <c r="O54" s="48">
        <v>258.08999999999997</v>
      </c>
      <c r="P54" s="48">
        <v>1.7978000000000001</v>
      </c>
      <c r="Q54" s="24">
        <f>-183.188*K54+15.605*K54^2+2.785*K54^3</f>
        <v>6357.1554553474998</v>
      </c>
      <c r="R54" s="25">
        <f>5.6086E-24*Q54^6-9.5099E-19*Q54^5+0.000000000000063444*Q54^4-0.0000000020986*Q54^3+0.000037293*Q54^2-0.30595*Q54+1213.6</f>
        <v>330.72140331032756</v>
      </c>
      <c r="S54" s="55">
        <v>4077.5</v>
      </c>
      <c r="T54" s="55">
        <v>267.79000000000002</v>
      </c>
      <c r="V54" s="47">
        <v>6.1355000000000004</v>
      </c>
      <c r="W54" s="47">
        <v>8.1331000000000001E-2</v>
      </c>
      <c r="X54" s="8"/>
      <c r="Y54" s="8"/>
      <c r="Z54" s="8"/>
      <c r="AA54" s="8"/>
      <c r="AB54" s="8"/>
      <c r="AC54" s="8"/>
      <c r="AD54" s="8"/>
      <c r="AE54" s="47"/>
      <c r="AF54" s="47"/>
      <c r="AG54" s="7"/>
      <c r="AH54" s="8"/>
      <c r="AI54" s="8"/>
      <c r="AJ54" s="8"/>
      <c r="AK54" s="8"/>
      <c r="AL54" s="8"/>
      <c r="AM54" s="47"/>
      <c r="AN54" s="47"/>
      <c r="AO54" s="7"/>
      <c r="AP54" s="1"/>
      <c r="AQ54" s="1"/>
      <c r="AU54" s="44"/>
      <c r="AV54" s="44"/>
      <c r="BA54" s="62"/>
      <c r="BB54" s="62"/>
      <c r="BC54" s="46"/>
      <c r="BD54" s="46"/>
      <c r="BO54" s="31"/>
      <c r="BP54" s="31"/>
      <c r="BV54" s="7"/>
      <c r="CH54" s="16">
        <v>6930</v>
      </c>
      <c r="CI54" s="32">
        <v>0.60199999999999998</v>
      </c>
      <c r="CJ54" s="32">
        <v>6070</v>
      </c>
      <c r="CK54" s="32">
        <v>0.41699999999999998</v>
      </c>
      <c r="CL54" s="32"/>
      <c r="CM54" s="16">
        <v>2858.98</v>
      </c>
      <c r="CN54" s="79">
        <v>2.6415200000000002E-6</v>
      </c>
      <c r="CO54" s="79">
        <v>3801.31</v>
      </c>
      <c r="CP54" s="79">
        <v>4122750</v>
      </c>
      <c r="CQ54" s="79">
        <v>2.6058000000000003</v>
      </c>
      <c r="CS54" s="21">
        <f t="shared" si="65"/>
        <v>8.7999999999999829</v>
      </c>
      <c r="CT54" s="22">
        <v>0.1</v>
      </c>
      <c r="CU54" s="21">
        <f t="shared" si="66"/>
        <v>17.235287455783805</v>
      </c>
      <c r="CV54" s="22">
        <f t="shared" si="67"/>
        <v>0.34427983257083916</v>
      </c>
      <c r="CW54" s="23">
        <f t="shared" si="53"/>
        <v>488.37910534708897</v>
      </c>
      <c r="CX54" s="23">
        <f t="shared" si="54"/>
        <v>16.770745786849204</v>
      </c>
      <c r="CY54" s="24">
        <f t="shared" si="68"/>
        <v>15736.97579729598</v>
      </c>
      <c r="CZ54" s="24">
        <f t="shared" si="69"/>
        <v>1676.4396930326511</v>
      </c>
      <c r="DA54" s="24">
        <f t="shared" si="70"/>
        <v>5353.0181870805218</v>
      </c>
      <c r="DB54" s="25">
        <f t="shared" si="26"/>
        <v>238.71385058618944</v>
      </c>
      <c r="DC54" s="8">
        <f t="shared" si="55"/>
        <v>6.5792216209028895</v>
      </c>
      <c r="DD54" s="8">
        <f t="shared" si="56"/>
        <v>5.9157270713260601E-2</v>
      </c>
      <c r="DF54" s="21">
        <f t="shared" si="46"/>
        <v>9.2999999999999829</v>
      </c>
      <c r="DG54" s="22">
        <v>0.1</v>
      </c>
      <c r="DH54" s="22">
        <f t="shared" si="47"/>
        <v>14.924679747067991</v>
      </c>
      <c r="DI54" s="22">
        <f t="shared" si="48"/>
        <v>7.6759048852524714E-2</v>
      </c>
      <c r="DJ54" s="23">
        <f t="shared" si="57"/>
        <v>115.62000153256082</v>
      </c>
      <c r="DK54" s="23">
        <f t="shared" si="58"/>
        <v>2.1847496851703738</v>
      </c>
      <c r="DL54" s="8">
        <f t="shared" si="59"/>
        <v>2.2103050819539076</v>
      </c>
      <c r="DM54" s="8">
        <f t="shared" si="60"/>
        <v>2.0501051444722806E-2</v>
      </c>
      <c r="DO54" s="21">
        <f t="shared" si="49"/>
        <v>9.2999999999999829</v>
      </c>
      <c r="DP54" s="22">
        <v>0.1</v>
      </c>
      <c r="DQ54" s="22">
        <f t="shared" si="50"/>
        <v>16.657366986171741</v>
      </c>
      <c r="DR54" s="22">
        <f t="shared" si="51"/>
        <v>0.38661311207355187</v>
      </c>
      <c r="DS54" s="23">
        <f t="shared" si="61"/>
        <v>410.52080937420186</v>
      </c>
      <c r="DT54" s="23">
        <f t="shared" si="62"/>
        <v>15.17415218393478</v>
      </c>
      <c r="DU54" s="8">
        <f t="shared" si="63"/>
        <v>5.9997037793983194</v>
      </c>
      <c r="DV54" s="8">
        <f t="shared" si="64"/>
        <v>9.4616109482562383E-2</v>
      </c>
    </row>
    <row r="55" spans="1:126" s="6" customFormat="1" x14ac:dyDescent="0.2">
      <c r="A55" s="1"/>
      <c r="B55" s="1"/>
      <c r="C55" s="1"/>
      <c r="D55" s="1" t="s">
        <v>59</v>
      </c>
      <c r="E55" s="3">
        <v>0.49530000000000002</v>
      </c>
      <c r="F55" s="3">
        <v>7.2272631980116395E-3</v>
      </c>
      <c r="I55" s="22">
        <v>13.620254271884908</v>
      </c>
      <c r="J55" s="22">
        <v>0.17795933432698094</v>
      </c>
      <c r="Q55" s="24"/>
      <c r="R55" s="25"/>
      <c r="S55" s="24"/>
      <c r="T55" s="24"/>
      <c r="X55" s="7">
        <v>2.2686999999999999</v>
      </c>
      <c r="Y55" s="7">
        <v>0.20058000000000001</v>
      </c>
      <c r="Z55" s="8"/>
      <c r="AA55" s="7">
        <v>7.2434000000000003</v>
      </c>
      <c r="AB55" s="7">
        <v>0.33517000000000002</v>
      </c>
      <c r="AC55" s="7">
        <v>12.766</v>
      </c>
      <c r="AD55" s="7">
        <v>8.9423000000000002E-2</v>
      </c>
      <c r="AE55" s="8">
        <f>(AC55/(AC55-AA55))*X55</f>
        <v>5.2443096005504648</v>
      </c>
      <c r="AF55" s="8">
        <f>AVERAGE(ABS(AE55-((AC55-AD55)/((AC55-AD55)-AA55)*X55)),ABS(AE55-((AC55+AD55)/((AC55+AD55)-AA55))*X55),ABS(AE55-(AC55/(AC55-(AA55-AB55)))*X55),ABS(AE55-(AC55/(AC55-(AA55+AB55)))*X55),ABS(AE55-(AC55/(AC55-AA55))*(X55-Y55)),ABS(AE55-(AC55/(AC55-AA55))*(X55+Y55)))</f>
        <v>0.27710351045685533</v>
      </c>
      <c r="AG55" s="7"/>
      <c r="AH55" s="7">
        <v>2.2092589999999999</v>
      </c>
      <c r="AI55" s="7">
        <v>0.20538899999999999</v>
      </c>
      <c r="AJ55" s="8"/>
      <c r="AK55" s="7">
        <v>13.088991</v>
      </c>
      <c r="AL55" s="7">
        <v>0.113068</v>
      </c>
      <c r="AM55" s="8">
        <f>(AK55/(AK55-AA55))*AH55</f>
        <v>4.9468002752277744</v>
      </c>
      <c r="AN55" s="8">
        <f>AVERAGE(ABS(AM55-((AK55-AL55)/((AK55-AL55)-AA55)*AH55)),ABS(AM55-((AK55+AL55)/((AK55+AL55)-AA55))*AH55),ABS(AM55-(AK55/(AK55-(AA55-AB55)))*AH55),ABS(AM55-(AK55/(AK55-(AA55+AB55)))*AH55),ABS(AM55-(AK55/(AK55-AA55))*(AH55-AI55)),ABS(AM55-(AK55/(AK55-AA55))*(AH55+AI55)))</f>
        <v>0.26581097889044863</v>
      </c>
      <c r="AO55" s="7"/>
      <c r="AP55" s="1"/>
      <c r="AQ55" s="1"/>
      <c r="AU55" s="44"/>
      <c r="AV55" s="44"/>
      <c r="BA55" s="62"/>
      <c r="BB55" s="62"/>
      <c r="BC55" s="46"/>
      <c r="BD55" s="46"/>
      <c r="BO55" s="31"/>
      <c r="BP55" s="31"/>
      <c r="BV55" s="7"/>
      <c r="CH55" s="16">
        <v>6710</v>
      </c>
      <c r="CI55" s="32">
        <v>0.47</v>
      </c>
      <c r="CJ55" s="32">
        <v>6140</v>
      </c>
      <c r="CK55" s="32">
        <v>0.33900000000000002</v>
      </c>
      <c r="CL55" s="32"/>
      <c r="CM55" s="16">
        <v>2928.58</v>
      </c>
      <c r="CN55" s="79">
        <v>4.39226E-6</v>
      </c>
      <c r="CO55" s="79">
        <v>3829.32</v>
      </c>
      <c r="CP55" s="79">
        <v>4203780</v>
      </c>
      <c r="CQ55" s="79">
        <v>2.5921099999999999</v>
      </c>
      <c r="CS55" s="21">
        <f t="shared" si="65"/>
        <v>8.8999999999999826</v>
      </c>
      <c r="CT55" s="22">
        <v>0.1</v>
      </c>
      <c r="CU55" s="21">
        <f t="shared" si="66"/>
        <v>17.368341690065616</v>
      </c>
      <c r="CV55" s="22">
        <f t="shared" si="67"/>
        <v>0.33190745220800899</v>
      </c>
      <c r="CW55" s="23">
        <f t="shared" si="53"/>
        <v>497.74193615389942</v>
      </c>
      <c r="CX55" s="23">
        <f t="shared" si="54"/>
        <v>16.597956220638793</v>
      </c>
      <c r="CY55" s="24">
        <f t="shared" si="68"/>
        <v>16117.232358106728</v>
      </c>
      <c r="CZ55" s="24">
        <f t="shared" si="69"/>
        <v>1710.4321078238168</v>
      </c>
      <c r="DA55" s="24">
        <f t="shared" si="70"/>
        <v>5390.5566616242377</v>
      </c>
      <c r="DB55" s="25">
        <f t="shared" si="26"/>
        <v>238.76622550386855</v>
      </c>
      <c r="DC55" s="8">
        <f t="shared" si="55"/>
        <v>6.6041336413738678</v>
      </c>
      <c r="DD55" s="8">
        <f t="shared" si="56"/>
        <v>5.4692308086183417E-2</v>
      </c>
      <c r="DF55" s="21">
        <f t="shared" si="46"/>
        <v>9.3999999999999826</v>
      </c>
      <c r="DG55" s="22">
        <v>0.1</v>
      </c>
      <c r="DH55" s="22">
        <f t="shared" si="47"/>
        <v>15.051988185231771</v>
      </c>
      <c r="DI55" s="22">
        <f t="shared" si="48"/>
        <v>7.6333947850611761E-2</v>
      </c>
      <c r="DJ55" s="23">
        <f t="shared" si="57"/>
        <v>117.86007788800157</v>
      </c>
      <c r="DK55" s="23">
        <f t="shared" si="58"/>
        <v>2.2051400038072302</v>
      </c>
      <c r="DL55" s="8">
        <f t="shared" si="59"/>
        <v>2.2183886001495368</v>
      </c>
      <c r="DM55" s="8">
        <f t="shared" si="60"/>
        <v>2.0539447430523161E-2</v>
      </c>
      <c r="DO55" s="21">
        <f t="shared" si="49"/>
        <v>9.3999999999999826</v>
      </c>
      <c r="DP55" s="22">
        <v>0.1</v>
      </c>
      <c r="DQ55" s="22">
        <f t="shared" si="50"/>
        <v>16.797166278141631</v>
      </c>
      <c r="DR55" s="22">
        <f t="shared" si="51"/>
        <v>0.38688160139319727</v>
      </c>
      <c r="DS55" s="23">
        <f t="shared" si="61"/>
        <v>418.41741198850718</v>
      </c>
      <c r="DT55" s="23">
        <f t="shared" si="62"/>
        <v>15.344029561250636</v>
      </c>
      <c r="DU55" s="8">
        <f t="shared" si="63"/>
        <v>6.0175057533326077</v>
      </c>
      <c r="DV55" s="8">
        <f t="shared" si="64"/>
        <v>9.4918984887864877E-2</v>
      </c>
    </row>
    <row r="56" spans="1:126" s="6" customFormat="1" x14ac:dyDescent="0.2">
      <c r="A56" s="1"/>
      <c r="B56" s="1"/>
      <c r="C56" s="1"/>
      <c r="D56" s="38" t="s">
        <v>60</v>
      </c>
      <c r="E56" s="3">
        <v>1.5363599999999997</v>
      </c>
      <c r="F56" s="3">
        <v>3.5071355833496501E-4</v>
      </c>
      <c r="G56" s="2"/>
      <c r="H56" s="2"/>
      <c r="I56" s="2"/>
      <c r="J56" s="2"/>
      <c r="K56" s="8">
        <v>12.362590347923694</v>
      </c>
      <c r="L56" s="8">
        <v>6.2683095556381893E-2</v>
      </c>
      <c r="M56" s="7">
        <v>6.3792</v>
      </c>
      <c r="N56" s="7">
        <v>0.28083000000000002</v>
      </c>
      <c r="O56" s="30">
        <v>208.94</v>
      </c>
      <c r="P56" s="30">
        <v>9.4086999999999996</v>
      </c>
      <c r="Q56" s="8"/>
      <c r="R56" s="1"/>
      <c r="S56" s="55"/>
      <c r="T56" s="55"/>
      <c r="V56" s="8">
        <f>(K56/(K56-M56))*$AQ$3/1000</f>
        <v>5.4753012116894881</v>
      </c>
      <c r="W56" s="8">
        <f>AVERAGE(ABS(V56-((K56-L56)/((K56-L56)-(M56-N56)))*$AQ$3/1000),ABS(V56-((K56+L56)/((K56+L56)-(M56+N56)))*$AQ$3/1000))</f>
        <v>0.22768714936677581</v>
      </c>
      <c r="AE56" s="8"/>
      <c r="AF56" s="8"/>
      <c r="AG56" s="7"/>
      <c r="AM56" s="8"/>
      <c r="AN56" s="8"/>
      <c r="AO56" s="7"/>
      <c r="AP56" s="1"/>
      <c r="AQ56" s="1"/>
      <c r="AU56" s="44"/>
      <c r="AV56" s="44"/>
      <c r="BA56" s="1"/>
      <c r="BB56" s="1"/>
      <c r="BC56" s="1"/>
      <c r="BD56" s="1"/>
      <c r="BO56" s="31"/>
      <c r="BP56" s="31"/>
      <c r="BV56" s="7"/>
      <c r="CH56" s="16">
        <v>6480</v>
      </c>
      <c r="CI56" s="32">
        <v>0.35799999999999998</v>
      </c>
      <c r="CJ56" s="32">
        <v>6210</v>
      </c>
      <c r="CK56" s="32">
        <v>0.26800000000000002</v>
      </c>
      <c r="CL56" s="32"/>
      <c r="CM56" s="16">
        <v>2998.17</v>
      </c>
      <c r="CN56" s="79">
        <v>7.1317800000000004E-6</v>
      </c>
      <c r="CO56" s="79">
        <v>3856.92</v>
      </c>
      <c r="CP56" s="79">
        <v>4285570</v>
      </c>
      <c r="CQ56" s="79">
        <v>2.5781999999999998</v>
      </c>
      <c r="CS56" s="21">
        <f t="shared" si="65"/>
        <v>8.9999999999999822</v>
      </c>
      <c r="CT56" s="22">
        <v>0.1</v>
      </c>
      <c r="CU56" s="21">
        <f t="shared" si="66"/>
        <v>17.501129746961524</v>
      </c>
      <c r="CV56" s="22">
        <f t="shared" si="67"/>
        <v>0.31975970128187292</v>
      </c>
      <c r="CW56" s="23">
        <f t="shared" si="53"/>
        <v>507.18274006694395</v>
      </c>
      <c r="CX56" s="23">
        <f t="shared" si="54"/>
        <v>16.423857029742493</v>
      </c>
      <c r="CY56" s="24">
        <f t="shared" si="68"/>
        <v>16502.401619729786</v>
      </c>
      <c r="CZ56" s="24">
        <f t="shared" si="69"/>
        <v>1744.7792493048921</v>
      </c>
      <c r="DA56" s="24">
        <f t="shared" si="70"/>
        <v>5427.6825244007741</v>
      </c>
      <c r="DB56" s="25">
        <f t="shared" si="26"/>
        <v>238.83597890053534</v>
      </c>
      <c r="DC56" s="8">
        <f t="shared" si="55"/>
        <v>6.6289586752111287</v>
      </c>
      <c r="DD56" s="8">
        <f t="shared" si="56"/>
        <v>5.028006752430958E-2</v>
      </c>
      <c r="DF56" s="21">
        <f t="shared" si="46"/>
        <v>9.4999999999999822</v>
      </c>
      <c r="DG56" s="22">
        <v>0.1</v>
      </c>
      <c r="DH56" s="22">
        <f t="shared" si="47"/>
        <v>15.179379025284895</v>
      </c>
      <c r="DI56" s="22">
        <f t="shared" si="48"/>
        <v>7.5906360629606429E-2</v>
      </c>
      <c r="DJ56" s="23">
        <f t="shared" si="57"/>
        <v>120.12201591659179</v>
      </c>
      <c r="DK56" s="23">
        <f t="shared" si="58"/>
        <v>2.2255122743979143</v>
      </c>
      <c r="DL56" s="8">
        <f t="shared" si="59"/>
        <v>2.2263741637542838</v>
      </c>
      <c r="DM56" s="8">
        <f t="shared" si="60"/>
        <v>2.0578580418226577E-2</v>
      </c>
      <c r="DO56" s="21">
        <f t="shared" si="49"/>
        <v>9.4999999999999822</v>
      </c>
      <c r="DP56" s="22">
        <v>0.1</v>
      </c>
      <c r="DQ56" s="22">
        <f t="shared" si="50"/>
        <v>16.936533432156324</v>
      </c>
      <c r="DR56" s="22">
        <f t="shared" si="51"/>
        <v>0.38714141525031565</v>
      </c>
      <c r="DS56" s="23">
        <f t="shared" si="61"/>
        <v>426.37722915453463</v>
      </c>
      <c r="DT56" s="23">
        <f t="shared" si="62"/>
        <v>15.513905953336803</v>
      </c>
      <c r="DU56" s="8">
        <f t="shared" si="63"/>
        <v>6.0353139005790855</v>
      </c>
      <c r="DV56" s="8">
        <f t="shared" si="64"/>
        <v>9.5221728171690945E-2</v>
      </c>
    </row>
    <row r="57" spans="1:126" s="6" customFormat="1" x14ac:dyDescent="0.2">
      <c r="A57" s="1"/>
      <c r="B57" s="1"/>
      <c r="C57" s="1"/>
      <c r="D57" s="19"/>
      <c r="E57" s="3"/>
      <c r="F57" s="3"/>
      <c r="G57" s="2"/>
      <c r="K57" s="8"/>
      <c r="L57" s="8"/>
      <c r="M57" s="7"/>
      <c r="N57" s="8"/>
      <c r="O57" s="23"/>
      <c r="P57" s="23"/>
      <c r="Q57" s="35"/>
      <c r="R57" s="1"/>
      <c r="S57" s="31"/>
      <c r="T57" s="31"/>
      <c r="V57" s="7"/>
      <c r="W57" s="7"/>
      <c r="X57" s="8"/>
      <c r="Y57" s="8"/>
      <c r="Z57" s="8"/>
      <c r="AA57" s="8"/>
      <c r="AB57" s="8"/>
      <c r="AC57" s="8"/>
      <c r="AD57" s="8"/>
      <c r="AE57" s="7"/>
      <c r="AF57" s="7"/>
      <c r="AG57" s="7"/>
      <c r="AH57" s="8"/>
      <c r="AI57" s="8"/>
      <c r="AJ57" s="8"/>
      <c r="AK57" s="8"/>
      <c r="AL57" s="8"/>
      <c r="AM57" s="7"/>
      <c r="AN57" s="7"/>
      <c r="AO57" s="7"/>
      <c r="AP57" s="1"/>
      <c r="AQ57" s="1"/>
      <c r="AU57" s="44"/>
      <c r="AV57" s="44"/>
      <c r="BA57" s="62"/>
      <c r="BB57" s="62"/>
      <c r="BC57" s="46"/>
      <c r="BD57" s="46"/>
      <c r="BO57" s="31"/>
      <c r="BP57" s="31"/>
      <c r="CH57" s="16">
        <v>6260</v>
      </c>
      <c r="CI57" s="32">
        <v>0.26600000000000001</v>
      </c>
      <c r="CJ57" s="32">
        <v>6290</v>
      </c>
      <c r="CK57" s="32">
        <v>0.20699999999999999</v>
      </c>
      <c r="CL57" s="32"/>
      <c r="CM57" s="16">
        <v>3067.77</v>
      </c>
      <c r="CN57" s="79">
        <v>1.1326E-5</v>
      </c>
      <c r="CO57" s="79">
        <v>3884.16</v>
      </c>
      <c r="CP57" s="79">
        <v>4368160</v>
      </c>
      <c r="CQ57" s="79">
        <v>2.56406</v>
      </c>
      <c r="CS57" s="21">
        <f t="shared" si="65"/>
        <v>9.0999999999999819</v>
      </c>
      <c r="CT57" s="22">
        <v>0.1</v>
      </c>
      <c r="CU57" s="21">
        <f t="shared" si="66"/>
        <v>17.633655504868333</v>
      </c>
      <c r="CV57" s="22">
        <f t="shared" si="67"/>
        <v>0.30783489285961085</v>
      </c>
      <c r="CW57" s="23">
        <f t="shared" si="53"/>
        <v>516.70137360365084</v>
      </c>
      <c r="CX57" s="23">
        <f t="shared" si="54"/>
        <v>16.248616592457296</v>
      </c>
      <c r="CY57" s="24">
        <f t="shared" si="68"/>
        <v>16892.500006025995</v>
      </c>
      <c r="CZ57" s="24">
        <f t="shared" si="69"/>
        <v>1779.4831889707486</v>
      </c>
      <c r="DA57" s="24">
        <f t="shared" si="70"/>
        <v>5464.4046082260757</v>
      </c>
      <c r="DB57" s="25">
        <f t="shared" si="26"/>
        <v>238.92136323732302</v>
      </c>
      <c r="DC57" s="8">
        <f t="shared" si="55"/>
        <v>6.653698487510245</v>
      </c>
      <c r="DD57" s="8">
        <f t="shared" si="56"/>
        <v>4.5921094276849317E-2</v>
      </c>
      <c r="DF57" s="21">
        <f t="shared" si="46"/>
        <v>9.5999999999999819</v>
      </c>
      <c r="DG57" s="22">
        <v>0.1</v>
      </c>
      <c r="DH57" s="22">
        <f t="shared" si="47"/>
        <v>15.306853915038834</v>
      </c>
      <c r="DI57" s="22">
        <f t="shared" si="48"/>
        <v>7.5476465984985364E-2</v>
      </c>
      <c r="DJ57" s="23">
        <f t="shared" si="57"/>
        <v>122.4058493877823</v>
      </c>
      <c r="DK57" s="23">
        <f t="shared" si="58"/>
        <v>2.2458675440436622</v>
      </c>
      <c r="DL57" s="8">
        <f t="shared" si="59"/>
        <v>2.2342624326910849</v>
      </c>
      <c r="DM57" s="8">
        <f t="shared" si="60"/>
        <v>2.0618379496740502E-2</v>
      </c>
      <c r="DO57" s="21">
        <f t="shared" si="49"/>
        <v>9.5999999999999819</v>
      </c>
      <c r="DP57" s="22">
        <v>0.1</v>
      </c>
      <c r="DQ57" s="22">
        <f t="shared" si="50"/>
        <v>17.075473718412965</v>
      </c>
      <c r="DR57" s="22">
        <f t="shared" si="51"/>
        <v>0.38739359395458184</v>
      </c>
      <c r="DS57" s="23">
        <f t="shared" si="61"/>
        <v>434.40005139642506</v>
      </c>
      <c r="DT57" s="23">
        <f t="shared" si="62"/>
        <v>15.683801697680423</v>
      </c>
      <c r="DU57" s="8">
        <f t="shared" si="63"/>
        <v>6.0531288127384082</v>
      </c>
      <c r="DV57" s="8">
        <f t="shared" si="64"/>
        <v>9.5524762964656951E-2</v>
      </c>
    </row>
    <row r="58" spans="1:126" s="6" customFormat="1" x14ac:dyDescent="0.2">
      <c r="A58" s="1"/>
      <c r="B58" s="1" t="s">
        <v>63</v>
      </c>
      <c r="C58" s="1" t="s">
        <v>49</v>
      </c>
      <c r="E58" s="28"/>
      <c r="F58" s="28"/>
      <c r="H58" s="1"/>
      <c r="I58" s="1"/>
      <c r="J58" s="1"/>
      <c r="Q58" s="1"/>
      <c r="R58" s="1"/>
      <c r="S58" s="31"/>
      <c r="T58" s="31"/>
      <c r="V58" s="7"/>
      <c r="W58" s="7"/>
      <c r="X58" s="8"/>
      <c r="Y58" s="8"/>
      <c r="Z58" s="8"/>
      <c r="AA58" s="8"/>
      <c r="AB58" s="8"/>
      <c r="AC58" s="8"/>
      <c r="AD58" s="8"/>
      <c r="AE58" s="7"/>
      <c r="AF58" s="7"/>
      <c r="AG58" s="7"/>
      <c r="AH58" s="8"/>
      <c r="AI58" s="8"/>
      <c r="AJ58" s="8"/>
      <c r="AK58" s="8"/>
      <c r="AL58" s="8"/>
      <c r="AM58" s="7"/>
      <c r="AN58" s="7"/>
      <c r="AO58" s="7"/>
      <c r="AP58" s="1"/>
      <c r="AQ58" s="1"/>
      <c r="AU58" s="44"/>
      <c r="AV58" s="44"/>
      <c r="BA58" s="62"/>
      <c r="BB58" s="62"/>
      <c r="BC58" s="46"/>
      <c r="BD58" s="46"/>
      <c r="BF58" s="30"/>
      <c r="BG58" s="30"/>
      <c r="BH58" s="30"/>
      <c r="BI58" s="7"/>
      <c r="BJ58" s="7"/>
      <c r="BK58" s="7"/>
      <c r="BL58" s="7"/>
      <c r="BM58" s="7"/>
      <c r="BN58" s="7"/>
      <c r="BO58" s="31"/>
      <c r="BP58" s="31"/>
      <c r="BQ58" s="7"/>
      <c r="BR58" s="7"/>
      <c r="BS58" s="7"/>
      <c r="BT58" s="7"/>
      <c r="BU58" s="7"/>
      <c r="BV58" s="7"/>
      <c r="CH58" s="16">
        <v>6040</v>
      </c>
      <c r="CI58" s="32">
        <v>0.192</v>
      </c>
      <c r="CJ58" s="32">
        <v>6380</v>
      </c>
      <c r="CK58" s="32">
        <v>0.155</v>
      </c>
      <c r="CL58" s="32"/>
      <c r="CM58" s="16">
        <v>3137.37</v>
      </c>
      <c r="CN58" s="79">
        <v>1.7618E-5</v>
      </c>
      <c r="CO58" s="79">
        <v>3911.04</v>
      </c>
      <c r="CP58" s="79">
        <v>4451580</v>
      </c>
      <c r="CQ58" s="79">
        <v>2.5496699999999999</v>
      </c>
      <c r="CS58" s="21">
        <f t="shared" si="65"/>
        <v>9.1999999999999815</v>
      </c>
      <c r="CT58" s="22">
        <v>0.1</v>
      </c>
      <c r="CU58" s="21">
        <f t="shared" si="66"/>
        <v>17.76592294727384</v>
      </c>
      <c r="CV58" s="22">
        <f t="shared" si="67"/>
        <v>0.29613117462544469</v>
      </c>
      <c r="CW58" s="23">
        <f t="shared" si="53"/>
        <v>526.29770139003915</v>
      </c>
      <c r="CX58" s="23">
        <f t="shared" si="54"/>
        <v>16.072396273011094</v>
      </c>
      <c r="CY58" s="24">
        <f t="shared" si="68"/>
        <v>17287.544527081129</v>
      </c>
      <c r="CZ58" s="24">
        <f t="shared" si="69"/>
        <v>1814.5460161476385</v>
      </c>
      <c r="DA58" s="24">
        <f t="shared" si="70"/>
        <v>5500.7313948016017</v>
      </c>
      <c r="DB58" s="25">
        <f t="shared" si="26"/>
        <v>239.020701323092</v>
      </c>
      <c r="DC58" s="8">
        <f t="shared" si="55"/>
        <v>6.6783547134787042</v>
      </c>
      <c r="DD58" s="8">
        <f t="shared" si="56"/>
        <v>4.1615837643691478E-2</v>
      </c>
      <c r="DF58" s="21">
        <f t="shared" si="46"/>
        <v>9.6999999999999815</v>
      </c>
      <c r="DG58" s="22">
        <v>0.1</v>
      </c>
      <c r="DH58" s="22">
        <f t="shared" si="47"/>
        <v>15.434414353788442</v>
      </c>
      <c r="DI58" s="22">
        <f t="shared" si="48"/>
        <v>7.5044439018953746E-2</v>
      </c>
      <c r="DJ58" s="23">
        <f t="shared" si="57"/>
        <v>124.71161142004576</v>
      </c>
      <c r="DK58" s="23">
        <f t="shared" si="58"/>
        <v>2.2662068752530828</v>
      </c>
      <c r="DL58" s="8">
        <f t="shared" si="59"/>
        <v>2.2420540901812993</v>
      </c>
      <c r="DM58" s="8">
        <f t="shared" si="60"/>
        <v>2.0658775524195594E-2</v>
      </c>
      <c r="DO58" s="21">
        <f t="shared" si="49"/>
        <v>9.6999999999999815</v>
      </c>
      <c r="DP58" s="22">
        <v>0.1</v>
      </c>
      <c r="DQ58" s="22">
        <f t="shared" si="50"/>
        <v>17.213992594413657</v>
      </c>
      <c r="DR58" s="22">
        <f t="shared" si="51"/>
        <v>0.38763913365457281</v>
      </c>
      <c r="DS58" s="23">
        <f t="shared" si="61"/>
        <v>442.48567963940229</v>
      </c>
      <c r="DT58" s="23">
        <f t="shared" si="62"/>
        <v>15.853737180139859</v>
      </c>
      <c r="DU58" s="8">
        <f t="shared" si="63"/>
        <v>6.0709509361388641</v>
      </c>
      <c r="DV58" s="8">
        <f t="shared" si="64"/>
        <v>9.5828485070415859E-2</v>
      </c>
    </row>
    <row r="59" spans="1:126" s="6" customFormat="1" x14ac:dyDescent="0.2">
      <c r="A59" s="1"/>
      <c r="B59" s="1"/>
      <c r="C59" s="1"/>
      <c r="D59" s="17" t="s">
        <v>50</v>
      </c>
      <c r="E59" s="3">
        <v>0.35374285714285708</v>
      </c>
      <c r="F59" s="3">
        <v>2.8263050083103336E-3</v>
      </c>
      <c r="G59" s="22">
        <v>13.813583333333334</v>
      </c>
      <c r="H59" s="22">
        <v>3.6149711847629953E-2</v>
      </c>
      <c r="I59" s="22"/>
      <c r="J59" s="22"/>
      <c r="K59" s="22">
        <v>13.842507090282194</v>
      </c>
      <c r="L59" s="22">
        <v>0.20416642144136751</v>
      </c>
      <c r="M59" s="47">
        <v>6.5590999999999999</v>
      </c>
      <c r="N59" s="47">
        <v>4.7185999999999999E-2</v>
      </c>
      <c r="O59" s="48">
        <v>292.27999999999997</v>
      </c>
      <c r="P59" s="48">
        <v>2.7787000000000002</v>
      </c>
      <c r="Q59" s="24">
        <f>-183.188*K59+15.605*K59^2+2.785*K59^3</f>
        <v>7841.3941330978105</v>
      </c>
      <c r="R59" s="25">
        <f>5.6086E-24*Q59^6-9.5099E-19*Q59^5+0.000000000000063444*Q59^4-0.0000000020986*Q59^3+0.000037293*Q59^2-0.30595*Q59+1213.6</f>
        <v>308.71677739519214</v>
      </c>
      <c r="S59" s="55">
        <v>4329.5</v>
      </c>
      <c r="T59" s="55">
        <v>266.79000000000002</v>
      </c>
      <c r="V59" s="47">
        <v>6.1246</v>
      </c>
      <c r="W59" s="47">
        <v>0.11548</v>
      </c>
      <c r="X59" s="8"/>
      <c r="Y59" s="8"/>
      <c r="Z59" s="8"/>
      <c r="AA59" s="8"/>
      <c r="AB59" s="8"/>
      <c r="AC59" s="8"/>
      <c r="AD59" s="8"/>
      <c r="AE59" s="47"/>
      <c r="AF59" s="47"/>
      <c r="AG59" s="7"/>
      <c r="AH59" s="8"/>
      <c r="AI59" s="8"/>
      <c r="AJ59" s="8"/>
      <c r="AK59" s="8"/>
      <c r="AL59" s="8"/>
      <c r="AM59" s="47"/>
      <c r="AN59" s="47"/>
      <c r="AO59" s="7"/>
      <c r="AP59" s="1"/>
      <c r="AQ59" s="1"/>
      <c r="AU59" s="44"/>
      <c r="AV59" s="44"/>
      <c r="BA59" s="62"/>
      <c r="BB59" s="62"/>
      <c r="BC59" s="46"/>
      <c r="BD59" s="46"/>
      <c r="BO59" s="31"/>
      <c r="BP59" s="31"/>
      <c r="BV59" s="7"/>
      <c r="CH59" s="16">
        <v>5820</v>
      </c>
      <c r="CI59" s="32">
        <v>0.13400000000000001</v>
      </c>
      <c r="CJ59" s="32">
        <v>6470</v>
      </c>
      <c r="CK59" s="32">
        <v>0.112</v>
      </c>
      <c r="CL59" s="32"/>
      <c r="CM59" s="16">
        <v>3206.97</v>
      </c>
      <c r="CN59" s="79">
        <v>2.68799E-5</v>
      </c>
      <c r="CO59" s="79">
        <v>3937.61</v>
      </c>
      <c r="CP59" s="79">
        <v>4535840</v>
      </c>
      <c r="CQ59" s="79">
        <v>2.53504</v>
      </c>
      <c r="CS59" s="21">
        <f t="shared" si="65"/>
        <v>9.2999999999999812</v>
      </c>
      <c r="CT59" s="22">
        <v>0.1</v>
      </c>
      <c r="CU59" s="21">
        <f t="shared" si="66"/>
        <v>17.897936148552581</v>
      </c>
      <c r="CV59" s="22">
        <f t="shared" si="67"/>
        <v>0.28464654303008619</v>
      </c>
      <c r="CW59" s="23">
        <f t="shared" si="53"/>
        <v>535.97159590455453</v>
      </c>
      <c r="CX59" s="23">
        <f t="shared" si="54"/>
        <v>15.895350573686983</v>
      </c>
      <c r="CY59" s="24">
        <f t="shared" si="68"/>
        <v>17687.552769046612</v>
      </c>
      <c r="CZ59" s="24">
        <f t="shared" si="69"/>
        <v>1849.9698359656436</v>
      </c>
      <c r="DA59" s="24">
        <f t="shared" si="70"/>
        <v>5536.6710306288023</v>
      </c>
      <c r="DB59" s="25">
        <f t="shared" si="26"/>
        <v>239.13238907160303</v>
      </c>
      <c r="DC59" s="8">
        <f t="shared" si="55"/>
        <v>6.702928866021078</v>
      </c>
      <c r="DD59" s="8">
        <f t="shared" si="56"/>
        <v>3.7364657678761404E-2</v>
      </c>
      <c r="DF59" s="21">
        <f t="shared" si="46"/>
        <v>9.7999999999999812</v>
      </c>
      <c r="DG59" s="22">
        <v>0.1</v>
      </c>
      <c r="DH59" s="22">
        <f t="shared" si="47"/>
        <v>15.562061699116175</v>
      </c>
      <c r="DI59" s="22">
        <f t="shared" si="48"/>
        <v>7.461045109884834E-2</v>
      </c>
      <c r="DJ59" s="23">
        <f t="shared" si="57"/>
        <v>127.03933447456475</v>
      </c>
      <c r="DK59" s="23">
        <f t="shared" si="58"/>
        <v>2.286531344612122</v>
      </c>
      <c r="DL59" s="8">
        <f t="shared" si="59"/>
        <v>2.249749841684638</v>
      </c>
      <c r="DM59" s="8">
        <f t="shared" si="60"/>
        <v>2.069970114659947E-2</v>
      </c>
      <c r="DO59" s="21">
        <f t="shared" si="49"/>
        <v>9.7999999999999812</v>
      </c>
      <c r="DP59" s="22">
        <v>0.1</v>
      </c>
      <c r="DQ59" s="22">
        <f t="shared" si="50"/>
        <v>17.352095684404585</v>
      </c>
      <c r="DR59" s="22">
        <f t="shared" si="51"/>
        <v>0.38787898745100691</v>
      </c>
      <c r="DS59" s="23">
        <f t="shared" si="61"/>
        <v>450.63392492398623</v>
      </c>
      <c r="DT59" s="23">
        <f t="shared" si="62"/>
        <v>16.023732799036765</v>
      </c>
      <c r="DU59" s="8">
        <f t="shared" si="63"/>
        <v>6.0887805829352892</v>
      </c>
      <c r="DV59" s="8">
        <f t="shared" si="64"/>
        <v>9.6133264021007747E-2</v>
      </c>
    </row>
    <row r="60" spans="1:126" s="6" customFormat="1" x14ac:dyDescent="0.2">
      <c r="A60" s="1"/>
      <c r="B60" s="1"/>
      <c r="C60" s="1"/>
      <c r="D60" s="1" t="s">
        <v>61</v>
      </c>
      <c r="E60" s="3">
        <v>0.23562500000000003</v>
      </c>
      <c r="F60" s="41">
        <v>4.0100238985156252E-2</v>
      </c>
      <c r="I60" s="76">
        <v>15.143777106014836</v>
      </c>
      <c r="J60" s="76">
        <v>2.1579082922124573</v>
      </c>
      <c r="O60" s="1"/>
      <c r="P60" s="1"/>
      <c r="Q60" s="24"/>
      <c r="R60" s="25"/>
      <c r="S60" s="31"/>
      <c r="T60" s="31"/>
      <c r="V60" s="7"/>
      <c r="W60" s="7"/>
      <c r="X60" s="63">
        <v>2.0734548426541117</v>
      </c>
      <c r="Y60" s="63">
        <v>0.45419735313803161</v>
      </c>
      <c r="Z60" s="8"/>
      <c r="AA60" s="63">
        <f>(I60-M61)</f>
        <v>8.310285941209564</v>
      </c>
      <c r="AB60" s="63">
        <f>AVERAGE(ABS(AA60-(((I60-J60)-(M61-N61)))),ABS(AA60-(((I60+J60)-(M61+N61)))))</f>
        <v>1.8359063786938066</v>
      </c>
      <c r="AC60" s="63">
        <f>O61/(AA60*X60)</f>
        <v>13.729914882511052</v>
      </c>
      <c r="AD60" s="63">
        <f>AVERAGE(ABS(AC60-(O61-P61)/((AA60-AB60)*(X60-Y60))),ABS(AC60-(O61+P61)/((AA60+AB60)*(X60+Y60))))</f>
        <v>6.054659484447626</v>
      </c>
      <c r="AE60" s="63">
        <f>(AC60/(AC60-AA60))*X60</f>
        <v>5.2528242820134494</v>
      </c>
      <c r="AF60" s="63">
        <f>AVERAGE(ABS(AE60-((AC60-AD60)/((AC60-AD60)-AA60)*X60)),ABS(AE60-((AC60+AD60)/((AC60+AD60)-AA60))*X60),ABS(AE60-(AC60/(AC60-(AA60-AB60)))*X60),ABS(AE60-(AC60/(AC60-(AA60+AB60)))*X60),ABS(AE60-(AC60/(AC60-AA60))*(X60-Y60)),ABS(AE60-(AC60/(AC60-AA60))*(X60+Y60)))</f>
        <v>6.3854307353790309</v>
      </c>
      <c r="AH60" s="63"/>
      <c r="AI60" s="63"/>
      <c r="AJ60" s="8"/>
      <c r="AK60" s="63"/>
      <c r="AL60" s="63"/>
      <c r="AM60" s="63"/>
      <c r="AN60" s="63"/>
      <c r="AP60" s="1"/>
      <c r="AQ60" s="1"/>
      <c r="AU60" s="44"/>
      <c r="AV60" s="44"/>
      <c r="BA60" s="62"/>
      <c r="BB60" s="62"/>
      <c r="BC60" s="46"/>
      <c r="BD60" s="46"/>
      <c r="BI60" s="7"/>
      <c r="BJ60" s="7"/>
      <c r="BK60" s="7"/>
      <c r="BL60" s="7"/>
      <c r="BO60" s="31"/>
      <c r="BP60" s="31"/>
      <c r="CH60" s="16">
        <v>5600</v>
      </c>
      <c r="CI60" s="32">
        <v>9.06E-2</v>
      </c>
      <c r="CJ60" s="32">
        <v>6560</v>
      </c>
      <c r="CK60" s="32">
        <v>7.7600000000000002E-2</v>
      </c>
      <c r="CL60" s="32"/>
      <c r="CM60" s="16">
        <v>3276.56</v>
      </c>
      <c r="CN60" s="79">
        <v>4.0275099999999997E-5</v>
      </c>
      <c r="CO60" s="79">
        <v>3963.88</v>
      </c>
      <c r="CP60" s="79">
        <v>4621000</v>
      </c>
      <c r="CQ60" s="79">
        <v>2.52014</v>
      </c>
      <c r="CR60" s="16"/>
      <c r="CS60" s="21">
        <f t="shared" ref="CS60:CS83" si="71">CS59+0.1</f>
        <v>9.3999999999999808</v>
      </c>
      <c r="CT60" s="22">
        <v>0.1</v>
      </c>
      <c r="CU60" s="21">
        <f t="shared" ref="CU60:CU83" si="72">6.89+1.22*CS60-1.5*CS60*EXP(-0.4*CS60)</f>
        <v>18.029699260713926</v>
      </c>
      <c r="CV60" s="22">
        <f t="shared" ref="CV60:CV83" si="73">AVERAGE(ABS(CU60-((6.89-0.19)+(1.22-0.02)*(CS60)-(1.5-2.6)*(CS60)*EXP((-0.4-0.05)*(CS60)))),ABS(CU60-((6.89+0.19)+(1.22+0.02)*(CS60)-(1.5+2.6)*(CS60)*EXP((-0.4+0.05)*(CS60)))),ABS(CU60-((6.89)+(1.22)*(CS60-CT60)-(1.5)*(CS60-CT60)*EXP((-0.4)*(CS60-CT60)))),ABS(CU60-((6.89)+(1.22)*(CS60+CT60)-(1.5)*(CS60+CT60)*EXP((-0.4)*(CS60+CT60)))))</f>
        <v>0.27337885662445505</v>
      </c>
      <c r="CW60" s="23">
        <f t="shared" si="53"/>
        <v>545.722937223288</v>
      </c>
      <c r="CX60" s="23">
        <f t="shared" si="54"/>
        <v>15.717627289904101</v>
      </c>
      <c r="CY60" s="24">
        <f t="shared" ref="CY60:CY83" si="74">-183.188*CU60+15.605*CU60^2+2.785*CU60^3</f>
        <v>18092.542883446407</v>
      </c>
      <c r="CZ60" s="24">
        <f t="shared" ref="CZ60:CZ83" si="75">AVERAGE(ABS(CY60-(-(183.188-SQRT(165620))*CU60+(15.605-SQRT(2530))*CU60^2+(2.785-SQRT(2.357))*CU60^3)),ABS(CY60-(-(183.188+SQRT(165620))*CU60+(15.605+SQRT(2530))*CU60^2+(2.785+SQRT(2.357))*CU60^3)),ABS(CY60-(-183.188*(CU60-CV60)+15.605*(CU60-CV60)^2+2.785*(CU60-CV60)^3)),ABS(CY60-(-183.188*(CU60+CV60)+15.605*(CU60+CV60)^2+2.785*(CU60+CV60)^3)))/5</f>
        <v>1885.7567674398663</v>
      </c>
      <c r="DA60" s="24">
        <f t="shared" ref="DA60:DA83" si="76">-35074*CW60^-0.5+129.1*CW60^0.5-0.015*CW60^1.5+4249</f>
        <v>5572.2313420509581</v>
      </c>
      <c r="DB60" s="25">
        <f t="shared" si="26"/>
        <v>239.25489809623286</v>
      </c>
      <c r="DC60" s="8">
        <f t="shared" si="55"/>
        <v>6.7274223429537949</v>
      </c>
      <c r="DD60" s="8">
        <f t="shared" si="56"/>
        <v>3.3167831450930052E-2</v>
      </c>
      <c r="DF60" s="21">
        <f t="shared" ref="DF60:DF83" si="77">DF59+0.1</f>
        <v>9.8999999999999808</v>
      </c>
      <c r="DG60" s="22">
        <v>0.1</v>
      </c>
      <c r="DH60" s="22">
        <f t="shared" ref="DH60:DH83" si="78">(1.795)+(1.357)*DF60-(-0.694)*DF60*EXP(-(0.273)*DF60)</f>
        <v>15.68979717343754</v>
      </c>
      <c r="DI60" s="22">
        <f t="shared" ref="DI60:DI83" si="79">AVERAGE(ABS(DH60-((1.795-0.018)+(1.357-0.003)*DF60-(-0.694-0.027)*DF60*EXP(-(0.273-0.011)*DF60))),ABS(DH60-((1.795+0.018)+(1.357+0.003)*DF60-(-0.694+0.027)*DF60*EXP(-(0.273+0.011)*DF60))),ABS(DH60-(1.795+1.357*(DF60-DG60)--0.694*(DF60-DG60)*EXP(-0.273*(DF60-DG60)))),ABS(DH60-(1.795+1.357*(DF60+DG60)--0.694*(DF60+DG60)*EXP(-0.273*(DF60+DG60)))))</f>
        <v>7.417466982343468E-2</v>
      </c>
      <c r="DJ60" s="23">
        <f t="shared" si="57"/>
        <v>129.38905035018709</v>
      </c>
      <c r="DK60" s="23">
        <f t="shared" si="58"/>
        <v>2.3068420414808131</v>
      </c>
      <c r="DL60" s="8">
        <f t="shared" si="59"/>
        <v>2.2573504138338745</v>
      </c>
      <c r="DM60" s="8">
        <f t="shared" si="60"/>
        <v>2.0741090813438889E-2</v>
      </c>
      <c r="DO60" s="21">
        <f t="shared" ref="DO60:DO83" si="80">DO59+0.1</f>
        <v>9.8999999999999808</v>
      </c>
      <c r="DP60" s="22">
        <v>0.1</v>
      </c>
      <c r="DQ60" s="22">
        <f t="shared" ref="DQ60:DQ83" si="81">6.26+1.2*DO60-2.56*DO60*EXP(-0.37*DO60)</f>
        <v>17.489788760061646</v>
      </c>
      <c r="DR60" s="22">
        <f t="shared" ref="DR60:DR83" si="82">AVERAGE(ABS(DQ60-((6.26-0.35)+(1.2-0.02)*DO60-(2.56-0.15)*DO60*EXP(-(0.37-0.02)*DO60))),ABS(DQ60-((6.26+0.35)+(1.2+0.02)*DO60-(2.56+0.15)*DO60*EXP(-(0.37+0.02)*DO60))),ABS(DQ60-(6.26+1.2*(DO60-DP60)-2.56*(DO60-DP60)*EXP(-0.37*(DO60-DP60)))),ABS(DQ60-(6.26+1.2*(DO60+DP60)-2.56*(DO60+DP60)*EXP(-0.37*(DO60+DP60)))))</f>
        <v>0.38811406651364511</v>
      </c>
      <c r="DS60" s="23">
        <f t="shared" si="61"/>
        <v>458.84460812021638</v>
      </c>
      <c r="DT60" s="23">
        <f t="shared" si="62"/>
        <v>16.193808931445204</v>
      </c>
      <c r="DU60" s="8">
        <f t="shared" si="63"/>
        <v>6.1066179414704544</v>
      </c>
      <c r="DV60" s="8">
        <f t="shared" si="64"/>
        <v>9.6439444539445862E-2</v>
      </c>
    </row>
    <row r="61" spans="1:126" s="6" customFormat="1" x14ac:dyDescent="0.2">
      <c r="A61" s="1"/>
      <c r="B61" s="1"/>
      <c r="C61" s="1"/>
      <c r="D61" s="38" t="s">
        <v>60</v>
      </c>
      <c r="E61" s="3">
        <v>1.52844</v>
      </c>
      <c r="F61" s="3">
        <v>1.0737783756436857E-3</v>
      </c>
      <c r="G61" s="2"/>
      <c r="H61" s="2"/>
      <c r="I61" s="2"/>
      <c r="J61" s="2"/>
      <c r="K61" s="8">
        <v>13.064412435897456</v>
      </c>
      <c r="L61" s="8">
        <v>0.10902905272490261</v>
      </c>
      <c r="M61" s="84">
        <v>6.833491164805273</v>
      </c>
      <c r="N61" s="84">
        <v>0.32200191351865043</v>
      </c>
      <c r="O61" s="85">
        <v>236.58019943156995</v>
      </c>
      <c r="P61" s="85">
        <v>9.1708407393821023</v>
      </c>
      <c r="Q61" s="33"/>
      <c r="R61" s="1"/>
      <c r="S61" s="55"/>
      <c r="T61" s="55"/>
      <c r="V61" s="8">
        <f>(K61/(K61-M61))*$AQ$3/1000</f>
        <v>5.5562719297622891</v>
      </c>
      <c r="W61" s="8">
        <f>AVERAGE(ABS(V61-((K61-L61)/((K61-L61)-(M61-N61)))*$AQ$3/1000),ABS(V61-((K61+L61)/((K61+L61)-(M61+N61)))*$AQ$3/1000))</f>
        <v>0.23655958217800244</v>
      </c>
      <c r="AE61" s="8"/>
      <c r="AF61" s="8"/>
      <c r="AG61" s="7"/>
      <c r="AM61" s="8"/>
      <c r="AN61" s="8"/>
      <c r="AO61" s="7"/>
      <c r="AP61" s="1"/>
      <c r="AQ61" s="1"/>
      <c r="AU61" s="44"/>
      <c r="AV61" s="44"/>
      <c r="BA61" s="62"/>
      <c r="BB61" s="62"/>
      <c r="BC61" s="46"/>
      <c r="BD61" s="46"/>
      <c r="BI61" s="7"/>
      <c r="BJ61" s="7"/>
      <c r="BK61" s="7"/>
      <c r="BL61" s="7"/>
      <c r="BO61" s="31"/>
      <c r="BP61" s="31"/>
      <c r="CH61" s="16">
        <v>5380</v>
      </c>
      <c r="CI61" s="32">
        <v>5.91E-2</v>
      </c>
      <c r="CJ61" s="32">
        <v>6660</v>
      </c>
      <c r="CK61" s="32">
        <v>5.1900000000000002E-2</v>
      </c>
      <c r="CL61" s="32"/>
      <c r="CM61" s="16">
        <v>3346.16</v>
      </c>
      <c r="CN61" s="79">
        <v>5.9332200000000001E-5</v>
      </c>
      <c r="CO61" s="79">
        <v>3989.88</v>
      </c>
      <c r="CP61" s="79">
        <v>4707100</v>
      </c>
      <c r="CQ61" s="79">
        <v>2.5049699999999997</v>
      </c>
      <c r="CR61" s="16"/>
      <c r="CS61" s="21">
        <f t="shared" si="71"/>
        <v>9.4999999999999805</v>
      </c>
      <c r="CT61" s="22">
        <v>0.1</v>
      </c>
      <c r="CU61" s="21">
        <f t="shared" si="72"/>
        <v>18.161216501049616</v>
      </c>
      <c r="CV61" s="22">
        <f t="shared" si="73"/>
        <v>0.26232584861893393</v>
      </c>
      <c r="CW61" s="23">
        <f t="shared" si="53"/>
        <v>555.55161276710658</v>
      </c>
      <c r="CX61" s="23">
        <f t="shared" si="54"/>
        <v>15.539367667662191</v>
      </c>
      <c r="CY61" s="24">
        <f t="shared" si="74"/>
        <v>18502.533576016169</v>
      </c>
      <c r="CZ61" s="24">
        <f t="shared" si="75"/>
        <v>1921.9089416569345</v>
      </c>
      <c r="DA61" s="24">
        <f t="shared" si="76"/>
        <v>5607.4198494786951</v>
      </c>
      <c r="DB61" s="25">
        <f t="shared" si="26"/>
        <v>239.38677811494745</v>
      </c>
      <c r="DC61" s="8">
        <f t="shared" si="55"/>
        <v>6.7518364338650114</v>
      </c>
      <c r="DD61" s="8">
        <f t="shared" si="56"/>
        <v>2.9025558892983749E-2</v>
      </c>
      <c r="DF61" s="21">
        <f t="shared" si="77"/>
        <v>9.9999999999999805</v>
      </c>
      <c r="DG61" s="22">
        <v>0.1</v>
      </c>
      <c r="DH61" s="22">
        <f t="shared" si="78"/>
        <v>15.817621870296779</v>
      </c>
      <c r="DI61" s="22">
        <f t="shared" si="79"/>
        <v>7.3737258996634747E-2</v>
      </c>
      <c r="DJ61" s="23">
        <f t="shared" si="57"/>
        <v>131.76079017957193</v>
      </c>
      <c r="DK61" s="23">
        <f t="shared" si="58"/>
        <v>2.3271400667174333</v>
      </c>
      <c r="DL61" s="8">
        <f t="shared" si="59"/>
        <v>2.2648565533677441</v>
      </c>
      <c r="DM61" s="8">
        <f t="shared" si="60"/>
        <v>2.078288079024615E-2</v>
      </c>
      <c r="DO61" s="21">
        <f t="shared" si="80"/>
        <v>9.9999999999999805</v>
      </c>
      <c r="DP61" s="22">
        <v>0.1</v>
      </c>
      <c r="DQ61" s="22">
        <f t="shared" si="81"/>
        <v>17.627077722359285</v>
      </c>
      <c r="DR61" s="22">
        <f t="shared" si="82"/>
        <v>0.38834524119921721</v>
      </c>
      <c r="DS61" s="23">
        <f t="shared" si="61"/>
        <v>467.11755964252012</v>
      </c>
      <c r="DT61" s="23">
        <f t="shared" si="62"/>
        <v>16.363985901598767</v>
      </c>
      <c r="DU61" s="8">
        <f t="shared" si="63"/>
        <v>6.1244630859488121</v>
      </c>
      <c r="DV61" s="8">
        <f t="shared" si="64"/>
        <v>9.6747347915199011E-2</v>
      </c>
    </row>
    <row r="62" spans="1:126" s="6" customFormat="1" x14ac:dyDescent="0.2">
      <c r="AG62" s="8"/>
      <c r="AO62" s="8"/>
      <c r="AP62" s="49"/>
      <c r="AQ62" s="49"/>
      <c r="AU62" s="44"/>
      <c r="AV62" s="44"/>
      <c r="BA62" s="62"/>
      <c r="BB62" s="62"/>
      <c r="BC62" s="46"/>
      <c r="BD62" s="46"/>
      <c r="BI62" s="7"/>
      <c r="BJ62" s="7"/>
      <c r="BK62" s="7"/>
      <c r="BL62" s="7"/>
      <c r="BO62" s="31"/>
      <c r="BP62" s="31"/>
      <c r="CH62" s="16">
        <v>5160</v>
      </c>
      <c r="CI62" s="32">
        <v>3.7100000000000001E-2</v>
      </c>
      <c r="CJ62" s="32">
        <v>6770</v>
      </c>
      <c r="CK62" s="32">
        <v>3.3300000000000003E-2</v>
      </c>
      <c r="CL62" s="32"/>
      <c r="CM62" s="16">
        <v>3415.76</v>
      </c>
      <c r="CN62" s="79">
        <v>8.60323E-5</v>
      </c>
      <c r="CO62" s="79">
        <v>4015.64</v>
      </c>
      <c r="CP62" s="79">
        <v>4794170</v>
      </c>
      <c r="CQ62" s="79">
        <v>2.4895200000000002</v>
      </c>
      <c r="CS62" s="21">
        <f t="shared" si="71"/>
        <v>9.5999999999999801</v>
      </c>
      <c r="CT62" s="22">
        <v>0.1</v>
      </c>
      <c r="CU62" s="21">
        <f t="shared" si="72"/>
        <v>18.292492140630678</v>
      </c>
      <c r="CV62" s="22">
        <f t="shared" si="73"/>
        <v>0.25148513870739198</v>
      </c>
      <c r="CW62" s="23">
        <f t="shared" si="53"/>
        <v>565.45751705117436</v>
      </c>
      <c r="CX62" s="23">
        <f t="shared" si="54"/>
        <v>15.360706562803443</v>
      </c>
      <c r="CY62" s="24">
        <f t="shared" si="74"/>
        <v>18917.544095137149</v>
      </c>
      <c r="CZ62" s="24">
        <f t="shared" si="75"/>
        <v>1958.4285000633427</v>
      </c>
      <c r="DA62" s="24">
        <f t="shared" si="76"/>
        <v>5642.2437808513232</v>
      </c>
      <c r="DB62" s="25">
        <f t="shared" si="26"/>
        <v>239.52665914613499</v>
      </c>
      <c r="DC62" s="8">
        <f t="shared" si="55"/>
        <v>6.7761723266346339</v>
      </c>
      <c r="DD62" s="8">
        <f t="shared" si="56"/>
        <v>2.493796826703365E-2</v>
      </c>
      <c r="DF62" s="21">
        <f t="shared" si="77"/>
        <v>10.09999999999998</v>
      </c>
      <c r="DG62" s="22">
        <v>0.1</v>
      </c>
      <c r="DH62" s="22">
        <f t="shared" si="78"/>
        <v>15.94553676042149</v>
      </c>
      <c r="DI62" s="22">
        <f t="shared" si="79"/>
        <v>7.3298378608227299E-2</v>
      </c>
      <c r="DJ62" s="23">
        <f t="shared" si="57"/>
        <v>134.15458442645385</v>
      </c>
      <c r="DK62" s="23">
        <f t="shared" si="58"/>
        <v>2.3474265314318927</v>
      </c>
      <c r="DL62" s="8">
        <f t="shared" si="59"/>
        <v>2.2722690260651648</v>
      </c>
      <c r="DM62" s="8">
        <f t="shared" si="60"/>
        <v>2.0825009168173647E-2</v>
      </c>
      <c r="DO62" s="21">
        <f t="shared" si="80"/>
        <v>10.09999999999998</v>
      </c>
      <c r="DP62" s="22">
        <v>0.1</v>
      </c>
      <c r="DQ62" s="22">
        <f t="shared" si="81"/>
        <v>17.76396858456194</v>
      </c>
      <c r="DR62" s="22">
        <f t="shared" si="82"/>
        <v>0.38857334216779638</v>
      </c>
      <c r="DS62" s="23">
        <f t="shared" si="61"/>
        <v>475.45261916579932</v>
      </c>
      <c r="DT62" s="23">
        <f t="shared" si="62"/>
        <v>16.534283951334288</v>
      </c>
      <c r="DU62" s="8">
        <f t="shared" si="63"/>
        <v>6.1423159854692591</v>
      </c>
      <c r="DV62" s="8">
        <f t="shared" si="64"/>
        <v>9.7057273297868285E-2</v>
      </c>
    </row>
    <row r="63" spans="1:126" s="6" customFormat="1" x14ac:dyDescent="0.2">
      <c r="A63" s="1"/>
      <c r="B63" s="1" t="s">
        <v>55</v>
      </c>
      <c r="C63" s="1" t="s">
        <v>49</v>
      </c>
      <c r="D63" s="1"/>
      <c r="E63" s="3"/>
      <c r="F63" s="3"/>
      <c r="G63" s="1"/>
      <c r="H63" s="1"/>
      <c r="I63" s="1"/>
      <c r="J63" s="1"/>
      <c r="Q63" s="1"/>
      <c r="R63" s="1"/>
      <c r="S63" s="49"/>
      <c r="T63" s="49"/>
      <c r="AG63" s="8"/>
      <c r="AO63" s="8"/>
      <c r="AP63" s="1"/>
      <c r="AQ63" s="1"/>
      <c r="AU63" s="44"/>
      <c r="AV63" s="44"/>
      <c r="BA63" s="62"/>
      <c r="BB63" s="62"/>
      <c r="BC63" s="46"/>
      <c r="BD63" s="46"/>
      <c r="BI63" s="7"/>
      <c r="BJ63" s="7"/>
      <c r="BK63" s="7"/>
      <c r="BL63" s="7"/>
      <c r="BO63" s="31"/>
      <c r="BP63" s="31"/>
      <c r="CH63" s="16">
        <v>4940</v>
      </c>
      <c r="CI63" s="32">
        <v>2.23E-2</v>
      </c>
      <c r="CJ63" s="32">
        <v>6880</v>
      </c>
      <c r="CK63" s="32">
        <v>2.0500000000000001E-2</v>
      </c>
      <c r="CL63" s="32"/>
      <c r="CM63" s="16">
        <v>3442.12</v>
      </c>
      <c r="CN63" s="79">
        <v>1E-4</v>
      </c>
      <c r="CO63" s="79">
        <v>4025.31</v>
      </c>
      <c r="CP63" s="79">
        <v>4827530</v>
      </c>
      <c r="CQ63" s="79">
        <v>2.4835599999999998</v>
      </c>
      <c r="CS63" s="21">
        <f t="shared" si="71"/>
        <v>9.6999999999999797</v>
      </c>
      <c r="CT63" s="22">
        <v>0.1</v>
      </c>
      <c r="CU63" s="21">
        <f t="shared" si="72"/>
        <v>18.423530493606055</v>
      </c>
      <c r="CV63" s="22">
        <f t="shared" si="73"/>
        <v>0.24085424419333101</v>
      </c>
      <c r="CW63" s="23">
        <f t="shared" si="53"/>
        <v>575.44055143729031</v>
      </c>
      <c r="CX63" s="23">
        <f t="shared" si="54"/>
        <v>15.18177260158734</v>
      </c>
      <c r="CY63" s="24">
        <f t="shared" si="74"/>
        <v>19337.594219923205</v>
      </c>
      <c r="CZ63" s="24">
        <f t="shared" si="75"/>
        <v>1995.3175928521184</v>
      </c>
      <c r="DA63" s="24">
        <f t="shared" si="76"/>
        <v>5676.710084382391</v>
      </c>
      <c r="DB63" s="25">
        <f t="shared" si="26"/>
        <v>239.67325348100894</v>
      </c>
      <c r="DC63" s="8">
        <f t="shared" si="55"/>
        <v>6.8004311136291591</v>
      </c>
      <c r="DD63" s="8">
        <f t="shared" si="56"/>
        <v>2.0905121272864147E-2</v>
      </c>
      <c r="DF63" s="21">
        <f t="shared" si="77"/>
        <v>10.19999999999998</v>
      </c>
      <c r="DG63" s="22">
        <v>0.1</v>
      </c>
      <c r="DH63" s="22">
        <f t="shared" si="78"/>
        <v>16.073542697544589</v>
      </c>
      <c r="DI63" s="22">
        <f t="shared" si="79"/>
        <v>7.2858184821081196E-2</v>
      </c>
      <c r="DJ63" s="23">
        <f t="shared" si="57"/>
        <v>136.57046288395708</v>
      </c>
      <c r="DK63" s="23">
        <f t="shared" si="58"/>
        <v>2.3677025557685027</v>
      </c>
      <c r="DL63" s="8">
        <f t="shared" si="59"/>
        <v>2.2795886156836698</v>
      </c>
      <c r="DM63" s="8">
        <f t="shared" si="60"/>
        <v>2.0867415870620354E-2</v>
      </c>
      <c r="DO63" s="21">
        <f t="shared" si="80"/>
        <v>10.19999999999998</v>
      </c>
      <c r="DP63" s="22">
        <v>0.1</v>
      </c>
      <c r="DQ63" s="22">
        <f t="shared" si="81"/>
        <v>17.90046745628058</v>
      </c>
      <c r="DR63" s="22">
        <f t="shared" si="82"/>
        <v>0.38879916149545046</v>
      </c>
      <c r="DS63" s="23">
        <f t="shared" si="61"/>
        <v>483.84963534326312</v>
      </c>
      <c r="DT63" s="23">
        <f t="shared" si="62"/>
        <v>16.704723212499459</v>
      </c>
      <c r="DU63" s="8">
        <f t="shared" si="63"/>
        <v>6.1601765124601524</v>
      </c>
      <c r="DV63" s="8">
        <f t="shared" si="64"/>
        <v>9.7369498914181563E-2</v>
      </c>
    </row>
    <row r="64" spans="1:126" s="6" customFormat="1" x14ac:dyDescent="0.2">
      <c r="A64" s="1"/>
      <c r="B64" s="1"/>
      <c r="C64" s="1"/>
      <c r="D64" s="17" t="s">
        <v>50</v>
      </c>
      <c r="E64" s="3">
        <v>0.44718571428571424</v>
      </c>
      <c r="F64" s="3">
        <v>5.5535059711346773E-3</v>
      </c>
      <c r="G64" s="22">
        <v>13.7705</v>
      </c>
      <c r="H64" s="22">
        <v>3.2091244911969352E-2</v>
      </c>
      <c r="I64" s="22"/>
      <c r="J64" s="22"/>
      <c r="K64" s="22">
        <v>13.909978105573749</v>
      </c>
      <c r="L64" s="22">
        <v>0.18577400025465776</v>
      </c>
      <c r="M64" s="47">
        <v>6.5220000000000002</v>
      </c>
      <c r="N64" s="47">
        <v>4.2677E-2</v>
      </c>
      <c r="O64" s="48">
        <v>292.10000000000002</v>
      </c>
      <c r="P64" s="48">
        <v>2.5621999999999998</v>
      </c>
      <c r="Q64" s="24">
        <f>-183.188*K64+15.605*K64^2+2.785*K64^3</f>
        <v>7966.7990586651276</v>
      </c>
      <c r="R64" s="25">
        <f>5.6086E-24*Q64^6-9.5099E-19*Q64^5+0.000000000000063444*Q64^4-0.0000000020986*Q64^3+0.000037293*Q64^2-0.30595*Q64+1213.6</f>
        <v>308.4721556081854</v>
      </c>
      <c r="S64" s="55">
        <v>4328.3</v>
      </c>
      <c r="T64" s="55">
        <v>265.33</v>
      </c>
      <c r="V64" s="47">
        <v>6.0658000000000003</v>
      </c>
      <c r="W64" s="47">
        <v>0.10579</v>
      </c>
      <c r="X64" s="8"/>
      <c r="Y64" s="8"/>
      <c r="Z64" s="8"/>
      <c r="AA64" s="8"/>
      <c r="AB64" s="8"/>
      <c r="AC64" s="8"/>
      <c r="AD64" s="8"/>
      <c r="AE64" s="47"/>
      <c r="AF64" s="47"/>
      <c r="AG64" s="8"/>
      <c r="AH64" s="8"/>
      <c r="AI64" s="8"/>
      <c r="AJ64" s="8"/>
      <c r="AK64" s="8"/>
      <c r="AL64" s="8"/>
      <c r="AM64" s="47"/>
      <c r="AN64" s="47"/>
      <c r="AO64" s="8"/>
      <c r="AP64" s="1"/>
      <c r="AQ64" s="1"/>
      <c r="AU64" s="44"/>
      <c r="AV64" s="44"/>
      <c r="BA64" s="62"/>
      <c r="BB64" s="62"/>
      <c r="BC64" s="46"/>
      <c r="BD64" s="46"/>
      <c r="BI64" s="7"/>
      <c r="BJ64" s="7"/>
      <c r="BK64" s="7"/>
      <c r="BL64" s="7"/>
      <c r="BO64" s="31"/>
      <c r="BP64" s="31"/>
      <c r="CH64" s="1">
        <v>4710</v>
      </c>
      <c r="CI64" s="40">
        <v>1.29E-2</v>
      </c>
      <c r="CJ64" s="40">
        <v>7000</v>
      </c>
      <c r="CK64" s="40">
        <v>1.21E-2</v>
      </c>
      <c r="CL64" s="40"/>
      <c r="CM64" s="16">
        <v>3485.36</v>
      </c>
      <c r="CN64" s="79">
        <v>1.22912E-4</v>
      </c>
      <c r="CO64" s="79">
        <v>4041.17</v>
      </c>
      <c r="CP64" s="79">
        <v>4882250</v>
      </c>
      <c r="CQ64" s="79">
        <v>2.47377</v>
      </c>
      <c r="CS64" s="21">
        <f t="shared" si="71"/>
        <v>9.7999999999999794</v>
      </c>
      <c r="CT64" s="22">
        <v>0.1</v>
      </c>
      <c r="CU64" s="21">
        <f t="shared" si="72"/>
        <v>18.55433590725773</v>
      </c>
      <c r="CV64" s="22">
        <f t="shared" si="73"/>
        <v>0.23043059045384506</v>
      </c>
      <c r="CW64" s="23">
        <f t="shared" si="53"/>
        <v>585.50062388942365</v>
      </c>
      <c r="CX64" s="23">
        <f t="shared" si="54"/>
        <v>15.00268834211704</v>
      </c>
      <c r="CY64" s="24">
        <f t="shared" si="74"/>
        <v>19762.704248015289</v>
      </c>
      <c r="CZ64" s="24">
        <f t="shared" si="75"/>
        <v>2032.5783774442266</v>
      </c>
      <c r="DA64" s="24">
        <f t="shared" si="76"/>
        <v>5710.8254406343058</v>
      </c>
      <c r="DB64" s="25">
        <f t="shared" si="26"/>
        <v>239.82535742357322</v>
      </c>
      <c r="DC64" s="8">
        <f t="shared" si="55"/>
        <v>6.8246137975855534</v>
      </c>
      <c r="DD64" s="8">
        <f t="shared" si="56"/>
        <v>1.6927017823788582E-2</v>
      </c>
      <c r="DF64" s="21">
        <f t="shared" si="77"/>
        <v>10.299999999999979</v>
      </c>
      <c r="DG64" s="22">
        <v>0.1</v>
      </c>
      <c r="DH64" s="22">
        <f t="shared" si="78"/>
        <v>16.201640424001798</v>
      </c>
      <c r="DI64" s="22">
        <f t="shared" si="79"/>
        <v>7.2416829964524254E-2</v>
      </c>
      <c r="DJ64" s="23">
        <f t="shared" si="57"/>
        <v>139.00845467389274</v>
      </c>
      <c r="DK64" s="23">
        <f t="shared" si="58"/>
        <v>2.3879692677194413</v>
      </c>
      <c r="DL64" s="8">
        <f t="shared" si="59"/>
        <v>2.2868161229047015</v>
      </c>
      <c r="DM64" s="8">
        <f t="shared" si="60"/>
        <v>2.0910042656972605E-2</v>
      </c>
      <c r="DO64" s="21">
        <f t="shared" si="80"/>
        <v>10.299999999999979</v>
      </c>
      <c r="DP64" s="22">
        <v>0.1</v>
      </c>
      <c r="DQ64" s="22">
        <f t="shared" si="81"/>
        <v>18.036580528539272</v>
      </c>
      <c r="DR64" s="22">
        <f t="shared" si="82"/>
        <v>0.38902345378106418</v>
      </c>
      <c r="DS64" s="23">
        <f t="shared" si="61"/>
        <v>492.30846552647853</v>
      </c>
      <c r="DT64" s="23">
        <f t="shared" si="62"/>
        <v>16.875323681242094</v>
      </c>
      <c r="DU64" s="8">
        <f t="shared" si="63"/>
        <v>6.1780444505569418</v>
      </c>
      <c r="DV64" s="8">
        <f t="shared" si="64"/>
        <v>9.7684283213046896E-2</v>
      </c>
    </row>
    <row r="65" spans="1:126" s="6" customFormat="1" x14ac:dyDescent="0.2">
      <c r="A65" s="1"/>
      <c r="B65" s="1"/>
      <c r="C65" s="1"/>
      <c r="D65" s="1" t="s">
        <v>61</v>
      </c>
      <c r="E65" s="3">
        <v>0.21165</v>
      </c>
      <c r="F65" s="3">
        <v>9.3504010609171111E-3</v>
      </c>
      <c r="G65" s="1"/>
      <c r="H65" s="1"/>
      <c r="I65" s="22">
        <v>15.391232540952741</v>
      </c>
      <c r="J65" s="22">
        <v>0.65358452506824793</v>
      </c>
      <c r="Q65" s="24"/>
      <c r="R65" s="25"/>
      <c r="S65" s="49"/>
      <c r="T65" s="49"/>
      <c r="X65" s="8">
        <v>2.1562000000000001</v>
      </c>
      <c r="Y65" s="8">
        <v>0.30692000000000003</v>
      </c>
      <c r="Z65" s="8"/>
      <c r="AA65" s="8">
        <v>5.6539999999999999</v>
      </c>
      <c r="AB65" s="8">
        <v>0.64922999999999997</v>
      </c>
      <c r="AC65" s="8">
        <v>10.487</v>
      </c>
      <c r="AD65" s="8">
        <v>0.25622</v>
      </c>
      <c r="AE65" s="8">
        <f>(AC65/(AC65-AA65))*X65</f>
        <v>4.6786818539209598</v>
      </c>
      <c r="AF65" s="8">
        <f>AVERAGE(ABS(AE65-((AC65-AD65)/((AC65-AD65)-AA65)*X65)),ABS(AE65-((AC65+AD65)/((AC65+AD65)-AA65))*X65),ABS(AE65-(AC65/(AC65-(AA65-AB65)))*X65),ABS(AE65-(AC65/(AC65-(AA65+AB65)))*X65),ABS(AE65-(AC65/(AC65-AA65))*(X65-Y65)),ABS(AE65-(AC65/(AC65-AA65))*(X65+Y65)))</f>
        <v>0.48004435713229904</v>
      </c>
      <c r="AG65" s="8"/>
      <c r="AH65" s="8">
        <v>2.1087799999999999</v>
      </c>
      <c r="AI65" s="8">
        <v>0.31625399999999998</v>
      </c>
      <c r="AJ65" s="8"/>
      <c r="AK65" s="8">
        <v>10.740716000000001</v>
      </c>
      <c r="AL65" s="8">
        <v>0.339833</v>
      </c>
      <c r="AM65" s="8">
        <f>(AK65/(AK65-AA65))*AH65</f>
        <v>4.4527367139191565</v>
      </c>
      <c r="AN65" s="8">
        <f>AVERAGE(ABS(AM65-((AK65-AL65)/((AK65-AL65)-AA65)*AH65)),ABS(AM65-((AK65+AL65)/((AK65+AL65)-AA65))*AH65),ABS(AM65-(AK65/(AK65-(AA65-AB65)))*AH65),ABS(AM65-(AK65/(AK65-(AA65+AB65)))*AH65),ABS(AM65-(AK65/(AK65-AA65))*(AH65-AI65)),ABS(AM65-(AK65/(AK65-AA65))*(AH65+AI65)))</f>
        <v>0.46759976374664175</v>
      </c>
      <c r="AO65" s="8"/>
      <c r="AP65" s="1"/>
      <c r="AQ65" s="1"/>
      <c r="AU65" s="44"/>
      <c r="AV65" s="44"/>
      <c r="BA65" s="62"/>
      <c r="BB65" s="62"/>
      <c r="BC65" s="46"/>
      <c r="BD65" s="46"/>
      <c r="BI65" s="7"/>
      <c r="BJ65" s="7"/>
      <c r="BK65" s="7"/>
      <c r="BL65" s="7"/>
      <c r="BO65" s="31"/>
      <c r="BP65" s="31"/>
      <c r="CH65" s="16">
        <v>4490</v>
      </c>
      <c r="CI65" s="32">
        <v>7.0299999999999998E-3</v>
      </c>
      <c r="CJ65" s="32">
        <v>7130</v>
      </c>
      <c r="CK65" s="32">
        <v>6.79E-3</v>
      </c>
      <c r="CL65" s="32"/>
      <c r="CM65" s="16">
        <v>3554.95</v>
      </c>
      <c r="CN65" s="79">
        <v>1.7318499999999999E-4</v>
      </c>
      <c r="CO65" s="79">
        <v>4066.49</v>
      </c>
      <c r="CP65" s="79">
        <v>4971400</v>
      </c>
      <c r="CQ65" s="79">
        <v>2.4577199999999997</v>
      </c>
      <c r="CS65" s="21">
        <f t="shared" si="71"/>
        <v>9.899999999999979</v>
      </c>
      <c r="CT65" s="22">
        <v>0.1</v>
      </c>
      <c r="CU65" s="21">
        <f t="shared" si="72"/>
        <v>18.684912752769542</v>
      </c>
      <c r="CV65" s="22">
        <f t="shared" si="73"/>
        <v>0.22021152077519712</v>
      </c>
      <c r="CW65" s="23">
        <f t="shared" si="53"/>
        <v>595.63764873278615</v>
      </c>
      <c r="CX65" s="23">
        <f t="shared" si="54"/>
        <v>14.823570436190892</v>
      </c>
      <c r="CY65" s="24">
        <f t="shared" si="74"/>
        <v>20192.894983134629</v>
      </c>
      <c r="CZ65" s="24">
        <f t="shared" si="75"/>
        <v>2070.2130170612068</v>
      </c>
      <c r="DA65" s="24">
        <f t="shared" si="76"/>
        <v>5744.5962739636871</v>
      </c>
      <c r="DB65" s="25">
        <f t="shared" si="26"/>
        <v>239.98185279181234</v>
      </c>
      <c r="DC65" s="8">
        <f t="shared" si="55"/>
        <v>6.8487212971978533</v>
      </c>
      <c r="DD65" s="8">
        <f t="shared" si="56"/>
        <v>1.3003600512943692E-2</v>
      </c>
      <c r="DF65" s="21">
        <f t="shared" si="77"/>
        <v>10.399999999999979</v>
      </c>
      <c r="DG65" s="22">
        <v>0.1</v>
      </c>
      <c r="DH65" s="22">
        <f t="shared" si="78"/>
        <v>16.329830576112467</v>
      </c>
      <c r="DI65" s="22">
        <f t="shared" si="79"/>
        <v>7.1974462533433758E-2</v>
      </c>
      <c r="DJ65" s="23">
        <f t="shared" si="57"/>
        <v>141.46858824697725</v>
      </c>
      <c r="DK65" s="23">
        <f t="shared" si="58"/>
        <v>2.4082278019688914</v>
      </c>
      <c r="DL65" s="8">
        <f t="shared" si="59"/>
        <v>2.2939523642881974</v>
      </c>
      <c r="DM65" s="8">
        <f t="shared" si="60"/>
        <v>2.095283312355134E-2</v>
      </c>
      <c r="DO65" s="21">
        <f t="shared" si="80"/>
        <v>10.399999999999979</v>
      </c>
      <c r="DP65" s="22">
        <v>0.1</v>
      </c>
      <c r="DQ65" s="22">
        <f t="shared" si="81"/>
        <v>18.172314059799561</v>
      </c>
      <c r="DR65" s="22">
        <f t="shared" si="82"/>
        <v>0.3892469372454892</v>
      </c>
      <c r="DS65" s="23">
        <f t="shared" si="61"/>
        <v>500.82897548807483</v>
      </c>
      <c r="DT65" s="23">
        <f t="shared" si="62"/>
        <v>17.04610519411176</v>
      </c>
      <c r="DU65" s="8">
        <f t="shared" si="63"/>
        <v>6.1959195019598337</v>
      </c>
      <c r="DV65" s="8">
        <f t="shared" si="64"/>
        <v>9.8001865943198041E-2</v>
      </c>
    </row>
    <row r="66" spans="1:126" s="6" customFormat="1" x14ac:dyDescent="0.2">
      <c r="A66" s="1"/>
      <c r="B66" s="1"/>
      <c r="C66" s="1"/>
      <c r="D66" s="34" t="s">
        <v>52</v>
      </c>
      <c r="E66" s="3">
        <v>1.01172</v>
      </c>
      <c r="F66" s="3">
        <v>2.4283739415502078E-3</v>
      </c>
      <c r="G66" s="2"/>
      <c r="H66" s="2"/>
      <c r="I66" s="2"/>
      <c r="J66" s="2"/>
      <c r="K66" s="8">
        <v>15.489304658385093</v>
      </c>
      <c r="L66" s="8">
        <v>5.8259391532088107E-3</v>
      </c>
      <c r="M66" s="8">
        <v>9.7422000000000004</v>
      </c>
      <c r="N66" s="8">
        <v>5.0826000000000003E-2</v>
      </c>
      <c r="O66" s="10">
        <v>125.71</v>
      </c>
      <c r="P66" s="10">
        <v>0.77508999999999995</v>
      </c>
      <c r="Q66" s="35"/>
      <c r="R66" s="1"/>
      <c r="S66" s="55"/>
      <c r="T66" s="55"/>
      <c r="V66" s="8">
        <f>(K66/(K66-M66))*$AQ$4/1000</f>
        <v>2.24505930331541</v>
      </c>
      <c r="W66" s="8">
        <f>AVERAGE(ABS(V66-((K66-L66)/((K66-L66)-(M66-N66)))*$AQ$4/1000),ABS(V66-((K66+L66)/((K66+L66)-(M66+N66)))*$AQ$4/1000))</f>
        <v>1.842446079608151E-2</v>
      </c>
      <c r="AE66" s="8"/>
      <c r="AF66" s="8"/>
      <c r="AG66" s="8"/>
      <c r="AM66" s="8"/>
      <c r="AN66" s="8"/>
      <c r="AO66" s="8"/>
      <c r="AP66" s="1"/>
      <c r="AQ66" s="1"/>
      <c r="AU66" s="44"/>
      <c r="AV66" s="44"/>
      <c r="BA66" s="62"/>
      <c r="BB66" s="62"/>
      <c r="BC66" s="46"/>
      <c r="BD66" s="46"/>
      <c r="BF66" s="33"/>
      <c r="BG66" s="33"/>
      <c r="BH66" s="33"/>
      <c r="BI66" s="7"/>
      <c r="BJ66" s="7"/>
      <c r="BK66" s="7"/>
      <c r="BL66" s="7"/>
      <c r="BO66" s="31"/>
      <c r="BP66" s="31"/>
      <c r="CH66" s="16">
        <v>4270</v>
      </c>
      <c r="CI66" s="32">
        <v>3.62E-3</v>
      </c>
      <c r="CJ66" s="32">
        <v>7260</v>
      </c>
      <c r="CK66" s="32">
        <v>3.6099999999999999E-3</v>
      </c>
      <c r="CL66" s="32"/>
      <c r="CM66" s="16">
        <v>3624.55</v>
      </c>
      <c r="CN66" s="79">
        <v>2.4087800000000001E-4</v>
      </c>
      <c r="CO66" s="79">
        <v>4091.64</v>
      </c>
      <c r="CP66" s="79">
        <v>5061680</v>
      </c>
      <c r="CQ66" s="79">
        <v>2.4413499999999999</v>
      </c>
      <c r="CS66" s="21">
        <f>CS65+0.1</f>
        <v>9.9999999999999787</v>
      </c>
      <c r="CT66" s="22">
        <v>0.1</v>
      </c>
      <c r="CU66" s="21">
        <f t="shared" si="72"/>
        <v>18.815265416668961</v>
      </c>
      <c r="CV66" s="22">
        <f t="shared" si="73"/>
        <v>0.21019430559236607</v>
      </c>
      <c r="CW66" s="23">
        <f>(CS66*1000)*(CT$1*CU66*1000)/1000000000</f>
        <v>605.85154641673921</v>
      </c>
      <c r="CX66" s="23">
        <f>AVERAGE(ABS(CW66-((CS66+CT66)*1000)*((CT$1+$CT$1*0.003)*(CU66+CV66)*1000)/1000000000),ABS(CW66-((CS66-CT66)*1000)*((CT$1-$CT$1*0.003)*(CU66-CV66)*1000)/1000000000))</f>
        <v>14.644529791191019</v>
      </c>
      <c r="CY66" s="24">
        <f t="shared" si="74"/>
        <v>20628.187722442002</v>
      </c>
      <c r="CZ66" s="24">
        <f t="shared" si="75"/>
        <v>2108.2236793854572</v>
      </c>
      <c r="DA66" s="24">
        <f t="shared" si="76"/>
        <v>5778.0287633761345</v>
      </c>
      <c r="DB66" s="25">
        <f t="shared" si="26"/>
        <v>240.14170817852755</v>
      </c>
      <c r="DC66" s="8">
        <f t="shared" si="55"/>
        <v>6.8727544524198025</v>
      </c>
      <c r="DD66" s="8">
        <f t="shared" si="56"/>
        <v>9.1347587912506967E-3</v>
      </c>
      <c r="DF66" s="21">
        <f>DF65+0.1</f>
        <v>10.499999999999979</v>
      </c>
      <c r="DG66" s="22">
        <v>0.1</v>
      </c>
      <c r="DH66" s="22">
        <f t="shared" si="78"/>
        <v>16.458113689351372</v>
      </c>
      <c r="DI66" s="22">
        <f t="shared" si="79"/>
        <v>7.1531227192694224E-2</v>
      </c>
      <c r="DJ66" s="23">
        <f>(DF66*1000)*(DG$1*DH66*1000)/1000000000</f>
        <v>143.95089138391148</v>
      </c>
      <c r="DK66" s="23">
        <f>AVERAGE(ABS(DJ66-((DF66+DG66)*1000)*((DG$1+$DG$1*0.003)*(DH66+DI66)*1000)/1000000000),ABS(DJ66-((DF66-DG66)*1000)*((DG$1-$DG$1*0.003)*(DH66-DI66)*1000)/1000000000))</f>
        <v>2.4284792987692754</v>
      </c>
      <c r="DL66" s="8">
        <f t="shared" si="59"/>
        <v>2.3009981712386787</v>
      </c>
      <c r="DM66" s="8">
        <f t="shared" si="60"/>
        <v>2.099573270181665E-2</v>
      </c>
      <c r="DO66" s="21">
        <f>DO65+0.1</f>
        <v>10.499999999999979</v>
      </c>
      <c r="DP66" s="22">
        <v>0.1</v>
      </c>
      <c r="DQ66" s="22">
        <f t="shared" si="81"/>
        <v>18.307674362892719</v>
      </c>
      <c r="DR66" s="22">
        <f t="shared" si="82"/>
        <v>0.38947029482128936</v>
      </c>
      <c r="DS66" s="23">
        <f>(DO66*1000)*(DP$1*DQ66*1000)/1000000000</f>
        <v>509.41103914748885</v>
      </c>
      <c r="DT66" s="23">
        <f>AVERAGE(ABS(DS66-((DO66+DP66)*1000)*((DP$1+$DP$1*0.003)*(DQ66+DR66)*1000)/1000000000),ABS(DS66-((DO66-DP66)*1000)*((DP$1-$DP$1*0.003)*(DQ66-DR66)*1000)/1000000000))</f>
        <v>17.217087405895768</v>
      </c>
      <c r="DU66" s="8">
        <f t="shared" si="63"/>
        <v>6.2138012943063865</v>
      </c>
      <c r="DV66" s="8">
        <f t="shared" si="64"/>
        <v>9.832246916769849E-2</v>
      </c>
    </row>
    <row r="67" spans="1:126" s="6" customFormat="1" x14ac:dyDescent="0.2">
      <c r="A67" s="1"/>
      <c r="B67" s="1"/>
      <c r="C67" s="1"/>
      <c r="E67" s="3"/>
      <c r="F67" s="3"/>
      <c r="G67" s="1"/>
      <c r="H67" s="1"/>
      <c r="I67" s="1"/>
      <c r="J67" s="1"/>
      <c r="K67" s="8"/>
      <c r="L67" s="8"/>
      <c r="M67" s="8"/>
      <c r="N67" s="8"/>
      <c r="O67" s="10"/>
      <c r="P67" s="10"/>
      <c r="Q67" s="35"/>
      <c r="R67" s="1"/>
      <c r="S67" s="49"/>
      <c r="T67" s="49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1"/>
      <c r="AQ67" s="1"/>
      <c r="AU67" s="44"/>
      <c r="AV67" s="44"/>
      <c r="BA67" s="62"/>
      <c r="BB67" s="62"/>
      <c r="BC67" s="46"/>
      <c r="BD67" s="46"/>
      <c r="BF67" s="33"/>
      <c r="BG67" s="33"/>
      <c r="BH67" s="33"/>
      <c r="BI67" s="7"/>
      <c r="BJ67" s="7"/>
      <c r="BK67" s="7"/>
      <c r="BL67" s="7"/>
      <c r="BO67" s="31"/>
      <c r="BP67" s="31"/>
      <c r="CH67" s="16">
        <v>4050</v>
      </c>
      <c r="CI67" s="32">
        <v>1.74E-3</v>
      </c>
      <c r="CJ67" s="32">
        <v>7420</v>
      </c>
      <c r="CK67" s="32">
        <v>1.8E-3</v>
      </c>
      <c r="CL67" s="32"/>
      <c r="CM67" s="16">
        <v>3694.15</v>
      </c>
      <c r="CN67" s="79">
        <v>3.3100399999999998E-4</v>
      </c>
      <c r="CO67" s="79">
        <v>4116.6400000000003</v>
      </c>
      <c r="CP67" s="79">
        <v>5153130</v>
      </c>
      <c r="CQ67" s="79">
        <v>2.4246399999999997</v>
      </c>
      <c r="CS67" s="21">
        <f t="shared" si="71"/>
        <v>10.099999999999978</v>
      </c>
      <c r="CT67" s="22">
        <v>0.1</v>
      </c>
      <c r="CU67" s="21">
        <f t="shared" si="72"/>
        <v>18.945398292903274</v>
      </c>
      <c r="CV67" s="22">
        <f t="shared" si="73"/>
        <v>0.20408023817615106</v>
      </c>
      <c r="CW67" s="23">
        <f>(CS67*1000)*(CT$1*CU67*1000)/1000000000</f>
        <v>616.14224328179898</v>
      </c>
      <c r="CX67" s="23">
        <f>AVERAGE(ABS(CW67-((CS67+CT67)*1000)*((CT$1+$CT$1*0.003)*(CU67+CV67)*1000)/1000000000),ABS(CW67-((CS67-CT67)*1000)*((CT$1-$CT$1*0.003)*(CU67-CV67)*1000)/1000000000))</f>
        <v>14.586139627635021</v>
      </c>
      <c r="CY67" s="24">
        <f t="shared" si="74"/>
        <v>21068.604243747286</v>
      </c>
      <c r="CZ67" s="24">
        <f t="shared" si="75"/>
        <v>2147.8746229429221</v>
      </c>
      <c r="DA67" s="24">
        <f t="shared" si="76"/>
        <v>5811.1288528264258</v>
      </c>
      <c r="DB67" s="25">
        <f t="shared" si="26"/>
        <v>240.30397997129512</v>
      </c>
      <c r="DC67" s="8">
        <f t="shared" si="55"/>
        <v>6.8967140294962732</v>
      </c>
      <c r="DD67" s="8">
        <f t="shared" si="56"/>
        <v>6.8602533695214518E-3</v>
      </c>
      <c r="DF67" s="21">
        <f t="shared" si="77"/>
        <v>10.599999999999978</v>
      </c>
      <c r="DG67" s="22">
        <v>0.1</v>
      </c>
      <c r="DH67" s="22">
        <f t="shared" si="78"/>
        <v>16.58649020331886</v>
      </c>
      <c r="DI67" s="22">
        <f t="shared" si="79"/>
        <v>7.1087264786671156E-2</v>
      </c>
      <c r="DJ67" s="23">
        <f>(DF67*1000)*(DG$1*DH67*1000)/1000000000</f>
        <v>146.45539119726456</v>
      </c>
      <c r="DK67" s="23">
        <f>AVERAGE(ABS(DJ67-((DF67+DG67)*1000)*((DG$1+$DG$1*0.003)*(DH67+DI67)*1000)/1000000000),ABS(DJ67-((DF67-DG67)*1000)*((DG$1-$DG$1*0.003)*(DH67-DI67)*1000)/1000000000))</f>
        <v>2.4487249028490652</v>
      </c>
      <c r="DL67" s="8">
        <f t="shared" si="59"/>
        <v>2.3079543889848484</v>
      </c>
      <c r="DM67" s="8">
        <f t="shared" si="60"/>
        <v>2.103868865394487E-2</v>
      </c>
      <c r="DO67" s="21">
        <f t="shared" si="80"/>
        <v>10.599999999999978</v>
      </c>
      <c r="DP67" s="22">
        <v>0.1</v>
      </c>
      <c r="DQ67" s="22">
        <f t="shared" si="81"/>
        <v>18.44266779281233</v>
      </c>
      <c r="DR67" s="22">
        <f t="shared" si="82"/>
        <v>0.38969417523157635</v>
      </c>
      <c r="DS67" s="23">
        <f>(DO67*1000)*(DP$1*DQ67*1000)/1000000000</f>
        <v>518.05453830009731</v>
      </c>
      <c r="DT67" s="23">
        <f>AVERAGE(ABS(DS67-((DO67+DP67)*1000)*((DP$1+$DP$1*0.003)*(DQ67+DR67)*1000)/1000000000),ABS(DS67-((DO67-DP67)*1000)*((DP$1-$DP$1*0.003)*(DQ67-DR67)*1000)/1000000000))</f>
        <v>17.388289769119751</v>
      </c>
      <c r="DU67" s="8">
        <f t="shared" si="63"/>
        <v>6.2316893870914525</v>
      </c>
      <c r="DV67" s="8">
        <f t="shared" si="64"/>
        <v>9.8646298219285278E-2</v>
      </c>
    </row>
    <row r="68" spans="1:126" s="6" customFormat="1" x14ac:dyDescent="0.2">
      <c r="A68" s="1"/>
      <c r="B68" s="1" t="s">
        <v>64</v>
      </c>
      <c r="C68" s="1" t="s">
        <v>49</v>
      </c>
      <c r="E68" s="28"/>
      <c r="F68" s="28"/>
      <c r="H68" s="1"/>
      <c r="I68" s="1"/>
      <c r="J68" s="1"/>
      <c r="M68" s="8"/>
      <c r="N68" s="8"/>
      <c r="O68" s="10"/>
      <c r="P68" s="10"/>
      <c r="Q68" s="1"/>
      <c r="R68" s="1"/>
      <c r="S68" s="49"/>
      <c r="T68" s="49"/>
      <c r="V68" s="8"/>
      <c r="W68" s="8"/>
      <c r="AE68" s="8"/>
      <c r="AF68" s="8"/>
      <c r="AG68" s="7"/>
      <c r="AM68" s="8"/>
      <c r="AN68" s="8"/>
      <c r="AO68" s="7"/>
      <c r="BI68" s="7"/>
      <c r="BJ68" s="7"/>
      <c r="BK68" s="7"/>
      <c r="BL68" s="7"/>
      <c r="CH68" s="16">
        <v>3830</v>
      </c>
      <c r="CI68" s="32">
        <v>7.8600000000000002E-4</v>
      </c>
      <c r="CJ68" s="32">
        <v>7570</v>
      </c>
      <c r="CK68" s="32">
        <v>8.5899999999999995E-4</v>
      </c>
      <c r="CL68" s="32"/>
      <c r="CM68" s="16">
        <v>3763.75</v>
      </c>
      <c r="CN68" s="79">
        <v>4.4771900000000001E-4</v>
      </c>
      <c r="CO68" s="79">
        <v>4141.5</v>
      </c>
      <c r="CP68" s="79">
        <v>5245820</v>
      </c>
      <c r="CQ68" s="79">
        <v>2.4075700000000002</v>
      </c>
      <c r="CS68" s="21">
        <f t="shared" si="71"/>
        <v>10.199999999999978</v>
      </c>
      <c r="CT68" s="22">
        <v>0.1</v>
      </c>
      <c r="CU68" s="21">
        <f t="shared" si="72"/>
        <v>19.07531577551358</v>
      </c>
      <c r="CV68" s="22">
        <f t="shared" si="73"/>
        <v>0.20145455998918305</v>
      </c>
      <c r="CW68" s="23">
        <f>(CS68*1000)*(CT$1*CU68*1000)/1000000000</f>
        <v>626.50967133096685</v>
      </c>
      <c r="CX68" s="23">
        <f>AVERAGE(ABS(CW68-((CS68+CT68)*1000)*((CT$1+$CT$1*0.003)*(CU68+CV68)*1000)/1000000000),ABS(CW68-((CS68-CT68)*1000)*((CT$1-$CT$1*0.003)*(CU68-CV68)*1000)/1000000000))</f>
        <v>14.638548867097938</v>
      </c>
      <c r="CY68" s="24">
        <f t="shared" si="74"/>
        <v>21514.166792610376</v>
      </c>
      <c r="CZ68" s="24">
        <f t="shared" si="75"/>
        <v>2189.0761489448128</v>
      </c>
      <c r="DA68" s="24">
        <f t="shared" si="76"/>
        <v>5843.9022609975673</v>
      </c>
      <c r="DB68" s="25">
        <f t="shared" si="26"/>
        <v>240.4678131334822</v>
      </c>
      <c r="DC68" s="8">
        <f t="shared" si="55"/>
        <v>6.9206007257357891</v>
      </c>
      <c r="DD68" s="8">
        <f t="shared" si="56"/>
        <v>6.0222986941282919E-3</v>
      </c>
      <c r="DF68" s="21">
        <f t="shared" si="77"/>
        <v>10.699999999999978</v>
      </c>
      <c r="DG68" s="22">
        <v>0.1</v>
      </c>
      <c r="DH68" s="22">
        <f t="shared" si="78"/>
        <v>16.714960466516434</v>
      </c>
      <c r="DI68" s="22">
        <f t="shared" si="79"/>
        <v>7.0642712353317982E-2</v>
      </c>
      <c r="DJ68" s="23">
        <f>(DF68*1000)*(DG$1*DH68*1000)/1000000000</f>
        <v>148.98211413410732</v>
      </c>
      <c r="DK68" s="23">
        <f>AVERAGE(ABS(DJ68-((DF68+DG68)*1000)*((DG$1+$DG$1*0.003)*(DH68+DI68)*1000)/1000000000),ABS(DJ68-((DF68-DG68)*1000)*((DG$1-$DG$1*0.003)*(DH68-DI68)*1000)/1000000000))</f>
        <v>2.468965762353335</v>
      </c>
      <c r="DL68" s="8">
        <f t="shared" si="59"/>
        <v>2.3148218755745162</v>
      </c>
      <c r="DM68" s="8">
        <f t="shared" si="60"/>
        <v>2.1081650065870816E-2</v>
      </c>
      <c r="DO68" s="21">
        <f t="shared" si="80"/>
        <v>10.699999999999978</v>
      </c>
      <c r="DP68" s="22">
        <v>0.1</v>
      </c>
      <c r="DQ68" s="22">
        <f t="shared" si="81"/>
        <v>18.577300735322005</v>
      </c>
      <c r="DR68" s="22">
        <f t="shared" si="82"/>
        <v>0.38991919405653253</v>
      </c>
      <c r="DS68" s="23">
        <f>(DO68*1000)*(DP$1*DQ68*1000)/1000000000</f>
        <v>526.7593623500544</v>
      </c>
      <c r="DT68" s="23">
        <f>AVERAGE(ABS(DS68-((DO68+DP68)*1000)*((DP$1+$DP$1*0.003)*(DQ68+DR68)*1000)/1000000000),ABS(DS68-((DO68-DP68)*1000)*((DP$1-$DP$1*0.003)*(DQ68-DR68)*1000)/1000000000))</f>
        <v>17.55973151514263</v>
      </c>
      <c r="DU68" s="8">
        <f t="shared" si="63"/>
        <v>6.2495832776645637</v>
      </c>
      <c r="DV68" s="8">
        <f t="shared" si="64"/>
        <v>9.8973542600341524E-2</v>
      </c>
    </row>
    <row r="69" spans="1:126" s="6" customFormat="1" x14ac:dyDescent="0.2">
      <c r="A69" s="1"/>
      <c r="B69" s="1"/>
      <c r="C69" s="1"/>
      <c r="D69" s="17" t="s">
        <v>50</v>
      </c>
      <c r="E69" s="3">
        <v>0.44055714285714292</v>
      </c>
      <c r="F69" s="3">
        <v>2.1384239857561308E-3</v>
      </c>
      <c r="G69" s="22">
        <v>13.776033333333336</v>
      </c>
      <c r="H69" s="22">
        <v>1.7893108543049197E-2</v>
      </c>
      <c r="I69" s="22"/>
      <c r="J69" s="22"/>
      <c r="K69" s="22">
        <v>13.748732639540354</v>
      </c>
      <c r="L69" s="22">
        <v>0.13193851046236124</v>
      </c>
      <c r="M69" s="47">
        <v>6.5589000000000004</v>
      </c>
      <c r="N69" s="47">
        <v>3.0698E-2</v>
      </c>
      <c r="O69" s="48">
        <v>290.38</v>
      </c>
      <c r="P69" s="48">
        <v>1.8246</v>
      </c>
      <c r="Q69" s="24">
        <f>-183.188*K69+15.605*K69^2+2.785*K69^3</f>
        <v>7669.0839804204925</v>
      </c>
      <c r="R69" s="25">
        <f>5.6086E-24*Q69^6-9.5099E-19*Q69^5+0.000000000000063444*Q69^4-0.0000000020986*Q69^3+0.000037293*Q69^2-0.30595*Q69+1213.6</f>
        <v>309.41685572306596</v>
      </c>
      <c r="S69" s="55">
        <v>4316.3999999999996</v>
      </c>
      <c r="T69" s="55">
        <v>260.56</v>
      </c>
      <c r="V69" s="47">
        <v>6.1585999999999999</v>
      </c>
      <c r="W69" s="47">
        <v>7.7050999999999994E-2</v>
      </c>
      <c r="X69" s="8"/>
      <c r="Y69" s="8"/>
      <c r="Z69" s="8"/>
      <c r="AA69" s="8"/>
      <c r="AB69" s="8"/>
      <c r="AC69" s="8"/>
      <c r="AD69" s="8"/>
      <c r="AE69" s="47"/>
      <c r="AF69" s="47"/>
      <c r="AH69" s="8"/>
      <c r="AI69" s="8"/>
      <c r="AJ69" s="8"/>
      <c r="AK69" s="8"/>
      <c r="AL69" s="8"/>
      <c r="AM69" s="47"/>
      <c r="AN69" s="47"/>
      <c r="BI69" s="7"/>
      <c r="BJ69" s="7"/>
      <c r="BK69" s="7"/>
      <c r="BL69" s="7"/>
      <c r="CH69" s="16">
        <v>3610</v>
      </c>
      <c r="CI69" s="32">
        <v>3.1500000000000001E-4</v>
      </c>
      <c r="CJ69" s="32">
        <v>7770</v>
      </c>
      <c r="CK69" s="32">
        <v>3.57E-4</v>
      </c>
      <c r="CL69" s="32"/>
      <c r="CM69" s="16">
        <v>3833.35</v>
      </c>
      <c r="CN69" s="79">
        <v>6.0110700000000003E-4</v>
      </c>
      <c r="CO69" s="79">
        <v>4166.24</v>
      </c>
      <c r="CP69" s="79">
        <v>5339820</v>
      </c>
      <c r="CQ69" s="79">
        <v>2.3901500000000002</v>
      </c>
      <c r="CS69" s="21">
        <f t="shared" si="71"/>
        <v>10.299999999999978</v>
      </c>
      <c r="CT69" s="22">
        <v>0.1</v>
      </c>
      <c r="CU69" s="21">
        <f t="shared" si="72"/>
        <v>19.205022251871846</v>
      </c>
      <c r="CV69" s="22">
        <f t="shared" si="73"/>
        <v>0.19885160659728651</v>
      </c>
      <c r="CW69" s="23">
        <f>(CS69*1000)*(CT$1*CU69*1000)/1000000000</f>
        <v>636.95376800558017</v>
      </c>
      <c r="CX69" s="23">
        <f>AVERAGE(ABS(CW69-((CS69+CT69)*1000)*((CT$1+$CT$1*0.003)*(CU69+CV69)*1000)/1000000000),ABS(CW69-((CS69-CT69)*1000)*((CT$1-$CT$1*0.003)*(CU69-CV69)*1000)/1000000000))</f>
        <v>14.690182944177025</v>
      </c>
      <c r="CY69" s="24">
        <f t="shared" si="74"/>
        <v>21964.898069371146</v>
      </c>
      <c r="CZ69" s="24">
        <f t="shared" si="75"/>
        <v>2230.6643036782748</v>
      </c>
      <c r="DA69" s="24">
        <f t="shared" si="76"/>
        <v>5876.3544905898907</v>
      </c>
      <c r="DB69" s="25">
        <f t="shared" si="26"/>
        <v>240.6324417504311</v>
      </c>
      <c r="DC69" s="8">
        <f t="shared" si="55"/>
        <v>6.9444151740360134</v>
      </c>
      <c r="DD69" s="8">
        <f t="shared" si="56"/>
        <v>5.1847274017924327E-3</v>
      </c>
      <c r="DF69" s="21">
        <f t="shared" si="77"/>
        <v>10.799999999999978</v>
      </c>
      <c r="DG69" s="22">
        <v>0.1</v>
      </c>
      <c r="DH69" s="22">
        <f t="shared" si="78"/>
        <v>16.843524740934619</v>
      </c>
      <c r="DI69" s="22">
        <f t="shared" si="79"/>
        <v>7.0197703142648393E-2</v>
      </c>
      <c r="DJ69" s="23">
        <f>(DF69*1000)*(DG$1*DH69*1000)/1000000000</f>
        <v>151.53108597934391</v>
      </c>
      <c r="DK69" s="23">
        <f>AVERAGE(ABS(DJ69-((DF69+DG69)*1000)*((DG$1+$DG$1*0.003)*(DH69+DI69)*1000)/1000000000),ABS(DJ69-((DF69-DG69)*1000)*((DG$1-$DG$1*0.003)*(DH69-DI69)*1000)/1000000000))</f>
        <v>2.4892030278164015</v>
      </c>
      <c r="DL69" s="8">
        <f t="shared" si="59"/>
        <v>2.3216015008864965</v>
      </c>
      <c r="DM69" s="8">
        <f t="shared" si="60"/>
        <v>2.1124567837895292E-2</v>
      </c>
      <c r="DO69" s="21">
        <f t="shared" si="80"/>
        <v>10.799999999999978</v>
      </c>
      <c r="DP69" s="22">
        <v>0.1</v>
      </c>
      <c r="DQ69" s="22">
        <f t="shared" si="81"/>
        <v>18.711579596335081</v>
      </c>
      <c r="DR69" s="22">
        <f t="shared" si="82"/>
        <v>0.3901459347863927</v>
      </c>
      <c r="DS69" s="23">
        <f>(DO69*1000)*(DP$1*DQ69*1000)/1000000000</f>
        <v>535.52540804710895</v>
      </c>
      <c r="DT69" s="23">
        <f>AVERAGE(ABS(DS69-((DO69+DP69)*1000)*((DP$1+$DP$1*0.003)*(DQ69+DR69)*1000)/1000000000),ABS(DS69-((DO69-DP69)*1000)*((DP$1-$DP$1*0.003)*(DQ69-DR69)*1000)/1000000000))</f>
        <v>17.731431636774857</v>
      </c>
      <c r="DU69" s="8">
        <f t="shared" si="63"/>
        <v>6.267482406832845</v>
      </c>
      <c r="DV69" s="8">
        <f t="shared" si="64"/>
        <v>9.9304376831005126E-2</v>
      </c>
    </row>
    <row r="70" spans="1:126" s="6" customFormat="1" x14ac:dyDescent="0.2">
      <c r="A70" s="1"/>
      <c r="B70" s="1"/>
      <c r="C70" s="1"/>
      <c r="D70" s="1" t="s">
        <v>62</v>
      </c>
      <c r="E70" s="3">
        <v>0.7802</v>
      </c>
      <c r="F70" s="3">
        <v>5.6550862062394883E-3</v>
      </c>
      <c r="G70" s="1"/>
      <c r="H70" s="1"/>
      <c r="I70" s="22">
        <v>14.105014582208298</v>
      </c>
      <c r="J70" s="22">
        <v>0.14604991574042031</v>
      </c>
      <c r="Q70" s="24"/>
      <c r="R70" s="25"/>
      <c r="S70" s="49"/>
      <c r="T70" s="49"/>
      <c r="X70" s="8">
        <v>2.3357999999999999</v>
      </c>
      <c r="Y70" s="8">
        <v>0.20443</v>
      </c>
      <c r="Z70" s="8"/>
      <c r="AA70" s="8">
        <v>7.4265999999999996</v>
      </c>
      <c r="AB70" s="8">
        <v>0.33100000000000002</v>
      </c>
      <c r="AC70" s="8">
        <v>13.141999999999999</v>
      </c>
      <c r="AD70" s="8">
        <v>7.9530000000000003E-2</v>
      </c>
      <c r="AE70" s="8">
        <f>(AC70/(AC70-AA70))*X70</f>
        <v>5.3709422962522302</v>
      </c>
      <c r="AF70" s="8">
        <f>AVERAGE(ABS(AE70-((AC70-AD70)/((AC70-AD70)-AA70)*X70)),ABS(AE70-((AC70+AD70)/((AC70+AD70)-AA70))*X70),ABS(AE70-(AC70/(AC70-(AA70-AB70)))*X70),ABS(AE70-(AC70/(AC70-(AA70+AB70)))*X70),ABS(AE70-(AC70/(AC70-AA70))*(X70-Y70)),ABS(AE70-(AC70/(AC70-AA70))*(X70+Y70)))</f>
        <v>0.27480230703597036</v>
      </c>
      <c r="AG70" s="7"/>
      <c r="AH70" s="8">
        <v>2.2797130000000001</v>
      </c>
      <c r="AI70" s="8">
        <v>0.20482800000000001</v>
      </c>
      <c r="AJ70" s="8"/>
      <c r="AK70" s="8">
        <v>13.463507999999999</v>
      </c>
      <c r="AL70" s="8">
        <v>9.6293000000000004E-2</v>
      </c>
      <c r="AM70" s="8">
        <f>(AK70/(AK70-AA70))*AH70</f>
        <v>5.0842143384003871</v>
      </c>
      <c r="AN70" s="8">
        <f>AVERAGE(ABS(AM70-((AK70-AL70)/((AK70-AL70)-AA70)*AH70)),ABS(AM70-((AK70+AL70)/((AK70+AL70)-AA70))*AH70),ABS(AM70-(AK70/(AK70-(AA70-AB70)))*AH70),ABS(AM70-(AK70/(AK70-(AA70+AB70)))*AH70),ABS(AM70-(AK70/(AK70-AA70))*(AH70-AI70)),ABS(AM70-(AK70/(AK70-AA70))*(AH70+AI70)))</f>
        <v>0.26038579984968607</v>
      </c>
      <c r="AO70" s="7"/>
      <c r="AP70" s="1"/>
      <c r="AQ70" s="1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7"/>
      <c r="BJ70" s="7"/>
      <c r="BK70" s="7"/>
      <c r="BL70" s="7"/>
      <c r="BO70" s="14"/>
      <c r="BP70" s="14"/>
      <c r="BQ70" s="14"/>
      <c r="BR70" s="14"/>
      <c r="BS70" s="14"/>
      <c r="BT70" s="14"/>
      <c r="BV70" s="14"/>
      <c r="CH70" s="16">
        <v>3390</v>
      </c>
      <c r="CI70" s="32">
        <v>1.12E-4</v>
      </c>
      <c r="CJ70" s="32">
        <v>7990</v>
      </c>
      <c r="CK70" s="32">
        <v>1.34E-4</v>
      </c>
      <c r="CL70" s="32"/>
      <c r="CM70" s="16">
        <v>3902.94</v>
      </c>
      <c r="CN70" s="79">
        <v>7.9888799999999999E-4</v>
      </c>
      <c r="CO70" s="79">
        <v>4190.8999999999996</v>
      </c>
      <c r="CP70" s="79">
        <v>5435200</v>
      </c>
      <c r="CQ70" s="79">
        <v>2.3723299999999998</v>
      </c>
      <c r="CS70" s="21">
        <f>CS69+0.1</f>
        <v>10.399999999999977</v>
      </c>
      <c r="CT70" s="22">
        <v>0.1</v>
      </c>
      <c r="CU70" s="21">
        <f t="shared" si="72"/>
        <v>19.334522096448236</v>
      </c>
      <c r="CV70" s="22">
        <f t="shared" si="73"/>
        <v>0.19627240848276184</v>
      </c>
      <c r="CW70" s="23">
        <f t="shared" ref="CW70:CW83" si="83">(CS70*1000)*(CT$1*CU70*1000)/1000000000</f>
        <v>647.47447596585721</v>
      </c>
      <c r="CX70" s="23">
        <f t="shared" ref="CX70:CX83" si="84">AVERAGE(ABS(CW70-((CS70+CT70)*1000)*((CT$1+$CT$1*0.003)*(CU70+CV70)*1000)/1000000000),ABS(CW70-((CS70-CT70)*1000)*((CT$1-$CT$1*0.003)*(CU70-CV70)*1000)/1000000000))</f>
        <v>14.741099557371058</v>
      </c>
      <c r="CY70" s="24">
        <f t="shared" si="74"/>
        <v>22420.821216144068</v>
      </c>
      <c r="CZ70" s="24">
        <f t="shared" si="75"/>
        <v>2272.6407664155386</v>
      </c>
      <c r="DA70" s="24">
        <f t="shared" si="76"/>
        <v>5908.4908371491983</v>
      </c>
      <c r="DB70" s="25">
        <f t="shared" si="26"/>
        <v>240.79718934442099</v>
      </c>
      <c r="DC70" s="8">
        <f t="shared" ref="DC70:DC83" si="85">(CU70/(CU70-CS70))*$CT$1/1000</f>
        <v>6.9681579471735162</v>
      </c>
      <c r="DD70" s="8">
        <f t="shared" ref="DD70:DD83" si="86">AVERAGE(ABS(DC70-((CU70-CV70)/((CU70-CV70)-(CS70-CT70)))*$CT$1/1000),ABS(DC70-((CU70+CV70)/((CU70+CV70)-(CS70+CT70)))*$CT$1/1000))</f>
        <v>4.3481568641752233E-3</v>
      </c>
      <c r="DF70" s="21">
        <f>DF69+0.1</f>
        <v>10.899999999999977</v>
      </c>
      <c r="DG70" s="22">
        <v>0.1</v>
      </c>
      <c r="DH70" s="22">
        <f t="shared" si="78"/>
        <v>16.972183206459825</v>
      </c>
      <c r="DI70" s="22">
        <f t="shared" si="79"/>
        <v>6.9752366639245444E-2</v>
      </c>
      <c r="DJ70" s="23">
        <f t="shared" ref="DJ70:DJ83" si="87">(DF70*1000)*(DG$1*DH70*1000)/1000000000</f>
        <v>154.10233185969295</v>
      </c>
      <c r="DK70" s="23">
        <f t="shared" ref="DK70:DK83" si="88">AVERAGE(ABS(DJ70-((DF70+DG70)*1000)*((DG$1+$DG$1*0.003)*(DH70+DI70)*1000)/1000000000),ABS(DJ70-((DF70-DG70)*1000)*((DG$1-$DG$1*0.003)*(DH70-DI70)*1000)/1000000000))</f>
        <v>2.5094378511679594</v>
      </c>
      <c r="DL70" s="8">
        <f t="shared" ref="DL70:DL83" si="89">(DH70/(DH70-DF70))*$DG$1/1000</f>
        <v>2.328294145660923</v>
      </c>
      <c r="DM70" s="8">
        <f t="shared" ref="DM70:DM83" si="90">AVERAGE(ABS(DL70-((DH70-DI70)/((DH70-DI70)-(DF70-DG70)))*$DG$1/1000),ABS(DL70-((DH70+DI70)/((DH70+DI70)-(DF70+DG70)))*$DG$1/1000))</f>
        <v>2.1167394672956918E-2</v>
      </c>
      <c r="DO70" s="21">
        <f>DO69+0.1</f>
        <v>10.899999999999977</v>
      </c>
      <c r="DP70" s="22">
        <v>0.1</v>
      </c>
      <c r="DQ70" s="22">
        <f t="shared" si="81"/>
        <v>18.845510792025287</v>
      </c>
      <c r="DR70" s="22">
        <f t="shared" si="82"/>
        <v>0.39037494985975751</v>
      </c>
      <c r="DS70" s="23">
        <f t="shared" ref="DS70:DS83" si="91">(DO70*1000)*(DP$1*DQ70*1000)/1000000000</f>
        <v>544.35257922764936</v>
      </c>
      <c r="DT70" s="23">
        <f t="shared" ref="DT70:DT83" si="92">AVERAGE(ABS(DS70-((DO70+DP70)*1000)*((DP$1+$DP$1*0.003)*(DQ70+DR70)*1000)/1000000000),ABS(DS70-((DO70-DP70)*1000)*((DP$1-$DP$1*0.003)*(DQ70-DR70)*1000)/1000000000))</f>
        <v>17.903408872353793</v>
      </c>
      <c r="DU70" s="8">
        <f t="shared" ref="DU70:DU83" si="93">(DQ70/(DQ70-DO70))*$DP$1/1000</f>
        <v>6.2853861640954554</v>
      </c>
      <c r="DV70" s="8">
        <f t="shared" ref="DV70:DV83" si="94">AVERAGE(ABS(DU70-((DQ70-DR70)/((DQ70-DR70)-(DO70-DP70)))*$DP$1/1000),ABS(DU70-((DQ70+DR70)/((DQ70+DR70)-(DO70+DP70)))*$DP$1/1000))</f>
        <v>9.9638961248746938E-2</v>
      </c>
    </row>
    <row r="71" spans="1:126" s="6" customFormat="1" x14ac:dyDescent="0.2">
      <c r="A71" s="1"/>
      <c r="B71" s="1"/>
      <c r="C71" s="1"/>
      <c r="D71" s="38" t="s">
        <v>60</v>
      </c>
      <c r="E71" s="3">
        <v>1.52702</v>
      </c>
      <c r="F71" s="3">
        <v>4.1472882706658374E-4</v>
      </c>
      <c r="G71" s="2"/>
      <c r="H71" s="2"/>
      <c r="I71" s="2"/>
      <c r="J71" s="2"/>
      <c r="K71" s="8">
        <v>12.815193001841616</v>
      </c>
      <c r="L71" s="8">
        <v>9.1481684830475793E-2</v>
      </c>
      <c r="M71" s="8">
        <v>6.6848000000000001</v>
      </c>
      <c r="N71" s="8">
        <v>0.29222999999999999</v>
      </c>
      <c r="O71" s="10">
        <v>227.12</v>
      </c>
      <c r="P71" s="10">
        <v>10.407999999999999</v>
      </c>
      <c r="Q71" s="8"/>
      <c r="R71" s="1"/>
      <c r="S71" s="55"/>
      <c r="T71" s="55"/>
      <c r="V71" s="8">
        <f>(K71/(K71-M71))*$AQ$3/1000</f>
        <v>5.5396548711768343</v>
      </c>
      <c r="W71" s="8">
        <f>AVERAGE(ABS(V71-((K71-L71)/((K71-L71)-(M71-N71)))*$AQ$3/1000),ABS(V71-((K71+L71)/((K71+L71)-(M71+N71)))*$AQ$3/1000))</f>
        <v>0.22118596236519927</v>
      </c>
      <c r="AE71" s="8"/>
      <c r="AF71" s="8"/>
      <c r="AG71" s="8"/>
      <c r="AM71" s="8"/>
      <c r="AN71" s="8"/>
      <c r="AO71" s="8"/>
      <c r="AP71" s="49"/>
      <c r="AQ71" s="49"/>
      <c r="BI71" s="7"/>
      <c r="BJ71" s="7"/>
      <c r="BK71" s="7"/>
      <c r="BL71" s="7"/>
      <c r="CH71" s="16">
        <v>3280</v>
      </c>
      <c r="CI71" s="32">
        <v>6.3800000000000006E-5</v>
      </c>
      <c r="CJ71" s="32">
        <v>8120</v>
      </c>
      <c r="CK71" s="32">
        <v>7.8100000000000001E-5</v>
      </c>
      <c r="CL71" s="32"/>
      <c r="CM71" s="16">
        <v>3972.54</v>
      </c>
      <c r="CN71" s="79">
        <v>1.0517E-3</v>
      </c>
      <c r="CO71" s="79">
        <v>4215.5</v>
      </c>
      <c r="CP71" s="79">
        <v>5532040</v>
      </c>
      <c r="CQ71" s="79">
        <v>2.3541099999999999</v>
      </c>
      <c r="CS71" s="21">
        <f t="shared" si="71"/>
        <v>10.499999999999977</v>
      </c>
      <c r="CT71" s="22">
        <v>0.1</v>
      </c>
      <c r="CU71" s="21">
        <f t="shared" si="72"/>
        <v>19.463819665077445</v>
      </c>
      <c r="CV71" s="22">
        <f t="shared" si="73"/>
        <v>0.19371792137370925</v>
      </c>
      <c r="CW71" s="23">
        <f t="shared" si="83"/>
        <v>658.07174287626697</v>
      </c>
      <c r="CX71" s="23">
        <f t="shared" si="84"/>
        <v>14.791355213940847</v>
      </c>
      <c r="CY71" s="24">
        <f t="shared" si="74"/>
        <v>22881.959803809295</v>
      </c>
      <c r="CZ71" s="24">
        <f t="shared" si="75"/>
        <v>2315.0072529908371</v>
      </c>
      <c r="DA71" s="24">
        <f t="shared" si="76"/>
        <v>5940.3163974610179</v>
      </c>
      <c r="DB71" s="25">
        <f t="shared" si="26"/>
        <v>240.96146896588652</v>
      </c>
      <c r="DC71" s="8">
        <f t="shared" si="85"/>
        <v>6.9918295618687836</v>
      </c>
      <c r="DD71" s="8">
        <f t="shared" si="86"/>
        <v>3.5131751660375521E-3</v>
      </c>
      <c r="DF71" s="21">
        <f t="shared" si="77"/>
        <v>10.999999999999977</v>
      </c>
      <c r="DG71" s="22">
        <v>0.1</v>
      </c>
      <c r="DH71" s="22">
        <f t="shared" si="78"/>
        <v>17.100935965106586</v>
      </c>
      <c r="DI71" s="22">
        <f t="shared" si="79"/>
        <v>6.9306828588495684E-2</v>
      </c>
      <c r="DJ71" s="23">
        <f t="shared" si="87"/>
        <v>156.69587624827133</v>
      </c>
      <c r="DK71" s="23">
        <f t="shared" si="88"/>
        <v>2.5296713847710066</v>
      </c>
      <c r="DL71" s="8">
        <f t="shared" si="89"/>
        <v>2.3349007005492908</v>
      </c>
      <c r="DM71" s="8">
        <f t="shared" si="90"/>
        <v>2.1210085062705497E-2</v>
      </c>
      <c r="DO71" s="21">
        <f t="shared" si="80"/>
        <v>10.999999999999977</v>
      </c>
      <c r="DP71" s="22">
        <v>0.1</v>
      </c>
      <c r="DQ71" s="22">
        <f t="shared" si="81"/>
        <v>18.979100739629196</v>
      </c>
      <c r="DR71" s="22">
        <f t="shared" si="82"/>
        <v>0.39060676168626163</v>
      </c>
      <c r="DS71" s="23">
        <f t="shared" si="91"/>
        <v>553.2407865601898</v>
      </c>
      <c r="DT71" s="23">
        <f t="shared" si="92"/>
        <v>18.075681691212253</v>
      </c>
      <c r="DU71" s="8">
        <f t="shared" si="93"/>
        <v>6.3032938925338735</v>
      </c>
      <c r="DV71" s="8">
        <f t="shared" si="94"/>
        <v>9.997744276250442E-2</v>
      </c>
    </row>
    <row r="72" spans="1:126" s="6" customFormat="1" x14ac:dyDescent="0.2">
      <c r="A72" s="1"/>
      <c r="B72" s="1"/>
      <c r="C72" s="1"/>
      <c r="D72" s="1"/>
      <c r="E72" s="3"/>
      <c r="F72" s="3"/>
      <c r="G72" s="2"/>
      <c r="H72" s="2"/>
      <c r="I72" s="2"/>
      <c r="J72" s="2"/>
      <c r="K72" s="8"/>
      <c r="L72" s="8"/>
      <c r="M72" s="22"/>
      <c r="N72" s="8"/>
      <c r="O72" s="23"/>
      <c r="P72" s="23"/>
      <c r="Q72" s="8"/>
      <c r="R72" s="1"/>
      <c r="S72" s="49"/>
      <c r="T72" s="49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H72" s="8"/>
      <c r="AI72" s="8"/>
      <c r="AJ72" s="8"/>
      <c r="AK72" s="8"/>
      <c r="AL72" s="8"/>
      <c r="AM72" s="8"/>
      <c r="AN72" s="8"/>
      <c r="AP72" s="1"/>
      <c r="AQ72" s="1"/>
      <c r="BI72" s="7"/>
      <c r="BJ72" s="7"/>
      <c r="BK72" s="7"/>
      <c r="BL72" s="7"/>
      <c r="CH72" s="1">
        <v>3170</v>
      </c>
      <c r="CI72" s="40">
        <v>3.4900000000000001E-5</v>
      </c>
      <c r="CJ72" s="40">
        <v>8250</v>
      </c>
      <c r="CK72" s="40">
        <v>4.3900000000000003E-5</v>
      </c>
      <c r="CL72" s="40"/>
      <c r="CM72" s="16">
        <v>4042.14</v>
      </c>
      <c r="CN72" s="79">
        <v>1.3722700000000001E-3</v>
      </c>
      <c r="CO72" s="79">
        <v>4240.05</v>
      </c>
      <c r="CP72" s="79">
        <v>5630430</v>
      </c>
      <c r="CQ72" s="79">
        <v>2.3354699999999999</v>
      </c>
      <c r="CS72" s="21">
        <f t="shared" si="71"/>
        <v>10.599999999999977</v>
      </c>
      <c r="CT72" s="22">
        <v>0.1</v>
      </c>
      <c r="CU72" s="21">
        <f t="shared" si="72"/>
        <v>19.592919289694482</v>
      </c>
      <c r="CV72" s="22">
        <f t="shared" si="73"/>
        <v>0.19118902913612956</v>
      </c>
      <c r="CW72" s="23">
        <f t="shared" si="83"/>
        <v>668.74552119585064</v>
      </c>
      <c r="CX72" s="23">
        <f t="shared" si="84"/>
        <v>14.841005205945635</v>
      </c>
      <c r="CY72" s="24">
        <f t="shared" si="74"/>
        <v>23348.337819030174</v>
      </c>
      <c r="CZ72" s="24">
        <f t="shared" si="75"/>
        <v>2357.765513671231</v>
      </c>
      <c r="DA72" s="24">
        <f t="shared" si="76"/>
        <v>5971.8360775361798</v>
      </c>
      <c r="DB72" s="25">
        <f t="shared" ref="DB72:DB83" si="95">3.6123E-19*DA72^6-0.000000000000011056*DA72^5+0.00000000013978*DA72^4-0.0000009368*DA72^3+0.0035285*DA72^2-7.143*DA72+6385.1</f>
        <v>241.12478306520097</v>
      </c>
      <c r="DC72" s="8">
        <f t="shared" si="85"/>
        <v>7.0154304826369023</v>
      </c>
      <c r="DD72" s="8">
        <f t="shared" si="86"/>
        <v>2.6803420010437229E-3</v>
      </c>
      <c r="DF72" s="21">
        <f t="shared" si="77"/>
        <v>11.099999999999977</v>
      </c>
      <c r="DG72" s="22">
        <v>0.1</v>
      </c>
      <c r="DH72" s="22">
        <f t="shared" si="78"/>
        <v>17.229783045081383</v>
      </c>
      <c r="DI72" s="22">
        <f t="shared" si="79"/>
        <v>6.8861211026296054E-2</v>
      </c>
      <c r="DJ72" s="23">
        <f t="shared" si="87"/>
        <v>159.31174296973566</v>
      </c>
      <c r="DK72" s="23">
        <f t="shared" si="88"/>
        <v>2.5499047804935628</v>
      </c>
      <c r="DL72" s="8">
        <f t="shared" si="89"/>
        <v>2.3414220651853728</v>
      </c>
      <c r="DM72" s="8">
        <f t="shared" si="90"/>
        <v>2.1252595271455954E-2</v>
      </c>
      <c r="DO72" s="21">
        <f t="shared" si="80"/>
        <v>11.099999999999977</v>
      </c>
      <c r="DP72" s="22">
        <v>0.1</v>
      </c>
      <c r="DQ72" s="22">
        <f t="shared" si="81"/>
        <v>19.112355848903405</v>
      </c>
      <c r="DR72" s="22">
        <f t="shared" si="82"/>
        <v>0.3908418636527573</v>
      </c>
      <c r="DS72" s="23">
        <f t="shared" si="91"/>
        <v>562.1899472954924</v>
      </c>
      <c r="DT72" s="23">
        <f t="shared" si="92"/>
        <v>18.248268280473269</v>
      </c>
      <c r="DU72" s="8">
        <f t="shared" si="93"/>
        <v>6.3212048933804752</v>
      </c>
      <c r="DV72" s="8">
        <f t="shared" si="94"/>
        <v>0.10031995556430529</v>
      </c>
    </row>
    <row r="73" spans="1:126" s="6" customFormat="1" x14ac:dyDescent="0.2">
      <c r="AP73" s="1"/>
      <c r="AQ73" s="1"/>
      <c r="BI73" s="7"/>
      <c r="BJ73" s="7"/>
      <c r="BK73" s="7"/>
      <c r="BL73" s="7"/>
      <c r="CH73" s="16">
        <v>3060</v>
      </c>
      <c r="CI73" s="32">
        <v>1.8199999999999999E-5</v>
      </c>
      <c r="CJ73" s="32">
        <v>8400</v>
      </c>
      <c r="CK73" s="32">
        <v>2.37E-5</v>
      </c>
      <c r="CL73" s="32"/>
      <c r="CM73" s="16">
        <v>4111.74</v>
      </c>
      <c r="CN73" s="79">
        <v>1.77564E-3</v>
      </c>
      <c r="CO73" s="79">
        <v>4264.58</v>
      </c>
      <c r="CP73" s="79">
        <v>5730450</v>
      </c>
      <c r="CQ73" s="79">
        <v>2.3163800000000001</v>
      </c>
      <c r="CS73" s="21">
        <f t="shared" si="71"/>
        <v>10.699999999999976</v>
      </c>
      <c r="CT73" s="22">
        <v>0.1</v>
      </c>
      <c r="CU73" s="21">
        <f t="shared" si="72"/>
        <v>19.721825273511971</v>
      </c>
      <c r="CV73" s="22">
        <f t="shared" si="73"/>
        <v>0.1886865466016614</v>
      </c>
      <c r="CW73" s="23">
        <f t="shared" si="83"/>
        <v>679.49576797357997</v>
      </c>
      <c r="CX73" s="23">
        <f t="shared" si="84"/>
        <v>14.890103589809257</v>
      </c>
      <c r="CY73" s="24">
        <f t="shared" si="74"/>
        <v>23819.979651324495</v>
      </c>
      <c r="CZ73" s="24">
        <f t="shared" si="75"/>
        <v>2400.9173310978103</v>
      </c>
      <c r="DA73" s="24">
        <f t="shared" si="76"/>
        <v>6003.0546002112778</v>
      </c>
      <c r="DB73" s="25">
        <f t="shared" si="95"/>
        <v>241.28672315392214</v>
      </c>
      <c r="DC73" s="8">
        <f t="shared" si="85"/>
        <v>7.0389611254339615</v>
      </c>
      <c r="DD73" s="8">
        <f t="shared" si="86"/>
        <v>1.8501895487421649E-3</v>
      </c>
      <c r="DF73" s="21">
        <f t="shared" si="77"/>
        <v>11.199999999999976</v>
      </c>
      <c r="DG73" s="22">
        <v>0.1</v>
      </c>
      <c r="DH73" s="22">
        <f t="shared" si="78"/>
        <v>17.358724404684054</v>
      </c>
      <c r="DI73" s="22">
        <f t="shared" si="79"/>
        <v>6.841563231197334E-2</v>
      </c>
      <c r="DJ73" s="23">
        <f t="shared" si="87"/>
        <v>161.94995520594</v>
      </c>
      <c r="DK73" s="23">
        <f t="shared" si="88"/>
        <v>2.5701391888123197</v>
      </c>
      <c r="DL73" s="8">
        <f t="shared" si="89"/>
        <v>2.3478591472780082</v>
      </c>
      <c r="DM73" s="8">
        <f t="shared" si="90"/>
        <v>2.1294883318170088E-2</v>
      </c>
      <c r="DO73" s="21">
        <f t="shared" si="80"/>
        <v>11.199999999999976</v>
      </c>
      <c r="DP73" s="22">
        <v>0.1</v>
      </c>
      <c r="DQ73" s="22">
        <f t="shared" si="81"/>
        <v>19.245282514200866</v>
      </c>
      <c r="DR73" s="22">
        <f t="shared" si="82"/>
        <v>0.39108072111217584</v>
      </c>
      <c r="DS73" s="23">
        <f t="shared" si="91"/>
        <v>571.19998502148042</v>
      </c>
      <c r="DT73" s="23">
        <f t="shared" si="92"/>
        <v>18.421186533110301</v>
      </c>
      <c r="DU73" s="8">
        <f t="shared" si="93"/>
        <v>6.3391184302864652</v>
      </c>
      <c r="DV73" s="8">
        <f t="shared" si="94"/>
        <v>0.10066662180105812</v>
      </c>
    </row>
    <row r="74" spans="1:126" s="6" customFormat="1" x14ac:dyDescent="0.2">
      <c r="A74" s="11">
        <v>3172</v>
      </c>
      <c r="B74" s="12"/>
      <c r="C74" s="12"/>
      <c r="D74" s="12"/>
      <c r="E74" s="13"/>
      <c r="F74" s="13"/>
      <c r="G74" s="12"/>
      <c r="H74" s="12"/>
      <c r="I74" s="12"/>
      <c r="J74" s="12"/>
      <c r="K74" s="12"/>
      <c r="L74" s="42"/>
      <c r="M74" s="12"/>
      <c r="N74" s="12"/>
      <c r="O74" s="12"/>
      <c r="P74" s="12"/>
      <c r="Q74" s="12"/>
      <c r="R74" s="12"/>
      <c r="S74" s="12"/>
      <c r="T74" s="12"/>
      <c r="U74" s="14"/>
      <c r="V74" s="15"/>
      <c r="W74" s="39"/>
      <c r="X74" s="15"/>
      <c r="Y74" s="15"/>
      <c r="AA74" s="15"/>
      <c r="AB74" s="15"/>
      <c r="AC74" s="15"/>
      <c r="AD74" s="15"/>
      <c r="AE74" s="15"/>
      <c r="AF74" s="39"/>
      <c r="AH74" s="15"/>
      <c r="AI74" s="15"/>
      <c r="AK74" s="15"/>
      <c r="AL74" s="15"/>
      <c r="AM74" s="15"/>
      <c r="AN74" s="39"/>
      <c r="AP74" s="1"/>
      <c r="AQ74" s="1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21"/>
      <c r="BJ74" s="21"/>
      <c r="BK74" s="21"/>
      <c r="BL74" s="21"/>
      <c r="BM74" s="35"/>
      <c r="BN74" s="35"/>
      <c r="BO74" s="33"/>
      <c r="BP74" s="33"/>
      <c r="BQ74" s="33"/>
      <c r="BR74" s="33"/>
      <c r="BS74" s="33"/>
      <c r="BT74" s="33"/>
      <c r="BU74" s="33"/>
      <c r="BV74" s="33"/>
      <c r="CH74" s="16">
        <v>2950</v>
      </c>
      <c r="CI74" s="32">
        <v>9.0899999999999994E-6</v>
      </c>
      <c r="CJ74" s="32">
        <v>8560</v>
      </c>
      <c r="CK74" s="32">
        <v>1.22E-5</v>
      </c>
      <c r="CL74" s="32"/>
      <c r="CM74" s="16">
        <v>4181.33</v>
      </c>
      <c r="CN74" s="79">
        <v>2.2797E-3</v>
      </c>
      <c r="CO74" s="79">
        <v>4289.13</v>
      </c>
      <c r="CP74" s="79">
        <v>5832220</v>
      </c>
      <c r="CQ74" s="79">
        <v>2.2968200000000003</v>
      </c>
      <c r="CS74" s="21">
        <f t="shared" si="71"/>
        <v>10.799999999999976</v>
      </c>
      <c r="CT74" s="22">
        <v>0.1</v>
      </c>
      <c r="CU74" s="21">
        <f t="shared" si="72"/>
        <v>19.85054188661238</v>
      </c>
      <c r="CV74" s="22">
        <f t="shared" si="73"/>
        <v>0.186211222329832</v>
      </c>
      <c r="CW74" s="23">
        <f t="shared" si="83"/>
        <v>690.32244464883058</v>
      </c>
      <c r="CX74" s="23">
        <f t="shared" si="84"/>
        <v>14.938703169218627</v>
      </c>
      <c r="CY74" s="24">
        <f t="shared" si="74"/>
        <v>24296.910080214264</v>
      </c>
      <c r="CZ74" s="24">
        <f t="shared" si="75"/>
        <v>2444.4645182969152</v>
      </c>
      <c r="DA74" s="24">
        <f t="shared" si="76"/>
        <v>6033.9765123859834</v>
      </c>
      <c r="DB74" s="25">
        <f t="shared" si="95"/>
        <v>241.4469692612347</v>
      </c>
      <c r="DC74" s="8">
        <f t="shared" si="85"/>
        <v>7.0624218611087493</v>
      </c>
      <c r="DD74" s="8">
        <f t="shared" si="86"/>
        <v>1.0232233326994411E-3</v>
      </c>
      <c r="DF74" s="21">
        <f t="shared" si="77"/>
        <v>11.299999999999976</v>
      </c>
      <c r="DG74" s="22">
        <v>0.1</v>
      </c>
      <c r="DH74" s="22">
        <f t="shared" si="78"/>
        <v>17.487759936052623</v>
      </c>
      <c r="DI74" s="22">
        <f t="shared" si="79"/>
        <v>6.7970207164143481E-2</v>
      </c>
      <c r="DJ74" s="23">
        <f t="shared" si="87"/>
        <v>164.61053550206935</v>
      </c>
      <c r="DK74" s="23">
        <f t="shared" si="88"/>
        <v>2.5903757579495448</v>
      </c>
      <c r="DL74" s="8">
        <f t="shared" si="89"/>
        <v>2.3542128617266207</v>
      </c>
      <c r="DM74" s="8">
        <f t="shared" si="90"/>
        <v>2.1336908956566702E-2</v>
      </c>
      <c r="DO74" s="21">
        <f t="shared" si="80"/>
        <v>11.299999999999976</v>
      </c>
      <c r="DP74" s="22">
        <v>0.1</v>
      </c>
      <c r="DQ74" s="22">
        <f t="shared" si="81"/>
        <v>19.37788710713275</v>
      </c>
      <c r="DR74" s="22">
        <f t="shared" si="82"/>
        <v>0.39132377235448157</v>
      </c>
      <c r="DS74" s="23">
        <f t="shared" si="91"/>
        <v>580.27082942308903</v>
      </c>
      <c r="DT74" s="23">
        <f t="shared" si="92"/>
        <v>18.594454037213382</v>
      </c>
      <c r="DU74" s="8">
        <f t="shared" si="93"/>
        <v>6.3570337333086142</v>
      </c>
      <c r="DV74" s="8">
        <f t="shared" si="94"/>
        <v>0.10101755220909103</v>
      </c>
    </row>
    <row r="75" spans="1:126" s="6" customFormat="1" x14ac:dyDescent="0.2">
      <c r="A75" s="1"/>
      <c r="B75" s="1" t="s">
        <v>48</v>
      </c>
      <c r="C75" s="1" t="s">
        <v>49</v>
      </c>
      <c r="E75" s="28"/>
      <c r="F75" s="28"/>
      <c r="G75" s="1"/>
      <c r="H75" s="1"/>
      <c r="I75" s="1"/>
      <c r="J75" s="1"/>
      <c r="K75" s="1"/>
      <c r="L75" s="8"/>
      <c r="M75" s="1"/>
      <c r="N75" s="1"/>
      <c r="O75" s="1"/>
      <c r="P75" s="1"/>
      <c r="Q75" s="1"/>
      <c r="R75" s="1"/>
      <c r="S75" s="1"/>
      <c r="T75" s="1"/>
      <c r="V75" s="7"/>
      <c r="W75" s="7"/>
      <c r="AE75" s="7"/>
      <c r="AF75" s="7"/>
      <c r="AM75" s="7"/>
      <c r="AN75" s="7"/>
      <c r="AP75" s="1"/>
      <c r="AQ75" s="1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21"/>
      <c r="BJ75" s="21"/>
      <c r="BK75" s="21"/>
      <c r="BL75" s="21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CH75" s="16">
        <v>2830</v>
      </c>
      <c r="CI75" s="32">
        <v>4.2899999999999996E-6</v>
      </c>
      <c r="CJ75" s="32">
        <v>8740</v>
      </c>
      <c r="CK75" s="32">
        <v>5.93E-6</v>
      </c>
      <c r="CL75" s="32"/>
      <c r="CM75" s="16">
        <v>4250.93</v>
      </c>
      <c r="CN75" s="79">
        <v>2.9055499999999998E-3</v>
      </c>
      <c r="CO75" s="79">
        <v>4313.7</v>
      </c>
      <c r="CP75" s="79">
        <v>5935830</v>
      </c>
      <c r="CQ75" s="79">
        <v>2.2767600000000003</v>
      </c>
      <c r="CS75" s="21">
        <f t="shared" si="71"/>
        <v>10.899999999999975</v>
      </c>
      <c r="CT75" s="22">
        <v>0.1</v>
      </c>
      <c r="CU75" s="21">
        <f t="shared" si="72"/>
        <v>19.979073361930059</v>
      </c>
      <c r="CV75" s="22">
        <f t="shared" si="73"/>
        <v>0.18376374130409712</v>
      </c>
      <c r="CW75" s="23">
        <f t="shared" si="83"/>
        <v>701.22551685701967</v>
      </c>
      <c r="CX75" s="23">
        <f t="shared" si="84"/>
        <v>14.986855481177713</v>
      </c>
      <c r="CY75" s="24">
        <f t="shared" si="74"/>
        <v>24779.15426247671</v>
      </c>
      <c r="CZ75" s="24">
        <f t="shared" si="75"/>
        <v>2488.4089167610264</v>
      </c>
      <c r="DA75" s="24">
        <f t="shared" si="76"/>
        <v>6064.6061919177646</v>
      </c>
      <c r="DB75" s="25">
        <f t="shared" si="95"/>
        <v>241.60528919464014</v>
      </c>
      <c r="DC75" s="8">
        <f t="shared" si="85"/>
        <v>7.0858130186689641</v>
      </c>
      <c r="DD75" s="8">
        <f t="shared" si="86"/>
        <v>1.9992305990124137E-4</v>
      </c>
      <c r="DF75" s="21">
        <f t="shared" si="77"/>
        <v>11.399999999999975</v>
      </c>
      <c r="DG75" s="22">
        <v>0.1</v>
      </c>
      <c r="DH75" s="22">
        <f t="shared" si="78"/>
        <v>17.616889468757119</v>
      </c>
      <c r="DI75" s="22">
        <f t="shared" si="79"/>
        <v>6.7525046699279834E-2</v>
      </c>
      <c r="DJ75" s="23">
        <f t="shared" si="87"/>
        <v>167.293505773211</v>
      </c>
      <c r="DK75" s="23">
        <f t="shared" si="88"/>
        <v>2.6106156330419594</v>
      </c>
      <c r="DL75" s="8">
        <f t="shared" si="89"/>
        <v>2.3604841297602199</v>
      </c>
      <c r="DM75" s="8">
        <f t="shared" si="90"/>
        <v>2.1378633653478474E-2</v>
      </c>
      <c r="DO75" s="21">
        <f t="shared" si="80"/>
        <v>11.399999999999975</v>
      </c>
      <c r="DP75" s="22">
        <v>0.1</v>
      </c>
      <c r="DQ75" s="22">
        <f t="shared" si="81"/>
        <v>19.510175969783727</v>
      </c>
      <c r="DR75" s="22">
        <f t="shared" si="82"/>
        <v>0.39157142955911262</v>
      </c>
      <c r="DS75" s="23">
        <f t="shared" si="91"/>
        <v>589.40241604716516</v>
      </c>
      <c r="DT75" s="23">
        <f t="shared" si="92"/>
        <v>18.768088066401333</v>
      </c>
      <c r="DU75" s="8">
        <f t="shared" si="93"/>
        <v>6.3749500026329828</v>
      </c>
      <c r="DV75" s="8">
        <f t="shared" si="94"/>
        <v>0.10137284671379465</v>
      </c>
    </row>
    <row r="76" spans="1:126" s="6" customFormat="1" x14ac:dyDescent="0.2">
      <c r="A76" s="1"/>
      <c r="B76" s="1"/>
      <c r="C76" s="1"/>
      <c r="D76" s="17" t="s">
        <v>65</v>
      </c>
      <c r="E76" s="3">
        <v>0.33625000000000005</v>
      </c>
      <c r="F76" s="3">
        <v>3.5355339059327408E-4</v>
      </c>
      <c r="G76" s="22">
        <v>17.844849999999997</v>
      </c>
      <c r="H76" s="22">
        <v>7.7029215236819231E-3</v>
      </c>
      <c r="I76" s="22"/>
      <c r="J76" s="22"/>
      <c r="K76" s="22">
        <v>16.386652767471304</v>
      </c>
      <c r="L76" s="22">
        <v>0.26784190574810646</v>
      </c>
      <c r="M76" s="47">
        <v>8.4318000000000008</v>
      </c>
      <c r="N76" s="47">
        <v>5.8449000000000001E-2</v>
      </c>
      <c r="O76" s="48">
        <v>444.94</v>
      </c>
      <c r="P76" s="48">
        <v>4.4894999999999996</v>
      </c>
      <c r="Q76" s="24">
        <f>-183.188*K76+15.605*K76^2+2.785*K76^3</f>
        <v>13442.963797885774</v>
      </c>
      <c r="R76" s="25">
        <f>5.6086E-24*Q76^6-9.5099E-19*Q76^5+0.000000000000063444*Q76^4-0.0000000020986*Q76^3+0.000037293*Q76^2-0.30595*Q76+1213.6</f>
        <v>429.40411959823587</v>
      </c>
      <c r="S76" s="55">
        <v>5168.5</v>
      </c>
      <c r="T76" s="55">
        <v>258.77</v>
      </c>
      <c r="V76" s="47">
        <v>6.6383999999999999</v>
      </c>
      <c r="W76" s="47">
        <v>0.16455</v>
      </c>
      <c r="AE76" s="47"/>
      <c r="AF76" s="47"/>
      <c r="AM76" s="47"/>
      <c r="AN76" s="47"/>
      <c r="AP76" s="1"/>
      <c r="AQ76" s="1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21"/>
      <c r="BJ76" s="21"/>
      <c r="BK76" s="21"/>
      <c r="BL76" s="21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CH76" s="16">
        <v>2720</v>
      </c>
      <c r="CI76" s="32">
        <v>1.9E-6</v>
      </c>
      <c r="CJ76" s="32">
        <v>8930</v>
      </c>
      <c r="CK76" s="32">
        <v>2.7199999999999998E-6</v>
      </c>
      <c r="CL76" s="32"/>
      <c r="CM76" s="16">
        <v>4320.53</v>
      </c>
      <c r="CN76" s="79">
        <v>3.6779999999999998E-3</v>
      </c>
      <c r="CO76" s="79">
        <v>4338.34</v>
      </c>
      <c r="CP76" s="79">
        <v>6041410</v>
      </c>
      <c r="CQ76" s="79">
        <v>2.25617</v>
      </c>
      <c r="CS76" s="21">
        <f t="shared" si="71"/>
        <v>10.999999999999975</v>
      </c>
      <c r="CT76" s="22">
        <v>0.1</v>
      </c>
      <c r="CU76" s="21">
        <f t="shared" si="72"/>
        <v>20.107423891599339</v>
      </c>
      <c r="CV76" s="22">
        <f t="shared" si="73"/>
        <v>0.18134472756101694</v>
      </c>
      <c r="CW76" s="23">
        <f t="shared" si="83"/>
        <v>712.20495424044702</v>
      </c>
      <c r="CX76" s="23">
        <f t="shared" si="84"/>
        <v>15.034610785034261</v>
      </c>
      <c r="CY76" s="24">
        <f t="shared" si="74"/>
        <v>25266.737719517263</v>
      </c>
      <c r="CZ76" s="24">
        <f t="shared" si="75"/>
        <v>2532.7523945986491</v>
      </c>
      <c r="DA76" s="24">
        <f t="shared" si="76"/>
        <v>6094.9478541931976</v>
      </c>
      <c r="DB76" s="25">
        <f t="shared" si="95"/>
        <v>241.76153761072965</v>
      </c>
      <c r="DC76" s="8">
        <f t="shared" si="85"/>
        <v>7.109134888370698</v>
      </c>
      <c r="DD76" s="8">
        <f t="shared" si="86"/>
        <v>6.1925655850503247E-4</v>
      </c>
      <c r="DF76" s="21">
        <f t="shared" si="77"/>
        <v>11.499999999999975</v>
      </c>
      <c r="DG76" s="22">
        <v>0.1</v>
      </c>
      <c r="DH76" s="22">
        <f t="shared" si="78"/>
        <v>17.746112773247784</v>
      </c>
      <c r="DI76" s="22">
        <f t="shared" si="79"/>
        <v>6.7080258472786092E-2</v>
      </c>
      <c r="DJ76" s="23">
        <f t="shared" si="87"/>
        <v>169.99888731132674</v>
      </c>
      <c r="DK76" s="23">
        <f t="shared" si="88"/>
        <v>2.6308599553421459</v>
      </c>
      <c r="DL76" s="8">
        <f t="shared" si="89"/>
        <v>2.366673878100491</v>
      </c>
      <c r="DM76" s="8">
        <f t="shared" si="90"/>
        <v>2.1420020565581233E-2</v>
      </c>
      <c r="DO76" s="21">
        <f t="shared" si="80"/>
        <v>11.499999999999975</v>
      </c>
      <c r="DP76" s="22">
        <v>0.1</v>
      </c>
      <c r="DQ76" s="22">
        <f t="shared" si="81"/>
        <v>19.642155408450162</v>
      </c>
      <c r="DR76" s="22">
        <f t="shared" si="82"/>
        <v>0.39182407972840583</v>
      </c>
      <c r="DS76" s="23">
        <f t="shared" si="91"/>
        <v>598.59468607251733</v>
      </c>
      <c r="DT76" s="23">
        <f t="shared" si="92"/>
        <v>18.942105571323282</v>
      </c>
      <c r="DU76" s="8">
        <f t="shared" si="93"/>
        <v>6.3928664120525154</v>
      </c>
      <c r="DV76" s="8">
        <f t="shared" si="94"/>
        <v>0.10173259499660148</v>
      </c>
    </row>
    <row r="77" spans="1:126" s="6" customFormat="1" x14ac:dyDescent="0.2">
      <c r="A77" s="1"/>
      <c r="B77" s="1"/>
      <c r="C77" s="1"/>
      <c r="D77" s="1" t="s">
        <v>66</v>
      </c>
      <c r="E77" s="41">
        <v>0.80785000000000007</v>
      </c>
      <c r="F77" s="3">
        <v>2.4959967948697389E-3</v>
      </c>
      <c r="G77" s="1"/>
      <c r="H77" s="1"/>
      <c r="I77" s="22">
        <v>18.64641474477142</v>
      </c>
      <c r="J77" s="22">
        <v>0.13658409410363795</v>
      </c>
      <c r="Q77" s="24"/>
      <c r="R77" s="25"/>
      <c r="S77" s="31"/>
      <c r="T77" s="31"/>
      <c r="X77" s="7">
        <v>1.7189000000000001</v>
      </c>
      <c r="Y77" s="7">
        <v>0.12200999999999999</v>
      </c>
      <c r="Z77" s="7"/>
      <c r="AA77" s="7">
        <v>10.849</v>
      </c>
      <c r="AB77" s="7">
        <v>0.31919999999999998</v>
      </c>
      <c r="AC77" s="7">
        <v>16.097999999999999</v>
      </c>
      <c r="AD77" s="7">
        <v>0.12185</v>
      </c>
      <c r="AE77" s="8">
        <f>(AC77/(AC77-AA77))*X77</f>
        <v>5.2716426366927047</v>
      </c>
      <c r="AF77" s="8">
        <f>AVERAGE(ABS(AE77-((AC77-AD77)/((AC77-AD77)-AA77)*X77)),ABS(AE77-((AC77+AD77)/((AC77+AD77)-AA77))*X77),ABS(AE77-(AC77/(AC77-(AA77-AB77)))*X77),ABS(AE77-(AC77/(AC77-(AA77+AB77)))*X77),ABS(AE77-(AC77/(AC77-AA77))*(X77-Y77)),ABS(AE77-(AC77/(AC77-AA77))*(X77+Y77)))</f>
        <v>0.2594910932599766</v>
      </c>
      <c r="AG77" s="8"/>
      <c r="AH77" s="7">
        <v>1.6534979999999999</v>
      </c>
      <c r="AI77" s="7">
        <v>0.12338499999999999</v>
      </c>
      <c r="AJ77" s="7"/>
      <c r="AK77" s="7">
        <v>16.744942000000002</v>
      </c>
      <c r="AL77" s="7">
        <v>0.163802</v>
      </c>
      <c r="AM77" s="8">
        <f>(AK77/(AK77-AA77))*AH77</f>
        <v>4.6960652101252007</v>
      </c>
      <c r="AN77" s="8">
        <f>AVERAGE(ABS(AM77-((AK77-AL77)/((AK77-AL77)-AA77)*AH77)),ABS(AM77-((AK77+AL77)/((AK77+AL77)-AA77))*AH77),ABS(AM77-(AK77/(AK77-(AA77-AB77)))*AH77),ABS(AM77-(AK77/(AK77-(AA77+AB77)))*AH77),ABS(AM77-(AK77/(AK77-AA77))*(AH77-AI77)),ABS(AM77-(AK77/(AK77-AA77))*(AH77+AI77)))</f>
        <v>0.2300016249141715</v>
      </c>
      <c r="AO77" s="8"/>
      <c r="AP77" s="1"/>
      <c r="AQ77" s="1"/>
      <c r="BI77" s="7"/>
      <c r="BJ77" s="7"/>
      <c r="BK77" s="7"/>
      <c r="BL77" s="7"/>
      <c r="CH77" s="16">
        <v>2610</v>
      </c>
      <c r="CI77" s="32">
        <v>7.8700000000000005E-7</v>
      </c>
      <c r="CJ77" s="32">
        <v>9150</v>
      </c>
      <c r="CK77" s="32">
        <v>1.17E-6</v>
      </c>
      <c r="CL77" s="32"/>
      <c r="CM77" s="16">
        <v>4390.13</v>
      </c>
      <c r="CN77" s="79">
        <v>4.6262200000000003E-3</v>
      </c>
      <c r="CO77" s="79">
        <v>4363.07</v>
      </c>
      <c r="CP77" s="79">
        <v>6149100</v>
      </c>
      <c r="CQ77" s="79">
        <v>2.2350300000000001</v>
      </c>
      <c r="CS77" s="21">
        <f t="shared" si="71"/>
        <v>11.099999999999975</v>
      </c>
      <c r="CT77" s="22">
        <v>0.1</v>
      </c>
      <c r="CU77" s="21">
        <f t="shared" si="72"/>
        <v>20.235597623646104</v>
      </c>
      <c r="CV77" s="22">
        <f t="shared" si="73"/>
        <v>0.17895474675219791</v>
      </c>
      <c r="CW77" s="23">
        <f t="shared" si="83"/>
        <v>723.26073026435745</v>
      </c>
      <c r="CX77" s="23">
        <f t="shared" si="84"/>
        <v>15.082018054309458</v>
      </c>
      <c r="CY77" s="24">
        <f t="shared" si="74"/>
        <v>25759.686324882987</v>
      </c>
      <c r="CZ77" s="24">
        <f t="shared" si="75"/>
        <v>2577.4968447524629</v>
      </c>
      <c r="DA77" s="24">
        <f t="shared" si="76"/>
        <v>6125.0055583938411</v>
      </c>
      <c r="DB77" s="25">
        <f t="shared" si="95"/>
        <v>241.91565490584071</v>
      </c>
      <c r="DC77" s="8">
        <f t="shared" si="85"/>
        <v>7.132387724639611</v>
      </c>
      <c r="DD77" s="8">
        <f t="shared" si="86"/>
        <v>1.4338850049586682E-3</v>
      </c>
      <c r="DF77" s="21">
        <f t="shared" si="77"/>
        <v>11.599999999999975</v>
      </c>
      <c r="DG77" s="22">
        <v>0.1</v>
      </c>
      <c r="DH77" s="22">
        <f t="shared" si="78"/>
        <v>17.875429564162982</v>
      </c>
      <c r="DI77" s="22">
        <f t="shared" si="79"/>
        <v>6.690867019128266E-2</v>
      </c>
      <c r="DJ77" s="23">
        <f t="shared" si="87"/>
        <v>172.72670079259368</v>
      </c>
      <c r="DK77" s="23">
        <f t="shared" si="88"/>
        <v>2.6537452038735552</v>
      </c>
      <c r="DL77" s="8">
        <f t="shared" si="89"/>
        <v>2.3727830381494797</v>
      </c>
      <c r="DM77" s="8">
        <f t="shared" si="90"/>
        <v>2.1394105400773356E-2</v>
      </c>
      <c r="DO77" s="21">
        <f t="shared" si="80"/>
        <v>11.599999999999975</v>
      </c>
      <c r="DP77" s="22">
        <v>0.1</v>
      </c>
      <c r="DQ77" s="22">
        <f t="shared" si="81"/>
        <v>19.773831687872129</v>
      </c>
      <c r="DR77" s="22">
        <f t="shared" si="82"/>
        <v>0.39208208560163449</v>
      </c>
      <c r="DS77" s="23">
        <f t="shared" si="91"/>
        <v>607.84758608518791</v>
      </c>
      <c r="DT77" s="23">
        <f t="shared" si="92"/>
        <v>19.116523172193865</v>
      </c>
      <c r="DU77" s="8">
        <f t="shared" si="93"/>
        <v>6.4107821122142905</v>
      </c>
      <c r="DV77" s="8">
        <f t="shared" si="94"/>
        <v>0.10209687703133419</v>
      </c>
    </row>
    <row r="78" spans="1:126" s="6" customFormat="1" x14ac:dyDescent="0.2">
      <c r="A78" s="33"/>
      <c r="B78" s="1"/>
      <c r="C78" s="1"/>
      <c r="D78" s="38" t="s">
        <v>67</v>
      </c>
      <c r="E78" s="3">
        <v>1.5252600000000001</v>
      </c>
      <c r="F78" s="3">
        <v>6.1073725938413882E-4</v>
      </c>
      <c r="G78" s="2"/>
      <c r="H78" s="2"/>
      <c r="I78" s="2"/>
      <c r="J78" s="2"/>
      <c r="K78" s="8">
        <v>14.492961547212751</v>
      </c>
      <c r="L78" s="8">
        <v>4.2376532438082301E-2</v>
      </c>
      <c r="M78" s="7">
        <v>7.8003999999999998</v>
      </c>
      <c r="N78" s="7">
        <v>0.28833999999999999</v>
      </c>
      <c r="O78" s="30">
        <v>299.52999999999997</v>
      </c>
      <c r="P78" s="30">
        <v>11.201000000000001</v>
      </c>
      <c r="Q78" s="33"/>
      <c r="R78" s="33"/>
      <c r="S78" s="55"/>
      <c r="T78" s="55"/>
      <c r="V78" s="8">
        <f>(K78/(K78-M78))*$AQ$3/1000</f>
        <v>5.7386619202790694</v>
      </c>
      <c r="W78" s="8">
        <f>AVERAGE(ABS(V78-((K78-L78)/((K78-L78)-(M78-N78)))*$AQ$3/1000),ABS(V78-((K78+L78)/((K78+L78)-(M78+N78)))*$AQ$3/1000))</f>
        <v>0.22799341519372707</v>
      </c>
      <c r="AE78" s="8"/>
      <c r="AF78" s="8"/>
      <c r="AM78" s="8"/>
      <c r="AN78" s="8"/>
      <c r="AP78" s="1"/>
      <c r="AQ78" s="1"/>
      <c r="AU78" s="28"/>
      <c r="AV78" s="28"/>
      <c r="AW78" s="28"/>
      <c r="AX78" s="28"/>
      <c r="AY78" s="28"/>
      <c r="AZ78" s="28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O78" s="31"/>
      <c r="BP78" s="31"/>
      <c r="CH78" s="16">
        <v>2450</v>
      </c>
      <c r="CI78" s="32">
        <v>1.8E-7</v>
      </c>
      <c r="CJ78" s="32">
        <v>9530</v>
      </c>
      <c r="CK78" s="32">
        <v>2.8200000000000001E-7</v>
      </c>
      <c r="CL78" s="32"/>
      <c r="CM78" s="16">
        <v>4459.7299999999996</v>
      </c>
      <c r="CN78" s="79">
        <v>5.7843699999999996E-3</v>
      </c>
      <c r="CO78" s="79">
        <v>4387.92</v>
      </c>
      <c r="CP78" s="79">
        <v>6259040</v>
      </c>
      <c r="CQ78" s="79">
        <v>2.2133099999999999</v>
      </c>
      <c r="CS78" s="21">
        <f t="shared" si="71"/>
        <v>11.199999999999974</v>
      </c>
      <c r="CT78" s="22">
        <v>0.1</v>
      </c>
      <c r="CU78" s="21">
        <f t="shared" si="72"/>
        <v>20.363598659001553</v>
      </c>
      <c r="CV78" s="22">
        <f t="shared" si="73"/>
        <v>0.17659430863879955</v>
      </c>
      <c r="CW78" s="23">
        <f t="shared" si="83"/>
        <v>734.39282203823029</v>
      </c>
      <c r="CX78" s="23">
        <f t="shared" si="84"/>
        <v>15.129124971164913</v>
      </c>
      <c r="CY78" s="24">
        <f t="shared" si="74"/>
        <v>26258.02629193334</v>
      </c>
      <c r="CZ78" s="24">
        <f t="shared" si="75"/>
        <v>2622.6441832848504</v>
      </c>
      <c r="DA78" s="24">
        <f t="shared" si="76"/>
        <v>6154.7832134734999</v>
      </c>
      <c r="DB78" s="25">
        <f t="shared" si="95"/>
        <v>242.06766593285465</v>
      </c>
      <c r="DC78" s="8">
        <f t="shared" si="85"/>
        <v>7.1555717488318358</v>
      </c>
      <c r="DD78" s="8">
        <f t="shared" si="86"/>
        <v>2.2435551715203061E-3</v>
      </c>
      <c r="DF78" s="21">
        <f t="shared" si="77"/>
        <v>11.699999999999974</v>
      </c>
      <c r="DG78" s="22">
        <v>0.1</v>
      </c>
      <c r="DH78" s="22">
        <f t="shared" si="78"/>
        <v>18.004839503501781</v>
      </c>
      <c r="DI78" s="22">
        <f t="shared" si="79"/>
        <v>6.694456767292678E-2</v>
      </c>
      <c r="DJ78" s="23">
        <f t="shared" si="87"/>
        <v>175.47696628507833</v>
      </c>
      <c r="DK78" s="23">
        <f t="shared" si="88"/>
        <v>2.6786992099414988</v>
      </c>
      <c r="DL78" s="8">
        <f t="shared" si="89"/>
        <v>2.3788125452022757</v>
      </c>
      <c r="DM78" s="8">
        <f t="shared" si="90"/>
        <v>2.1317147926869007E-2</v>
      </c>
      <c r="DO78" s="21">
        <f t="shared" si="80"/>
        <v>11.699999999999974</v>
      </c>
      <c r="DP78" s="22">
        <v>0.1</v>
      </c>
      <c r="DQ78" s="22">
        <f t="shared" si="81"/>
        <v>19.905211025931735</v>
      </c>
      <c r="DR78" s="22">
        <f t="shared" si="82"/>
        <v>0.39234578654933294</v>
      </c>
      <c r="DS78" s="23">
        <f t="shared" si="91"/>
        <v>617.16106785901218</v>
      </c>
      <c r="DT78" s="23">
        <f t="shared" si="92"/>
        <v>19.291357152311264</v>
      </c>
      <c r="DU78" s="8">
        <f t="shared" si="93"/>
        <v>6.4286962336509914</v>
      </c>
      <c r="DV78" s="8">
        <f t="shared" si="94"/>
        <v>0.10246576359193815</v>
      </c>
    </row>
    <row r="79" spans="1:126" s="6" customFormat="1" x14ac:dyDescent="0.2">
      <c r="A79" s="33"/>
      <c r="B79" s="1"/>
      <c r="C79" s="1"/>
      <c r="D79" s="1"/>
      <c r="E79" s="3"/>
      <c r="F79" s="3"/>
      <c r="G79" s="2"/>
      <c r="H79" s="2"/>
      <c r="I79" s="2"/>
      <c r="J79" s="2"/>
      <c r="K79" s="8"/>
      <c r="L79" s="8"/>
      <c r="M79" s="47"/>
      <c r="N79" s="47"/>
      <c r="O79" s="48"/>
      <c r="P79" s="48"/>
      <c r="Q79" s="33"/>
      <c r="R79" s="33"/>
      <c r="S79" s="31"/>
      <c r="T79" s="31"/>
      <c r="V79" s="47"/>
      <c r="W79" s="7"/>
      <c r="X79" s="8"/>
      <c r="Y79" s="8"/>
      <c r="Z79" s="7"/>
      <c r="AA79" s="8"/>
      <c r="AB79" s="8"/>
      <c r="AC79" s="8"/>
      <c r="AD79" s="8"/>
      <c r="AE79" s="47"/>
      <c r="AF79" s="7"/>
      <c r="AG79" s="7"/>
      <c r="AH79" s="8"/>
      <c r="AI79" s="8"/>
      <c r="AJ79" s="7"/>
      <c r="AK79" s="8"/>
      <c r="AL79" s="8"/>
      <c r="AM79" s="47"/>
      <c r="AN79" s="7"/>
      <c r="AO79" s="7"/>
      <c r="AP79" s="1"/>
      <c r="AQ79" s="1"/>
      <c r="AU79" s="28"/>
      <c r="AV79" s="28"/>
      <c r="AW79" s="28"/>
      <c r="AX79" s="28"/>
      <c r="AY79" s="28"/>
      <c r="AZ79" s="28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O79" s="31"/>
      <c r="BP79" s="31"/>
      <c r="CH79" s="16">
        <v>2340</v>
      </c>
      <c r="CI79" s="32">
        <v>5.99E-8</v>
      </c>
      <c r="CJ79" s="32">
        <v>9820</v>
      </c>
      <c r="CK79" s="32">
        <v>9.7500000000000006E-8</v>
      </c>
      <c r="CL79" s="32"/>
      <c r="CM79" s="16">
        <v>4529.32</v>
      </c>
      <c r="CN79" s="79">
        <v>7.1924500000000004E-3</v>
      </c>
      <c r="CO79" s="79">
        <v>4412.92</v>
      </c>
      <c r="CP79" s="79">
        <v>6371380</v>
      </c>
      <c r="CQ79" s="79">
        <v>2.19096</v>
      </c>
      <c r="CS79" s="21">
        <f t="shared" si="71"/>
        <v>11.299999999999974</v>
      </c>
      <c r="CT79" s="22">
        <v>0.1</v>
      </c>
      <c r="CU79" s="21">
        <f t="shared" si="72"/>
        <v>20.491431048817969</v>
      </c>
      <c r="CV79" s="22">
        <f t="shared" si="73"/>
        <v>0.17426386951857342</v>
      </c>
      <c r="CW79" s="23">
        <f t="shared" si="83"/>
        <v>745.60121014228878</v>
      </c>
      <c r="CX79" s="23">
        <f t="shared" si="84"/>
        <v>15.17597792334692</v>
      </c>
      <c r="CY79" s="24">
        <f t="shared" si="74"/>
        <v>26761.784161683361</v>
      </c>
      <c r="CZ79" s="24">
        <f t="shared" si="75"/>
        <v>2668.1963477298004</v>
      </c>
      <c r="DA79" s="24">
        <f t="shared" si="76"/>
        <v>6184.2845838625817</v>
      </c>
      <c r="DB79" s="25">
        <f t="shared" si="95"/>
        <v>242.2176785525462</v>
      </c>
      <c r="DC79" s="8">
        <f t="shared" si="85"/>
        <v>7.1786871518422695</v>
      </c>
      <c r="DD79" s="8">
        <f t="shared" si="86"/>
        <v>3.0478825940094545E-3</v>
      </c>
      <c r="DF79" s="21">
        <f t="shared" si="77"/>
        <v>11.799999999999974</v>
      </c>
      <c r="DG79" s="22">
        <v>0.1</v>
      </c>
      <c r="DH79" s="22">
        <f t="shared" si="78"/>
        <v>18.13434220366614</v>
      </c>
      <c r="DI79" s="22">
        <f t="shared" si="79"/>
        <v>6.6979925564227827E-2</v>
      </c>
      <c r="DJ79" s="23">
        <f t="shared" si="87"/>
        <v>178.24970325671558</v>
      </c>
      <c r="DK79" s="23">
        <f t="shared" si="88"/>
        <v>2.7037290339599735</v>
      </c>
      <c r="DL79" s="8">
        <f t="shared" si="89"/>
        <v>2.3847633376850017</v>
      </c>
      <c r="DM79" s="8">
        <f t="shared" si="90"/>
        <v>2.1240247630799125E-2</v>
      </c>
      <c r="DO79" s="21">
        <f t="shared" si="80"/>
        <v>11.799999999999974</v>
      </c>
      <c r="DP79" s="22">
        <v>0.1</v>
      </c>
      <c r="DQ79" s="22">
        <f t="shared" si="81"/>
        <v>20.036299588791401</v>
      </c>
      <c r="DR79" s="22">
        <f t="shared" si="82"/>
        <v>0.39261549944758478</v>
      </c>
      <c r="DS79" s="23">
        <f t="shared" si="91"/>
        <v>626.53508814150575</v>
      </c>
      <c r="DT79" s="23">
        <f t="shared" si="92"/>
        <v>19.466623452502176</v>
      </c>
      <c r="DU79" s="8">
        <f t="shared" si="93"/>
        <v>6.4466078896103403</v>
      </c>
      <c r="DV79" s="8">
        <f t="shared" si="94"/>
        <v>0.10283931673328173</v>
      </c>
    </row>
    <row r="80" spans="1:126" s="6" customFormat="1" x14ac:dyDescent="0.2">
      <c r="A80" s="1"/>
      <c r="B80" s="1" t="s">
        <v>68</v>
      </c>
      <c r="C80" s="1" t="s">
        <v>49</v>
      </c>
      <c r="E80" s="28"/>
      <c r="F80" s="28"/>
      <c r="G80" s="1"/>
      <c r="H80" s="1"/>
      <c r="I80" s="1"/>
      <c r="J80" s="1"/>
      <c r="K80" s="1"/>
      <c r="L80" s="8"/>
      <c r="O80" s="30"/>
      <c r="P80" s="30"/>
      <c r="Q80" s="1"/>
      <c r="R80" s="1"/>
      <c r="S80" s="31"/>
      <c r="T80" s="31"/>
      <c r="V80" s="7"/>
      <c r="W80" s="7"/>
      <c r="AE80" s="7"/>
      <c r="AF80" s="7"/>
      <c r="AG80" s="8"/>
      <c r="AM80" s="7"/>
      <c r="AN80" s="7"/>
      <c r="AO80" s="8"/>
      <c r="AP80" s="1"/>
      <c r="AQ80" s="1"/>
      <c r="AS80" s="35"/>
      <c r="AU80" s="28"/>
      <c r="AV80" s="28"/>
      <c r="AW80" s="28"/>
      <c r="AX80" s="28"/>
      <c r="AY80" s="28"/>
      <c r="AZ80" s="28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O80" s="31"/>
      <c r="BP80" s="31"/>
      <c r="CH80" s="16">
        <v>2230</v>
      </c>
      <c r="CI80" s="32">
        <v>1.7900000000000001E-8</v>
      </c>
      <c r="CJ80" s="32">
        <v>10200</v>
      </c>
      <c r="CK80" s="32">
        <v>3.0199999999999999E-8</v>
      </c>
      <c r="CL80" s="32"/>
      <c r="CM80" s="16">
        <v>4598.92</v>
      </c>
      <c r="CN80" s="79">
        <v>8.8972099999999991E-3</v>
      </c>
      <c r="CO80" s="79">
        <v>4438.1000000000004</v>
      </c>
      <c r="CP80" s="79">
        <v>6486300</v>
      </c>
      <c r="CQ80" s="79">
        <v>2.1679599999999999</v>
      </c>
      <c r="CS80" s="21">
        <f t="shared" si="71"/>
        <v>11.399999999999974</v>
      </c>
      <c r="CT80" s="22">
        <v>0.1</v>
      </c>
      <c r="CU80" s="21">
        <f t="shared" si="72"/>
        <v>20.619098792067366</v>
      </c>
      <c r="CV80" s="22">
        <f t="shared" si="73"/>
        <v>0.1719638345855623</v>
      </c>
      <c r="CW80" s="23">
        <f t="shared" si="83"/>
        <v>756.88587845920711</v>
      </c>
      <c r="CX80" s="23">
        <f t="shared" si="84"/>
        <v>15.222622003454205</v>
      </c>
      <c r="CY80" s="24">
        <f t="shared" si="74"/>
        <v>27270.98679083255</v>
      </c>
      <c r="CZ80" s="24">
        <f t="shared" si="75"/>
        <v>2714.155295510086</v>
      </c>
      <c r="DA80" s="24">
        <f t="shared" si="76"/>
        <v>6213.5132949143353</v>
      </c>
      <c r="DB80" s="25">
        <f t="shared" si="95"/>
        <v>242.36588202699386</v>
      </c>
      <c r="DC80" s="8">
        <f t="shared" si="85"/>
        <v>7.2017340965676002</v>
      </c>
      <c r="DD80" s="8">
        <f t="shared" si="86"/>
        <v>3.846504703988618E-3</v>
      </c>
      <c r="DF80" s="21">
        <f t="shared" si="77"/>
        <v>11.899999999999974</v>
      </c>
      <c r="DG80" s="22">
        <v>0.1</v>
      </c>
      <c r="DH80" s="22">
        <f t="shared" si="78"/>
        <v>18.263937230377426</v>
      </c>
      <c r="DI80" s="22">
        <f t="shared" si="79"/>
        <v>6.7014732731901283E-2</v>
      </c>
      <c r="DJ80" s="23">
        <f t="shared" si="87"/>
        <v>181.04493058356192</v>
      </c>
      <c r="DK80" s="23">
        <f t="shared" si="88"/>
        <v>2.7288344511743503</v>
      </c>
      <c r="DL80" s="8">
        <f t="shared" si="89"/>
        <v>2.390636356418312</v>
      </c>
      <c r="DM80" s="8">
        <f t="shared" si="90"/>
        <v>2.1163418951025914E-2</v>
      </c>
      <c r="DO80" s="21">
        <f t="shared" si="80"/>
        <v>11.899999999999974</v>
      </c>
      <c r="DP80" s="22">
        <v>0.1</v>
      </c>
      <c r="DQ80" s="22">
        <f t="shared" si="81"/>
        <v>20.16710348644715</v>
      </c>
      <c r="DR80" s="22">
        <f t="shared" si="82"/>
        <v>0.39289151953214763</v>
      </c>
      <c r="DS80" s="23">
        <f t="shared" si="91"/>
        <v>635.96960844510966</v>
      </c>
      <c r="DT80" s="23">
        <f t="shared" si="92"/>
        <v>19.642337666447986</v>
      </c>
      <c r="DU80" s="8">
        <f t="shared" si="93"/>
        <v>6.4645161786951624</v>
      </c>
      <c r="DV80" s="8">
        <f t="shared" si="94"/>
        <v>0.10321759024683042</v>
      </c>
    </row>
    <row r="81" spans="1:126" s="6" customFormat="1" x14ac:dyDescent="0.2">
      <c r="A81" s="1"/>
      <c r="B81" s="1"/>
      <c r="C81" s="1"/>
      <c r="D81" s="17" t="s">
        <v>69</v>
      </c>
      <c r="E81" s="3">
        <v>0.33500000000000002</v>
      </c>
      <c r="F81" s="3">
        <v>5.0000000000000001E-4</v>
      </c>
      <c r="G81" s="22">
        <v>17.7805</v>
      </c>
      <c r="H81" s="22">
        <v>2.0513410247932459E-2</v>
      </c>
      <c r="I81" s="22"/>
      <c r="J81" s="22"/>
      <c r="K81" s="22">
        <v>16.502952450142857</v>
      </c>
      <c r="L81" s="22">
        <v>0.14256018575462837</v>
      </c>
      <c r="M81" s="47">
        <v>8.3729999999999993</v>
      </c>
      <c r="N81" s="47">
        <v>3.4529999999999998E-2</v>
      </c>
      <c r="O81" s="48">
        <v>444.84</v>
      </c>
      <c r="P81" s="48">
        <v>2.5276999999999998</v>
      </c>
      <c r="Q81" s="24">
        <f>-183.188*K81+15.605*K81^2+2.785*K81^3</f>
        <v>13744.124054876369</v>
      </c>
      <c r="R81" s="25">
        <f>5.6086E-24*Q81^6-9.5099E-19*Q81^5+0.000000000000063444*Q81^4-0.0000000020986*Q81^3+0.000037293*Q81^2-0.30595*Q81+1213.6</f>
        <v>440.03011000162633</v>
      </c>
      <c r="S81" s="55">
        <v>5168.1000000000004</v>
      </c>
      <c r="T81" s="55">
        <v>250.02</v>
      </c>
      <c r="V81" s="47">
        <v>6.5392000000000001</v>
      </c>
      <c r="W81" s="47">
        <v>8.2350999999999994E-2</v>
      </c>
      <c r="AE81" s="47"/>
      <c r="AF81" s="47"/>
      <c r="AG81" s="8"/>
      <c r="AM81" s="47"/>
      <c r="AN81" s="47"/>
      <c r="AO81" s="8"/>
      <c r="AP81" s="1"/>
      <c r="AQ81" s="1"/>
      <c r="AU81" s="28"/>
      <c r="AV81" s="28"/>
      <c r="AW81" s="28"/>
      <c r="AX81" s="28"/>
      <c r="AY81" s="28"/>
      <c r="AZ81" s="28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O81" s="31"/>
      <c r="BP81" s="31"/>
      <c r="CH81" s="16">
        <v>2100</v>
      </c>
      <c r="CI81" s="32">
        <v>3.77E-9</v>
      </c>
      <c r="CJ81" s="32">
        <v>10600</v>
      </c>
      <c r="CK81" s="32">
        <v>6.6700000000000003E-9</v>
      </c>
      <c r="CL81" s="32"/>
      <c r="CM81" s="16">
        <v>4668.5200000000004</v>
      </c>
      <c r="CN81" s="79">
        <v>1.09449E-2</v>
      </c>
      <c r="CO81" s="79">
        <v>4463.51</v>
      </c>
      <c r="CP81" s="79">
        <v>6604000</v>
      </c>
      <c r="CQ81" s="79">
        <v>2.14425</v>
      </c>
      <c r="CS81" s="21">
        <f t="shared" si="71"/>
        <v>11.499999999999973</v>
      </c>
      <c r="CT81" s="22">
        <v>0.1</v>
      </c>
      <c r="CU81" s="21">
        <f t="shared" si="72"/>
        <v>20.746605833405035</v>
      </c>
      <c r="CV81" s="22">
        <f t="shared" si="73"/>
        <v>0.16969456022270801</v>
      </c>
      <c r="CW81" s="23">
        <f t="shared" si="83"/>
        <v>768.24681401098655</v>
      </c>
      <c r="CX81" s="23">
        <f t="shared" si="84"/>
        <v>15.269101010381348</v>
      </c>
      <c r="CY81" s="24">
        <f t="shared" si="74"/>
        <v>27785.661339991559</v>
      </c>
      <c r="CZ81" s="24">
        <f t="shared" si="75"/>
        <v>2760.5230024185448</v>
      </c>
      <c r="DA81" s="24">
        <f t="shared" si="76"/>
        <v>6242.4728381067907</v>
      </c>
      <c r="DB81" s="25">
        <f t="shared" si="95"/>
        <v>242.51254526269804</v>
      </c>
      <c r="DC81" s="8">
        <f t="shared" si="85"/>
        <v>7.2247127202310537</v>
      </c>
      <c r="DD81" s="8">
        <f t="shared" si="86"/>
        <v>4.6390800983435732E-3</v>
      </c>
      <c r="DF81" s="21">
        <f t="shared" si="77"/>
        <v>11.999999999999973</v>
      </c>
      <c r="DG81" s="22">
        <v>0.1</v>
      </c>
      <c r="DH81" s="22">
        <f t="shared" si="78"/>
        <v>18.393624105471812</v>
      </c>
      <c r="DI81" s="22">
        <f t="shared" si="79"/>
        <v>6.7048979282010812E-2</v>
      </c>
      <c r="DJ81" s="23">
        <f t="shared" si="87"/>
        <v>183.86266655829581</v>
      </c>
      <c r="DK81" s="23">
        <f t="shared" si="88"/>
        <v>2.7540152401035556</v>
      </c>
      <c r="DL81" s="8">
        <f t="shared" si="89"/>
        <v>2.3964325439065348</v>
      </c>
      <c r="DM81" s="8">
        <f t="shared" si="90"/>
        <v>2.1086675862640458E-2</v>
      </c>
      <c r="DO81" s="21">
        <f t="shared" si="80"/>
        <v>11.999999999999973</v>
      </c>
      <c r="DP81" s="22">
        <v>0.1</v>
      </c>
      <c r="DQ81" s="22">
        <f t="shared" si="81"/>
        <v>20.297628768673196</v>
      </c>
      <c r="DR81" s="22">
        <f t="shared" si="82"/>
        <v>0.39317412123224216</v>
      </c>
      <c r="DS81" s="23">
        <f t="shared" si="91"/>
        <v>645.46459484380614</v>
      </c>
      <c r="DT81" s="23">
        <f t="shared" si="92"/>
        <v>19.818515036841347</v>
      </c>
      <c r="DU81" s="8">
        <f t="shared" si="93"/>
        <v>6.482420187325963</v>
      </c>
      <c r="DV81" s="8">
        <f t="shared" si="94"/>
        <v>0.10360063009267995</v>
      </c>
    </row>
    <row r="82" spans="1:126" s="6" customFormat="1" x14ac:dyDescent="0.2">
      <c r="A82" s="1"/>
      <c r="B82" s="1"/>
      <c r="C82" s="1"/>
      <c r="D82" s="1" t="s">
        <v>70</v>
      </c>
      <c r="E82" s="3">
        <v>0.50492500000000007</v>
      </c>
      <c r="F82" s="3">
        <v>2.1515498289992824E-3</v>
      </c>
      <c r="G82" s="1"/>
      <c r="H82" s="1"/>
      <c r="I82" s="22">
        <v>17.314081721961568</v>
      </c>
      <c r="J82" s="22">
        <v>0.32673975631844943</v>
      </c>
      <c r="Q82" s="24"/>
      <c r="R82" s="25"/>
      <c r="S82" s="31"/>
      <c r="T82" s="31"/>
      <c r="X82" s="7">
        <v>2.0680999999999998</v>
      </c>
      <c r="Y82" s="7">
        <v>0.18443999999999999</v>
      </c>
      <c r="Z82" s="7"/>
      <c r="AA82" s="7">
        <v>9.5191999999999997</v>
      </c>
      <c r="AB82" s="7">
        <v>0.44824999999999998</v>
      </c>
      <c r="AC82" s="7">
        <v>15.243</v>
      </c>
      <c r="AD82" s="7">
        <v>0.19930999999999999</v>
      </c>
      <c r="AE82" s="8">
        <f t="shared" ref="AE82" si="96">(AC82/(AC82-AA82))*X82</f>
        <v>5.5075384010622299</v>
      </c>
      <c r="AF82" s="8">
        <f t="shared" ref="AF82" si="97">AVERAGE(ABS(AE82-((AC82-AD82)/((AC82-AD82)-AA82)*X82)),ABS(AE82-((AC82+AD82)/((AC82+AD82)-AA82))*X82),ABS(AE82-(AC82/(AC82-(AA82-AB82)))*X82),ABS(AE82-(AC82/(AC82-(AA82+AB82)))*X82),ABS(AE82-(AC82/(AC82-AA82))*(X82-Y82)),ABS(AE82-(AC82/(AC82-AA82))*(X82+Y82)))</f>
        <v>0.34835563447213885</v>
      </c>
      <c r="AG82" s="8"/>
      <c r="AH82" s="7">
        <v>2.0002599999999999</v>
      </c>
      <c r="AI82" s="7">
        <v>0.18234300000000001</v>
      </c>
      <c r="AJ82" s="7"/>
      <c r="AK82" s="7">
        <v>15.741179000000001</v>
      </c>
      <c r="AL82" s="7">
        <v>0.25004199999999999</v>
      </c>
      <c r="AM82" s="8">
        <f>(AK82/(AK82-AA82))*AH82</f>
        <v>5.0605202471014437</v>
      </c>
      <c r="AN82" s="8">
        <f>AVERAGE(ABS(AM82-((AK82-AL82)/((AK82-AL82)-AA82)*AH82)),ABS(AM82-((AK82+AL82)/((AK82+AL82)-AA82))*AH82),ABS(AM82-(AK82/(AK82-(AA82-AB82)))*AH82),ABS(AM82-(AK82/(AK82-(AA82+AB82)))*AH82),ABS(AM82-(AK82/(AK82-AA82))*(AH82-AI82)),ABS(AM82-(AK82/(AK82-AA82))*(AH82+AI82)))</f>
        <v>0.31699121868336527</v>
      </c>
      <c r="AO82" s="8"/>
      <c r="AP82" s="1"/>
      <c r="AQ82" s="1"/>
      <c r="AU82" s="28"/>
      <c r="AV82" s="28"/>
      <c r="AW82" s="28"/>
      <c r="AX82" s="28"/>
      <c r="AY82" s="28"/>
      <c r="AZ82" s="28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O82" s="31"/>
      <c r="BP82" s="31"/>
      <c r="CH82" s="16">
        <v>1950</v>
      </c>
      <c r="CI82" s="32">
        <v>5.0400000000000002E-10</v>
      </c>
      <c r="CJ82" s="32">
        <v>11200</v>
      </c>
      <c r="CK82" s="32">
        <v>9.4200000000000006E-10</v>
      </c>
      <c r="CL82" s="32"/>
      <c r="CM82" s="16">
        <v>4738.12</v>
      </c>
      <c r="CN82" s="79">
        <v>1.3409900000000001E-2</v>
      </c>
      <c r="CO82" s="79">
        <v>4489.18</v>
      </c>
      <c r="CP82" s="79">
        <v>6724690</v>
      </c>
      <c r="CQ82" s="79">
        <v>2.1197900000000001</v>
      </c>
      <c r="CS82" s="21">
        <f t="shared" si="71"/>
        <v>11.599999999999973</v>
      </c>
      <c r="CT82" s="22">
        <v>0.1</v>
      </c>
      <c r="CU82" s="21">
        <f t="shared" si="72"/>
        <v>20.873956061280808</v>
      </c>
      <c r="CV82" s="22">
        <f t="shared" si="73"/>
        <v>0.16745635622777755</v>
      </c>
      <c r="CW82" s="23">
        <f t="shared" si="83"/>
        <v>779.68400680095885</v>
      </c>
      <c r="CX82" s="23">
        <f t="shared" si="84"/>
        <v>15.315457452795272</v>
      </c>
      <c r="CY82" s="24">
        <f t="shared" si="74"/>
        <v>28305.8352621169</v>
      </c>
      <c r="CZ82" s="24">
        <f t="shared" si="75"/>
        <v>2807.3014611621716</v>
      </c>
      <c r="DA82" s="24">
        <f t="shared" si="76"/>
        <v>6271.166576013351</v>
      </c>
      <c r="DB82" s="25">
        <f t="shared" si="95"/>
        <v>242.65801491047205</v>
      </c>
      <c r="DC82" s="8">
        <f t="shared" si="85"/>
        <v>7.2476231365755677</v>
      </c>
      <c r="DD82" s="8">
        <f t="shared" si="86"/>
        <v>5.4252878262088799E-3</v>
      </c>
      <c r="DF82" s="21">
        <f t="shared" si="77"/>
        <v>12.099999999999973</v>
      </c>
      <c r="DG82" s="22">
        <v>0.1</v>
      </c>
      <c r="DH82" s="22">
        <f t="shared" si="78"/>
        <v>18.523402309578955</v>
      </c>
      <c r="DI82" s="22">
        <f t="shared" si="79"/>
        <v>6.7082656498174131E-2</v>
      </c>
      <c r="DJ82" s="23">
        <f t="shared" si="87"/>
        <v>186.70292889893872</v>
      </c>
      <c r="DK82" s="23">
        <f t="shared" si="88"/>
        <v>2.7792711826826348</v>
      </c>
      <c r="DL82" s="8">
        <f t="shared" si="89"/>
        <v>2.4021528436525128</v>
      </c>
      <c r="DM82" s="8">
        <f t="shared" si="90"/>
        <v>2.1010031880206226E-2</v>
      </c>
      <c r="DO82" s="21">
        <f t="shared" si="80"/>
        <v>12.099999999999973</v>
      </c>
      <c r="DP82" s="22">
        <v>0.1</v>
      </c>
      <c r="DQ82" s="22">
        <f t="shared" si="81"/>
        <v>20.42788142133525</v>
      </c>
      <c r="DR82" s="22">
        <f t="shared" si="82"/>
        <v>0.39346355898389618</v>
      </c>
      <c r="DS82" s="23">
        <f t="shared" si="91"/>
        <v>655.02001777511327</v>
      </c>
      <c r="DT82" s="23">
        <f t="shared" si="92"/>
        <v>19.995170452327159</v>
      </c>
      <c r="DU82" s="8">
        <f t="shared" si="93"/>
        <v>6.5003189920370748</v>
      </c>
      <c r="DV82" s="8">
        <f t="shared" si="94"/>
        <v>0.10398847480941642</v>
      </c>
    </row>
    <row r="83" spans="1:126" s="6" customFormat="1" x14ac:dyDescent="0.2">
      <c r="A83" s="33"/>
      <c r="B83" s="1"/>
      <c r="C83" s="1"/>
      <c r="D83" s="38" t="s">
        <v>67</v>
      </c>
      <c r="E83" s="3">
        <v>1.52746</v>
      </c>
      <c r="F83" s="3">
        <v>6.5421708935185449E-4</v>
      </c>
      <c r="G83" s="2"/>
      <c r="H83" s="2"/>
      <c r="I83" s="2"/>
      <c r="J83" s="2"/>
      <c r="K83" s="8">
        <v>14.46702138888887</v>
      </c>
      <c r="L83" s="8">
        <v>9.5359086417054859E-2</v>
      </c>
      <c r="M83" s="7">
        <v>7.7910000000000004</v>
      </c>
      <c r="N83" s="7">
        <v>0.30348999999999998</v>
      </c>
      <c r="O83" s="30">
        <v>298.8</v>
      </c>
      <c r="P83" s="30">
        <v>12.313000000000001</v>
      </c>
      <c r="Q83" s="33"/>
      <c r="R83" s="33"/>
      <c r="S83" s="55"/>
      <c r="T83" s="55"/>
      <c r="V83" s="8">
        <f>(K83/(K83-M83))*$AQ$3/1000</f>
        <v>5.7425829618164634</v>
      </c>
      <c r="W83" s="8">
        <f>AVERAGE(ABS(V83-((K83-L83)/((K83-L83)-(M83-N83)))*$AQ$3/1000),ABS(V83-((K83+L83)/((K83+L83)-(M83+N83)))*$AQ$3/1000))</f>
        <v>0.21709326237219839</v>
      </c>
      <c r="AE83" s="8"/>
      <c r="AF83" s="8"/>
      <c r="AG83" s="8"/>
      <c r="AM83" s="8"/>
      <c r="AN83" s="8"/>
      <c r="AO83" s="8"/>
      <c r="AP83" s="1"/>
      <c r="AQ83" s="1"/>
      <c r="AU83" s="28"/>
      <c r="AV83" s="28"/>
      <c r="AW83" s="28"/>
      <c r="AX83" s="28"/>
      <c r="AY83" s="28"/>
      <c r="AZ83" s="28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O83" s="31"/>
      <c r="BP83" s="31"/>
      <c r="CH83" s="16">
        <v>1810</v>
      </c>
      <c r="CI83" s="32">
        <v>4.89E-11</v>
      </c>
      <c r="CJ83" s="32">
        <v>11900</v>
      </c>
      <c r="CK83" s="32">
        <v>9.6599999999999995E-11</v>
      </c>
      <c r="CL83" s="32"/>
      <c r="CM83" s="16">
        <v>4807.71</v>
      </c>
      <c r="CN83" s="79">
        <v>1.636E-2</v>
      </c>
      <c r="CO83" s="79">
        <v>4515.16</v>
      </c>
      <c r="CP83" s="79">
        <v>6848600</v>
      </c>
      <c r="CQ83" s="79">
        <v>2.0945399999999998</v>
      </c>
      <c r="CS83" s="21">
        <f t="shared" si="71"/>
        <v>11.699999999999973</v>
      </c>
      <c r="CT83" s="22">
        <v>0.1</v>
      </c>
      <c r="CU83" s="21">
        <f t="shared" si="72"/>
        <v>21.001153306281978</v>
      </c>
      <c r="CV83" s="22">
        <f t="shared" si="73"/>
        <v>0.16524948797311279</v>
      </c>
      <c r="CW83" s="23">
        <f t="shared" si="83"/>
        <v>791.19744966086535</v>
      </c>
      <c r="CX83" s="23">
        <f t="shared" si="84"/>
        <v>15.361732554509842</v>
      </c>
      <c r="CY83" s="24">
        <f t="shared" si="74"/>
        <v>28831.536291163</v>
      </c>
      <c r="CZ83" s="24">
        <f t="shared" si="75"/>
        <v>2854.4926799677223</v>
      </c>
      <c r="DA83" s="24">
        <f t="shared" si="76"/>
        <v>6299.5977470542421</v>
      </c>
      <c r="DB83" s="25">
        <f t="shared" si="95"/>
        <v>242.80271332976008</v>
      </c>
      <c r="DC83" s="8">
        <f t="shared" si="85"/>
        <v>7.2704654379317537</v>
      </c>
      <c r="DD83" s="8">
        <f t="shared" si="86"/>
        <v>6.2048266929490836E-3</v>
      </c>
      <c r="DF83" s="21">
        <f t="shared" si="77"/>
        <v>12.199999999999973</v>
      </c>
      <c r="DG83" s="22">
        <v>0.1</v>
      </c>
      <c r="DH83" s="22">
        <f t="shared" si="78"/>
        <v>18.653271284688241</v>
      </c>
      <c r="DI83" s="22">
        <f t="shared" si="79"/>
        <v>6.7115756782158975E-2</v>
      </c>
      <c r="DJ83" s="23">
        <f t="shared" si="87"/>
        <v>189.56573475777228</v>
      </c>
      <c r="DK83" s="23">
        <f t="shared" si="88"/>
        <v>2.8046020643898544</v>
      </c>
      <c r="DL83" s="8">
        <f t="shared" si="89"/>
        <v>2.4077981994981155</v>
      </c>
      <c r="DM83" s="8">
        <f t="shared" si="90"/>
        <v>2.0933500061356414E-2</v>
      </c>
      <c r="DO83" s="21">
        <f t="shared" si="80"/>
        <v>12.199999999999973</v>
      </c>
      <c r="DP83" s="22">
        <v>0.1</v>
      </c>
      <c r="DQ83" s="22">
        <f t="shared" si="81"/>
        <v>20.55786736305112</v>
      </c>
      <c r="DR83" s="22">
        <f t="shared" si="82"/>
        <v>0.39376006802285168</v>
      </c>
      <c r="DS83" s="23">
        <f t="shared" si="91"/>
        <v>664.63585184744113</v>
      </c>
      <c r="DT83" s="23">
        <f t="shared" si="92"/>
        <v>20.172318445183748</v>
      </c>
      <c r="DU83" s="8">
        <f t="shared" si="93"/>
        <v>6.5182116616166841</v>
      </c>
      <c r="DV83" s="8">
        <f t="shared" si="94"/>
        <v>0.10438115590321839</v>
      </c>
    </row>
    <row r="84" spans="1:126" s="6" customFormat="1" x14ac:dyDescent="0.2">
      <c r="A84" s="33"/>
      <c r="B84" s="1"/>
      <c r="C84" s="1"/>
      <c r="D84" s="1"/>
      <c r="E84" s="3"/>
      <c r="F84" s="3"/>
      <c r="G84" s="2"/>
      <c r="H84" s="2"/>
      <c r="I84" s="2"/>
      <c r="J84" s="2"/>
      <c r="K84" s="8"/>
      <c r="L84" s="8"/>
      <c r="O84" s="30"/>
      <c r="P84" s="30"/>
      <c r="Q84" s="33"/>
      <c r="R84" s="33"/>
      <c r="S84" s="31"/>
      <c r="T84" s="31"/>
      <c r="V84" s="7"/>
      <c r="W84" s="7"/>
      <c r="X84" s="8"/>
      <c r="Y84" s="8"/>
      <c r="Z84" s="7"/>
      <c r="AA84" s="8"/>
      <c r="AB84" s="8"/>
      <c r="AC84" s="8"/>
      <c r="AD84" s="8"/>
      <c r="AE84" s="7"/>
      <c r="AF84" s="7"/>
      <c r="AG84" s="8"/>
      <c r="AH84" s="8"/>
      <c r="AI84" s="8"/>
      <c r="AJ84" s="7"/>
      <c r="AK84" s="8"/>
      <c r="AL84" s="8"/>
      <c r="AM84" s="7"/>
      <c r="AN84" s="7"/>
      <c r="AO84" s="8"/>
      <c r="AP84" s="1"/>
      <c r="AQ84" s="1"/>
      <c r="BI84" s="7"/>
      <c r="BJ84" s="7"/>
      <c r="BK84" s="7"/>
      <c r="BL84" s="7"/>
      <c r="CM84" s="16">
        <v>4877.3100000000004</v>
      </c>
      <c r="CN84" s="79">
        <v>1.9878799999999999E-2</v>
      </c>
      <c r="CO84" s="79">
        <v>4541.4799999999996</v>
      </c>
      <c r="CP84" s="79">
        <v>6976000</v>
      </c>
      <c r="CQ84" s="79">
        <v>2.0684499999999999</v>
      </c>
    </row>
    <row r="85" spans="1:126" s="6" customFormat="1" x14ac:dyDescent="0.2">
      <c r="A85" s="1"/>
      <c r="B85" s="1" t="s">
        <v>71</v>
      </c>
      <c r="C85" s="1" t="s">
        <v>49</v>
      </c>
      <c r="E85" s="28"/>
      <c r="F85" s="28"/>
      <c r="H85" s="1"/>
      <c r="I85" s="1"/>
      <c r="J85" s="1"/>
      <c r="K85" s="8"/>
      <c r="L85" s="8"/>
      <c r="O85" s="30"/>
      <c r="P85" s="30"/>
      <c r="Q85" s="1"/>
      <c r="R85" s="1"/>
      <c r="S85" s="31"/>
      <c r="T85" s="31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H85" s="7"/>
      <c r="AI85" s="7"/>
      <c r="AJ85" s="7"/>
      <c r="AK85" s="7"/>
      <c r="AL85" s="7"/>
      <c r="AM85" s="7"/>
      <c r="AN85" s="7"/>
      <c r="AP85" s="1"/>
      <c r="AQ85" s="1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7"/>
      <c r="BJ85" s="7"/>
      <c r="BK85" s="7"/>
      <c r="BL85" s="7"/>
      <c r="BN85" s="30"/>
      <c r="BO85" s="31"/>
      <c r="BP85" s="31"/>
      <c r="BQ85" s="30"/>
      <c r="BR85" s="30"/>
      <c r="BS85" s="30"/>
      <c r="BT85" s="30"/>
      <c r="BU85" s="30"/>
      <c r="BV85" s="30"/>
      <c r="CM85" s="16">
        <v>4946.91</v>
      </c>
      <c r="CN85" s="79">
        <v>2.4062299999999998E-2</v>
      </c>
      <c r="CO85" s="79">
        <v>4568.21</v>
      </c>
      <c r="CP85" s="79">
        <v>7107170</v>
      </c>
      <c r="CQ85" s="79">
        <v>2.0414500000000002</v>
      </c>
    </row>
    <row r="86" spans="1:126" s="6" customFormat="1" x14ac:dyDescent="0.2">
      <c r="A86" s="1"/>
      <c r="B86" s="1"/>
      <c r="C86" s="1"/>
      <c r="D86" s="17" t="s">
        <v>69</v>
      </c>
      <c r="E86" s="3">
        <v>0.33325000000000005</v>
      </c>
      <c r="F86" s="3">
        <v>1.0606601717798223E-3</v>
      </c>
      <c r="G86" s="22">
        <v>17.796033333333334</v>
      </c>
      <c r="H86" s="22">
        <v>3.2156160633176924E-2</v>
      </c>
      <c r="I86" s="22"/>
      <c r="J86" s="22"/>
      <c r="K86" s="22">
        <v>16.482136657273834</v>
      </c>
      <c r="L86" s="22">
        <v>0.10369726125962869</v>
      </c>
      <c r="M86" s="47">
        <v>8.3888999999999996</v>
      </c>
      <c r="N86" s="47">
        <v>3.1056E-2</v>
      </c>
      <c r="O86" s="48">
        <v>445.16</v>
      </c>
      <c r="P86" s="48">
        <v>2.1049000000000002</v>
      </c>
      <c r="Q86" s="24">
        <f>-183.188*K86+15.605*K86^2+2.785*K86^3</f>
        <v>13689.916852394797</v>
      </c>
      <c r="R86" s="25">
        <f>5.6086E-24*Q86^6-9.5099E-19*Q86^5+0.000000000000063444*Q86^4-0.0000000020986*Q86^3+0.000037293*Q86^2-0.30595*Q86+1213.6</f>
        <v>438.10376919798227</v>
      </c>
      <c r="S86" s="55">
        <v>5169.6000000000004</v>
      </c>
      <c r="T86" s="55">
        <v>248.13</v>
      </c>
      <c r="V86" s="47">
        <v>6.5594000000000001</v>
      </c>
      <c r="W86" s="47">
        <v>6.1549E-2</v>
      </c>
      <c r="X86" s="7"/>
      <c r="Y86" s="7"/>
      <c r="Z86" s="7"/>
      <c r="AA86" s="7"/>
      <c r="AB86" s="7"/>
      <c r="AC86" s="7"/>
      <c r="AD86" s="7"/>
      <c r="AE86" s="47"/>
      <c r="AF86" s="47"/>
      <c r="AH86" s="7"/>
      <c r="AI86" s="7"/>
      <c r="AJ86" s="7"/>
      <c r="AK86" s="7"/>
      <c r="AL86" s="7"/>
      <c r="AM86" s="47"/>
      <c r="AN86" s="47"/>
      <c r="AP86" s="1"/>
      <c r="AQ86" s="1"/>
      <c r="BI86" s="7"/>
      <c r="BJ86" s="7"/>
      <c r="BK86" s="7"/>
      <c r="BL86" s="7"/>
      <c r="CM86" s="16">
        <v>5016.51</v>
      </c>
      <c r="CN86" s="79">
        <v>2.9019300000000001E-2</v>
      </c>
      <c r="CO86" s="79">
        <v>4595.3900000000003</v>
      </c>
      <c r="CP86" s="79">
        <v>7242440</v>
      </c>
      <c r="CQ86" s="79">
        <v>2.0134799999999999</v>
      </c>
    </row>
    <row r="87" spans="1:126" s="6" customFormat="1" x14ac:dyDescent="0.2">
      <c r="A87" s="1"/>
      <c r="B87" s="1"/>
      <c r="C87" s="1"/>
      <c r="D87" s="1" t="s">
        <v>72</v>
      </c>
      <c r="E87" s="3">
        <v>0.30982499999999996</v>
      </c>
      <c r="F87" s="3">
        <v>2.7932955446927049E-3</v>
      </c>
      <c r="G87" s="1"/>
      <c r="H87" s="1"/>
      <c r="I87" s="22">
        <v>17.723362405832304</v>
      </c>
      <c r="J87" s="22">
        <v>0.25955365331019853</v>
      </c>
      <c r="Q87" s="24"/>
      <c r="R87" s="25"/>
      <c r="S87" s="55"/>
      <c r="T87" s="31"/>
      <c r="U87" s="8"/>
      <c r="X87" s="8">
        <v>2.2664</v>
      </c>
      <c r="Y87" s="8">
        <v>0.17866000000000001</v>
      </c>
      <c r="Z87" s="7"/>
      <c r="AA87" s="8">
        <v>9.4467999999999996</v>
      </c>
      <c r="AB87" s="8">
        <v>0.39272000000000001</v>
      </c>
      <c r="AC87" s="8">
        <v>15.603</v>
      </c>
      <c r="AD87" s="8">
        <v>0.14878</v>
      </c>
      <c r="AE87" s="8">
        <f>(AC87/(AC87-AA87))*X87</f>
        <v>5.7442317013742237</v>
      </c>
      <c r="AF87" s="8">
        <f>AVERAGE(ABS(AE87-((AC87-AD87)/((AC87-AD87)-AA87)*X87)),ABS(AE87-((AC87+AD87)/((AC87+AD87)-AA87))*X87),ABS(AE87-(AC87/(AC87-(AA87-AB87)))*X87),ABS(AE87-(AC87/(AC87-(AA87+AB87)))*X87),ABS(AE87-(AC87/(AC87-AA87))*(X87-Y87)),ABS(AE87-(AC87/(AC87-AA87))*(X87+Y87)))</f>
        <v>0.30161780700919066</v>
      </c>
      <c r="AH87" s="8">
        <v>2.2079789999999999</v>
      </c>
      <c r="AI87" s="8">
        <v>0.183201</v>
      </c>
      <c r="AJ87" s="7"/>
      <c r="AK87" s="8">
        <v>16.054169000000002</v>
      </c>
      <c r="AL87" s="8">
        <v>0.19123100000000001</v>
      </c>
      <c r="AM87" s="8">
        <f>(AK87/(AK87-AA87))*AH87</f>
        <v>5.3648082942622084</v>
      </c>
      <c r="AN87" s="8">
        <f>AVERAGE(ABS(AM87-((AK87-AL87)/((AK87-AL87)-AA87)*AH87)),ABS(AM87-((AK87+AL87)/((AK87+AL87)-AA87))*AH87),ABS(AM87-(AK87/(AK87-(AA87-AB87)))*AH87),ABS(AM87-(AK87/(AK87-(AA87+AB87)))*AH87),ABS(AM87-(AK87/(AK87-AA87))*(AH87-AI87)),ABS(AM87-(AK87/(AK87-AA87))*(AH87+AI87)))</f>
        <v>0.28552294677318368</v>
      </c>
      <c r="AP87" s="1"/>
      <c r="AQ87" s="1"/>
      <c r="BI87" s="7"/>
      <c r="BJ87" s="7"/>
      <c r="BK87" s="7"/>
      <c r="BL87" s="7"/>
      <c r="BT87"/>
      <c r="CM87" s="16">
        <v>5086.1099999999997</v>
      </c>
      <c r="CN87" s="79">
        <v>3.4872599999999997E-2</v>
      </c>
      <c r="CO87" s="79">
        <v>4623.09</v>
      </c>
      <c r="CP87" s="79">
        <v>7382170</v>
      </c>
      <c r="CQ87" s="79">
        <v>1.98447</v>
      </c>
    </row>
    <row r="88" spans="1:126" s="6" customFormat="1" ht="12.75" customHeight="1" x14ac:dyDescent="0.2">
      <c r="A88" s="1"/>
      <c r="B88" s="1"/>
      <c r="C88" s="1"/>
      <c r="D88" s="38" t="s">
        <v>67</v>
      </c>
      <c r="E88" s="3">
        <v>1.5293199999999998</v>
      </c>
      <c r="F88" s="3">
        <v>9.6540147089176857E-4</v>
      </c>
      <c r="G88" s="2"/>
      <c r="H88" s="2"/>
      <c r="I88" s="2"/>
      <c r="J88" s="2"/>
      <c r="K88" s="8">
        <v>15.191845032051289</v>
      </c>
      <c r="L88" s="8">
        <v>6.7853384862054875E-2</v>
      </c>
      <c r="M88" s="8">
        <v>8.2708999999999993</v>
      </c>
      <c r="N88" s="8">
        <v>0.29518</v>
      </c>
      <c r="O88" s="10">
        <v>332.95</v>
      </c>
      <c r="P88" s="10">
        <v>12.265000000000001</v>
      </c>
      <c r="Q88" s="8"/>
      <c r="R88" s="8"/>
      <c r="T88" s="55"/>
      <c r="U88" s="8"/>
      <c r="V88" s="8">
        <f>(K88/(K88-M88))*$AQ$3/1000</f>
        <v>5.8168919343380177</v>
      </c>
      <c r="W88" s="8">
        <f>AVERAGE(ABS(V88-((K88-L88)/((K88-L88)-(M88-N88)))*$AQ$3/1000),ABS(V88-((K88+L88)/((K88+L88)-(M88+N88)))*$AQ$3/1000))</f>
        <v>0.21727787026397261</v>
      </c>
      <c r="AE88" s="8"/>
      <c r="AF88" s="8"/>
      <c r="AH88" s="7"/>
      <c r="AI88" s="7"/>
      <c r="AM88" s="8"/>
      <c r="AN88" s="8"/>
      <c r="AP88" s="1"/>
      <c r="AQ88" s="1"/>
      <c r="BI88" s="7"/>
      <c r="BJ88" s="7"/>
      <c r="BK88" s="7"/>
      <c r="BL88" s="7"/>
      <c r="BT88"/>
      <c r="CM88" s="16">
        <v>5155.7</v>
      </c>
      <c r="CN88" s="79">
        <v>4.17586E-2</v>
      </c>
      <c r="CO88" s="79">
        <v>4651.37</v>
      </c>
      <c r="CP88" s="79">
        <v>7526760</v>
      </c>
      <c r="CQ88" s="79">
        <v>1.9543499999999998</v>
      </c>
      <c r="CR88" s="33"/>
    </row>
    <row r="89" spans="1:126" x14ac:dyDescent="0.2">
      <c r="A89" s="1"/>
      <c r="B89" s="1"/>
      <c r="C89" s="1"/>
      <c r="D89" s="1"/>
      <c r="E89" s="3"/>
      <c r="F89" s="3"/>
      <c r="G89" s="2"/>
      <c r="H89" s="2"/>
      <c r="I89" s="2"/>
      <c r="J89" s="2"/>
      <c r="K89" s="8"/>
      <c r="L89" s="8"/>
      <c r="M89" s="22"/>
      <c r="N89" s="8"/>
      <c r="O89" s="23"/>
      <c r="P89" s="23"/>
      <c r="Q89" s="8"/>
      <c r="R89" s="8"/>
      <c r="S89" s="8"/>
      <c r="T89" s="8"/>
      <c r="U89" s="8"/>
      <c r="V89" s="8"/>
      <c r="W89" s="8"/>
      <c r="X89" s="7"/>
      <c r="Y89" s="7"/>
      <c r="Z89" s="7"/>
      <c r="AA89" s="8"/>
      <c r="AB89" s="8"/>
      <c r="AC89" s="8"/>
      <c r="AD89" s="8"/>
      <c r="AE89" s="8"/>
      <c r="AF89" s="8"/>
      <c r="AG89" s="6"/>
      <c r="AH89" s="7"/>
      <c r="AI89" s="7"/>
      <c r="AJ89" s="7"/>
      <c r="AK89" s="8"/>
      <c r="AL89" s="8"/>
      <c r="AM89" s="8"/>
      <c r="AN89" s="8"/>
      <c r="AO89" s="6"/>
      <c r="AP89" s="1"/>
      <c r="AQ89" s="1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J89" s="7"/>
      <c r="BK89" s="7"/>
      <c r="BL89" s="7"/>
      <c r="BM89" s="6"/>
      <c r="BN89" s="6"/>
      <c r="BO89" s="6"/>
      <c r="BP89" s="6"/>
      <c r="BQ89" s="6"/>
      <c r="BR89" s="6"/>
      <c r="BS89" s="6"/>
      <c r="BT89"/>
      <c r="BU89" s="6"/>
      <c r="BV89" s="6"/>
      <c r="CH89" s="6"/>
      <c r="CI89" s="6"/>
      <c r="CJ89" s="6"/>
      <c r="CK89" s="6"/>
      <c r="CL89" s="6"/>
      <c r="CM89" s="16">
        <v>5225.3</v>
      </c>
      <c r="CN89" s="79">
        <v>4.9826099999999998E-2</v>
      </c>
      <c r="CO89" s="79">
        <v>4680.32</v>
      </c>
      <c r="CP89" s="79">
        <v>7676670</v>
      </c>
      <c r="CQ89" s="79">
        <v>1.9230399999999999</v>
      </c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E89" s="6"/>
      <c r="DF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</row>
    <row r="90" spans="1:126" s="6" customFormat="1" x14ac:dyDescent="0.2">
      <c r="AH90" s="7"/>
      <c r="AI90" s="7"/>
      <c r="AP90" s="31"/>
      <c r="AQ90" s="31"/>
      <c r="AU90" s="28"/>
      <c r="AV90" s="28"/>
      <c r="AW90" s="28"/>
      <c r="AX90" s="28"/>
      <c r="AY90" s="28"/>
      <c r="AZ90" s="28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O90" s="31"/>
      <c r="BP90" s="31"/>
      <c r="BT90"/>
      <c r="CM90" s="16">
        <v>5294.9</v>
      </c>
      <c r="CN90" s="79">
        <v>5.9234599999999998E-2</v>
      </c>
      <c r="CO90" s="79">
        <v>4710.01</v>
      </c>
      <c r="CP90" s="79">
        <v>7832410</v>
      </c>
      <c r="CQ90" s="79">
        <v>1.8904400000000001</v>
      </c>
      <c r="DC90" s="35"/>
      <c r="DD90" s="35"/>
      <c r="DE90" s="33"/>
      <c r="DF90" s="33"/>
      <c r="DG90" s="35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</row>
    <row r="91" spans="1:126" s="6" customFormat="1" x14ac:dyDescent="0.2">
      <c r="A91" s="1"/>
      <c r="B91" s="1"/>
      <c r="C91" s="1"/>
      <c r="D91" s="1"/>
      <c r="E91" s="3"/>
      <c r="F91" s="3"/>
      <c r="G91" s="33"/>
      <c r="H91" s="33"/>
      <c r="I91" s="33"/>
      <c r="J91" s="33"/>
      <c r="K91" s="8"/>
      <c r="L91" s="8"/>
      <c r="M91" s="22"/>
      <c r="N91" s="8"/>
      <c r="O91" s="23"/>
      <c r="P91" s="23"/>
      <c r="Q91" s="8"/>
      <c r="R91" s="8"/>
      <c r="S91" s="8"/>
      <c r="T91" s="8"/>
      <c r="U91" s="8"/>
      <c r="V91" s="8"/>
      <c r="W91" s="8"/>
      <c r="X91" s="7"/>
      <c r="Y91" s="7"/>
      <c r="Z91" s="7"/>
      <c r="AA91" s="8"/>
      <c r="AB91" s="8"/>
      <c r="AC91" s="8"/>
      <c r="AD91" s="8"/>
      <c r="AE91" s="8"/>
      <c r="AF91" s="8"/>
      <c r="AJ91" s="7"/>
      <c r="AK91" s="8"/>
      <c r="AL91" s="8"/>
      <c r="AM91" s="8"/>
      <c r="AN91" s="8"/>
      <c r="AU91" s="28"/>
      <c r="AV91" s="28"/>
      <c r="AW91" s="28"/>
      <c r="AX91" s="28"/>
      <c r="AY91" s="28"/>
      <c r="AZ91" s="28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O91" s="31"/>
      <c r="BP91" s="31"/>
      <c r="CM91" s="16">
        <v>5364.5</v>
      </c>
      <c r="CN91" s="79">
        <v>7.01513E-2</v>
      </c>
      <c r="CO91" s="79">
        <v>4740.54</v>
      </c>
      <c r="CP91" s="79">
        <v>7994590</v>
      </c>
      <c r="CQ91" s="79">
        <v>1.8564500000000002</v>
      </c>
    </row>
    <row r="92" spans="1:126" s="6" customFormat="1" x14ac:dyDescent="0.2">
      <c r="A92" s="1"/>
      <c r="B92" s="1"/>
      <c r="C92" s="1"/>
      <c r="D92" s="1"/>
      <c r="E92" s="45"/>
      <c r="F92" s="45"/>
      <c r="G92" s="35"/>
      <c r="H92" s="35"/>
      <c r="I92" s="35"/>
      <c r="J92" s="35"/>
      <c r="AS92" s="35"/>
      <c r="AU92" s="28"/>
      <c r="AV92" s="28"/>
      <c r="AW92" s="28"/>
      <c r="AX92" s="28"/>
      <c r="AY92" s="28"/>
      <c r="AZ92" s="28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O92" s="31"/>
      <c r="BP92" s="31"/>
      <c r="CM92" s="16">
        <v>5434.09</v>
      </c>
      <c r="CN92" s="79">
        <v>8.2746899999999998E-2</v>
      </c>
      <c r="CO92" s="79">
        <v>4772.03</v>
      </c>
      <c r="CP92" s="79">
        <v>8163890</v>
      </c>
      <c r="CQ92" s="79">
        <v>1.8209300000000002</v>
      </c>
    </row>
    <row r="93" spans="1:126" s="6" customFormat="1" x14ac:dyDescent="0.2">
      <c r="AG93" s="7"/>
      <c r="AO93" s="7"/>
      <c r="AU93" s="28"/>
      <c r="AV93" s="28"/>
      <c r="AW93" s="28"/>
      <c r="AX93" s="28"/>
      <c r="AY93" s="28"/>
      <c r="AZ93" s="28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O93" s="31"/>
      <c r="BP93" s="31"/>
      <c r="CM93" s="16">
        <v>5503.69</v>
      </c>
      <c r="CN93" s="79">
        <v>9.7191200000000005E-2</v>
      </c>
      <c r="CO93" s="79">
        <v>4804.62</v>
      </c>
      <c r="CP93" s="79">
        <v>8341140</v>
      </c>
      <c r="CQ93" s="79">
        <v>1.7837499999999999</v>
      </c>
    </row>
    <row r="94" spans="1:126" s="6" customFormat="1" x14ac:dyDescent="0.2">
      <c r="AG94" s="7"/>
      <c r="AO94" s="7"/>
      <c r="AU94" s="28"/>
      <c r="AV94" s="28"/>
      <c r="AW94" s="28"/>
      <c r="AX94" s="28"/>
      <c r="AY94" s="28"/>
      <c r="AZ94" s="28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O94" s="31"/>
      <c r="BP94" s="31"/>
      <c r="CM94" s="16">
        <v>5573.29</v>
      </c>
      <c r="CN94" s="79">
        <v>0.113649</v>
      </c>
      <c r="CO94" s="79">
        <v>4838.46</v>
      </c>
      <c r="CP94" s="79">
        <v>8527320</v>
      </c>
      <c r="CQ94" s="79">
        <v>1.74472</v>
      </c>
      <c r="CR94" s="33"/>
    </row>
    <row r="95" spans="1:126" s="6" customFormat="1" x14ac:dyDescent="0.2">
      <c r="AG95" s="7"/>
      <c r="AH95" s="35"/>
      <c r="AI95" s="35"/>
      <c r="AO95" s="7"/>
      <c r="BI95" s="7"/>
      <c r="BJ95" s="7"/>
      <c r="BK95" s="7"/>
      <c r="BL95" s="7"/>
      <c r="CM95" s="16">
        <v>5642.89</v>
      </c>
      <c r="CN95" s="79">
        <v>0.13227800000000001</v>
      </c>
      <c r="CO95" s="79">
        <v>4873.75</v>
      </c>
      <c r="CP95" s="79">
        <v>8723640</v>
      </c>
      <c r="CQ95" s="79">
        <v>1.7036300000000002</v>
      </c>
    </row>
    <row r="96" spans="1:126" s="6" customFormat="1" x14ac:dyDescent="0.2">
      <c r="AG96" s="7"/>
      <c r="AH96" s="35"/>
      <c r="AI96" s="35"/>
      <c r="AO96" s="7"/>
      <c r="BI96" s="7"/>
      <c r="BJ96" s="7"/>
      <c r="BK96" s="7"/>
      <c r="BL96" s="7"/>
      <c r="CM96" s="16">
        <v>5712.48</v>
      </c>
      <c r="CN96" s="79">
        <v>0.153222</v>
      </c>
      <c r="CO96" s="79">
        <v>4910.75</v>
      </c>
      <c r="CP96" s="79">
        <v>8931630</v>
      </c>
      <c r="CQ96" s="79">
        <v>1.6602000000000001</v>
      </c>
    </row>
    <row r="97" spans="33:95" s="6" customFormat="1" x14ac:dyDescent="0.2">
      <c r="AG97" s="7"/>
      <c r="AH97" s="35"/>
      <c r="AI97" s="35"/>
      <c r="AO97" s="7"/>
      <c r="BI97" s="7"/>
      <c r="BJ97" s="7"/>
      <c r="BK97" s="7"/>
      <c r="BL97" s="7"/>
      <c r="CM97" s="16">
        <v>5782.08</v>
      </c>
      <c r="CN97" s="79">
        <v>0.176616</v>
      </c>
      <c r="CO97" s="79">
        <v>4949.78</v>
      </c>
      <c r="CP97" s="79">
        <v>9153250</v>
      </c>
      <c r="CQ97" s="79">
        <v>1.6140699999999999</v>
      </c>
    </row>
    <row r="98" spans="33:95" s="6" customFormat="1" x14ac:dyDescent="0.2">
      <c r="AG98" s="7"/>
      <c r="AH98" s="35"/>
      <c r="AI98" s="35"/>
      <c r="AO98" s="7"/>
      <c r="AP98" s="1"/>
      <c r="AQ98" s="1"/>
      <c r="BI98" s="7"/>
      <c r="BJ98" s="7"/>
      <c r="BK98" s="7"/>
      <c r="BL98" s="7"/>
      <c r="CM98" s="16">
        <v>5851.68</v>
      </c>
      <c r="CN98" s="79">
        <v>0.20258000000000001</v>
      </c>
      <c r="CO98" s="79">
        <v>4991.2700000000004</v>
      </c>
      <c r="CP98" s="79">
        <v>9391070</v>
      </c>
      <c r="CQ98" s="79">
        <v>1.56474</v>
      </c>
    </row>
    <row r="99" spans="33:95" s="6" customFormat="1" x14ac:dyDescent="0.2">
      <c r="AH99" s="35"/>
      <c r="AI99" s="35"/>
      <c r="AP99" s="1"/>
      <c r="AQ99" s="1"/>
      <c r="BI99" s="7"/>
      <c r="BJ99" s="7"/>
      <c r="BK99" s="7"/>
      <c r="BL99" s="7"/>
      <c r="CM99" s="16">
        <v>5921.28</v>
      </c>
      <c r="CN99" s="79">
        <v>0.23122200000000001</v>
      </c>
      <c r="CO99" s="79">
        <v>5035.84</v>
      </c>
      <c r="CP99" s="79">
        <v>9648690</v>
      </c>
      <c r="CQ99" s="79">
        <v>1.5115699999999999</v>
      </c>
    </row>
    <row r="100" spans="33:95" x14ac:dyDescent="0.2">
      <c r="AH100" s="35"/>
      <c r="AI100" s="35"/>
      <c r="CM100" s="16">
        <v>5990.88</v>
      </c>
      <c r="CN100" s="79">
        <v>0.26264199999999999</v>
      </c>
      <c r="CO100" s="79">
        <v>5084.34</v>
      </c>
      <c r="CP100" s="79">
        <v>9931260</v>
      </c>
      <c r="CQ100" s="79">
        <v>1.45357</v>
      </c>
    </row>
    <row r="101" spans="33:95" x14ac:dyDescent="0.2">
      <c r="AH101" s="6"/>
      <c r="AI101" s="6"/>
      <c r="CM101" s="16">
        <v>6060.47</v>
      </c>
      <c r="CN101" s="79">
        <v>0.29692499999999999</v>
      </c>
      <c r="CO101" s="79">
        <v>5138.1400000000003</v>
      </c>
      <c r="CP101" s="79">
        <v>10246800</v>
      </c>
      <c r="CQ101" s="79">
        <v>1.38924</v>
      </c>
    </row>
    <row r="102" spans="33:95" x14ac:dyDescent="0.2">
      <c r="AH102" s="35"/>
      <c r="AI102" s="35"/>
      <c r="CM102" s="16">
        <v>6130.07</v>
      </c>
      <c r="CN102" s="79">
        <v>0.33415099999999998</v>
      </c>
      <c r="CO102" s="79">
        <v>5199.57</v>
      </c>
      <c r="CP102" s="79">
        <v>10608800</v>
      </c>
      <c r="CQ102" s="79">
        <v>1.31603</v>
      </c>
    </row>
    <row r="103" spans="33:95" x14ac:dyDescent="0.2">
      <c r="AH103" s="35"/>
      <c r="AI103" s="35"/>
      <c r="CM103" s="16">
        <v>6199.67</v>
      </c>
      <c r="CN103" s="79">
        <v>0.37439099999999997</v>
      </c>
      <c r="CO103" s="79">
        <v>5273.33</v>
      </c>
      <c r="CP103" s="79">
        <v>11044700</v>
      </c>
      <c r="CQ103" s="79">
        <v>1.22875</v>
      </c>
    </row>
    <row r="104" spans="33:95" x14ac:dyDescent="0.2">
      <c r="AH104" s="6"/>
      <c r="AI104" s="6"/>
      <c r="CM104" s="16">
        <v>6269.27</v>
      </c>
      <c r="CN104" s="79">
        <v>0.417709</v>
      </c>
      <c r="CO104" s="79">
        <v>5372.76</v>
      </c>
      <c r="CP104" s="79">
        <v>11631400</v>
      </c>
      <c r="CQ104" s="79">
        <v>1.1128</v>
      </c>
    </row>
    <row r="105" spans="33:95" x14ac:dyDescent="0.2">
      <c r="AH105" s="35"/>
      <c r="AI105" s="35"/>
      <c r="CM105" s="69">
        <v>6338.86</v>
      </c>
      <c r="CN105" s="80">
        <v>0.46561799999999998</v>
      </c>
      <c r="CO105" s="80">
        <v>5604.22</v>
      </c>
      <c r="CP105" s="80">
        <v>12972800</v>
      </c>
      <c r="CQ105" s="81">
        <v>0.85701800000000006</v>
      </c>
    </row>
    <row r="106" spans="33:95" x14ac:dyDescent="0.2">
      <c r="AH106" s="35"/>
      <c r="AI106" s="35"/>
      <c r="CM106" s="72">
        <v>6338.86</v>
      </c>
      <c r="CN106" s="82">
        <v>0.46561799999999998</v>
      </c>
      <c r="CO106" s="82">
        <v>5604.22</v>
      </c>
      <c r="CP106" s="82">
        <v>12972800</v>
      </c>
      <c r="CQ106" s="83">
        <v>0.85701800000000006</v>
      </c>
    </row>
    <row r="107" spans="33:95" x14ac:dyDescent="0.2">
      <c r="AH107" s="35"/>
      <c r="AI107" s="35"/>
      <c r="CM107" s="16">
        <v>6269.27</v>
      </c>
      <c r="CN107" s="79">
        <v>0.417709</v>
      </c>
      <c r="CO107" s="79">
        <v>5868.09</v>
      </c>
      <c r="CP107" s="79">
        <v>14411600</v>
      </c>
      <c r="CQ107" s="79">
        <v>0.59645500000000007</v>
      </c>
    </row>
    <row r="108" spans="33:95" x14ac:dyDescent="0.2">
      <c r="AH108" s="35"/>
      <c r="AI108" s="35"/>
      <c r="CM108" s="16">
        <v>6199.67</v>
      </c>
      <c r="CN108" s="79">
        <v>0.37439099999999997</v>
      </c>
      <c r="CO108" s="79">
        <v>5973.6</v>
      </c>
      <c r="CP108" s="79">
        <v>14946600</v>
      </c>
      <c r="CQ108" s="79">
        <v>0.50324000000000002</v>
      </c>
    </row>
    <row r="109" spans="33:95" x14ac:dyDescent="0.2">
      <c r="AH109" s="35"/>
      <c r="AI109" s="35"/>
      <c r="CM109" s="16">
        <v>6130.07</v>
      </c>
      <c r="CN109" s="79">
        <v>0.33415099999999998</v>
      </c>
      <c r="CO109" s="79">
        <v>6059.97</v>
      </c>
      <c r="CP109" s="79">
        <v>15364400</v>
      </c>
      <c r="CQ109" s="79">
        <v>0.43266500000000002</v>
      </c>
    </row>
    <row r="110" spans="33:95" x14ac:dyDescent="0.2">
      <c r="AH110" s="6"/>
      <c r="AI110" s="6"/>
      <c r="CM110" s="16">
        <v>6060.47</v>
      </c>
      <c r="CN110" s="79">
        <v>0.29692499999999999</v>
      </c>
      <c r="CO110" s="79">
        <v>6136.18</v>
      </c>
      <c r="CP110" s="79">
        <v>15716800</v>
      </c>
      <c r="CQ110" s="79">
        <v>0.37492700000000001</v>
      </c>
    </row>
    <row r="111" spans="33:95" x14ac:dyDescent="0.2">
      <c r="AH111" s="6"/>
      <c r="AI111" s="6"/>
      <c r="CM111" s="16">
        <v>5990.88</v>
      </c>
      <c r="CN111" s="79">
        <v>0.26264199999999999</v>
      </c>
      <c r="CO111" s="79">
        <v>6206.13</v>
      </c>
      <c r="CP111" s="79">
        <v>16026000</v>
      </c>
      <c r="CQ111" s="79">
        <v>0.32585500000000001</v>
      </c>
    </row>
    <row r="112" spans="33:95" x14ac:dyDescent="0.2">
      <c r="AH112" s="6"/>
      <c r="AI112" s="6"/>
      <c r="CM112" s="16">
        <v>5921.28</v>
      </c>
      <c r="CN112" s="79">
        <v>0.23122200000000001</v>
      </c>
      <c r="CO112" s="79">
        <v>6271.93</v>
      </c>
      <c r="CP112" s="79">
        <v>16304100</v>
      </c>
      <c r="CQ112" s="79">
        <v>0.28324700000000003</v>
      </c>
    </row>
    <row r="113" spans="34:95" x14ac:dyDescent="0.2">
      <c r="AH113" s="6"/>
      <c r="AI113" s="6"/>
      <c r="CM113" s="16">
        <v>5851.68</v>
      </c>
      <c r="CN113" s="79">
        <v>0.20258000000000001</v>
      </c>
      <c r="CO113" s="79">
        <v>6334.89</v>
      </c>
      <c r="CP113" s="79">
        <v>16558300</v>
      </c>
      <c r="CQ113" s="79">
        <v>0.24578700000000001</v>
      </c>
    </row>
    <row r="114" spans="34:95" x14ac:dyDescent="0.2">
      <c r="AH114" s="6"/>
      <c r="AI114" s="6"/>
      <c r="CM114" s="16">
        <v>5782.08</v>
      </c>
      <c r="CN114" s="79">
        <v>0.176616</v>
      </c>
      <c r="CO114" s="79">
        <v>6395.92</v>
      </c>
      <c r="CP114" s="79">
        <v>16793300</v>
      </c>
      <c r="CQ114" s="79">
        <v>0.21262700000000001</v>
      </c>
    </row>
    <row r="115" spans="34:95" x14ac:dyDescent="0.2">
      <c r="AH115" s="6"/>
      <c r="AI115" s="6"/>
      <c r="CM115" s="16">
        <v>5712.48</v>
      </c>
      <c r="CN115" s="79">
        <v>0.153222</v>
      </c>
      <c r="CO115" s="79">
        <v>6455.64</v>
      </c>
      <c r="CP115" s="79">
        <v>17012200</v>
      </c>
      <c r="CQ115" s="79">
        <v>0.18319199999999999</v>
      </c>
    </row>
    <row r="116" spans="34:95" x14ac:dyDescent="0.2">
      <c r="AH116" s="6"/>
      <c r="AI116" s="6"/>
      <c r="CM116" s="16">
        <v>5642.89</v>
      </c>
      <c r="CN116" s="79">
        <v>0.13227800000000001</v>
      </c>
      <c r="CO116" s="79">
        <v>6514.52</v>
      </c>
      <c r="CP116" s="79">
        <v>17217300</v>
      </c>
      <c r="CQ116" s="79">
        <v>0.15707199999999999</v>
      </c>
    </row>
    <row r="117" spans="34:95" x14ac:dyDescent="0.2">
      <c r="AH117" s="6"/>
      <c r="AI117" s="6"/>
      <c r="CM117" s="16">
        <v>5573.29</v>
      </c>
      <c r="CN117" s="79">
        <v>0.113649</v>
      </c>
      <c r="CO117" s="79">
        <v>6572.87</v>
      </c>
      <c r="CP117" s="79">
        <v>17409900</v>
      </c>
      <c r="CQ117" s="79">
        <v>0.13395899999999999</v>
      </c>
    </row>
    <row r="118" spans="34:95" x14ac:dyDescent="0.2">
      <c r="AH118" s="6"/>
      <c r="AI118" s="6"/>
      <c r="CM118" s="16">
        <v>5503.69</v>
      </c>
      <c r="CN118" s="79">
        <v>9.7191200000000005E-2</v>
      </c>
      <c r="CO118" s="79">
        <v>6630.92</v>
      </c>
      <c r="CP118" s="79">
        <v>17591000</v>
      </c>
      <c r="CQ118" s="79">
        <v>0.11361</v>
      </c>
    </row>
    <row r="119" spans="34:95" x14ac:dyDescent="0.2">
      <c r="AH119" s="6"/>
      <c r="AI119" s="6"/>
      <c r="CM119" s="16">
        <v>5434.09</v>
      </c>
      <c r="CN119" s="79">
        <v>8.2746899999999998E-2</v>
      </c>
      <c r="CO119" s="79">
        <v>6688.81</v>
      </c>
      <c r="CP119" s="79">
        <v>17761000</v>
      </c>
      <c r="CQ119" s="79">
        <v>9.5810900000000004E-2</v>
      </c>
    </row>
    <row r="120" spans="34:95" x14ac:dyDescent="0.2">
      <c r="AH120" s="6"/>
      <c r="AI120" s="6"/>
      <c r="CM120" s="16">
        <v>5364.5</v>
      </c>
      <c r="CN120" s="79">
        <v>7.01513E-2</v>
      </c>
      <c r="CO120" s="79">
        <v>6746.6</v>
      </c>
      <c r="CP120" s="79">
        <v>17920300</v>
      </c>
      <c r="CQ120" s="79">
        <v>8.036320000000001E-2</v>
      </c>
    </row>
    <row r="121" spans="34:95" x14ac:dyDescent="0.2">
      <c r="AH121" s="6"/>
      <c r="AI121" s="6"/>
      <c r="CM121" s="16">
        <v>5294.9</v>
      </c>
      <c r="CN121" s="79">
        <v>5.9234599999999998E-2</v>
      </c>
      <c r="CO121" s="79">
        <v>6804.29</v>
      </c>
      <c r="CP121" s="79">
        <v>18068900</v>
      </c>
      <c r="CQ121" s="79">
        <v>6.7066299999999995E-2</v>
      </c>
    </row>
    <row r="122" spans="34:95" x14ac:dyDescent="0.2">
      <c r="AH122" s="6"/>
      <c r="AI122" s="6"/>
      <c r="CM122" s="16">
        <v>5225.3</v>
      </c>
      <c r="CN122" s="79">
        <v>4.9826099999999998E-2</v>
      </c>
      <c r="CO122" s="79">
        <v>6861.85</v>
      </c>
      <c r="CP122" s="79">
        <v>18206800</v>
      </c>
      <c r="CQ122" s="79">
        <v>5.5714799999999995E-2</v>
      </c>
    </row>
    <row r="123" spans="34:95" x14ac:dyDescent="0.2">
      <c r="AH123" s="6"/>
      <c r="AI123" s="6"/>
      <c r="CM123" s="16">
        <v>5155.7</v>
      </c>
      <c r="CN123" s="79">
        <v>4.17586E-2</v>
      </c>
      <c r="CO123" s="79">
        <v>6919.26</v>
      </c>
      <c r="CP123" s="79">
        <v>18334100</v>
      </c>
      <c r="CQ123" s="79">
        <v>4.6098599999999997E-2</v>
      </c>
    </row>
    <row r="124" spans="34:95" x14ac:dyDescent="0.2">
      <c r="AH124" s="8"/>
      <c r="AI124" s="8"/>
      <c r="CM124" s="16">
        <v>5086.1099999999997</v>
      </c>
      <c r="CN124" s="79">
        <v>3.4872599999999997E-2</v>
      </c>
      <c r="CO124" s="79">
        <v>6976.48</v>
      </c>
      <c r="CP124" s="79">
        <v>18451100</v>
      </c>
      <c r="CQ124" s="79">
        <v>3.8008099999999996E-2</v>
      </c>
    </row>
    <row r="125" spans="34:95" x14ac:dyDescent="0.2">
      <c r="AH125" s="8"/>
      <c r="AI125" s="8"/>
      <c r="CM125" s="16">
        <v>5016.51</v>
      </c>
      <c r="CN125" s="79">
        <v>2.9019300000000001E-2</v>
      </c>
      <c r="CO125" s="79">
        <v>7033.52</v>
      </c>
      <c r="CP125" s="79">
        <v>18558100</v>
      </c>
      <c r="CQ125" s="79">
        <v>3.12407E-2</v>
      </c>
    </row>
    <row r="126" spans="34:95" x14ac:dyDescent="0.2">
      <c r="AH126" s="8"/>
      <c r="AI126" s="8"/>
      <c r="CM126" s="16">
        <v>4946.91</v>
      </c>
      <c r="CN126" s="79">
        <v>2.4062299999999998E-2</v>
      </c>
      <c r="CO126" s="79">
        <v>7090.39</v>
      </c>
      <c r="CP126" s="79">
        <v>18655500</v>
      </c>
      <c r="CQ126" s="79">
        <v>2.5606500000000001E-2</v>
      </c>
    </row>
    <row r="127" spans="34:95" x14ac:dyDescent="0.2">
      <c r="AH127" s="8"/>
      <c r="AI127" s="8"/>
      <c r="CM127" s="16">
        <v>4877.3100000000004</v>
      </c>
      <c r="CN127" s="79">
        <v>1.9878799999999999E-2</v>
      </c>
      <c r="CO127" s="79">
        <v>7147.15</v>
      </c>
      <c r="CP127" s="79">
        <v>18743900</v>
      </c>
      <c r="CQ127" s="79">
        <v>2.0933499999999997E-2</v>
      </c>
    </row>
    <row r="128" spans="34:95" x14ac:dyDescent="0.2">
      <c r="AH128" s="8"/>
      <c r="AI128" s="8"/>
      <c r="CM128" s="16">
        <v>4807.71</v>
      </c>
      <c r="CN128" s="79">
        <v>1.636E-2</v>
      </c>
      <c r="CO128" s="79">
        <v>7203.9</v>
      </c>
      <c r="CP128" s="79">
        <v>18823900</v>
      </c>
      <c r="CQ128" s="79">
        <v>1.7069400000000002E-2</v>
      </c>
    </row>
    <row r="129" spans="34:95" x14ac:dyDescent="0.2">
      <c r="AH129" s="8"/>
      <c r="AI129" s="8"/>
      <c r="CM129" s="16">
        <v>4738.12</v>
      </c>
      <c r="CN129" s="79">
        <v>1.3409900000000001E-2</v>
      </c>
      <c r="CO129" s="79">
        <v>7260.74</v>
      </c>
      <c r="CP129" s="79">
        <v>18896200</v>
      </c>
      <c r="CQ129" s="79">
        <v>1.38818E-2</v>
      </c>
    </row>
    <row r="130" spans="34:95" x14ac:dyDescent="0.2">
      <c r="AH130" s="6"/>
      <c r="AI130" s="6"/>
      <c r="CM130" s="16">
        <v>4668.5200000000004</v>
      </c>
      <c r="CN130" s="79">
        <v>1.09449E-2</v>
      </c>
      <c r="CO130" s="79">
        <v>7317.8</v>
      </c>
      <c r="CP130" s="79">
        <v>18961400</v>
      </c>
      <c r="CQ130" s="79">
        <v>1.12579E-2</v>
      </c>
    </row>
    <row r="131" spans="34:95" x14ac:dyDescent="0.2">
      <c r="AH131" s="6"/>
      <c r="AI131" s="6"/>
      <c r="CM131" s="16">
        <v>4598.92</v>
      </c>
      <c r="CN131" s="79">
        <v>8.8924E-3</v>
      </c>
      <c r="CO131" s="79">
        <v>7375.25</v>
      </c>
      <c r="CP131" s="79">
        <v>19020300</v>
      </c>
      <c r="CQ131" s="79">
        <v>9.10212E-3</v>
      </c>
    </row>
    <row r="132" spans="34:95" x14ac:dyDescent="0.2">
      <c r="AH132" s="8"/>
      <c r="AI132" s="8"/>
      <c r="CM132" s="16">
        <v>4529.32</v>
      </c>
      <c r="CN132" s="79">
        <v>7.1897200000000001E-3</v>
      </c>
      <c r="CO132" s="79">
        <v>7433.23</v>
      </c>
      <c r="CP132" s="79">
        <v>19073600</v>
      </c>
      <c r="CQ132" s="79">
        <v>7.3344699999999992E-3</v>
      </c>
    </row>
    <row r="133" spans="34:95" x14ac:dyDescent="0.2">
      <c r="AH133" s="8"/>
      <c r="AI133" s="8"/>
      <c r="CM133" s="16">
        <v>4459.7299999999996</v>
      </c>
      <c r="CN133" s="79">
        <v>5.78285E-3</v>
      </c>
      <c r="CO133" s="79">
        <v>7491.95</v>
      </c>
      <c r="CP133" s="79">
        <v>19121800</v>
      </c>
      <c r="CQ133" s="79">
        <v>5.8881100000000002E-3</v>
      </c>
    </row>
    <row r="134" spans="34:95" x14ac:dyDescent="0.2">
      <c r="AH134" s="8"/>
      <c r="AI134" s="8"/>
      <c r="CM134" s="16">
        <v>4390.13</v>
      </c>
      <c r="CN134" s="79">
        <v>4.6253800000000001E-3</v>
      </c>
      <c r="CO134" s="79">
        <v>7551.57</v>
      </c>
      <c r="CP134" s="79">
        <v>19165700</v>
      </c>
      <c r="CQ134" s="79">
        <v>4.7074600000000001E-3</v>
      </c>
    </row>
    <row r="135" spans="34:95" x14ac:dyDescent="0.2">
      <c r="AH135" s="8"/>
      <c r="AI135" s="8"/>
      <c r="CM135" s="16">
        <v>4320.53</v>
      </c>
      <c r="CN135" s="79">
        <v>3.6775499999999999E-3</v>
      </c>
      <c r="CO135" s="79">
        <v>7612.31</v>
      </c>
      <c r="CP135" s="79">
        <v>19205900</v>
      </c>
      <c r="CQ135" s="79">
        <v>3.74633E-3</v>
      </c>
    </row>
    <row r="136" spans="34:95" x14ac:dyDescent="0.2">
      <c r="AH136" s="8"/>
      <c r="AI136" s="8"/>
      <c r="CM136" s="16">
        <v>4250.93</v>
      </c>
      <c r="CN136" s="79">
        <v>2.9053099999999999E-3</v>
      </c>
      <c r="CO136" s="79">
        <v>7674.39</v>
      </c>
      <c r="CP136" s="79">
        <v>19242900</v>
      </c>
      <c r="CQ136" s="79">
        <v>2.9663699999999999E-3</v>
      </c>
    </row>
    <row r="137" spans="34:95" x14ac:dyDescent="0.2">
      <c r="AH137" s="8"/>
      <c r="AI137" s="8"/>
      <c r="CM137" s="16">
        <v>4181.33</v>
      </c>
      <c r="CN137" s="79">
        <v>2.2795799999999998E-3</v>
      </c>
      <c r="CO137" s="79">
        <v>7738.01</v>
      </c>
      <c r="CP137" s="79">
        <v>19277300</v>
      </c>
      <c r="CQ137" s="79">
        <v>2.3357299999999998E-3</v>
      </c>
    </row>
    <row r="138" spans="34:95" x14ac:dyDescent="0.2">
      <c r="AH138" s="8"/>
      <c r="AI138" s="8"/>
      <c r="CM138" s="16">
        <v>4111.74</v>
      </c>
      <c r="CN138" s="79">
        <v>1.77557E-3</v>
      </c>
      <c r="CO138" s="79">
        <v>7803.43</v>
      </c>
      <c r="CP138" s="79">
        <v>19309800</v>
      </c>
      <c r="CQ138" s="79">
        <v>1.8279399999999999E-3</v>
      </c>
    </row>
    <row r="139" spans="34:95" x14ac:dyDescent="0.2">
      <c r="AH139" s="8"/>
      <c r="AI139" s="8"/>
      <c r="CM139" s="16">
        <v>4042.14</v>
      </c>
      <c r="CN139" s="79">
        <v>1.37224E-3</v>
      </c>
      <c r="CO139" s="79">
        <v>7870.89</v>
      </c>
      <c r="CP139" s="79">
        <v>19340800</v>
      </c>
      <c r="CQ139" s="79">
        <v>1.42099E-3</v>
      </c>
    </row>
    <row r="140" spans="34:95" x14ac:dyDescent="0.2">
      <c r="AH140" s="8"/>
      <c r="AI140" s="8"/>
      <c r="CM140" s="16">
        <v>3972.54</v>
      </c>
      <c r="CN140" s="79">
        <v>1.0517E-3</v>
      </c>
      <c r="CO140" s="79">
        <v>7940.66</v>
      </c>
      <c r="CP140" s="79">
        <v>19371000</v>
      </c>
      <c r="CQ140" s="79">
        <v>1.09661E-3</v>
      </c>
    </row>
    <row r="141" spans="34:95" x14ac:dyDescent="0.2">
      <c r="AH141" s="8"/>
      <c r="AI141" s="8"/>
      <c r="CM141" s="16">
        <v>3902.94</v>
      </c>
      <c r="CN141" s="79">
        <v>7.9888799999999999E-4</v>
      </c>
      <c r="CO141" s="79">
        <v>8013.04</v>
      </c>
      <c r="CP141" s="79">
        <v>19400700</v>
      </c>
      <c r="CQ141" s="79">
        <v>8.3959300000000002E-4</v>
      </c>
    </row>
    <row r="142" spans="34:95" x14ac:dyDescent="0.2">
      <c r="AH142" s="8"/>
      <c r="AI142" s="8"/>
      <c r="CM142" s="16">
        <v>3833.35</v>
      </c>
      <c r="CN142" s="79">
        <v>6.0110299999999997E-4</v>
      </c>
      <c r="CO142" s="79">
        <v>8088.33</v>
      </c>
      <c r="CP142" s="79">
        <v>19430700</v>
      </c>
      <c r="CQ142" s="79">
        <v>6.3730500000000001E-4</v>
      </c>
    </row>
    <row r="143" spans="34:95" x14ac:dyDescent="0.2">
      <c r="AH143" s="8"/>
      <c r="AI143" s="8"/>
      <c r="CM143" s="16">
        <v>3763.75</v>
      </c>
      <c r="CN143" s="79">
        <v>4.4771900000000001E-4</v>
      </c>
      <c r="CO143" s="79">
        <v>8166.86</v>
      </c>
      <c r="CP143" s="79">
        <v>19461400</v>
      </c>
      <c r="CQ143" s="79">
        <v>4.7927199999999999E-4</v>
      </c>
    </row>
    <row r="144" spans="34:95" x14ac:dyDescent="0.2">
      <c r="AH144" s="6"/>
      <c r="AI144" s="6"/>
      <c r="CM144" s="16">
        <v>3694.15</v>
      </c>
      <c r="CN144" s="79">
        <v>3.3100399999999998E-4</v>
      </c>
      <c r="CO144" s="79">
        <v>8245.81</v>
      </c>
      <c r="CP144" s="79">
        <v>19485300</v>
      </c>
      <c r="CQ144" s="79">
        <v>3.5946099999999999E-4</v>
      </c>
    </row>
    <row r="145" spans="34:95" x14ac:dyDescent="0.2">
      <c r="AH145" s="6"/>
      <c r="AI145" s="6"/>
      <c r="CM145" s="16">
        <v>3624.55</v>
      </c>
      <c r="CN145" s="79">
        <v>2.4087800000000001E-4</v>
      </c>
      <c r="CO145" s="79">
        <v>8332.73</v>
      </c>
      <c r="CP145" s="79">
        <v>19521300</v>
      </c>
      <c r="CQ145" s="79">
        <v>2.6422000000000001E-4</v>
      </c>
    </row>
    <row r="146" spans="34:95" x14ac:dyDescent="0.2">
      <c r="AH146" s="8"/>
      <c r="AI146" s="8"/>
      <c r="CM146" s="16">
        <v>3554.95</v>
      </c>
      <c r="CN146" s="79">
        <v>1.7318499999999999E-4</v>
      </c>
      <c r="CO146" s="79">
        <v>8423.89</v>
      </c>
      <c r="CP146" s="79">
        <v>19559200</v>
      </c>
      <c r="CQ146" s="79">
        <v>1.92048E-4</v>
      </c>
    </row>
    <row r="147" spans="34:95" x14ac:dyDescent="0.2">
      <c r="AH147" s="8"/>
      <c r="AI147" s="8"/>
      <c r="CM147" s="16">
        <v>3485.36</v>
      </c>
      <c r="CN147" s="79">
        <v>1.22912E-4</v>
      </c>
      <c r="CO147" s="79">
        <v>8519.7900000000009</v>
      </c>
      <c r="CP147" s="79">
        <v>19599700</v>
      </c>
      <c r="CQ147" s="79">
        <v>1.37897E-4</v>
      </c>
    </row>
    <row r="148" spans="34:95" x14ac:dyDescent="0.2">
      <c r="AH148" s="8"/>
      <c r="AI148" s="8"/>
      <c r="CM148" s="16">
        <v>3442.12</v>
      </c>
      <c r="CN148" s="79">
        <v>9.9999899999999998E-5</v>
      </c>
      <c r="CO148" s="79">
        <v>8582.64</v>
      </c>
      <c r="CP148" s="79">
        <v>19626900</v>
      </c>
      <c r="CQ148" s="79">
        <v>1.1293200000000001E-4</v>
      </c>
    </row>
    <row r="149" spans="34:95" x14ac:dyDescent="0.2">
      <c r="AH149" s="8"/>
      <c r="AI149" s="8"/>
      <c r="CM149" s="16">
        <v>3415.76</v>
      </c>
      <c r="CN149" s="79">
        <v>8.60323E-5</v>
      </c>
      <c r="CO149" s="79">
        <v>8620.9599999999991</v>
      </c>
      <c r="CP149" s="79">
        <v>19643500</v>
      </c>
      <c r="CQ149" s="79">
        <v>9.7713299999999998E-5</v>
      </c>
    </row>
    <row r="150" spans="34:95" x14ac:dyDescent="0.2">
      <c r="AH150" s="8"/>
      <c r="AI150" s="8"/>
      <c r="CM150" s="16">
        <v>3346.16</v>
      </c>
      <c r="CN150" s="79">
        <v>5.9332200000000001E-5</v>
      </c>
      <c r="CO150" s="79">
        <v>8727.98</v>
      </c>
      <c r="CP150" s="79">
        <v>19691400</v>
      </c>
      <c r="CQ150" s="79">
        <v>6.8257200000000008E-5</v>
      </c>
    </row>
    <row r="151" spans="34:95" x14ac:dyDescent="0.2">
      <c r="AH151" s="8"/>
      <c r="AI151" s="8"/>
      <c r="CM151" s="16">
        <v>3276.56</v>
      </c>
      <c r="CN151" s="79">
        <v>4.0275099999999997E-5</v>
      </c>
      <c r="CO151" s="79">
        <v>8841.4699999999993</v>
      </c>
      <c r="CP151" s="79">
        <v>19744000</v>
      </c>
      <c r="CQ151" s="79">
        <v>4.69518E-5</v>
      </c>
    </row>
    <row r="152" spans="34:95" x14ac:dyDescent="0.2">
      <c r="AH152" s="8"/>
      <c r="AI152" s="8"/>
      <c r="CM152" s="16">
        <v>3206.97</v>
      </c>
      <c r="CN152" s="79">
        <v>2.68799E-5</v>
      </c>
      <c r="CO152" s="79">
        <v>8962.1299999999992</v>
      </c>
      <c r="CP152" s="79">
        <v>19802200</v>
      </c>
      <c r="CQ152" s="79">
        <v>3.1765499999999999E-5</v>
      </c>
    </row>
    <row r="153" spans="34:95" x14ac:dyDescent="0.2">
      <c r="AH153" s="8"/>
      <c r="AI153" s="8"/>
      <c r="CM153" s="16">
        <v>3137.37</v>
      </c>
      <c r="CN153" s="79">
        <v>1.7618E-5</v>
      </c>
      <c r="CO153" s="79">
        <v>9090.7000000000007</v>
      </c>
      <c r="CP153" s="79">
        <v>19866600</v>
      </c>
      <c r="CQ153" s="79">
        <v>2.1111399999999999E-5</v>
      </c>
    </row>
    <row r="154" spans="34:95" x14ac:dyDescent="0.2">
      <c r="AH154" s="8"/>
      <c r="AI154" s="8"/>
      <c r="CM154" s="16">
        <v>3067.77</v>
      </c>
      <c r="CN154" s="79">
        <v>1.1326E-5</v>
      </c>
      <c r="CO154" s="79">
        <v>9228</v>
      </c>
      <c r="CP154" s="79">
        <v>19938100</v>
      </c>
      <c r="CQ154" s="79">
        <v>1.37645E-5</v>
      </c>
    </row>
    <row r="155" spans="34:95" x14ac:dyDescent="0.2">
      <c r="AH155" s="8"/>
      <c r="AI155" s="8"/>
      <c r="CM155" s="16">
        <v>2998.17</v>
      </c>
      <c r="CN155" s="79">
        <v>7.1317800000000004E-6</v>
      </c>
      <c r="CO155" s="79">
        <v>9374.9599999999991</v>
      </c>
      <c r="CP155" s="79">
        <v>20017400</v>
      </c>
      <c r="CQ155" s="79">
        <v>8.7916099999999997E-6</v>
      </c>
    </row>
    <row r="156" spans="34:95" x14ac:dyDescent="0.2">
      <c r="AH156" s="8"/>
      <c r="AI156" s="8"/>
      <c r="CM156" s="16">
        <v>2928.58</v>
      </c>
      <c r="CN156" s="79">
        <v>4.39226E-6</v>
      </c>
      <c r="CO156" s="79">
        <v>9532.56</v>
      </c>
      <c r="CP156" s="79">
        <v>20105500</v>
      </c>
      <c r="CQ156" s="79">
        <v>5.4926599999999997E-6</v>
      </c>
    </row>
    <row r="157" spans="34:95" x14ac:dyDescent="0.2">
      <c r="AH157" s="8"/>
      <c r="AI157" s="8"/>
      <c r="CM157" s="16">
        <v>2858.98</v>
      </c>
      <c r="CN157" s="79">
        <v>2.6415200000000002E-6</v>
      </c>
      <c r="CO157" s="79">
        <v>9701.94</v>
      </c>
      <c r="CP157" s="79">
        <v>20203300</v>
      </c>
      <c r="CQ157" s="79">
        <v>3.3511099999999998E-6</v>
      </c>
    </row>
    <row r="158" spans="34:95" x14ac:dyDescent="0.2">
      <c r="AH158" s="8"/>
      <c r="AI158" s="8"/>
      <c r="CM158" s="16">
        <v>2824.18</v>
      </c>
      <c r="CN158" s="79">
        <v>2.0292399999999998E-6</v>
      </c>
      <c r="CO158" s="79">
        <v>9791.42</v>
      </c>
      <c r="CP158" s="79">
        <v>20256000</v>
      </c>
      <c r="CQ158" s="79">
        <v>2.59291E-6</v>
      </c>
    </row>
    <row r="159" spans="34:95" x14ac:dyDescent="0.2">
      <c r="AH159" s="8"/>
      <c r="AI159" s="8"/>
      <c r="CM159" s="16">
        <v>2789.38</v>
      </c>
      <c r="CN159" s="79">
        <v>1.54862E-6</v>
      </c>
      <c r="CO159" s="79">
        <v>9884.32</v>
      </c>
      <c r="CP159" s="79">
        <v>20311600</v>
      </c>
      <c r="CQ159" s="79">
        <v>1.9930400000000001E-6</v>
      </c>
    </row>
    <row r="160" spans="34:95" x14ac:dyDescent="0.2">
      <c r="AH160" s="8"/>
      <c r="AI160" s="8"/>
      <c r="CM160" s="16">
        <v>2754.58</v>
      </c>
      <c r="CN160" s="79">
        <v>1.1737699999999999E-6</v>
      </c>
      <c r="CO160" s="79">
        <v>9980.81</v>
      </c>
      <c r="CP160" s="79">
        <v>20370000</v>
      </c>
      <c r="CQ160" s="79">
        <v>1.52148E-6</v>
      </c>
    </row>
    <row r="161" spans="34:95" x14ac:dyDescent="0.2">
      <c r="AH161" s="8"/>
      <c r="AI161" s="8"/>
      <c r="CM161" s="16">
        <v>2719.78</v>
      </c>
      <c r="CN161" s="79">
        <v>8.8335900000000002E-7</v>
      </c>
      <c r="CO161" s="79">
        <v>10081.1</v>
      </c>
      <c r="CP161" s="79">
        <v>20431400</v>
      </c>
      <c r="CQ161" s="79">
        <v>1.1532700000000001E-6</v>
      </c>
    </row>
    <row r="162" spans="34:95" x14ac:dyDescent="0.2">
      <c r="AH162" s="8"/>
      <c r="AI162" s="8"/>
      <c r="CM162" s="16">
        <v>2684.98</v>
      </c>
      <c r="CN162" s="79">
        <v>6.5942400000000002E-7</v>
      </c>
      <c r="CO162" s="79">
        <v>10186.6</v>
      </c>
      <c r="CP162" s="79">
        <v>20498800</v>
      </c>
      <c r="CQ162" s="79">
        <v>8.6647099999999992E-7</v>
      </c>
    </row>
    <row r="163" spans="34:95" x14ac:dyDescent="0.2">
      <c r="AH163" s="8"/>
      <c r="AI163" s="8"/>
      <c r="CM163" s="16">
        <v>2650.18</v>
      </c>
      <c r="CN163" s="79">
        <v>4.8894700000000002E-7</v>
      </c>
      <c r="CO163" s="79">
        <v>10294.799999999999</v>
      </c>
      <c r="CP163" s="79">
        <v>20566100</v>
      </c>
      <c r="CQ163" s="79">
        <v>6.471339999999999E-7</v>
      </c>
    </row>
    <row r="164" spans="34:95" x14ac:dyDescent="0.2">
      <c r="AH164" s="8"/>
      <c r="AI164" s="8"/>
      <c r="CM164" s="16">
        <v>2615.39</v>
      </c>
      <c r="CN164" s="79">
        <v>3.5966999999999999E-7</v>
      </c>
      <c r="CO164" s="79">
        <v>10407.4</v>
      </c>
      <c r="CP164" s="79">
        <v>20636900</v>
      </c>
      <c r="CQ164" s="79">
        <v>4.7947099999999997E-7</v>
      </c>
    </row>
    <row r="165" spans="34:95" x14ac:dyDescent="0.2">
      <c r="AH165" s="8"/>
      <c r="AI165" s="8"/>
      <c r="CM165" s="16">
        <v>2580.59</v>
      </c>
      <c r="CN165" s="79">
        <v>2.6239699999999999E-7</v>
      </c>
      <c r="CO165" s="79">
        <v>10524.7</v>
      </c>
      <c r="CP165" s="79">
        <v>20711300</v>
      </c>
      <c r="CQ165" s="79">
        <v>3.5231000000000001E-7</v>
      </c>
    </row>
    <row r="166" spans="34:95" x14ac:dyDescent="0.2">
      <c r="AH166" s="8"/>
      <c r="AI166" s="8"/>
      <c r="CM166" s="16">
        <v>2545.79</v>
      </c>
      <c r="CN166" s="79">
        <v>1.8979599999999999E-7</v>
      </c>
      <c r="CO166" s="79">
        <v>10646.9</v>
      </c>
      <c r="CP166" s="79">
        <v>20789300</v>
      </c>
      <c r="CQ166" s="79">
        <v>2.5665200000000001E-7</v>
      </c>
    </row>
    <row r="167" spans="34:95" x14ac:dyDescent="0.2">
      <c r="AH167" s="8"/>
      <c r="AI167" s="8"/>
      <c r="CM167" s="16">
        <v>2510.9899999999998</v>
      </c>
      <c r="CN167" s="79">
        <v>1.3606399999999999E-7</v>
      </c>
      <c r="CO167" s="79">
        <v>10774.3</v>
      </c>
      <c r="CP167" s="79">
        <v>20871200</v>
      </c>
      <c r="CQ167" s="79">
        <v>1.853E-7</v>
      </c>
    </row>
    <row r="168" spans="34:95" x14ac:dyDescent="0.2">
      <c r="AH168" s="8"/>
      <c r="AI168" s="8"/>
      <c r="CM168" s="16">
        <v>2476.19</v>
      </c>
      <c r="CN168" s="79">
        <v>9.6643600000000007E-8</v>
      </c>
      <c r="CO168" s="79">
        <v>10907</v>
      </c>
      <c r="CP168" s="79">
        <v>20957000</v>
      </c>
      <c r="CQ168" s="79">
        <v>1.32545E-7</v>
      </c>
    </row>
    <row r="169" spans="34:95" x14ac:dyDescent="0.2">
      <c r="AH169" s="8"/>
      <c r="AI169" s="8"/>
      <c r="CM169" s="16">
        <v>2441.39</v>
      </c>
      <c r="CN169" s="79">
        <v>6.7984700000000007E-8</v>
      </c>
      <c r="CO169" s="79">
        <v>11045.4</v>
      </c>
      <c r="CP169" s="79">
        <v>21046800</v>
      </c>
      <c r="CQ169" s="79">
        <v>9.389650000000001E-8</v>
      </c>
    </row>
    <row r="170" spans="34:95" x14ac:dyDescent="0.2">
      <c r="AH170" s="8"/>
      <c r="AI170" s="8"/>
      <c r="CM170" s="16">
        <v>2406.59</v>
      </c>
      <c r="CN170" s="79">
        <v>4.7346300000000002E-8</v>
      </c>
      <c r="CO170" s="79">
        <v>11189.8</v>
      </c>
      <c r="CP170" s="79">
        <v>21140700</v>
      </c>
      <c r="CQ170" s="79">
        <v>6.5850699999999996E-8</v>
      </c>
    </row>
    <row r="171" spans="34:95" x14ac:dyDescent="0.2">
      <c r="AH171" s="8"/>
      <c r="AI171" s="8"/>
      <c r="CM171" s="16">
        <v>2371.79</v>
      </c>
      <c r="CN171" s="79">
        <v>3.2629799999999997E-8</v>
      </c>
      <c r="CO171" s="79">
        <v>11340.4</v>
      </c>
      <c r="CP171" s="79">
        <v>21238900</v>
      </c>
      <c r="CQ171" s="79">
        <v>4.5700099999999998E-8</v>
      </c>
    </row>
    <row r="172" spans="34:95" x14ac:dyDescent="0.2">
      <c r="AH172" s="8"/>
      <c r="AI172" s="8"/>
      <c r="CM172" s="16">
        <v>2336.9899999999998</v>
      </c>
      <c r="CN172" s="79">
        <v>2.2243599999999999E-8</v>
      </c>
      <c r="CO172" s="79">
        <v>11497.6</v>
      </c>
      <c r="CP172" s="79">
        <v>21341300</v>
      </c>
      <c r="CQ172" s="79">
        <v>3.1371000000000003E-8</v>
      </c>
    </row>
    <row r="173" spans="34:95" x14ac:dyDescent="0.2">
      <c r="AH173" s="8"/>
      <c r="AI173" s="8"/>
      <c r="CM173" s="16">
        <v>2302.1999999999998</v>
      </c>
      <c r="CN173" s="79">
        <v>1.49917E-8</v>
      </c>
      <c r="CO173" s="79">
        <v>11661.8</v>
      </c>
      <c r="CP173" s="79">
        <v>21448100</v>
      </c>
      <c r="CQ173" s="79">
        <v>2.12909E-8</v>
      </c>
    </row>
    <row r="174" spans="34:95" x14ac:dyDescent="0.2">
      <c r="AH174" s="8"/>
      <c r="AI174" s="8"/>
      <c r="CM174" s="16">
        <v>2267.4</v>
      </c>
      <c r="CN174" s="79">
        <v>9.9846800000000003E-9</v>
      </c>
      <c r="CO174" s="79">
        <v>11833.2</v>
      </c>
      <c r="CP174" s="79">
        <v>21559400</v>
      </c>
      <c r="CQ174" s="79">
        <v>1.42791E-8</v>
      </c>
    </row>
    <row r="175" spans="34:95" x14ac:dyDescent="0.2">
      <c r="AH175" s="8"/>
      <c r="AI175" s="8"/>
      <c r="CM175" s="16">
        <v>2232.6</v>
      </c>
      <c r="CN175" s="79">
        <v>6.5678900000000002E-9</v>
      </c>
      <c r="CO175" s="79">
        <v>12012.2</v>
      </c>
      <c r="CP175" s="79">
        <v>21675100</v>
      </c>
      <c r="CQ175" s="79">
        <v>9.4585E-9</v>
      </c>
    </row>
    <row r="176" spans="34:95" x14ac:dyDescent="0.2">
      <c r="AH176" s="8"/>
      <c r="AI176" s="8"/>
      <c r="CM176" s="16">
        <v>2197.8000000000002</v>
      </c>
      <c r="CN176" s="79">
        <v>4.2646200000000001E-9</v>
      </c>
      <c r="CO176" s="79">
        <v>12199.2</v>
      </c>
      <c r="CP176" s="79">
        <v>21795300</v>
      </c>
      <c r="CQ176" s="79">
        <v>6.1847099999999998E-9</v>
      </c>
    </row>
    <row r="177" spans="34:95" x14ac:dyDescent="0.2">
      <c r="AH177" s="8"/>
      <c r="AI177" s="8"/>
      <c r="CM177" s="16">
        <v>2163</v>
      </c>
      <c r="CN177" s="79">
        <v>2.7317200000000002E-9</v>
      </c>
      <c r="CO177" s="79">
        <v>12394.5</v>
      </c>
      <c r="CP177" s="79">
        <v>21919900</v>
      </c>
      <c r="CQ177" s="79">
        <v>3.9896699999999995E-9</v>
      </c>
    </row>
    <row r="178" spans="34:95" x14ac:dyDescent="0.2">
      <c r="AH178" s="8"/>
      <c r="AI178" s="8"/>
      <c r="CM178" s="16">
        <v>2141.37</v>
      </c>
      <c r="CN178" s="79">
        <v>2.0263900000000001E-9</v>
      </c>
      <c r="CO178" s="79">
        <v>12539.1</v>
      </c>
      <c r="CP178" s="79">
        <v>22028600</v>
      </c>
      <c r="CQ178" s="79">
        <v>2.9671400000000002E-9</v>
      </c>
    </row>
    <row r="179" spans="34:95" x14ac:dyDescent="0.2">
      <c r="AH179" s="8"/>
      <c r="AI179" s="8"/>
      <c r="CM179" s="16">
        <v>2069.27</v>
      </c>
      <c r="CN179" s="79">
        <v>7.1724899999999997E-10</v>
      </c>
      <c r="CO179" s="79">
        <v>13050.3</v>
      </c>
      <c r="CP179" s="79">
        <v>22404400</v>
      </c>
      <c r="CQ179" s="79">
        <v>1.0595899999999999E-9</v>
      </c>
    </row>
    <row r="180" spans="34:95" x14ac:dyDescent="0.2">
      <c r="AH180" s="8"/>
      <c r="AI180" s="8"/>
      <c r="CM180" s="16">
        <v>1997.17</v>
      </c>
      <c r="CN180" s="79">
        <v>2.3635899999999999E-10</v>
      </c>
      <c r="CO180" s="79">
        <v>13608.4</v>
      </c>
      <c r="CP180" s="79">
        <v>22797400</v>
      </c>
      <c r="CQ180" s="79">
        <v>3.52576E-10</v>
      </c>
    </row>
    <row r="181" spans="34:95" x14ac:dyDescent="0.2">
      <c r="AH181" s="8"/>
      <c r="AI181" s="8"/>
      <c r="CM181" s="16">
        <v>1925.07</v>
      </c>
      <c r="CN181" s="79">
        <v>7.1947499999999999E-11</v>
      </c>
      <c r="CO181" s="79">
        <v>14215</v>
      </c>
      <c r="CP181" s="79">
        <v>23201200</v>
      </c>
      <c r="CQ181" s="79">
        <v>1.0851800000000001E-10</v>
      </c>
    </row>
    <row r="182" spans="34:95" x14ac:dyDescent="0.2">
      <c r="AH182" s="8"/>
      <c r="AI182" s="8"/>
      <c r="CM182" s="16">
        <v>1852.97</v>
      </c>
      <c r="CN182" s="79">
        <v>2.0045399999999999E-11</v>
      </c>
      <c r="CO182" s="79">
        <v>14871.4</v>
      </c>
      <c r="CP182" s="79">
        <v>23607300</v>
      </c>
      <c r="CQ182" s="79">
        <v>3.06304E-11</v>
      </c>
    </row>
    <row r="183" spans="34:95" x14ac:dyDescent="0.2">
      <c r="AH183" s="8"/>
      <c r="AI183" s="8"/>
      <c r="CM183" s="16">
        <v>1780.87</v>
      </c>
      <c r="CN183" s="79">
        <v>5.0567699999999997E-12</v>
      </c>
      <c r="CO183" s="79">
        <v>15577.6</v>
      </c>
      <c r="CP183" s="79">
        <v>24005900</v>
      </c>
      <c r="CQ183" s="79">
        <v>7.8486900000000006E-12</v>
      </c>
    </row>
    <row r="184" spans="34:95" x14ac:dyDescent="0.2">
      <c r="AH184" s="8"/>
      <c r="AI184" s="8"/>
      <c r="CM184" s="16">
        <v>1708.77</v>
      </c>
      <c r="CN184" s="79">
        <v>1.1403699999999999E-12</v>
      </c>
      <c r="CO184" s="79">
        <v>16333.6</v>
      </c>
      <c r="CP184" s="79">
        <v>24385800</v>
      </c>
      <c r="CQ184" s="79">
        <v>1.80373E-12</v>
      </c>
    </row>
    <row r="185" spans="34:95" x14ac:dyDescent="0.2">
      <c r="AH185" s="8"/>
      <c r="AI185" s="8"/>
      <c r="CM185" s="16">
        <v>1636.67</v>
      </c>
      <c r="CN185" s="79">
        <v>2.2642499999999999E-13</v>
      </c>
      <c r="CO185" s="79">
        <v>17138.900000000001</v>
      </c>
      <c r="CP185" s="79">
        <v>24736100</v>
      </c>
      <c r="CQ185" s="79">
        <v>3.66396E-13</v>
      </c>
    </row>
    <row r="186" spans="34:95" x14ac:dyDescent="0.2">
      <c r="AH186" s="8"/>
      <c r="AI186" s="8"/>
      <c r="CM186" s="16">
        <v>1564.57</v>
      </c>
      <c r="CN186" s="79">
        <v>3.8870799999999997E-14</v>
      </c>
      <c r="CO186" s="79">
        <v>17994.400000000001</v>
      </c>
      <c r="CP186" s="79">
        <v>25047000</v>
      </c>
      <c r="CQ186" s="79">
        <v>6.4637600000000006E-14</v>
      </c>
    </row>
    <row r="187" spans="34:95" x14ac:dyDescent="0.2">
      <c r="AH187" s="8"/>
      <c r="AI187" s="8"/>
      <c r="CM187" s="16">
        <v>1492.47</v>
      </c>
      <c r="CN187" s="79">
        <v>5.6449099999999997E-15</v>
      </c>
      <c r="CO187" s="79">
        <v>18902.3</v>
      </c>
      <c r="CP187" s="79">
        <v>25311400</v>
      </c>
      <c r="CQ187" s="79">
        <v>9.6934599999999995E-15</v>
      </c>
    </row>
    <row r="188" spans="34:95" x14ac:dyDescent="0.2">
      <c r="AH188" s="8"/>
      <c r="AI188" s="8"/>
      <c r="CM188" s="16">
        <v>1420.37</v>
      </c>
      <c r="CN188" s="79">
        <v>6.7539700000000004E-16</v>
      </c>
      <c r="CO188" s="79">
        <v>19868.2</v>
      </c>
      <c r="CP188" s="79">
        <v>25525300</v>
      </c>
      <c r="CQ188" s="79">
        <v>1.2038999999999999E-15</v>
      </c>
    </row>
    <row r="189" spans="34:95" x14ac:dyDescent="0.2">
      <c r="AH189" s="8"/>
      <c r="AI189" s="8"/>
      <c r="CM189" s="16">
        <v>1348.27</v>
      </c>
      <c r="CN189" s="79">
        <v>6.4472299999999996E-17</v>
      </c>
      <c r="CO189" s="79">
        <v>20901.7</v>
      </c>
      <c r="CP189" s="79">
        <v>25688600</v>
      </c>
      <c r="CQ189" s="79">
        <v>1.19928E-16</v>
      </c>
    </row>
    <row r="190" spans="34:95" x14ac:dyDescent="0.2">
      <c r="AH190" s="8"/>
      <c r="AI190" s="8"/>
      <c r="CM190" s="16">
        <v>1276.17</v>
      </c>
      <c r="CN190" s="79">
        <v>4.7203499999999997E-18</v>
      </c>
      <c r="CO190" s="79">
        <v>22017.4</v>
      </c>
      <c r="CP190" s="79">
        <v>25804900</v>
      </c>
      <c r="CQ190" s="79">
        <v>9.2121700000000002E-18</v>
      </c>
    </row>
    <row r="191" spans="34:95" x14ac:dyDescent="0.2">
      <c r="AH191" s="8"/>
      <c r="AI191" s="8"/>
      <c r="CM191" s="16">
        <v>1204.07</v>
      </c>
      <c r="CN191" s="79">
        <v>2.5243400000000001E-19</v>
      </c>
      <c r="CO191" s="79">
        <v>23236</v>
      </c>
      <c r="CP191" s="79">
        <v>25880700</v>
      </c>
      <c r="CQ191" s="79">
        <v>5.1960599999999997E-19</v>
      </c>
    </row>
    <row r="192" spans="34:95" x14ac:dyDescent="0.2">
      <c r="AH192" s="8"/>
      <c r="AI192" s="8"/>
      <c r="CM192" s="16">
        <v>1131.97</v>
      </c>
      <c r="CN192" s="79">
        <v>9.2749300000000002E-21</v>
      </c>
      <c r="CO192" s="79">
        <v>24584.9</v>
      </c>
      <c r="CP192" s="79">
        <v>25924100</v>
      </c>
      <c r="CQ192" s="79">
        <v>2.0242100000000002E-20</v>
      </c>
    </row>
    <row r="193" spans="34:95" x14ac:dyDescent="0.2">
      <c r="AH193" s="8"/>
      <c r="AI193" s="8"/>
      <c r="CM193" s="16">
        <v>1059.8699999999999</v>
      </c>
      <c r="CN193" s="79">
        <v>2.1662700000000002E-22</v>
      </c>
      <c r="CO193" s="79">
        <v>26099.3</v>
      </c>
      <c r="CP193" s="79">
        <v>25943700</v>
      </c>
      <c r="CQ193" s="79">
        <v>5.0392699999999996E-22</v>
      </c>
    </row>
    <row r="194" spans="34:95" x14ac:dyDescent="0.2">
      <c r="AH194" s="8"/>
      <c r="AI194" s="8"/>
      <c r="CM194" s="16">
        <v>987.77</v>
      </c>
      <c r="CN194" s="79">
        <v>2.9095699999999999E-24</v>
      </c>
      <c r="CO194" s="79">
        <v>27824.1</v>
      </c>
      <c r="CP194" s="79">
        <v>25947300</v>
      </c>
      <c r="CQ194" s="79">
        <v>7.2536300000000004E-24</v>
      </c>
    </row>
    <row r="195" spans="34:95" x14ac:dyDescent="0.2">
      <c r="AH195" s="8"/>
      <c r="AI195" s="8"/>
      <c r="CM195" s="16">
        <v>915.67</v>
      </c>
      <c r="CN195" s="79">
        <v>1.9702600000000001E-26</v>
      </c>
      <c r="CO195" s="79">
        <v>29816.799999999999</v>
      </c>
      <c r="CP195" s="79">
        <v>25941500</v>
      </c>
      <c r="CQ195" s="79">
        <v>5.2947100000000001E-26</v>
      </c>
    </row>
    <row r="196" spans="34:95" x14ac:dyDescent="0.2">
      <c r="AH196" s="8"/>
      <c r="AI196" s="8"/>
      <c r="CM196" s="16">
        <v>843.57</v>
      </c>
      <c r="CN196" s="79">
        <v>5.6394399999999994E-29</v>
      </c>
      <c r="CO196" s="79">
        <v>32152.3</v>
      </c>
      <c r="CP196" s="79">
        <v>25930900</v>
      </c>
      <c r="CQ196" s="79">
        <v>1.6441400000000001E-28</v>
      </c>
    </row>
    <row r="197" spans="34:95" x14ac:dyDescent="0.2">
      <c r="AH197" s="8"/>
      <c r="AI197" s="8"/>
      <c r="CM197" s="16">
        <v>771.47</v>
      </c>
      <c r="CN197" s="79">
        <v>5.3568699999999998E-32</v>
      </c>
      <c r="CO197" s="79">
        <v>34931.5</v>
      </c>
      <c r="CP197" s="79">
        <v>25918700</v>
      </c>
      <c r="CQ197" s="79">
        <v>1.70684E-31</v>
      </c>
    </row>
    <row r="198" spans="34:95" x14ac:dyDescent="0.2">
      <c r="AH198" s="8"/>
      <c r="AI198" s="8"/>
      <c r="CM198" s="16">
        <v>699.37</v>
      </c>
      <c r="CN198" s="79">
        <v>1.20042E-35</v>
      </c>
      <c r="CO198" s="79">
        <v>38294.9</v>
      </c>
      <c r="CP198" s="79">
        <v>25906300</v>
      </c>
      <c r="CQ198" s="79">
        <v>4.2166599999999999E-35</v>
      </c>
    </row>
    <row r="199" spans="34:95" x14ac:dyDescent="0.2">
      <c r="AH199" s="8"/>
      <c r="AI199" s="8"/>
      <c r="CM199" s="16">
        <v>627.27</v>
      </c>
      <c r="CN199" s="79">
        <v>3.8583500000000001E-40</v>
      </c>
      <c r="CO199" s="79">
        <v>42446</v>
      </c>
      <c r="CP199" s="79">
        <v>25894400</v>
      </c>
      <c r="CQ199" s="79">
        <v>1.5099399999999999E-39</v>
      </c>
    </row>
    <row r="200" spans="34:95" x14ac:dyDescent="0.2">
      <c r="AH200" s="8"/>
      <c r="AI200" s="8"/>
      <c r="CM200" s="16">
        <v>555.16999999999996</v>
      </c>
      <c r="CN200" s="79">
        <v>8.3603600000000003E-46</v>
      </c>
      <c r="CO200" s="79">
        <v>47693.599999999999</v>
      </c>
      <c r="CP200" s="79">
        <v>25883200</v>
      </c>
      <c r="CQ200" s="79">
        <v>3.6929700000000004E-45</v>
      </c>
    </row>
    <row r="201" spans="34:95" x14ac:dyDescent="0.2">
      <c r="AH201" s="6"/>
      <c r="AI201" s="6"/>
      <c r="CM201" s="16">
        <v>483.07</v>
      </c>
      <c r="CN201" s="79">
        <v>2.5136299999999999E-62</v>
      </c>
      <c r="CO201" s="79">
        <v>33169.9</v>
      </c>
      <c r="CP201" s="79">
        <v>15653800</v>
      </c>
      <c r="CQ201" s="79">
        <v>2.5694100000000003E-61</v>
      </c>
    </row>
    <row r="202" spans="34:95" x14ac:dyDescent="0.2">
      <c r="AH202" s="6"/>
      <c r="AI202" s="6"/>
      <c r="CM202" s="16">
        <v>410.97</v>
      </c>
      <c r="CN202" s="79">
        <v>2.4709E-74</v>
      </c>
      <c r="CO202" s="79">
        <v>38725.4</v>
      </c>
      <c r="CP202" s="79">
        <v>15643800</v>
      </c>
      <c r="CQ202" s="79">
        <v>2.9578899999999999E-73</v>
      </c>
    </row>
    <row r="203" spans="34:95" x14ac:dyDescent="0.2">
      <c r="AH203" s="6"/>
      <c r="AI203" s="6"/>
      <c r="CM203" s="16">
        <v>338.87</v>
      </c>
      <c r="CN203" s="79">
        <v>1.9401699999999999E-91</v>
      </c>
      <c r="CO203" s="79">
        <v>46680.5</v>
      </c>
      <c r="CP203" s="79">
        <v>15632200</v>
      </c>
      <c r="CQ203" s="79">
        <v>2.8043800000000001E-90</v>
      </c>
    </row>
    <row r="204" spans="34:95" x14ac:dyDescent="0.2">
      <c r="AH204" s="6"/>
      <c r="AI204" s="6"/>
      <c r="CM204" s="16">
        <v>266.77</v>
      </c>
      <c r="CN204" s="79">
        <v>9.8046400000000003E-118</v>
      </c>
      <c r="CO204" s="79">
        <v>58975.7</v>
      </c>
      <c r="CP204" s="79">
        <v>15616700</v>
      </c>
      <c r="CQ204" s="79">
        <v>1.79146E-116</v>
      </c>
    </row>
    <row r="205" spans="34:95" x14ac:dyDescent="0.2">
      <c r="AH205" s="6"/>
      <c r="AI205" s="6"/>
      <c r="CM205" s="16">
        <v>194.67</v>
      </c>
      <c r="CN205" s="79">
        <v>3.9724899999999997E-102</v>
      </c>
      <c r="CO205" s="79">
        <v>51369.3</v>
      </c>
      <c r="CP205" s="79">
        <v>15574400</v>
      </c>
      <c r="CQ205" s="79">
        <v>1E-100</v>
      </c>
    </row>
    <row r="206" spans="34:95" x14ac:dyDescent="0.2">
      <c r="AH206" s="8"/>
      <c r="AI206" s="8"/>
    </row>
    <row r="207" spans="34:95" x14ac:dyDescent="0.2">
      <c r="AH207" s="8"/>
      <c r="AI207" s="8"/>
    </row>
    <row r="208" spans="34:95" x14ac:dyDescent="0.2">
      <c r="AH208" s="8"/>
      <c r="AI208" s="8"/>
    </row>
    <row r="209" spans="34:35" x14ac:dyDescent="0.2">
      <c r="AH209" s="8"/>
      <c r="AI209" s="8"/>
    </row>
    <row r="210" spans="34:35" x14ac:dyDescent="0.2">
      <c r="AH210" s="8"/>
      <c r="AI210" s="8"/>
    </row>
    <row r="211" spans="34:35" x14ac:dyDescent="0.2">
      <c r="AH211" s="8"/>
      <c r="AI211" s="8"/>
    </row>
    <row r="212" spans="34:35" x14ac:dyDescent="0.2">
      <c r="AH212" s="8"/>
      <c r="AI212" s="8"/>
    </row>
    <row r="213" spans="34:35" x14ac:dyDescent="0.2">
      <c r="AH213" s="8"/>
      <c r="AI213" s="8"/>
    </row>
    <row r="214" spans="34:35" x14ac:dyDescent="0.2">
      <c r="AH214" s="8"/>
      <c r="AI214" s="8"/>
    </row>
    <row r="215" spans="34:35" x14ac:dyDescent="0.2">
      <c r="AH215" s="8"/>
      <c r="AI215" s="8"/>
    </row>
    <row r="216" spans="34:35" x14ac:dyDescent="0.2">
      <c r="AH216" s="8"/>
      <c r="AI216" s="8"/>
    </row>
    <row r="217" spans="34:35" x14ac:dyDescent="0.2">
      <c r="AH217" s="8"/>
      <c r="AI217" s="8"/>
    </row>
    <row r="218" spans="34:35" x14ac:dyDescent="0.2">
      <c r="AH218" s="8"/>
      <c r="AI218" s="8"/>
    </row>
    <row r="219" spans="34:35" x14ac:dyDescent="0.2">
      <c r="AH219" s="8"/>
      <c r="AI219" s="8"/>
    </row>
    <row r="220" spans="34:35" x14ac:dyDescent="0.2">
      <c r="AH220" s="8"/>
      <c r="AI220" s="8"/>
    </row>
    <row r="221" spans="34:35" x14ac:dyDescent="0.2">
      <c r="AH221" s="8"/>
      <c r="AI221" s="8"/>
    </row>
    <row r="222" spans="34:35" x14ac:dyDescent="0.2">
      <c r="AH222" s="8"/>
      <c r="AI222" s="8"/>
    </row>
    <row r="223" spans="34:35" x14ac:dyDescent="0.2">
      <c r="AH223" s="8"/>
      <c r="AI223" s="8"/>
    </row>
    <row r="224" spans="34:35" x14ac:dyDescent="0.2">
      <c r="AH224" s="8"/>
      <c r="AI224" s="8"/>
    </row>
    <row r="225" spans="34:35" x14ac:dyDescent="0.2">
      <c r="AH225" s="8"/>
      <c r="AI225" s="8"/>
    </row>
    <row r="226" spans="34:35" x14ac:dyDescent="0.2">
      <c r="AH226" s="8"/>
      <c r="AI226" s="8"/>
    </row>
    <row r="227" spans="34:35" x14ac:dyDescent="0.2">
      <c r="AH227" s="8"/>
      <c r="AI227" s="8"/>
    </row>
    <row r="228" spans="34:35" x14ac:dyDescent="0.2">
      <c r="AH228" s="8"/>
      <c r="AI228" s="8"/>
    </row>
    <row r="229" spans="34:35" x14ac:dyDescent="0.2">
      <c r="AH229" s="8"/>
      <c r="AI229" s="8"/>
    </row>
    <row r="230" spans="34:35" x14ac:dyDescent="0.2">
      <c r="AH230" s="8"/>
      <c r="AI230" s="8"/>
    </row>
    <row r="231" spans="34:35" x14ac:dyDescent="0.2">
      <c r="AH231" s="8"/>
      <c r="AI231" s="8"/>
    </row>
    <row r="232" spans="34:35" x14ac:dyDescent="0.2">
      <c r="AH232" s="8"/>
      <c r="AI232" s="8"/>
    </row>
    <row r="233" spans="34:35" x14ac:dyDescent="0.2">
      <c r="AH233" s="8"/>
      <c r="AI233" s="8"/>
    </row>
    <row r="234" spans="34:35" x14ac:dyDescent="0.2">
      <c r="AH234" s="8"/>
      <c r="AI234" s="8"/>
    </row>
    <row r="235" spans="34:35" x14ac:dyDescent="0.2">
      <c r="AH235" s="8"/>
      <c r="AI235" s="8"/>
    </row>
    <row r="236" spans="34:35" x14ac:dyDescent="0.2">
      <c r="AH236" s="8"/>
      <c r="AI236" s="8"/>
    </row>
    <row r="237" spans="34:35" x14ac:dyDescent="0.2">
      <c r="AH237" s="8"/>
      <c r="AI237" s="8"/>
    </row>
    <row r="238" spans="34:35" x14ac:dyDescent="0.2">
      <c r="AH238" s="8"/>
      <c r="AI238" s="8"/>
    </row>
    <row r="239" spans="34:35" x14ac:dyDescent="0.2">
      <c r="AH239" s="8"/>
      <c r="AI239" s="8"/>
    </row>
    <row r="240" spans="34:35" x14ac:dyDescent="0.2">
      <c r="AH240" s="8"/>
      <c r="AI240" s="8"/>
    </row>
    <row r="241" spans="34:35" x14ac:dyDescent="0.2">
      <c r="AH241" s="8"/>
      <c r="AI241" s="8"/>
    </row>
    <row r="242" spans="34:35" x14ac:dyDescent="0.2">
      <c r="AH242" s="8"/>
      <c r="AI242" s="8"/>
    </row>
    <row r="243" spans="34:35" x14ac:dyDescent="0.2">
      <c r="AH243" s="8"/>
      <c r="AI243" s="8"/>
    </row>
    <row r="244" spans="34:35" x14ac:dyDescent="0.2">
      <c r="AH244" s="8"/>
      <c r="AI244" s="8"/>
    </row>
    <row r="245" spans="34:35" x14ac:dyDescent="0.2">
      <c r="AH245" s="8"/>
      <c r="AI245" s="8"/>
    </row>
    <row r="246" spans="34:35" x14ac:dyDescent="0.2">
      <c r="AH246" s="8"/>
      <c r="AI246" s="8"/>
    </row>
    <row r="247" spans="34:35" x14ac:dyDescent="0.2">
      <c r="AH247" s="8"/>
      <c r="AI247" s="8"/>
    </row>
    <row r="248" spans="34:35" x14ac:dyDescent="0.2">
      <c r="AH248" s="8"/>
      <c r="AI248" s="8"/>
    </row>
    <row r="249" spans="34:35" x14ac:dyDescent="0.2">
      <c r="AH249" s="8"/>
      <c r="AI249" s="8"/>
    </row>
    <row r="250" spans="34:35" x14ac:dyDescent="0.2">
      <c r="AH250" s="8"/>
      <c r="AI250" s="8"/>
    </row>
    <row r="251" spans="34:35" x14ac:dyDescent="0.2">
      <c r="AH251" s="8"/>
      <c r="AI251" s="8"/>
    </row>
    <row r="252" spans="34:35" x14ac:dyDescent="0.2">
      <c r="AH252" s="8"/>
      <c r="AI252" s="8"/>
    </row>
    <row r="253" spans="34:35" x14ac:dyDescent="0.2">
      <c r="AH253" s="8"/>
      <c r="AI253" s="8"/>
    </row>
    <row r="254" spans="34:35" x14ac:dyDescent="0.2">
      <c r="AH254" s="8"/>
      <c r="AI254" s="8"/>
    </row>
    <row r="255" spans="34:35" x14ac:dyDescent="0.2">
      <c r="AH255" s="8"/>
      <c r="AI255" s="8"/>
    </row>
    <row r="256" spans="34:35" x14ac:dyDescent="0.2">
      <c r="AH256" s="8"/>
      <c r="AI256" s="8"/>
    </row>
    <row r="257" spans="34:35" x14ac:dyDescent="0.2">
      <c r="AH257" s="8"/>
      <c r="AI257" s="8"/>
    </row>
    <row r="258" spans="34:35" x14ac:dyDescent="0.2">
      <c r="AH258" s="8"/>
      <c r="AI258" s="8"/>
    </row>
    <row r="259" spans="34:35" x14ac:dyDescent="0.2">
      <c r="AH259" s="8"/>
      <c r="AI259" s="8"/>
    </row>
    <row r="260" spans="34:35" x14ac:dyDescent="0.2">
      <c r="AH260" s="8"/>
      <c r="AI260" s="8"/>
    </row>
    <row r="261" spans="34:35" x14ac:dyDescent="0.2">
      <c r="AH261" s="8"/>
      <c r="AI261" s="8"/>
    </row>
    <row r="262" spans="34:35" x14ac:dyDescent="0.2">
      <c r="AH262" s="8"/>
      <c r="AI262" s="8"/>
    </row>
    <row r="263" spans="34:35" x14ac:dyDescent="0.2">
      <c r="AH263" s="8"/>
      <c r="AI263" s="8"/>
    </row>
    <row r="264" spans="34:35" x14ac:dyDescent="0.2">
      <c r="AH264" s="8"/>
      <c r="AI264" s="8"/>
    </row>
    <row r="265" spans="34:35" x14ac:dyDescent="0.2">
      <c r="AH265" s="8"/>
      <c r="AI265" s="8"/>
    </row>
    <row r="266" spans="34:35" x14ac:dyDescent="0.2">
      <c r="AH266" s="8"/>
      <c r="AI266" s="8"/>
    </row>
    <row r="267" spans="34:35" x14ac:dyDescent="0.2">
      <c r="AH267" s="8"/>
      <c r="AI267" s="8"/>
    </row>
    <row r="268" spans="34:35" x14ac:dyDescent="0.2">
      <c r="AH268" s="8"/>
      <c r="AI268" s="8"/>
    </row>
    <row r="269" spans="34:35" x14ac:dyDescent="0.2">
      <c r="AH269" s="8"/>
      <c r="AI269" s="8"/>
    </row>
    <row r="270" spans="34:35" x14ac:dyDescent="0.2">
      <c r="AH270" s="8"/>
      <c r="AI270" s="8"/>
    </row>
    <row r="271" spans="34:35" x14ac:dyDescent="0.2">
      <c r="AH271" s="8"/>
      <c r="AI271" s="8"/>
    </row>
    <row r="272" spans="34:35" x14ac:dyDescent="0.2">
      <c r="AH272" s="8"/>
      <c r="AI272" s="8"/>
    </row>
    <row r="273" spans="34:35" x14ac:dyDescent="0.2">
      <c r="AH273" s="8"/>
      <c r="AI273" s="8"/>
    </row>
    <row r="283" spans="34:35" x14ac:dyDescent="0.2">
      <c r="AH283" s="7"/>
      <c r="AI283" s="7"/>
    </row>
    <row r="284" spans="34:35" x14ac:dyDescent="0.2">
      <c r="AH284" s="7"/>
      <c r="AI284" s="7"/>
    </row>
    <row r="285" spans="34:35" x14ac:dyDescent="0.2">
      <c r="AH285" s="7"/>
      <c r="AI285" s="7"/>
    </row>
    <row r="286" spans="34:35" x14ac:dyDescent="0.2">
      <c r="AH286" s="7"/>
      <c r="AI286" s="7"/>
    </row>
    <row r="287" spans="34:35" x14ac:dyDescent="0.2">
      <c r="AH287" s="7"/>
      <c r="AI287" s="7"/>
    </row>
    <row r="288" spans="34:35" x14ac:dyDescent="0.2">
      <c r="AH288" s="7"/>
      <c r="AI288" s="7"/>
    </row>
    <row r="289" spans="34:35" x14ac:dyDescent="0.2">
      <c r="AH289" s="7"/>
      <c r="AI289" s="7"/>
    </row>
    <row r="290" spans="34:35" x14ac:dyDescent="0.2">
      <c r="AH290" s="8"/>
      <c r="AI290" s="8"/>
    </row>
    <row r="291" spans="34:35" x14ac:dyDescent="0.2">
      <c r="AH291" s="1"/>
      <c r="AI291" s="1"/>
    </row>
    <row r="292" spans="34:35" x14ac:dyDescent="0.2">
      <c r="AH292" s="8"/>
      <c r="AI292" s="8"/>
    </row>
    <row r="293" spans="34:35" x14ac:dyDescent="0.2">
      <c r="AH293" s="8"/>
      <c r="AI293" s="8"/>
    </row>
    <row r="294" spans="34:35" x14ac:dyDescent="0.2">
      <c r="AH294" s="7"/>
      <c r="AI294" s="7"/>
    </row>
    <row r="295" spans="34:35" x14ac:dyDescent="0.2">
      <c r="AH295" s="7"/>
      <c r="AI295" s="7"/>
    </row>
    <row r="296" spans="34:35" x14ac:dyDescent="0.2">
      <c r="AH296" s="7"/>
      <c r="AI296" s="7"/>
    </row>
    <row r="297" spans="34:35" x14ac:dyDescent="0.2">
      <c r="AH297" s="7"/>
      <c r="AI297" s="7"/>
    </row>
    <row r="298" spans="34:35" x14ac:dyDescent="0.2">
      <c r="AH298" s="7"/>
      <c r="AI298" s="7"/>
    </row>
    <row r="299" spans="34:35" x14ac:dyDescent="0.2">
      <c r="AH299" s="7"/>
      <c r="AI299" s="7"/>
    </row>
    <row r="300" spans="34:35" x14ac:dyDescent="0.2">
      <c r="AH300" s="7"/>
      <c r="AI300" s="7"/>
    </row>
    <row r="301" spans="34:35" x14ac:dyDescent="0.2">
      <c r="AH301" s="8"/>
      <c r="AI301" s="8"/>
    </row>
    <row r="302" spans="34:35" x14ac:dyDescent="0.2">
      <c r="AH302" s="1"/>
      <c r="AI302" s="1"/>
    </row>
    <row r="303" spans="34:35" x14ac:dyDescent="0.2">
      <c r="AH303" s="8"/>
      <c r="AI303" s="8"/>
    </row>
    <row r="304" spans="34:35" x14ac:dyDescent="0.2">
      <c r="AH304" s="8"/>
      <c r="AI304" s="8"/>
    </row>
    <row r="305" spans="34:35" x14ac:dyDescent="0.2">
      <c r="AH305" s="1"/>
      <c r="AI305" s="1"/>
    </row>
    <row r="306" spans="34:35" x14ac:dyDescent="0.2">
      <c r="AH306" s="8"/>
      <c r="AI306" s="8"/>
    </row>
    <row r="307" spans="34:35" x14ac:dyDescent="0.2">
      <c r="AH307" s="8"/>
      <c r="AI307" s="8"/>
    </row>
    <row r="308" spans="34:35" x14ac:dyDescent="0.2">
      <c r="AH308" s="6"/>
      <c r="AI308" s="6"/>
    </row>
    <row r="317" spans="34:35" x14ac:dyDescent="0.2">
      <c r="AH317" s="7"/>
      <c r="AI317" s="7"/>
    </row>
    <row r="318" spans="34:35" x14ac:dyDescent="0.2">
      <c r="AH318" s="7"/>
      <c r="AI318" s="7"/>
    </row>
    <row r="319" spans="34:35" x14ac:dyDescent="0.2">
      <c r="AH319" s="7"/>
      <c r="AI319" s="7"/>
    </row>
    <row r="320" spans="34:35" x14ac:dyDescent="0.2">
      <c r="AH320" s="7"/>
      <c r="AI320" s="7"/>
    </row>
    <row r="321" spans="34:35" x14ac:dyDescent="0.2">
      <c r="AH321" s="7"/>
      <c r="AI321" s="7"/>
    </row>
    <row r="322" spans="34:35" x14ac:dyDescent="0.2">
      <c r="AH322" s="7"/>
      <c r="AI322" s="7"/>
    </row>
    <row r="323" spans="34:35" x14ac:dyDescent="0.2">
      <c r="AH323" s="7"/>
      <c r="AI323" s="7"/>
    </row>
    <row r="324" spans="34:35" x14ac:dyDescent="0.2">
      <c r="AH324" s="7"/>
      <c r="AI324" s="7"/>
    </row>
    <row r="325" spans="34:35" x14ac:dyDescent="0.2">
      <c r="AH325" s="7"/>
      <c r="AI325" s="7"/>
    </row>
    <row r="326" spans="34:35" x14ac:dyDescent="0.2">
      <c r="AH326" s="7"/>
      <c r="AI326" s="7"/>
    </row>
    <row r="327" spans="34:35" x14ac:dyDescent="0.2">
      <c r="AH327" s="7"/>
      <c r="AI327" s="7"/>
    </row>
    <row r="328" spans="34:35" x14ac:dyDescent="0.2">
      <c r="AH328" s="8"/>
      <c r="AI328" s="8"/>
    </row>
    <row r="329" spans="34:35" x14ac:dyDescent="0.2">
      <c r="AH329" s="1"/>
      <c r="AI329" s="1"/>
    </row>
    <row r="330" spans="34:35" x14ac:dyDescent="0.2">
      <c r="AH330" s="8"/>
      <c r="AI330" s="8"/>
    </row>
    <row r="331" spans="34:35" x14ac:dyDescent="0.2">
      <c r="AH331" s="8"/>
      <c r="AI331" s="8"/>
    </row>
    <row r="332" spans="34:35" x14ac:dyDescent="0.2">
      <c r="AH332" s="7"/>
      <c r="AI332" s="7"/>
    </row>
    <row r="333" spans="34:35" x14ac:dyDescent="0.2">
      <c r="AH333" s="7"/>
      <c r="AI333" s="7"/>
    </row>
    <row r="334" spans="34:35" x14ac:dyDescent="0.2">
      <c r="AH334" s="7"/>
      <c r="AI334" s="7"/>
    </row>
    <row r="335" spans="34:35" x14ac:dyDescent="0.2">
      <c r="AH335" s="7"/>
      <c r="AI335" s="7"/>
    </row>
    <row r="336" spans="34:35" x14ac:dyDescent="0.2">
      <c r="AH336" s="7"/>
      <c r="AI336" s="7"/>
    </row>
    <row r="337" spans="34:35" x14ac:dyDescent="0.2">
      <c r="AH337" s="7"/>
      <c r="AI337" s="7"/>
    </row>
    <row r="338" spans="34:35" x14ac:dyDescent="0.2">
      <c r="AH338" s="7"/>
      <c r="AI338" s="7"/>
    </row>
    <row r="339" spans="34:35" x14ac:dyDescent="0.2">
      <c r="AH339" s="8"/>
      <c r="AI339" s="8"/>
    </row>
    <row r="340" spans="34:35" x14ac:dyDescent="0.2">
      <c r="AH340" s="1"/>
      <c r="AI340" s="1"/>
    </row>
    <row r="341" spans="34:35" x14ac:dyDescent="0.2">
      <c r="AH341" s="8"/>
      <c r="AI341" s="8"/>
    </row>
    <row r="342" spans="34:35" x14ac:dyDescent="0.2">
      <c r="AH342" s="8"/>
      <c r="AI342" s="8"/>
    </row>
    <row r="343" spans="34:35" x14ac:dyDescent="0.2">
      <c r="AH343" s="1"/>
      <c r="AI343" s="1"/>
    </row>
    <row r="344" spans="34:35" x14ac:dyDescent="0.2">
      <c r="AH344" s="8"/>
      <c r="AI344" s="8"/>
    </row>
    <row r="345" spans="34:35" x14ac:dyDescent="0.2">
      <c r="AH345" s="8"/>
      <c r="AI345" s="8"/>
    </row>
    <row r="346" spans="34:35" x14ac:dyDescent="0.2">
      <c r="AH346" s="6"/>
      <c r="AI346" s="6"/>
    </row>
    <row r="351" spans="34:35" x14ac:dyDescent="0.2">
      <c r="AH351" s="7"/>
      <c r="AI351" s="7"/>
    </row>
    <row r="352" spans="34:35" x14ac:dyDescent="0.2">
      <c r="AH352" s="7"/>
      <c r="AI352" s="7"/>
    </row>
    <row r="353" spans="34:35" x14ac:dyDescent="0.2">
      <c r="AH353" s="7"/>
      <c r="AI353" s="7"/>
    </row>
    <row r="354" spans="34:35" x14ac:dyDescent="0.2">
      <c r="AH354" s="7"/>
      <c r="AI354" s="7"/>
    </row>
    <row r="355" spans="34:35" x14ac:dyDescent="0.2">
      <c r="AH355" s="7"/>
      <c r="AI355" s="7"/>
    </row>
    <row r="356" spans="34:35" x14ac:dyDescent="0.2">
      <c r="AH356" s="7"/>
      <c r="AI356" s="7"/>
    </row>
    <row r="357" spans="34:35" x14ac:dyDescent="0.2">
      <c r="AH357" s="7"/>
      <c r="AI357" s="7"/>
    </row>
    <row r="358" spans="34:35" x14ac:dyDescent="0.2">
      <c r="AH358" s="7"/>
      <c r="AI358" s="7"/>
    </row>
    <row r="359" spans="34:35" x14ac:dyDescent="0.2">
      <c r="AH359" s="7"/>
      <c r="AI359" s="7"/>
    </row>
    <row r="360" spans="34:35" x14ac:dyDescent="0.2">
      <c r="AH360" s="7"/>
      <c r="AI360" s="7"/>
    </row>
    <row r="361" spans="34:35" x14ac:dyDescent="0.2">
      <c r="AH361" s="7"/>
      <c r="AI361" s="7"/>
    </row>
    <row r="362" spans="34:35" x14ac:dyDescent="0.2">
      <c r="AH362" s="7"/>
      <c r="AI362" s="7"/>
    </row>
    <row r="363" spans="34:35" x14ac:dyDescent="0.2">
      <c r="AH363" s="7"/>
      <c r="AI363" s="7"/>
    </row>
    <row r="364" spans="34:35" x14ac:dyDescent="0.2">
      <c r="AH364" s="7"/>
      <c r="AI364" s="7"/>
    </row>
    <row r="365" spans="34:35" x14ac:dyDescent="0.2">
      <c r="AH365" s="7"/>
      <c r="AI365" s="7"/>
    </row>
    <row r="366" spans="34:35" x14ac:dyDescent="0.2">
      <c r="AH366" s="8"/>
      <c r="AI366" s="8"/>
    </row>
    <row r="367" spans="34:35" x14ac:dyDescent="0.2">
      <c r="AH367" s="1"/>
      <c r="AI367" s="1"/>
    </row>
    <row r="368" spans="34:35" x14ac:dyDescent="0.2">
      <c r="AH368" s="8"/>
      <c r="AI368" s="8"/>
    </row>
    <row r="369" spans="34:35" x14ac:dyDescent="0.2">
      <c r="AH369" s="8"/>
      <c r="AI369" s="8"/>
    </row>
    <row r="370" spans="34:35" x14ac:dyDescent="0.2">
      <c r="AH370" s="7"/>
      <c r="AI370" s="7"/>
    </row>
    <row r="371" spans="34:35" x14ac:dyDescent="0.2">
      <c r="AH371" s="7"/>
      <c r="AI371" s="7"/>
    </row>
    <row r="372" spans="34:35" x14ac:dyDescent="0.2">
      <c r="AH372" s="7"/>
      <c r="AI372" s="7"/>
    </row>
    <row r="373" spans="34:35" x14ac:dyDescent="0.2">
      <c r="AH373" s="7"/>
      <c r="AI373" s="7"/>
    </row>
    <row r="374" spans="34:35" x14ac:dyDescent="0.2">
      <c r="AH374" s="7"/>
      <c r="AI374" s="7"/>
    </row>
    <row r="375" spans="34:35" x14ac:dyDescent="0.2">
      <c r="AH375" s="7"/>
      <c r="AI375" s="7"/>
    </row>
    <row r="376" spans="34:35" x14ac:dyDescent="0.2">
      <c r="AH376" s="7"/>
      <c r="AI376" s="7"/>
    </row>
    <row r="377" spans="34:35" x14ac:dyDescent="0.2">
      <c r="AH377" s="8"/>
      <c r="AI377" s="8"/>
    </row>
    <row r="378" spans="34:35" x14ac:dyDescent="0.2">
      <c r="AH378" s="1"/>
      <c r="AI378" s="1"/>
    </row>
    <row r="379" spans="34:35" x14ac:dyDescent="0.2">
      <c r="AH379" s="8"/>
      <c r="AI379" s="8"/>
    </row>
    <row r="380" spans="34:35" x14ac:dyDescent="0.2">
      <c r="AH380" s="8"/>
      <c r="AI380" s="8"/>
    </row>
    <row r="381" spans="34:35" x14ac:dyDescent="0.2">
      <c r="AH381" s="1"/>
      <c r="AI381" s="1"/>
    </row>
    <row r="382" spans="34:35" x14ac:dyDescent="0.2">
      <c r="AH382" s="8"/>
      <c r="AI382" s="8"/>
    </row>
    <row r="383" spans="34:35" x14ac:dyDescent="0.2">
      <c r="AH383" s="8"/>
      <c r="AI383" s="8"/>
    </row>
    <row r="384" spans="34:35" x14ac:dyDescent="0.2">
      <c r="AH384" s="6"/>
      <c r="AI384" s="6"/>
    </row>
    <row r="385" spans="34:35" x14ac:dyDescent="0.2">
      <c r="AH385" s="8"/>
      <c r="AI385" s="8"/>
    </row>
    <row r="386" spans="34:35" x14ac:dyDescent="0.2">
      <c r="AH386" s="1"/>
      <c r="AI386" s="1"/>
    </row>
    <row r="387" spans="34:35" x14ac:dyDescent="0.2">
      <c r="AH387" s="8"/>
      <c r="AI387" s="8"/>
    </row>
    <row r="388" spans="34:35" x14ac:dyDescent="0.2">
      <c r="AH388" s="8"/>
      <c r="AI388" s="8"/>
    </row>
  </sheetData>
  <mergeCells count="2">
    <mergeCell ref="AK2:AN2"/>
    <mergeCell ref="AA2:AF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2019-06-03T21:15:44Z</dcterms:created>
  <dcterms:modified xsi:type="dcterms:W3CDTF">2019-06-09T21:48:36Z</dcterms:modified>
</cp:coreProperties>
</file>