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1.xml" ContentType="application/vnd.openxmlformats-officedocument.drawing+xml"/>
  <Override PartName="/xl/slicers/slicer16.xml" ContentType="application/vnd.ms-excel.slicer+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2.xml" ContentType="application/vnd.openxmlformats-officedocument.drawing+xml"/>
  <Override PartName="/xl/slicers/slicer17.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slicers/slicer18.xml" ContentType="application/vnd.ms-excel.slicer+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slicers/slicer19.xml" ContentType="application/vnd.ms-excel.slicer+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slicers/slicer21.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xml"/>
  <Override PartName="/xl/slicers/slicer22.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0.xml" ContentType="application/vnd.openxmlformats-officedocument.drawing+xml"/>
  <Override PartName="/xl/slicers/slicer24.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1.xml" ContentType="application/vnd.openxmlformats-officedocument.drawing+xml"/>
  <Override PartName="/xl/tables/table5.xml" ContentType="application/vnd.openxmlformats-officedocument.spreadsheetml.table+xml"/>
  <Override PartName="/xl/drawings/drawing32.xml" ContentType="application/vnd.openxmlformats-officedocument.drawing+xml"/>
  <Override PartName="/xl/tables/table6.xml" ContentType="application/vnd.openxmlformats-officedocument.spreadsheetml.table+xml"/>
  <Override PartName="/xl/drawings/drawing33.xml" ContentType="application/vnd.openxmlformats-officedocument.drawing+xml"/>
  <Override PartName="/xl/tables/table7.xml" ContentType="application/vnd.openxmlformats-officedocument.spreadsheetml.table+xml"/>
  <Override PartName="/xl/pivotTables/pivotTable10.xml" ContentType="application/vnd.openxmlformats-officedocument.spreadsheetml.pivotTable+xml"/>
  <Override PartName="/xl/drawings/drawing34.xml" ContentType="application/vnd.openxmlformats-officedocument.drawing+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drawings/drawing36.xml" ContentType="application/vnd.openxmlformats-officedocument.drawing+xml"/>
  <Override PartName="/xl/slicers/slicer25.xml" ContentType="application/vnd.ms-excel.slicer+xml"/>
  <Override PartName="/xl/charts/chart46.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8.xml" ContentType="application/vnd.openxmlformats-officedocument.drawing+xml"/>
  <Override PartName="/xl/slicers/slicer26.xml" ContentType="application/vnd.ms-excel.slicer+xml"/>
  <Override PartName="/xl/charts/chart51.xml" ContentType="application/vnd.openxmlformats-officedocument.drawingml.chart+xml"/>
  <Override PartName="/xl/charts/chart5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9.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0.xml" ContentType="application/vnd.openxmlformats-officedocument.drawing+xml"/>
  <Override PartName="/xl/slicers/slicer27.xml" ContentType="application/vnd.ms-excel.slicer+xml"/>
  <Override PartName="/xl/charts/chart55.xml" ContentType="application/vnd.openxmlformats-officedocument.drawingml.chart+xml"/>
  <Override PartName="/xl/charts/style34.xml" ContentType="application/vnd.ms-office.chartstyle+xml"/>
  <Override PartName="/xl/charts/colors34.xml" ContentType="application/vnd.ms-office.chartcolorstyle+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tables/table8.xml" ContentType="application/vnd.openxmlformats-officedocument.spreadsheetml.table+xml"/>
  <Override PartName="/xl/pivotTables/pivotTable38.xml" ContentType="application/vnd.openxmlformats-officedocument.spreadsheetml.pivotTable+xml"/>
  <Override PartName="/xl/drawings/drawing44.xml" ContentType="application/vnd.openxmlformats-officedocument.drawing+xml"/>
  <Override PartName="/xl/slicers/slicer28.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5.xml" ContentType="application/vnd.openxmlformats-officedocument.drawing+xml"/>
  <Override PartName="/xl/slicers/slicer29.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https://cdss-my.sharepoint.com/personal/haris_ahmed_dss_ca_gov/Documents/Desktop/"/>
    </mc:Choice>
  </mc:AlternateContent>
  <xr:revisionPtr revIDLastSave="0" documentId="8_{F4C4E4E5-B192-45D3-8BFC-97972D068A4C}" xr6:coauthVersionLast="36" xr6:coauthVersionMax="36" xr10:uidLastSave="{00000000-0000-0000-0000-000000000000}"/>
  <bookViews>
    <workbookView showSheetTabs="0"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Trends_PRI_Raw_Values" sheetId="53" state="hidden" r:id="rId15"/>
    <sheet name="Trends_Churn_Reapps" sheetId="14" r:id="rId16"/>
    <sheet name="Trends_Churn_Recerts" sheetId="41" r:id="rId17"/>
    <sheet name="Trends_ExpService" sheetId="37" r:id="rId18"/>
    <sheet name="Trends_Month_ErrorRate" sheetId="56" r:id="rId19"/>
    <sheet name="Trends_NegErrorRt" sheetId="66" r:id="rId20"/>
    <sheet name="Trends_Month_Timeliness" sheetId="12" r:id="rId21"/>
    <sheet name="Trends_Annual_Demo_Gen_Pop" sheetId="15" r:id="rId22"/>
    <sheet name="Trends_Annual_Demo_CF" sheetId="16" r:id="rId23"/>
    <sheet name="Trends_Annual_CF_Eligib_Estim" sheetId="17" r:id="rId24"/>
    <sheet name="Pivot_WIC" sheetId="62" state="hidden" r:id="rId25"/>
    <sheet name="Trends_WIC" sheetId="63" r:id="rId26"/>
    <sheet name="Trends_CO" sheetId="73" r:id="rId27"/>
    <sheet name="Every_Mth" sheetId="3" r:id="rId28"/>
    <sheet name="Pivot_CF_CFAP_Detail" sheetId="84" state="hidden" r:id="rId29"/>
    <sheet name="Pivot_ChildOnlyMonthly" sheetId="71" state="hidden" r:id="rId30"/>
    <sheet name="ErrorRateRawSource" sheetId="68" state="hidden"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Raw" sheetId="55" r:id="rId43"/>
    <sheet name="Pivot_NegErrorRt" sheetId="67" state="hidden" r:id="rId44"/>
    <sheet name="PRI Tornado for pdf" sheetId="74" state="hidden" r:id="rId45"/>
    <sheet name="Pivot_PRI" sheetId="46" state="hidden" r:id="rId46"/>
  </sheets>
  <definedNames>
    <definedName name="_xlnm._FilterDatabase" localSheetId="32" hidden="1">Annual!$A$10:$T$10</definedName>
    <definedName name="_xlnm._FilterDatabase" localSheetId="30" hidden="1">ErrorRateRawSource!$A$10:$M$4690</definedName>
    <definedName name="_xlnm._FilterDatabase" localSheetId="27" hidden="1">Every_Mth!$A$10:$AC$3550</definedName>
    <definedName name="_xlnm._FilterDatabase" localSheetId="0" hidden="1">'GeoMap Tools'!#REF!</definedName>
    <definedName name="_xlnm._FilterDatabase" localSheetId="42" hidden="1">PRI_Raw!$A$10:$H$10</definedName>
    <definedName name="_xlnm._FilterDatabase" localSheetId="31" hidden="1">Quarterly!$A$10:$K$10</definedName>
    <definedName name="_xlnm._FilterDatabase" localSheetId="1" hidden="1">'Resources and Tools'!#REF!</definedName>
    <definedName name="_xlnm.Print_Area" localSheetId="44">'PRI Tornado for pdf'!$A$1:$J$76</definedName>
    <definedName name="_xlnm.Print_Area" localSheetId="23">Trends_Annual_CF_Eligib_Estim!$A$1:$T$33</definedName>
    <definedName name="_xlnm.Print_Area" localSheetId="21">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91029"/>
  <pivotCaches>
    <pivotCache cacheId="44" r:id="rId47"/>
    <pivotCache cacheId="45" r:id="rId48"/>
    <pivotCache cacheId="46" r:id="rId49"/>
    <pivotCache cacheId="47" r:id="rId50"/>
    <pivotCache cacheId="48"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<sst xmlns="http://schemas.openxmlformats.org/spreadsheetml/2006/main" count="43144" uniqueCount="435">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</sst>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5">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72</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05 Calaveras</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2631</c:v>
                </c:pt>
              </c:numCache>
            </c:numRef>
          </c:val>
          <c:extLst>
            <c:ext xmlns:c16="http://schemas.microsoft.com/office/drawing/2014/chart" uri="{C3380CC4-5D6E-409C-BE32-E72D297353CC}">
              <c16:uniqueId val="{00000000-70CC-4535-9A41-9F559DC7C7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2015</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0.93200000000000005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0.98829999999999996</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0.95350000000000001</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November</c:v>
                  </c:pt>
                </c:lvl>
                <c:lvl>
                  <c:pt idx="0">
                    <c:v>2018</c:v>
                  </c:pt>
                </c:lvl>
              </c:multiLvlStrCache>
            </c:multiLvlStrRef>
          </c:cat>
          <c:val>
            <c:numRef>
              <c:f>Pivot_HHs_Mth!$C$12</c:f>
              <c:numCache>
                <c:formatCode>#,##0</c:formatCode>
                <c:ptCount val="1"/>
                <c:pt idx="0">
                  <c:v>72</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05 Calaveras</c:v>
                </c:pt>
              </c:strCache>
            </c:strRef>
          </c:tx>
          <c:invertIfNegative val="0"/>
          <c:cat>
            <c:multiLvlStrRef>
              <c:f>Pivot_HHs_Mth!$A$12:$B$12</c:f>
              <c:multiLvlStrCache>
                <c:ptCount val="1"/>
                <c:lvl>
                  <c:pt idx="0">
                    <c:v>November</c:v>
                  </c:pt>
                </c:lvl>
                <c:lvl>
                  <c:pt idx="0">
                    <c:v>2018</c:v>
                  </c:pt>
                </c:lvl>
              </c:multiLvlStrCache>
            </c:multiLvlStrRef>
          </c:cat>
          <c:val>
            <c:numRef>
              <c:f>Pivot_HHs_Mth!$D$12</c:f>
              <c:numCache>
                <c:formatCode>#,##0</c:formatCode>
                <c:ptCount val="1"/>
                <c:pt idx="0">
                  <c:v>2631</c:v>
                </c:pt>
              </c:numCache>
            </c:numRef>
          </c:val>
          <c:extLst>
            <c:ext xmlns:c16="http://schemas.microsoft.com/office/drawing/2014/chart" uri="{C3380CC4-5D6E-409C-BE32-E72D297353CC}">
              <c16:uniqueId val="{00000000-8F9A-41E2-9029-3C9346990F85}"/>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Pivot_Timeliness_Mthly!$B$111:$B$114</c:f>
              <c:numCache>
                <c:formatCode>0.0%</c:formatCode>
                <c:ptCount val="2"/>
                <c:pt idx="0">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Pivot_Timeliness_Mthly!$C$111:$C$114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Pivot_Timeliness_Mthly!$D$111:$D$114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October</c:v>
                  </c:pt>
                </c:lvl>
                <c:lvl>
                  <c:pt idx="0">
                    <c:v>2015</c:v>
                  </c:pt>
                </c:lvl>
              </c:multiLvlStrCache>
            </c:multiLvlStrRef>
          </c:cat>
          <c:val>
            <c:numRef>
              <c:f>Pivot_ES!$C$13:$C$14</c:f>
              <c:numCache>
                <c:formatCode>0%</c:formatCode>
                <c:ptCount val="1"/>
                <c:pt idx="0">
                  <c:v>0.93200000000000005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October</c:v>
                  </c:pt>
                </c:lvl>
                <c:lvl>
                  <c:pt idx="0">
                    <c:v>2015</c:v>
                  </c:pt>
                </c:lvl>
              </c:multiLvlStrCache>
            </c:multiLvlStrRef>
          </c:cat>
          <c:val>
            <c:numRef>
              <c:f>Pivot_ES!$D$13:$D$14</c:f>
              <c:numCache>
                <c:formatCode>0%</c:formatCode>
                <c:ptCount val="1"/>
                <c:pt idx="0">
                  <c:v>0.98829999999999996</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October</c:v>
                  </c:pt>
                </c:lvl>
                <c:lvl>
                  <c:pt idx="0">
                    <c:v>2015</c:v>
                  </c:pt>
                </c:lvl>
              </c:multiLvlStrCache>
            </c:multiLvlStrRef>
          </c:cat>
          <c:val>
            <c:numRef>
              <c:f>Pivot_ES!$E$13:$E$14</c:f>
              <c:numCache>
                <c:formatCode>0%</c:formatCode>
                <c:ptCount val="1"/>
                <c:pt idx="0">
                  <c:v>0.95350000000000001</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8.xml"/><Relationship Id="rId11" Type="http://schemas.openxmlformats.org/officeDocument/2006/relationships/hyperlink" Target="#Main_Menu!D12"/><Relationship Id="rId5" Type="http://schemas.openxmlformats.org/officeDocument/2006/relationships/chart" Target="../charts/chart27.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6.xml"/><Relationship Id="rId9"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8" Type="http://schemas.openxmlformats.org/officeDocument/2006/relationships/chart" Target="../charts/chart32.xml"/><Relationship Id="rId3" Type="http://schemas.microsoft.com/office/2007/relationships/hdphoto" Target="../media/hdphoto1.wdp"/><Relationship Id="rId7" Type="http://schemas.openxmlformats.org/officeDocument/2006/relationships/chart" Target="../charts/chart31.xml"/><Relationship Id="rId2" Type="http://schemas.openxmlformats.org/officeDocument/2006/relationships/image" Target="../media/image7.png"/><Relationship Id="rId1" Type="http://schemas.openxmlformats.org/officeDocument/2006/relationships/chart" Target="../charts/chart30.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7.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8.xm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0.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6.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hyperlink" Target="#Main_Menu!A1"/><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1.xml"/><Relationship Id="rId5" Type="http://schemas.openxmlformats.org/officeDocument/2006/relationships/chart" Target="../charts/chart52.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4.xml"/><Relationship Id="rId1" Type="http://schemas.openxmlformats.org/officeDocument/2006/relationships/chart" Target="../charts/chart53.xml"/><Relationship Id="rId5" Type="http://schemas.openxmlformats.org/officeDocument/2006/relationships/hyperlink" Target="#Main_Menu!A1"/><Relationship Id="rId4" Type="http://schemas.openxmlformats.org/officeDocument/2006/relationships/image" Target="../media/image6.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1.xml"/><Relationship Id="rId4" Type="http://schemas.openxmlformats.org/officeDocument/2006/relationships/chart" Target="../charts/chart56.xml"/><Relationship Id="rId9" Type="http://schemas.openxmlformats.org/officeDocument/2006/relationships/chart" Target="../charts/chart60.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5.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6.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967B32F5-7B23-47EB-AE07-0051EDEDC73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2AA47EAF-4457-4A39-9DCD-7F1D427435E6}"/>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3519AF0D-E02E-4381-8829-7F0FBDDF997C}"/>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DF309AFC-0A02-4A91-8E14-397D633E7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4728E248-2393-4A60-B6F4-4EF3969285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D6DFEF8C-7918-4268-AB18-92CB8239F6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22ED0F7D-D52B-47F0-8B8B-49297EBDEFEE}"/>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9DB3BC2-1C39-44F9-96C6-F3FDA3E273D4}"/>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23A87F36-1434-4894-85E7-6B431B126865}"/>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7CB4EC7A-E101-42DD-8D18-47E16B09B5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1/30/19 -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C43D1826-6B4D-47C9-B6AE-9BA573311437}"/>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542925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361950</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371475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08680554" missingItemsLimit="0" createdVersion="4" refreshedVersion="6" minRefreshableVersion="3" recordCount="3540"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3978"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4115" maxValue="19346"/>
    </cacheField>
    <cacheField name="All_PA_HHs" numFmtId="0">
      <sharedItems containsString="0" containsBlank="1" containsNumber="1" containsInteger="1" minValue="205933"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20609" maxValue="787684"/>
    </cacheField>
    <cacheField name="Fed_ NA_Persons" numFmtId="0">
      <sharedItems containsString="0" containsBlank="1" containsNumber="1" containsInteger="1" minValue="3251101" maxValue="3752062"/>
    </cacheField>
    <cacheField name="All_Fed_Persons" numFmtId="0">
      <sharedItems containsString="0" containsBlank="1" containsNumber="1" containsInteger="1" minValue="377171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2223" maxValue="42090"/>
    </cacheField>
    <cacheField name="All_CFAP_Persons" numFmtId="0">
      <sharedItems containsString="0" containsBlank="1" containsNumber="1" containsInteger="1" minValue="38671" maxValue="49171"/>
    </cacheField>
    <cacheField name="All_PA_Persons" numFmtId="0">
      <sharedItems containsString="0" containsBlank="1" containsNumber="1" containsInteger="1" minValue="527057" maxValue="793999"/>
    </cacheField>
    <cacheField name="All_NA_Persons" numFmtId="0">
      <sharedItems containsString="0" containsBlank="1" containsNumber="1" containsInteger="1" minValue="3283324" maxValue="3793311"/>
    </cacheField>
    <cacheField name="Fed_Issuances" numFmtId="0">
      <sharedItems containsString="0" containsBlank="1" containsNumber="1" minValue="511429148.95999998" maxValue="641606817.80999994"/>
    </cacheField>
    <cacheField name="State_Issuances" numFmtId="0">
      <sharedItems containsString="0" containsBlank="1" containsNumber="1" minValue="4239307.97" maxValue="6365846.5099999998"/>
    </cacheField>
    <cacheField name="Total_Issuances" numFmtId="0">
      <sharedItems containsString="0" containsBlank="1" containsNumber="1" minValue="515668456.93000001"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68942"/>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1574072" missingItemsLimit="0" createdVersion="4" refreshedVersion="6" minRefreshableVersion="3" recordCount="1534"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2962965"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6435183" missingItemsLimit="0" createdVersion="6" refreshedVersion="6" minRefreshableVersion="3" recordCount="413"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7939814" missingItemsLimit="0" createdVersion="6" refreshedVersion="6" minRefreshableVersion="3" recordCount="4680" xr:uid="{00000000-000A-0000-FFFF-FFFF00000000}">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0">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m/>
    <m/>
    <n v="161946"/>
    <n v="68942"/>
    <m/>
    <m/>
  </r>
  <r>
    <x v="1"/>
    <s v="CalWIN"/>
    <x v="9"/>
    <x v="4"/>
    <n v="2019"/>
    <s v="2018/19"/>
    <m/>
    <m/>
    <m/>
    <m/>
    <m/>
    <m/>
    <n v="54429"/>
    <n v="99336"/>
    <m/>
    <m/>
    <m/>
    <m/>
    <m/>
    <m/>
    <m/>
    <m/>
    <m/>
    <m/>
    <m/>
    <n v="0.9923617476321418"/>
    <n v="0.99301242236024845"/>
    <m/>
    <m/>
    <n v="5743"/>
    <n v="2468"/>
    <m/>
    <m/>
  </r>
  <r>
    <x v="2"/>
    <s v="C-IV"/>
    <x v="9"/>
    <x v="4"/>
    <n v="2019"/>
    <s v="2018/19"/>
    <m/>
    <m/>
    <m/>
    <m/>
    <m/>
    <m/>
    <n v="73"/>
    <n v="124"/>
    <m/>
    <m/>
    <m/>
    <m/>
    <m/>
    <m/>
    <m/>
    <m/>
    <m/>
    <m/>
    <m/>
    <n v="1"/>
    <n v="0.5"/>
    <m/>
    <m/>
    <n v="9"/>
    <n v="0"/>
    <m/>
    <m/>
  </r>
  <r>
    <x v="3"/>
    <s v="C-IV"/>
    <x v="9"/>
    <x v="4"/>
    <n v="2019"/>
    <s v="2018/19"/>
    <m/>
    <m/>
    <m/>
    <m/>
    <m/>
    <m/>
    <n v="1474"/>
    <n v="2589"/>
    <m/>
    <m/>
    <m/>
    <m/>
    <m/>
    <m/>
    <m/>
    <m/>
    <m/>
    <m/>
    <m/>
    <n v="0.97802197802197799"/>
    <n v="0.9538461538461539"/>
    <m/>
    <m/>
    <n v="139"/>
    <n v="27"/>
    <m/>
    <m/>
  </r>
  <r>
    <x v="4"/>
    <s v="C-IV"/>
    <x v="9"/>
    <x v="4"/>
    <n v="2019"/>
    <s v="2018/19"/>
    <m/>
    <m/>
    <m/>
    <m/>
    <m/>
    <m/>
    <n v="16778"/>
    <n v="30174"/>
    <m/>
    <m/>
    <m/>
    <m/>
    <m/>
    <m/>
    <m/>
    <m/>
    <m/>
    <m/>
    <m/>
    <n v="0.83597883597883604"/>
    <n v="0.95015576323987538"/>
    <m/>
    <m/>
    <n v="2000"/>
    <n v="1129"/>
    <m/>
    <m/>
  </r>
  <r>
    <x v="5"/>
    <s v="C-IV"/>
    <x v="9"/>
    <x v="4"/>
    <n v="2019"/>
    <s v="2018/19"/>
    <m/>
    <m/>
    <m/>
    <m/>
    <m/>
    <m/>
    <n v="2667"/>
    <n v="4682"/>
    <m/>
    <m/>
    <m/>
    <m/>
    <m/>
    <m/>
    <m/>
    <m/>
    <m/>
    <m/>
    <m/>
    <n v="0.9285714285714286"/>
    <n v="0.97014925373134331"/>
    <m/>
    <m/>
    <n v="159"/>
    <n v="27"/>
    <m/>
    <m/>
  </r>
  <r>
    <x v="6"/>
    <s v="C-IV"/>
    <x v="9"/>
    <x v="4"/>
    <n v="2019"/>
    <s v="2018/19"/>
    <m/>
    <m/>
    <m/>
    <m/>
    <m/>
    <m/>
    <n v="639"/>
    <n v="1358"/>
    <m/>
    <m/>
    <m/>
    <m/>
    <m/>
    <m/>
    <m/>
    <m/>
    <m/>
    <m/>
    <m/>
    <n v="0.9"/>
    <n v="0.92307692307692313"/>
    <m/>
    <m/>
    <n v="80"/>
    <n v="21"/>
    <m/>
    <m/>
  </r>
  <r>
    <x v="7"/>
    <s v="CalWIN"/>
    <x v="9"/>
    <x v="4"/>
    <n v="2019"/>
    <s v="2018/19"/>
    <m/>
    <m/>
    <m/>
    <m/>
    <m/>
    <m/>
    <n v="30154"/>
    <n v="58965"/>
    <m/>
    <m/>
    <m/>
    <m/>
    <m/>
    <m/>
    <m/>
    <m/>
    <m/>
    <m/>
    <m/>
    <n v="0.92814371257485029"/>
    <n v="0.99021526418786687"/>
    <m/>
    <m/>
    <n v="2710"/>
    <n v="1294"/>
    <m/>
    <m/>
  </r>
  <r>
    <x v="8"/>
    <s v="C-IV"/>
    <x v="9"/>
    <x v="4"/>
    <n v="2019"/>
    <s v="2018/19"/>
    <m/>
    <m/>
    <m/>
    <m/>
    <m/>
    <m/>
    <n v="2506"/>
    <n v="5259"/>
    <m/>
    <m/>
    <m/>
    <m/>
    <m/>
    <m/>
    <m/>
    <m/>
    <m/>
    <m/>
    <m/>
    <n v="1"/>
    <n v="0.90697674418604646"/>
    <m/>
    <m/>
    <n v="217"/>
    <n v="33"/>
    <m/>
    <m/>
  </r>
  <r>
    <x v="9"/>
    <s v="C-IV"/>
    <x v="9"/>
    <x v="4"/>
    <n v="2019"/>
    <s v="2018/19"/>
    <m/>
    <m/>
    <m/>
    <m/>
    <m/>
    <m/>
    <n v="6352"/>
    <n v="10800"/>
    <m/>
    <m/>
    <m/>
    <m/>
    <m/>
    <m/>
    <m/>
    <m/>
    <m/>
    <m/>
    <m/>
    <n v="0.98473282442748089"/>
    <n v="1"/>
    <m/>
    <m/>
    <n v="679"/>
    <n v="121"/>
    <m/>
    <m/>
  </r>
  <r>
    <x v="10"/>
    <s v="CalWIN"/>
    <x v="9"/>
    <x v="4"/>
    <n v="2019"/>
    <s v="2018/19"/>
    <m/>
    <m/>
    <m/>
    <m/>
    <m/>
    <m/>
    <n v="90429"/>
    <n v="206798"/>
    <m/>
    <m/>
    <m/>
    <m/>
    <m/>
    <m/>
    <m/>
    <m/>
    <m/>
    <m/>
    <m/>
    <n v="0.94593039976991655"/>
    <n v="0.95158501440922194"/>
    <m/>
    <m/>
    <n v="5345"/>
    <n v="2088"/>
    <m/>
    <m/>
  </r>
  <r>
    <x v="11"/>
    <s v="C-IV"/>
    <x v="9"/>
    <x v="4"/>
    <n v="2019"/>
    <s v="2018/19"/>
    <m/>
    <m/>
    <m/>
    <m/>
    <m/>
    <m/>
    <n v="1481"/>
    <n v="3192"/>
    <m/>
    <m/>
    <m/>
    <m/>
    <m/>
    <m/>
    <m/>
    <m/>
    <m/>
    <m/>
    <m/>
    <n v="0.96875"/>
    <n v="0.93478260869565222"/>
    <m/>
    <m/>
    <n v="142"/>
    <n v="36"/>
    <m/>
    <m/>
  </r>
  <r>
    <x v="12"/>
    <s v="C-IV"/>
    <x v="9"/>
    <x v="4"/>
    <n v="2019"/>
    <s v="2018/19"/>
    <m/>
    <m/>
    <m/>
    <m/>
    <m/>
    <m/>
    <n v="11938"/>
    <n v="19675"/>
    <m/>
    <m/>
    <m/>
    <m/>
    <m/>
    <m/>
    <m/>
    <m/>
    <m/>
    <m/>
    <m/>
    <n v="0.99331550802139035"/>
    <n v="0.97904761904761906"/>
    <m/>
    <m/>
    <n v="1389"/>
    <n v="380"/>
    <m/>
    <m/>
  </r>
  <r>
    <x v="13"/>
    <s v="C-IV"/>
    <x v="9"/>
    <x v="4"/>
    <n v="2019"/>
    <s v="2018/19"/>
    <m/>
    <m/>
    <m/>
    <m/>
    <m/>
    <m/>
    <n v="17062"/>
    <n v="40074"/>
    <m/>
    <m/>
    <m/>
    <m/>
    <m/>
    <m/>
    <m/>
    <m/>
    <m/>
    <m/>
    <m/>
    <n v="0.98076923076923073"/>
    <n v="0.9314420803782506"/>
    <m/>
    <m/>
    <n v="1057"/>
    <n v="126"/>
    <m/>
    <m/>
  </r>
  <r>
    <x v="14"/>
    <s v="C-IV"/>
    <x v="9"/>
    <x v="4"/>
    <n v="2019"/>
    <s v="2018/19"/>
    <m/>
    <m/>
    <m/>
    <m/>
    <m/>
    <m/>
    <n v="990"/>
    <n v="1836"/>
    <m/>
    <m/>
    <m/>
    <m/>
    <m/>
    <m/>
    <m/>
    <m/>
    <m/>
    <m/>
    <m/>
    <n v="1"/>
    <n v="0.96875"/>
    <m/>
    <m/>
    <n v="84"/>
    <n v="6"/>
    <m/>
    <m/>
  </r>
  <r>
    <x v="15"/>
    <s v="C-IV"/>
    <x v="9"/>
    <x v="4"/>
    <n v="2019"/>
    <s v="2018/19"/>
    <m/>
    <m/>
    <m/>
    <m/>
    <m/>
    <m/>
    <n v="66451"/>
    <n v="151430"/>
    <m/>
    <m/>
    <m/>
    <m/>
    <m/>
    <m/>
    <m/>
    <m/>
    <m/>
    <m/>
    <m/>
    <n v="0.99019607843137258"/>
    <n v="0.94813544792113158"/>
    <m/>
    <m/>
    <n v="5546"/>
    <n v="1794"/>
    <m/>
    <m/>
  </r>
  <r>
    <x v="16"/>
    <s v="C-IV"/>
    <x v="9"/>
    <x v="4"/>
    <n v="2019"/>
    <s v="2018/19"/>
    <m/>
    <m/>
    <m/>
    <m/>
    <m/>
    <m/>
    <n v="10358"/>
    <n v="22719"/>
    <m/>
    <m/>
    <m/>
    <m/>
    <m/>
    <m/>
    <m/>
    <m/>
    <m/>
    <m/>
    <m/>
    <n v="1"/>
    <n v="0.96418732782369143"/>
    <m/>
    <m/>
    <n v="818"/>
    <n v="142"/>
    <m/>
    <m/>
  </r>
  <r>
    <x v="17"/>
    <s v="C-IV"/>
    <x v="9"/>
    <x v="4"/>
    <n v="2019"/>
    <s v="2018/19"/>
    <m/>
    <m/>
    <m/>
    <m/>
    <m/>
    <m/>
    <n v="6247"/>
    <n v="11285"/>
    <m/>
    <m/>
    <m/>
    <m/>
    <m/>
    <m/>
    <m/>
    <m/>
    <m/>
    <m/>
    <m/>
    <n v="0.93661971830985913"/>
    <n v="0.9015544041450777"/>
    <m/>
    <m/>
    <n v="437"/>
    <n v="88"/>
    <m/>
    <m/>
  </r>
  <r>
    <x v="18"/>
    <s v="C-IV"/>
    <x v="9"/>
    <x v="4"/>
    <n v="2019"/>
    <s v="2018/19"/>
    <m/>
    <m/>
    <m/>
    <m/>
    <m/>
    <m/>
    <n v="1472"/>
    <n v="2870"/>
    <m/>
    <m/>
    <m/>
    <m/>
    <m/>
    <m/>
    <m/>
    <m/>
    <m/>
    <m/>
    <m/>
    <n v="0.94444444444444442"/>
    <n v="0.80597014925373134"/>
    <m/>
    <m/>
    <n v="128"/>
    <n v="24"/>
    <m/>
    <m/>
  </r>
  <r>
    <x v="19"/>
    <s v="LRS"/>
    <x v="9"/>
    <x v="4"/>
    <n v="2019"/>
    <s v="2018/19"/>
    <m/>
    <m/>
    <m/>
    <m/>
    <m/>
    <m/>
    <n v="548833"/>
    <n v="1061135"/>
    <m/>
    <m/>
    <m/>
    <m/>
    <m/>
    <m/>
    <m/>
    <m/>
    <m/>
    <m/>
    <m/>
    <n v="0.99253284491564231"/>
    <n v="0.90942028985507251"/>
    <m/>
    <m/>
    <n v="42277"/>
    <n v="23975"/>
    <m/>
    <m/>
  </r>
  <r>
    <x v="20"/>
    <s v="C-IV"/>
    <x v="9"/>
    <x v="4"/>
    <n v="2019"/>
    <s v="2018/19"/>
    <m/>
    <m/>
    <m/>
    <m/>
    <m/>
    <m/>
    <n v="10795"/>
    <n v="25849"/>
    <m/>
    <m/>
    <m/>
    <m/>
    <m/>
    <m/>
    <m/>
    <m/>
    <m/>
    <m/>
    <m/>
    <n v="0.9926108374384236"/>
    <n v="0.98168498168498164"/>
    <m/>
    <m/>
    <n v="678"/>
    <n v="61"/>
    <m/>
    <m/>
  </r>
  <r>
    <x v="21"/>
    <s v="C-IV"/>
    <x v="9"/>
    <x v="4"/>
    <n v="2019"/>
    <s v="2018/19"/>
    <m/>
    <m/>
    <m/>
    <m/>
    <m/>
    <m/>
    <n v="5929"/>
    <n v="9570"/>
    <m/>
    <m/>
    <m/>
    <m/>
    <m/>
    <m/>
    <m/>
    <m/>
    <m/>
    <m/>
    <m/>
    <n v="0.97333333333333338"/>
    <n v="0.89847715736040612"/>
    <m/>
    <m/>
    <n v="471"/>
    <n v="170"/>
    <m/>
    <m/>
  </r>
  <r>
    <x v="22"/>
    <s v="C-IV"/>
    <x v="9"/>
    <x v="4"/>
    <n v="2019"/>
    <s v="2018/19"/>
    <m/>
    <m/>
    <m/>
    <m/>
    <m/>
    <m/>
    <n v="1016"/>
    <n v="1822"/>
    <m/>
    <m/>
    <m/>
    <m/>
    <m/>
    <m/>
    <m/>
    <m/>
    <m/>
    <m/>
    <m/>
    <n v="1"/>
    <n v="0.9"/>
    <m/>
    <m/>
    <n v="83"/>
    <n v="14"/>
    <m/>
    <m/>
  </r>
  <r>
    <x v="23"/>
    <s v="C-IV"/>
    <x v="9"/>
    <x v="4"/>
    <n v="2019"/>
    <s v="2018/19"/>
    <m/>
    <m/>
    <m/>
    <m/>
    <m/>
    <m/>
    <n v="6040"/>
    <n v="11145"/>
    <m/>
    <m/>
    <m/>
    <m/>
    <m/>
    <m/>
    <m/>
    <m/>
    <m/>
    <m/>
    <m/>
    <n v="0.95760598503740646"/>
    <n v="0.80740740740740746"/>
    <m/>
    <m/>
    <n v="536"/>
    <n v="68"/>
    <m/>
    <m/>
  </r>
  <r>
    <x v="24"/>
    <s v="C-IV"/>
    <x v="9"/>
    <x v="4"/>
    <n v="2019"/>
    <s v="2018/19"/>
    <m/>
    <m/>
    <m/>
    <m/>
    <m/>
    <m/>
    <n v="22423"/>
    <n v="50476"/>
    <m/>
    <m/>
    <m/>
    <m/>
    <m/>
    <m/>
    <m/>
    <m/>
    <m/>
    <m/>
    <m/>
    <n v="0.99425287356321834"/>
    <n v="0.96713615023474175"/>
    <m/>
    <m/>
    <n v="1709"/>
    <n v="344"/>
    <m/>
    <m/>
  </r>
  <r>
    <x v="25"/>
    <s v="C-IV"/>
    <x v="9"/>
    <x v="4"/>
    <n v="2019"/>
    <s v="2018/19"/>
    <m/>
    <m/>
    <m/>
    <m/>
    <m/>
    <m/>
    <n v="596"/>
    <n v="1229"/>
    <m/>
    <m/>
    <m/>
    <m/>
    <m/>
    <m/>
    <m/>
    <m/>
    <m/>
    <m/>
    <m/>
    <n v="0.94736842105263164"/>
    <n v="0.96153846153846156"/>
    <m/>
    <m/>
    <n v="53"/>
    <n v="9"/>
    <m/>
    <m/>
  </r>
  <r>
    <x v="26"/>
    <s v="C-IV"/>
    <x v="9"/>
    <x v="4"/>
    <n v="2019"/>
    <s v="2018/19"/>
    <m/>
    <m/>
    <m/>
    <m/>
    <m/>
    <m/>
    <n v="391"/>
    <n v="655"/>
    <m/>
    <m/>
    <m/>
    <m/>
    <m/>
    <m/>
    <m/>
    <m/>
    <m/>
    <m/>
    <m/>
    <n v="0.94285714285714284"/>
    <n v="0.91666666666666663"/>
    <m/>
    <m/>
    <n v="59"/>
    <n v="14"/>
    <m/>
    <m/>
  </r>
  <r>
    <x v="27"/>
    <s v="C-IV"/>
    <x v="9"/>
    <x v="4"/>
    <n v="2019"/>
    <s v="2018/19"/>
    <m/>
    <m/>
    <m/>
    <m/>
    <m/>
    <m/>
    <n v="17257"/>
    <n v="37032"/>
    <m/>
    <m/>
    <m/>
    <m/>
    <m/>
    <m/>
    <m/>
    <m/>
    <m/>
    <m/>
    <m/>
    <n v="0.9942196531791907"/>
    <n v="0.96556886227544914"/>
    <m/>
    <m/>
    <n v="2013"/>
    <n v="625"/>
    <m/>
    <m/>
  </r>
  <r>
    <x v="28"/>
    <s v="C-IV"/>
    <x v="9"/>
    <x v="4"/>
    <n v="2019"/>
    <s v="2018/19"/>
    <m/>
    <m/>
    <m/>
    <m/>
    <m/>
    <m/>
    <n v="2765"/>
    <n v="5402"/>
    <m/>
    <m/>
    <m/>
    <m/>
    <m/>
    <m/>
    <m/>
    <m/>
    <m/>
    <m/>
    <m/>
    <n v="0.96261682242990654"/>
    <n v="0.93506493506493504"/>
    <m/>
    <m/>
    <n v="256"/>
    <n v="61"/>
    <m/>
    <m/>
  </r>
  <r>
    <x v="29"/>
    <s v="C-IV"/>
    <x v="9"/>
    <x v="4"/>
    <n v="2019"/>
    <s v="2018/19"/>
    <m/>
    <m/>
    <m/>
    <m/>
    <m/>
    <m/>
    <n v="4259"/>
    <n v="7234"/>
    <m/>
    <m/>
    <m/>
    <m/>
    <m/>
    <m/>
    <m/>
    <m/>
    <m/>
    <m/>
    <m/>
    <n v="0.93069306930693063"/>
    <n v="0.88311688311688308"/>
    <m/>
    <m/>
    <n v="431"/>
    <n v="160"/>
    <m/>
    <m/>
  </r>
  <r>
    <x v="30"/>
    <s v="CalWIN"/>
    <x v="9"/>
    <x v="4"/>
    <n v="2019"/>
    <s v="2018/19"/>
    <m/>
    <m/>
    <m/>
    <m/>
    <m/>
    <m/>
    <n v="106965"/>
    <n v="211113"/>
    <m/>
    <m/>
    <m/>
    <m/>
    <m/>
    <m/>
    <m/>
    <m/>
    <m/>
    <m/>
    <m/>
    <n v="0.98506860371267146"/>
    <n v="0.99174272055627988"/>
    <m/>
    <m/>
    <n v="8615"/>
    <n v="3626"/>
    <m/>
    <m/>
  </r>
  <r>
    <x v="31"/>
    <s v="CalWIN"/>
    <x v="9"/>
    <x v="4"/>
    <n v="2019"/>
    <s v="2018/19"/>
    <m/>
    <m/>
    <m/>
    <m/>
    <m/>
    <m/>
    <n v="8711"/>
    <n v="16488"/>
    <m/>
    <m/>
    <m/>
    <m/>
    <m/>
    <m/>
    <m/>
    <m/>
    <m/>
    <m/>
    <m/>
    <n v="0.98316498316498313"/>
    <n v="0.94930875576036866"/>
    <m/>
    <m/>
    <n v="717"/>
    <n v="374"/>
    <m/>
    <m/>
  </r>
  <r>
    <x v="32"/>
    <s v="C-IV"/>
    <x v="9"/>
    <x v="4"/>
    <n v="2019"/>
    <s v="2018/19"/>
    <m/>
    <m/>
    <m/>
    <m/>
    <m/>
    <m/>
    <n v="1082"/>
    <n v="1928"/>
    <m/>
    <m/>
    <m/>
    <m/>
    <m/>
    <m/>
    <m/>
    <m/>
    <m/>
    <m/>
    <m/>
    <n v="1"/>
    <n v="0.8928571428571429"/>
    <m/>
    <m/>
    <n v="119"/>
    <n v="28"/>
    <m/>
    <m/>
  </r>
  <r>
    <x v="33"/>
    <s v="C-IV"/>
    <x v="9"/>
    <x v="4"/>
    <n v="2019"/>
    <s v="2018/19"/>
    <m/>
    <m/>
    <m/>
    <m/>
    <m/>
    <m/>
    <n v="115157"/>
    <n v="248621"/>
    <m/>
    <m/>
    <m/>
    <m/>
    <m/>
    <m/>
    <m/>
    <m/>
    <m/>
    <m/>
    <m/>
    <n v="0.98304473304473305"/>
    <n v="0.82015810276679846"/>
    <m/>
    <m/>
    <n v="10645"/>
    <n v="3659"/>
    <m/>
    <m/>
  </r>
  <r>
    <x v="34"/>
    <s v="CalWIN"/>
    <x v="9"/>
    <x v="4"/>
    <n v="2019"/>
    <s v="2018/19"/>
    <m/>
    <m/>
    <m/>
    <m/>
    <m/>
    <m/>
    <n v="94345"/>
    <n v="194900"/>
    <m/>
    <m/>
    <m/>
    <m/>
    <m/>
    <m/>
    <m/>
    <m/>
    <m/>
    <m/>
    <m/>
    <n v="0.9904982618771726"/>
    <n v="0.93720565149136581"/>
    <m/>
    <m/>
    <n v="8713"/>
    <n v="3600"/>
    <m/>
    <m/>
  </r>
  <r>
    <x v="35"/>
    <s v="C-IV"/>
    <x v="9"/>
    <x v="4"/>
    <n v="2019"/>
    <s v="2018/19"/>
    <m/>
    <m/>
    <m/>
    <m/>
    <m/>
    <m/>
    <n v="2103"/>
    <n v="4408"/>
    <m/>
    <m/>
    <m/>
    <m/>
    <m/>
    <m/>
    <m/>
    <m/>
    <m/>
    <m/>
    <m/>
    <n v="0.98360655737704916"/>
    <n v="1"/>
    <m/>
    <m/>
    <n v="188"/>
    <n v="48"/>
    <m/>
    <m/>
  </r>
  <r>
    <x v="36"/>
    <s v="C-IV"/>
    <x v="9"/>
    <x v="4"/>
    <n v="2019"/>
    <s v="2018/19"/>
    <m/>
    <m/>
    <m/>
    <m/>
    <m/>
    <m/>
    <n v="154379"/>
    <n v="331726"/>
    <m/>
    <m/>
    <m/>
    <m/>
    <m/>
    <m/>
    <m/>
    <m/>
    <m/>
    <m/>
    <m/>
    <n v="0.99299630714376674"/>
    <n v="0.93128051070221551"/>
    <m/>
    <m/>
    <n v="12041"/>
    <n v="3590"/>
    <m/>
    <m/>
  </r>
  <r>
    <x v="37"/>
    <s v="CalWIN"/>
    <x v="9"/>
    <x v="4"/>
    <n v="2019"/>
    <s v="2018/19"/>
    <m/>
    <m/>
    <m/>
    <m/>
    <m/>
    <m/>
    <n v="133052"/>
    <n v="257701"/>
    <m/>
    <m/>
    <m/>
    <m/>
    <m/>
    <m/>
    <m/>
    <m/>
    <m/>
    <m/>
    <m/>
    <n v="0.97988252569750367"/>
    <n v="0.96487455197132621"/>
    <m/>
    <m/>
    <n v="13381"/>
    <n v="6811"/>
    <m/>
    <m/>
  </r>
  <r>
    <x v="38"/>
    <s v="CalWIN"/>
    <x v="9"/>
    <x v="4"/>
    <n v="2019"/>
    <s v="2018/19"/>
    <m/>
    <m/>
    <m/>
    <m/>
    <m/>
    <m/>
    <n v="32651"/>
    <n v="47652"/>
    <m/>
    <m/>
    <m/>
    <m/>
    <m/>
    <m/>
    <m/>
    <m/>
    <m/>
    <m/>
    <m/>
    <n v="0.97964912280701755"/>
    <n v="0.89402985074626862"/>
    <m/>
    <m/>
    <n v="3048"/>
    <n v="1260"/>
    <m/>
    <m/>
  </r>
  <r>
    <x v="39"/>
    <s v="C-IV"/>
    <x v="9"/>
    <x v="4"/>
    <n v="2019"/>
    <s v="2018/19"/>
    <m/>
    <m/>
    <m/>
    <m/>
    <m/>
    <m/>
    <n v="44760"/>
    <n v="97028"/>
    <m/>
    <m/>
    <m/>
    <m/>
    <m/>
    <m/>
    <m/>
    <m/>
    <m/>
    <m/>
    <m/>
    <n v="0.99244332493702769"/>
    <n v="0.92053501180173092"/>
    <m/>
    <m/>
    <n v="3270"/>
    <n v="1227"/>
    <m/>
    <m/>
  </r>
  <r>
    <x v="40"/>
    <s v="CalWIN"/>
    <x v="9"/>
    <x v="4"/>
    <n v="2019"/>
    <s v="2018/19"/>
    <m/>
    <m/>
    <m/>
    <m/>
    <m/>
    <m/>
    <n v="8991"/>
    <n v="15278"/>
    <m/>
    <m/>
    <m/>
    <m/>
    <m/>
    <m/>
    <m/>
    <m/>
    <m/>
    <m/>
    <m/>
    <n v="0.97764227642276424"/>
    <n v="0.96399999999999997"/>
    <m/>
    <m/>
    <n v="939"/>
    <n v="357"/>
    <m/>
    <m/>
  </r>
  <r>
    <x v="41"/>
    <s v="CalWIN"/>
    <x v="9"/>
    <x v="4"/>
    <n v="2019"/>
    <s v="2018/19"/>
    <m/>
    <m/>
    <m/>
    <m/>
    <m/>
    <m/>
    <n v="11887"/>
    <n v="22223"/>
    <m/>
    <m/>
    <m/>
    <m/>
    <m/>
    <m/>
    <m/>
    <m/>
    <m/>
    <m/>
    <m/>
    <n v="0.98715203426124198"/>
    <n v="0.92203389830508475"/>
    <m/>
    <m/>
    <n v="1128"/>
    <n v="447"/>
    <m/>
    <m/>
  </r>
  <r>
    <x v="42"/>
    <s v="CalWIN"/>
    <x v="9"/>
    <x v="4"/>
    <n v="2019"/>
    <s v="2018/19"/>
    <m/>
    <m/>
    <m/>
    <m/>
    <m/>
    <m/>
    <n v="19470"/>
    <n v="36732"/>
    <m/>
    <m/>
    <m/>
    <m/>
    <m/>
    <m/>
    <m/>
    <m/>
    <m/>
    <m/>
    <m/>
    <n v="0.91884641180415827"/>
    <n v="0.74294670846394983"/>
    <m/>
    <m/>
    <n v="3218"/>
    <n v="2183"/>
    <m/>
    <m/>
  </r>
  <r>
    <x v="43"/>
    <s v="CalWIN"/>
    <x v="9"/>
    <x v="4"/>
    <n v="2019"/>
    <s v="2018/19"/>
    <m/>
    <m/>
    <m/>
    <m/>
    <m/>
    <m/>
    <n v="41144"/>
    <n v="77271"/>
    <m/>
    <m/>
    <m/>
    <m/>
    <m/>
    <m/>
    <m/>
    <m/>
    <m/>
    <m/>
    <m/>
    <n v="0.99486521181001286"/>
    <n v="0.97899838449111465"/>
    <m/>
    <m/>
    <n v="3282"/>
    <n v="1244"/>
    <m/>
    <m/>
  </r>
  <r>
    <x v="44"/>
    <s v="CalWIN"/>
    <x v="9"/>
    <x v="4"/>
    <n v="2019"/>
    <s v="2018/19"/>
    <m/>
    <m/>
    <m/>
    <m/>
    <m/>
    <m/>
    <n v="13707"/>
    <n v="23341"/>
    <m/>
    <m/>
    <m/>
    <m/>
    <m/>
    <m/>
    <m/>
    <m/>
    <m/>
    <m/>
    <m/>
    <n v="0.97492625368731567"/>
    <n v="0.9859154929577465"/>
    <m/>
    <m/>
    <n v="1298"/>
    <n v="709"/>
    <m/>
    <m/>
  </r>
  <r>
    <x v="45"/>
    <s v="C-IV"/>
    <x v="9"/>
    <x v="4"/>
    <n v="2019"/>
    <s v="2018/19"/>
    <m/>
    <m/>
    <m/>
    <m/>
    <m/>
    <m/>
    <n v="11900"/>
    <n v="21990"/>
    <m/>
    <m/>
    <m/>
    <m/>
    <m/>
    <m/>
    <m/>
    <m/>
    <m/>
    <m/>
    <m/>
    <n v="0.96488549618320607"/>
    <n v="0.94989561586638827"/>
    <m/>
    <m/>
    <n v="1231"/>
    <n v="289"/>
    <m/>
    <m/>
  </r>
  <r>
    <x v="46"/>
    <s v="C-IV"/>
    <x v="9"/>
    <x v="4"/>
    <n v="2019"/>
    <s v="2018/19"/>
    <m/>
    <m/>
    <m/>
    <m/>
    <m/>
    <m/>
    <n v="133"/>
    <n v="222"/>
    <m/>
    <m/>
    <m/>
    <m/>
    <m/>
    <m/>
    <m/>
    <m/>
    <m/>
    <m/>
    <m/>
    <n v="1"/>
    <n v="0.8"/>
    <m/>
    <m/>
    <n v="7"/>
    <n v="0"/>
    <m/>
    <m/>
  </r>
  <r>
    <x v="47"/>
    <s v="C-IV"/>
    <x v="9"/>
    <x v="4"/>
    <n v="2019"/>
    <s v="2018/19"/>
    <m/>
    <m/>
    <m/>
    <m/>
    <m/>
    <m/>
    <n v="3145"/>
    <n v="6329"/>
    <m/>
    <m/>
    <m/>
    <m/>
    <m/>
    <m/>
    <m/>
    <m/>
    <m/>
    <m/>
    <m/>
    <n v="0.97402597402597402"/>
    <n v="0.90384615384615385"/>
    <m/>
    <m/>
    <n v="308"/>
    <n v="128"/>
    <m/>
    <m/>
  </r>
  <r>
    <x v="48"/>
    <s v="CalWIN"/>
    <x v="9"/>
    <x v="4"/>
    <n v="2019"/>
    <s v="2018/19"/>
    <m/>
    <m/>
    <m/>
    <m/>
    <m/>
    <m/>
    <n v="20010"/>
    <n v="36766"/>
    <m/>
    <m/>
    <m/>
    <m/>
    <m/>
    <m/>
    <m/>
    <m/>
    <m/>
    <m/>
    <m/>
    <n v="0.97882938978829392"/>
    <n v="0.94616977225672882"/>
    <m/>
    <m/>
    <n v="1798"/>
    <n v="787"/>
    <m/>
    <m/>
  </r>
  <r>
    <x v="49"/>
    <s v="CalWIN"/>
    <x v="9"/>
    <x v="4"/>
    <n v="2019"/>
    <s v="2018/19"/>
    <m/>
    <m/>
    <m/>
    <m/>
    <m/>
    <m/>
    <n v="15780"/>
    <n v="26919"/>
    <m/>
    <m/>
    <m/>
    <m/>
    <m/>
    <m/>
    <m/>
    <m/>
    <m/>
    <m/>
    <m/>
    <n v="0.97703180212014129"/>
    <n v="0.62727272727272732"/>
    <m/>
    <m/>
    <n v="1132"/>
    <n v="557"/>
    <m/>
    <m/>
  </r>
  <r>
    <x v="50"/>
    <s v="C-IV"/>
    <x v="9"/>
    <x v="4"/>
    <n v="2019"/>
    <s v="2018/19"/>
    <m/>
    <m/>
    <m/>
    <m/>
    <m/>
    <m/>
    <n v="35910"/>
    <n v="74432"/>
    <m/>
    <m/>
    <m/>
    <m/>
    <m/>
    <m/>
    <m/>
    <m/>
    <m/>
    <m/>
    <m/>
    <n v="0.93862031504617061"/>
    <n v="0.9217110573042776"/>
    <m/>
    <m/>
    <n v="2942"/>
    <n v="703"/>
    <m/>
    <m/>
  </r>
  <r>
    <x v="51"/>
    <s v="C-IV"/>
    <x v="9"/>
    <x v="4"/>
    <n v="2019"/>
    <s v="2018/19"/>
    <m/>
    <m/>
    <m/>
    <m/>
    <m/>
    <m/>
    <n v="4974"/>
    <n v="11170"/>
    <m/>
    <m/>
    <m/>
    <m/>
    <m/>
    <m/>
    <m/>
    <m/>
    <m/>
    <m/>
    <m/>
    <n v="0.99526066350710896"/>
    <n v="0.94838709677419353"/>
    <m/>
    <m/>
    <n v="394"/>
    <n v="126"/>
    <m/>
    <m/>
  </r>
  <r>
    <x v="52"/>
    <s v="C-IV"/>
    <x v="9"/>
    <x v="4"/>
    <n v="2019"/>
    <s v="2018/19"/>
    <m/>
    <m/>
    <m/>
    <m/>
    <m/>
    <m/>
    <n v="4171"/>
    <n v="8779"/>
    <m/>
    <m/>
    <m/>
    <m/>
    <m/>
    <m/>
    <m/>
    <m/>
    <m/>
    <m/>
    <m/>
    <n v="0.89075630252100835"/>
    <n v="0.96470588235294119"/>
    <m/>
    <m/>
    <n v="398"/>
    <n v="83"/>
    <m/>
    <m/>
  </r>
  <r>
    <x v="53"/>
    <s v="C-IV"/>
    <x v="9"/>
    <x v="4"/>
    <n v="2019"/>
    <s v="2018/19"/>
    <m/>
    <m/>
    <m/>
    <m/>
    <m/>
    <m/>
    <n v="962"/>
    <n v="1651"/>
    <m/>
    <m/>
    <m/>
    <m/>
    <m/>
    <m/>
    <m/>
    <m/>
    <m/>
    <m/>
    <m/>
    <n v="1"/>
    <n v="1"/>
    <m/>
    <m/>
    <n v="80"/>
    <n v="27"/>
    <m/>
    <m/>
  </r>
  <r>
    <x v="54"/>
    <s v="CalWIN"/>
    <x v="9"/>
    <x v="4"/>
    <n v="2019"/>
    <s v="2018/19"/>
    <m/>
    <m/>
    <m/>
    <m/>
    <m/>
    <m/>
    <n v="49213"/>
    <n v="112176"/>
    <m/>
    <m/>
    <m/>
    <m/>
    <m/>
    <m/>
    <m/>
    <m/>
    <m/>
    <m/>
    <m/>
    <n v="0.97581202487906016"/>
    <n v="0.90821256038647347"/>
    <m/>
    <m/>
    <n v="2569"/>
    <n v="163"/>
    <m/>
    <m/>
  </r>
  <r>
    <x v="55"/>
    <s v="C-IV"/>
    <x v="9"/>
    <x v="4"/>
    <n v="2019"/>
    <s v="2018/19"/>
    <m/>
    <m/>
    <m/>
    <m/>
    <m/>
    <m/>
    <n v="2730"/>
    <n v="4696"/>
    <m/>
    <m/>
    <m/>
    <m/>
    <m/>
    <m/>
    <m/>
    <m/>
    <m/>
    <m/>
    <m/>
    <n v="0.97297297297297303"/>
    <n v="0.98913043478260865"/>
    <m/>
    <m/>
    <n v="244"/>
    <n v="44"/>
    <m/>
    <m/>
  </r>
  <r>
    <x v="56"/>
    <s v="CalWIN"/>
    <x v="9"/>
    <x v="4"/>
    <n v="2019"/>
    <s v="2018/19"/>
    <m/>
    <m/>
    <m/>
    <m/>
    <m/>
    <m/>
    <n v="33320"/>
    <n v="64104"/>
    <m/>
    <m/>
    <m/>
    <m/>
    <m/>
    <m/>
    <m/>
    <m/>
    <m/>
    <m/>
    <m/>
    <n v="0.99572039942938662"/>
    <n v="0.96731234866828086"/>
    <m/>
    <m/>
    <n v="3045"/>
    <n v="801"/>
    <m/>
    <m/>
  </r>
  <r>
    <x v="57"/>
    <s v="CalWIN"/>
    <x v="9"/>
    <x v="4"/>
    <n v="2019"/>
    <s v="2018/19"/>
    <m/>
    <m/>
    <m/>
    <m/>
    <m/>
    <m/>
    <n v="9757"/>
    <n v="17361"/>
    <m/>
    <m/>
    <m/>
    <m/>
    <m/>
    <m/>
    <m/>
    <m/>
    <m/>
    <m/>
    <m/>
    <n v="0.87007299270072991"/>
    <n v="0.91803278688524592"/>
    <m/>
    <m/>
    <n v="1508"/>
    <n v="683"/>
    <m/>
    <m/>
  </r>
  <r>
    <x v="58"/>
    <s v="C-IV"/>
    <x v="9"/>
    <x v="4"/>
    <n v="2019"/>
    <s v="2018/19"/>
    <m/>
    <m/>
    <m/>
    <m/>
    <m/>
    <m/>
    <n v="6090"/>
    <n v="12814"/>
    <m/>
    <m/>
    <m/>
    <m/>
    <m/>
    <m/>
    <m/>
    <m/>
    <m/>
    <m/>
    <m/>
    <n v="0.99333333333333329"/>
    <n v="0.95614035087719296"/>
    <m/>
    <m/>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4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h="1" x="10"/>
        <item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1"/>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4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h="1" x="9"/>
        <item h="1" x="10"/>
        <item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1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4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44"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2">
    <i>
      <x v="2"/>
    </i>
    <i>
      <x v="5"/>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v="5"/>
    </i>
  </colItems>
  <dataFields count="1">
    <dataField name="Sum of CF_Households_SFY_Avg" fld="4" baseField="3" baseItem="0"/>
  </dataFields>
  <formats count="1">
    <format dxfId="10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05">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8">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100">
      <pivotArea outline="0" collapsedLevelsAreSubtotals="1" fieldPosition="0"/>
    </format>
    <format dxfId="99">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02">
      <pivotArea outline="0" collapsedLevelsAreSubtotals="1" fieldPosition="0">
        <references count="2">
          <reference field="4294967294" count="1" selected="0">
            <x v="0"/>
          </reference>
          <reference field="0" count="0" selected="0"/>
        </references>
      </pivotArea>
    </format>
    <format dxfId="101">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4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3">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5"/>
    </i>
    <i r="1">
      <x v="5"/>
    </i>
    <i>
      <x v="6"/>
    </i>
    <i r="1">
      <x v="5"/>
    </i>
  </rowItems>
  <colFields count="1">
    <field x="0"/>
  </colFields>
  <colItems count="3">
    <i>
      <x/>
    </i>
    <i>
      <x v="4"/>
    </i>
    <i>
      <x v="6"/>
    </i>
  </colItems>
  <dataFields count="1">
    <dataField name="Sum of Active_Error_Rate" fld="12"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4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h="1" x="1"/>
        <item h="1" x="2"/>
        <item x="3"/>
      </items>
    </pivotField>
    <pivotField axis="axisRow" compact="0" showAll="0" defaultSubtotal="0">
      <items count="7">
        <item h="1" x="0"/>
        <item h="1" x="1"/>
        <item h="1" x="2"/>
        <item x="3"/>
        <item h="1"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3"/>
    </i>
    <i r="1">
      <x v="3"/>
    </i>
  </rowItems>
  <colFields count="1">
    <field x="0"/>
  </colFields>
  <colItems count="3">
    <i>
      <x v="33"/>
    </i>
    <i>
      <x v="34"/>
    </i>
    <i>
      <x v="35"/>
    </i>
  </colItems>
  <dataFields count="1">
    <dataField name="Sum of Timeliness_Exped_Pct_Qrtly" fld="6" baseField="3" baseItem="0" numFmtId="9"/>
  </dataFields>
  <formats count="15">
    <format dxfId="87">
      <pivotArea collapsedLevelsAreSubtotals="1" fieldPosition="0">
        <references count="1">
          <reference field="3" count="1">
            <x v="3"/>
          </reference>
        </references>
      </pivotArea>
    </format>
    <format dxfId="86">
      <pivotArea collapsedLevelsAreSubtotals="1" fieldPosition="0">
        <references count="1">
          <reference field="3" count="1">
            <x v="4"/>
          </reference>
        </references>
      </pivotArea>
    </format>
    <format dxfId="85">
      <pivotArea collapsedLevelsAreSubtotals="1" fieldPosition="0">
        <references count="2">
          <reference field="2" count="0"/>
          <reference field="3" count="1" selected="0">
            <x v="0"/>
          </reference>
        </references>
      </pivotArea>
    </format>
    <format dxfId="84">
      <pivotArea collapsedLevelsAreSubtotals="1" fieldPosition="0">
        <references count="1">
          <reference field="3" count="1">
            <x v="1"/>
          </reference>
        </references>
      </pivotArea>
    </format>
    <format dxfId="83">
      <pivotArea collapsedLevelsAreSubtotals="1" fieldPosition="0">
        <references count="2">
          <reference field="2" count="0"/>
          <reference field="3" count="1" selected="0">
            <x v="1"/>
          </reference>
        </references>
      </pivotArea>
    </format>
    <format dxfId="82">
      <pivotArea collapsedLevelsAreSubtotals="1" fieldPosition="0">
        <references count="1">
          <reference field="3" count="1">
            <x v="2"/>
          </reference>
        </references>
      </pivotArea>
    </format>
    <format dxfId="81">
      <pivotArea collapsedLevelsAreSubtotals="1" fieldPosition="0">
        <references count="2">
          <reference field="2" count="0"/>
          <reference field="3" count="1" selected="0">
            <x v="2"/>
          </reference>
        </references>
      </pivotArea>
    </format>
    <format dxfId="80">
      <pivotArea dataOnly="0" labelOnly="1" outline="0" fieldPosition="0">
        <references count="1">
          <reference field="0" count="0"/>
        </references>
      </pivotArea>
    </format>
    <format dxfId="79">
      <pivotArea dataOnly="0" labelOnly="1" outline="0" fieldPosition="0">
        <references count="1">
          <reference field="0" count="0"/>
        </references>
      </pivotArea>
    </format>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dataOnly="0" labelOnly="1" outline="0" fieldPosition="0">
        <references count="1">
          <reference field="0" count="0"/>
        </references>
      </pivotArea>
    </format>
    <format dxfId="74">
      <pivotArea outline="0" collapsedLevelsAreSubtotals="1" fieldPosition="0"/>
    </format>
    <format dxfId="73">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h="1" x="6"/>
        <item h="1" x="7"/>
        <item h="1" x="8"/>
        <item h="1" x="9"/>
        <item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0"/>
    </i>
  </rowItems>
  <colFields count="1">
    <field x="0"/>
  </colFields>
  <colItems count="3">
    <i>
      <x v="34"/>
    </i>
    <i>
      <x v="39"/>
    </i>
    <i>
      <x v="57"/>
    </i>
  </colItems>
  <dataFields count="1">
    <dataField name="Sum of Timeliness_Exped_Pct_Monthly" fld="26" baseField="3" baseItem="0"/>
  </dataFields>
  <formats count="8">
    <format dxfId="95">
      <pivotArea collapsedLevelsAreSubtotals="1" fieldPosition="0">
        <references count="1">
          <reference field="3" count="1">
            <x v="0"/>
          </reference>
        </references>
      </pivotArea>
    </format>
    <format dxfId="94">
      <pivotArea collapsedLevelsAreSubtotals="1" fieldPosition="0">
        <references count="2">
          <reference field="2" count="0"/>
          <reference field="3" count="1" selected="0">
            <x v="0"/>
          </reference>
        </references>
      </pivotArea>
    </format>
    <format dxfId="93">
      <pivotArea collapsedLevelsAreSubtotals="1" fieldPosition="0">
        <references count="1">
          <reference field="3" count="1">
            <x v="1"/>
          </reference>
        </references>
      </pivotArea>
    </format>
    <format dxfId="92">
      <pivotArea collapsedLevelsAreSubtotals="1" fieldPosition="0">
        <references count="2">
          <reference field="2" count="0"/>
          <reference field="3" count="1" selected="0">
            <x v="1"/>
          </reference>
        </references>
      </pivotArea>
    </format>
    <format dxfId="91">
      <pivotArea collapsedLevelsAreSubtotals="1" fieldPosition="0">
        <references count="1">
          <reference field="3" count="1">
            <x v="2"/>
          </reference>
        </references>
      </pivotArea>
    </format>
    <format dxfId="90">
      <pivotArea collapsedLevelsAreSubtotals="1" fieldPosition="0">
        <references count="2">
          <reference field="2" count="1">
            <x v="4"/>
          </reference>
          <reference field="3" count="1" selected="0">
            <x v="2"/>
          </reference>
        </references>
      </pivotArea>
    </format>
    <format dxfId="89">
      <pivotArea collapsedLevelsAreSubtotals="1" fieldPosition="0">
        <references count="2">
          <reference field="2" count="0"/>
          <reference field="3" count="0" selected="0"/>
        </references>
      </pivotArea>
    </format>
    <format dxfId="88">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3">
    <i>
      <x v="33"/>
    </i>
    <i>
      <x v="34"/>
    </i>
    <i>
      <x v="35"/>
    </i>
  </colItems>
  <dataFields count="1">
    <dataField name="Sum of CF_Persons_CY_Avg" fld="7" baseField="3" baseItem="0" numFmtId="3"/>
  </dataFields>
  <formats count="1">
    <format dxfId="69">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46"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2"/>
    </i>
  </rowItems>
  <colFields count="1">
    <field x="0"/>
  </colFields>
  <colItems count="3">
    <i>
      <x v="33"/>
    </i>
    <i>
      <x v="34"/>
    </i>
    <i>
      <x v="35"/>
    </i>
  </colItems>
  <dataFields count="1">
    <dataField name="Sum of CF_Eligibles_CY" fld="19" baseField="2" baseItem="2" numFmtId="3"/>
  </dataFields>
  <formats count="2">
    <format dxfId="71">
      <pivotArea outline="0" collapsedLevelsAreSubtotals="1" fieldPosition="0"/>
    </format>
    <format dxfId="70">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72">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4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4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4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4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7">
      <pivotArea collapsedLevelsAreSubtotals="1" fieldPosition="0">
        <references count="1">
          <reference field="3" count="1">
            <x v="0"/>
          </reference>
        </references>
      </pivotArea>
    </format>
    <format dxfId="26">
      <pivotArea collapsedLevelsAreSubtotals="1" fieldPosition="0">
        <references count="2">
          <reference field="2" count="0"/>
          <reference field="3" count="1" selected="0">
            <x v="0"/>
          </reference>
        </references>
      </pivotArea>
    </format>
    <format dxfId="25">
      <pivotArea collapsedLevelsAreSubtotals="1" fieldPosition="0">
        <references count="1">
          <reference field="3" count="1">
            <x v="1"/>
          </reference>
        </references>
      </pivotArea>
    </format>
    <format dxfId="24">
      <pivotArea collapsedLevelsAreSubtotals="1" fieldPosition="0">
        <references count="2">
          <reference field="2" count="0"/>
          <reference field="3" count="1" selected="0">
            <x v="1"/>
          </reference>
        </references>
      </pivotArea>
    </format>
    <format dxfId="23">
      <pivotArea collapsedLevelsAreSubtotals="1" fieldPosition="0">
        <references count="1">
          <reference field="3" count="1">
            <x v="2"/>
          </reference>
        </references>
      </pivotArea>
    </format>
    <format dxfId="22">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28">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4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4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4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4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4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4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4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6">
      <pivotArea outline="0" collapsedLevelsAreSubtotals="1" fieldPosition="0"/>
    </format>
    <format dxfId="5">
      <pivotArea outline="0" collapsedLevelsAreSubtotals="1"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i x="2"/>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s="1"/>
        <i x="4" nd="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5">
        <i x="0"/>
        <i x="1"/>
        <i x="2" s="1"/>
        <i x="3"/>
        <i x="4"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s="1"/>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i x="10"/>
        <i x="11" s="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i x="9"/>
        <i x="10"/>
        <i x="11" s="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s="1"/>
        <i x="4"/>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i x="10" s="1"/>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4"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7"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4" dataDxfId="203">
  <autoFilter ref="A7:A14" xr:uid="{8E434F15-E2CF-4FBE-AA73-C627F7A9B898}"/>
  <tableColumns count="1">
    <tableColumn id="1" xr3:uid="{C310809B-6B4C-426E-8326-E46EADA02B82}" name="GeoMaps Tools and Resources " dataDxfId="2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1" dataDxfId="200">
  <autoFilter ref="A7:A13" xr:uid="{8E434F15-E2CF-4FBE-AA73-C627F7A9B898}"/>
  <tableColumns count="1">
    <tableColumn id="1" xr3:uid="{D215E5F4-9576-4765-9BD8-CCA623849FB1}" name="Resources and Tools" dataDxfId="1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38" totalsRowShown="0" headerRowDxfId="198" dataDxfId="196" headerRowBorderDxfId="197" tableBorderDxfId="195" totalsRowBorderDxfId="194">
  <autoFilter ref="A7:C38" xr:uid="{CFC9591C-262D-4FD9-B104-07E18371D37F}"/>
  <tableColumns count="3">
    <tableColumn id="1" xr3:uid="{B67B949D-B113-497F-ACF6-281CE51009BE}" name="Date Updated" dataDxfId="193"/>
    <tableColumn id="2" xr3:uid="{A97AC9B7-9590-4689-852D-F53A334355EB}" name="Item(s) Updated" dataDxfId="192"/>
    <tableColumn id="3" xr3:uid="{7493B2A1-86DF-4824-8A4B-96A35D4EA6CA}" name="Comments" dataDxfId="1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550" totalsRowShown="0" headerRowDxfId="190" dataDxfId="188" headerRowBorderDxfId="189" headerRowCellStyle="Percent" dataCellStyle="Percent">
  <autoFilter ref="A10:AG3550" xr:uid="{00000000-0009-0000-0100-000006000000}"/>
  <tableColumns count="33">
    <tableColumn id="1" xr3:uid="{00000000-0010-0000-0000-000001000000}" name="County"/>
    <tableColumn id="2" xr3:uid="{00000000-0010-0000-0000-000002000000}" name="Consortium" dataDxfId="187"/>
    <tableColumn id="3" xr3:uid="{00000000-0010-0000-0000-000003000000}" name="Month" dataDxfId="186"/>
    <tableColumn id="4" xr3:uid="{00000000-0010-0000-0000-000004000000}" name="Calendar_Year" dataDxfId="185"/>
    <tableColumn id="5" xr3:uid="{00000000-0010-0000-0000-000005000000}" name="FFY" dataDxfId="184"/>
    <tableColumn id="6" xr3:uid="{00000000-0010-0000-0000-000006000000}" name="SFY" dataDxfId="183"/>
    <tableColumn id="38" xr3:uid="{BAF2448D-D2C5-47A0-9BCE-53F17EA2BCAA}" name="Fed_PA_HHs" dataDxfId="182"/>
    <tableColumn id="37" xr3:uid="{10B96A8F-F9CB-4EDB-8E92-0FB8259F63BB}" name="Fed_NA_HHs" dataDxfId="181"/>
    <tableColumn id="36" xr3:uid="{C1BAC76E-72FC-401D-9774-E9336D585768}" name="CFAP_PA_HHs" dataDxfId="180"/>
    <tableColumn id="35" xr3:uid="{61B34713-5549-4E99-9F82-4CEB9E6B10C5}" name="CFAP_NA_HHs" dataDxfId="179"/>
    <tableColumn id="34" xr3:uid="{D6C07ADC-2B56-4025-A208-0F912C82303A}" name="All_PA_HHs" dataDxfId="178"/>
    <tableColumn id="33" xr3:uid="{8B89AB76-0738-40FC-A11B-B50EC620706C}" name="All_NA_HHs" dataDxfId="177"/>
    <tableColumn id="7" xr3:uid="{00000000-0010-0000-0000-000007000000}" name="CF_HHs" dataDxfId="176" dataCellStyle="Comma"/>
    <tableColumn id="8" xr3:uid="{00000000-0010-0000-0000-000008000000}" name="CF_Persons" dataDxfId="175" dataCellStyle="Comma"/>
    <tableColumn id="32" xr3:uid="{229DEA9F-7B98-4018-81FC-5C1E0DBC134E}" name="Fed_PA_Persons" dataDxfId="174" dataCellStyle="Comma"/>
    <tableColumn id="31" xr3:uid="{FD3FA0DF-A403-46A5-BC3B-012FC5976902}" name="Fed_ NA_Persons" dataDxfId="173" dataCellStyle="Comma"/>
    <tableColumn id="30" xr3:uid="{7CB54C0B-929D-46E6-BCAD-157C6678E178}" name="All_Fed_Persons" dataDxfId="172" dataCellStyle="Comma"/>
    <tableColumn id="29" xr3:uid="{294AE181-CD9B-4D9D-BF45-A98599B4C844}" name="CFAP_PA_Persons" dataDxfId="171" dataCellStyle="Comma"/>
    <tableColumn id="28" xr3:uid="{4E02DB79-33A6-486F-8EAD-A7E74559F58D}" name="CFAP_NA_Persons" dataDxfId="170" dataCellStyle="Comma"/>
    <tableColumn id="27" xr3:uid="{F778F408-CB1D-4FE0-AFB7-6610FE35DAB7}" name="All_CFAP_Persons" dataDxfId="169" dataCellStyle="Comma"/>
    <tableColumn id="26" xr3:uid="{82F6D485-3474-43A5-A5B5-A8011F727FF9}" name="All_PA_Persons" dataDxfId="168" dataCellStyle="Comma"/>
    <tableColumn id="25" xr3:uid="{873DAD74-0180-4B10-90F3-0E61AF32A911}" name="All_NA_Persons" dataDxfId="167" dataCellStyle="Comma"/>
    <tableColumn id="21" xr3:uid="{442BAA15-5CBB-4D29-B1F6-BC194F1049C7}" name="Fed_Issuances" dataDxfId="166" dataCellStyle="Comma"/>
    <tableColumn id="20" xr3:uid="{B98FA04E-3601-47B0-914E-EBBA606DA27F}" name="State_Issuances" dataDxfId="165" dataCellStyle="Comma"/>
    <tableColumn id="19" xr3:uid="{34CB8EC4-D22A-4454-9927-2AB311276B6B}" name="Total_Issuances" dataDxfId="164" dataCellStyle="Comma"/>
    <tableColumn id="9" xr3:uid="{00000000-0010-0000-0000-000009000000}" name="Timeliness_30_day_Pct" dataDxfId="163" dataCellStyle="Percent"/>
    <tableColumn id="10" xr3:uid="{00000000-0010-0000-0000-00000A000000}" name="Timeliness_Exped_Pct_Monthly" dataDxfId="162" dataCellStyle="Percent"/>
    <tableColumn id="13" xr3:uid="{00000000-0010-0000-0000-00000D000000}" name="Negative_Error_Rate" dataDxfId="161" dataCellStyle="Percent"/>
    <tableColumn id="11" xr3:uid="{00000000-0010-0000-0000-00000B000000}" name="Active_Error_Rate" dataDxfId="160" dataCellStyle="Percent"/>
    <tableColumn id="15" xr3:uid="{00000000-0010-0000-0000-00000F000000}" name="Apps_Recd" dataDxfId="159" dataCellStyle="Percent"/>
    <tableColumn id="17" xr3:uid="{00000000-0010-0000-0000-000011000000}" name="Online_Apps_Recd" dataDxfId="158" dataCellStyle="Percent"/>
    <tableColumn id="18" xr3:uid="{00000000-0010-0000-0000-000012000000}" name="Child_Only_HHs" dataDxfId="157" dataCellStyle="Percent"/>
    <tableColumn id="16" xr3:uid="{00000000-0010-0000-0000-000010000000}" name="Child_Only_Persons" dataDxfId="15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155" dataDxfId="153" headerRowBorderDxfId="154" headerRowCellStyle="Percent" dataCellStyle="Percent">
  <autoFilter ref="A10:M4690" xr:uid="{00000000-0009-0000-0100-000007000000}"/>
  <tableColumns count="13">
    <tableColumn id="1" xr3:uid="{00000000-0010-0000-0100-000001000000}" name="County"/>
    <tableColumn id="2" xr3:uid="{00000000-0010-0000-0100-000002000000}" name="Consortium" dataDxfId="152"/>
    <tableColumn id="3" xr3:uid="{00000000-0010-0000-0100-000003000000}" name="Month" dataDxfId="151"/>
    <tableColumn id="4" xr3:uid="{00000000-0010-0000-0100-000004000000}" name="Calendar_Year" dataDxfId="150"/>
    <tableColumn id="5" xr3:uid="{00000000-0010-0000-0100-000005000000}" name="FFY" dataDxfId="149"/>
    <tableColumn id="6" xr3:uid="{00000000-0010-0000-0100-000006000000}" name="SFY" dataDxfId="148"/>
    <tableColumn id="7" xr3:uid="{00000000-0010-0000-0100-000007000000}" name="CF_HHs" dataDxfId="147" dataCellStyle="Comma"/>
    <tableColumn id="8" xr3:uid="{00000000-0010-0000-0100-000008000000}" name="CF_Persons" dataDxfId="146" dataCellStyle="Comma"/>
    <tableColumn id="12" xr3:uid="{00000000-0010-0000-0100-00000C000000}" name="MC_Enrollment" dataDxfId="145" dataCellStyle="Comma"/>
    <tableColumn id="9" xr3:uid="{00000000-0010-0000-0100-000009000000}" name="Timeliness_30_day_Pct" dataDxfId="144" dataCellStyle="Percent"/>
    <tableColumn id="10" xr3:uid="{00000000-0010-0000-0100-00000A000000}" name="Timeliness_Exped_Pct_Monthly"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544" totalsRowShown="0" headerRowDxfId="140" dataDxfId="138" headerRowBorderDxfId="139">
  <autoFilter ref="A10:K1544"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127" dataDxfId="126">
  <autoFilter ref="A10:T305"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9.xml"/><Relationship Id="rId4"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10.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6.xml"/><Relationship Id="rId1" Type="http://schemas.openxmlformats.org/officeDocument/2006/relationships/pivotTable" Target="../pivotTables/pivotTable13.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32.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2.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9.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1.bin"/><Relationship Id="rId1" Type="http://schemas.openxmlformats.org/officeDocument/2006/relationships/pivotTable" Target="../pivotTables/pivotTable38.xml"/><Relationship Id="rId4" Type="http://schemas.microsoft.com/office/2007/relationships/slicer" Target="../slicers/slicer28.xml"/></Relationships>
</file>

<file path=xl/worksheets/_rels/sheet45.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8" Type="http://schemas.openxmlformats.org/officeDocument/2006/relationships/drawing" Target="../drawings/drawing46.xml"/><Relationship Id="rId3" Type="http://schemas.openxmlformats.org/officeDocument/2006/relationships/pivotTable" Target="../pivotTables/pivotTable41.xml"/><Relationship Id="rId7" Type="http://schemas.openxmlformats.org/officeDocument/2006/relationships/printerSettings" Target="../printerSettings/printerSettings43.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3"/>
  <sheetViews>
    <sheetView showGridLines="0" showRowColHeaders="0" workbookViewId="0"/>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71.75" customHeight="1">
      <c r="A8" s="197">
        <v>43495</v>
      </c>
      <c r="B8" s="198" t="s">
        <v>434</v>
      </c>
      <c r="C8" s="208"/>
    </row>
    <row r="9" spans="1:3" s="83" customFormat="1" ht="165" customHeight="1">
      <c r="A9" s="197">
        <v>43475</v>
      </c>
      <c r="B9" s="198" t="s">
        <v>433</v>
      </c>
      <c r="C9" s="208"/>
    </row>
    <row r="10" spans="1:3" s="83" customFormat="1" ht="102" customHeight="1">
      <c r="A10" s="197">
        <v>43465</v>
      </c>
      <c r="B10" s="198" t="s">
        <v>387</v>
      </c>
      <c r="C10" s="199"/>
    </row>
    <row r="11" spans="1:3" s="83" customFormat="1" ht="202.5" customHeight="1">
      <c r="A11" s="197">
        <v>43444</v>
      </c>
      <c r="B11" s="198" t="s">
        <v>360</v>
      </c>
      <c r="C11" s="197"/>
    </row>
    <row r="12" spans="1:3" s="83" customFormat="1" ht="124.5" customHeight="1">
      <c r="A12" s="197">
        <v>43432</v>
      </c>
      <c r="B12" s="198" t="s">
        <v>359</v>
      </c>
      <c r="C12" s="197"/>
    </row>
    <row r="13" spans="1:3" s="83" customFormat="1" ht="119.25" customHeight="1">
      <c r="A13" s="197">
        <v>43417</v>
      </c>
      <c r="B13" s="198" t="s">
        <v>358</v>
      </c>
      <c r="C13" s="197"/>
    </row>
    <row r="14" spans="1:3" s="83" customFormat="1" ht="60">
      <c r="A14" s="197">
        <v>43404</v>
      </c>
      <c r="B14" s="198" t="s">
        <v>357</v>
      </c>
      <c r="C14" s="198"/>
    </row>
    <row r="15" spans="1:3" s="83" customFormat="1" ht="117.75" customHeight="1">
      <c r="A15" s="197">
        <v>43403</v>
      </c>
      <c r="B15" s="198" t="s">
        <v>356</v>
      </c>
      <c r="C15" s="198"/>
    </row>
    <row r="16" spans="1:3" s="83" customFormat="1" ht="146.25" customHeight="1">
      <c r="A16" s="197">
        <v>43385</v>
      </c>
      <c r="B16" s="198" t="s">
        <v>355</v>
      </c>
      <c r="C16" s="198"/>
    </row>
    <row r="17" spans="1:3" s="83" customFormat="1" ht="133.5" customHeight="1">
      <c r="A17" s="197">
        <v>43375</v>
      </c>
      <c r="B17" s="198" t="s">
        <v>354</v>
      </c>
      <c r="C17" s="198"/>
    </row>
    <row r="18" spans="1:3" s="83" customFormat="1" ht="152.25" customHeight="1">
      <c r="A18" s="197">
        <v>43357</v>
      </c>
      <c r="B18" s="198" t="s">
        <v>352</v>
      </c>
      <c r="C18" s="198"/>
    </row>
    <row r="19" spans="1:3" s="83" customFormat="1" ht="102" customHeight="1">
      <c r="A19" s="197">
        <v>43342</v>
      </c>
      <c r="B19" s="198" t="s">
        <v>351</v>
      </c>
      <c r="C19" s="198"/>
    </row>
    <row r="20" spans="1:3" s="83" customFormat="1" ht="190.5" customHeight="1">
      <c r="A20" s="197">
        <v>43322</v>
      </c>
      <c r="B20" s="198" t="s">
        <v>306</v>
      </c>
      <c r="C20" s="198"/>
    </row>
    <row r="21" spans="1:3" s="83" customFormat="1" ht="167.25" customHeight="1">
      <c r="A21" s="197">
        <v>43312</v>
      </c>
      <c r="B21" s="198" t="s">
        <v>305</v>
      </c>
      <c r="C21" s="198"/>
    </row>
    <row r="22" spans="1:3" s="83" customFormat="1" ht="52.5" customHeight="1">
      <c r="A22" s="197">
        <v>43294</v>
      </c>
      <c r="B22" s="198" t="s">
        <v>294</v>
      </c>
      <c r="C22" s="198" t="s">
        <v>295</v>
      </c>
    </row>
    <row r="23" spans="1:3" s="83" customFormat="1" ht="110.25" customHeight="1">
      <c r="A23" s="197">
        <v>43291</v>
      </c>
      <c r="B23" s="198" t="s">
        <v>293</v>
      </c>
      <c r="C23" s="198"/>
    </row>
    <row r="24" spans="1:3" s="83" customFormat="1" ht="84" customHeight="1">
      <c r="A24" s="197">
        <v>43262</v>
      </c>
      <c r="B24" s="198" t="s">
        <v>287</v>
      </c>
      <c r="C24" s="198" t="s">
        <v>288</v>
      </c>
    </row>
    <row r="25" spans="1:3" s="83" customFormat="1" ht="33.75" customHeight="1">
      <c r="A25" s="197">
        <v>43255</v>
      </c>
      <c r="B25" s="198" t="s">
        <v>281</v>
      </c>
      <c r="C25" s="198"/>
    </row>
    <row r="26" spans="1:3" s="83" customFormat="1" ht="30">
      <c r="A26" s="197">
        <v>43243</v>
      </c>
      <c r="B26" s="198" t="s">
        <v>280</v>
      </c>
      <c r="C26" s="198"/>
    </row>
    <row r="27" spans="1:3" s="83" customFormat="1" ht="50.25" customHeight="1">
      <c r="A27" s="197">
        <v>43231</v>
      </c>
      <c r="B27" s="198" t="s">
        <v>418</v>
      </c>
      <c r="C27" s="198"/>
    </row>
    <row r="28" spans="1:3" s="83" customFormat="1" ht="49.5" customHeight="1">
      <c r="A28" s="197">
        <v>43220</v>
      </c>
      <c r="B28" s="198" t="s">
        <v>419</v>
      </c>
      <c r="C28" s="198"/>
    </row>
    <row r="29" spans="1:3" s="83" customFormat="1" ht="71.25" customHeight="1">
      <c r="A29" s="197">
        <v>43189</v>
      </c>
      <c r="B29" s="198" t="s">
        <v>268</v>
      </c>
      <c r="C29" s="198"/>
    </row>
    <row r="30" spans="1:3" s="83" customFormat="1" ht="60">
      <c r="A30" s="197">
        <v>43175</v>
      </c>
      <c r="B30" s="198" t="s">
        <v>269</v>
      </c>
      <c r="C30" s="198"/>
    </row>
    <row r="31" spans="1:3" s="83" customFormat="1" ht="92.25" customHeight="1">
      <c r="A31" s="197">
        <v>43159</v>
      </c>
      <c r="B31" s="198" t="s">
        <v>270</v>
      </c>
      <c r="C31" s="198" t="s">
        <v>263</v>
      </c>
    </row>
    <row r="32" spans="1:3" s="83" customFormat="1" ht="105.75" customHeight="1">
      <c r="A32" s="197">
        <v>43131</v>
      </c>
      <c r="B32" s="198" t="s">
        <v>271</v>
      </c>
      <c r="C32" s="199"/>
    </row>
    <row r="33" spans="1:4" s="83" customFormat="1" ht="58.5" customHeight="1">
      <c r="A33" s="197">
        <v>43018</v>
      </c>
      <c r="B33" s="198" t="s">
        <v>272</v>
      </c>
      <c r="C33" s="199"/>
    </row>
    <row r="34" spans="1:4" s="83" customFormat="1" ht="45">
      <c r="A34" s="197">
        <v>42942</v>
      </c>
      <c r="B34" s="198" t="s">
        <v>273</v>
      </c>
      <c r="C34" s="199"/>
    </row>
    <row r="35" spans="1:4" s="83" customFormat="1" ht="30">
      <c r="A35" s="200">
        <v>42940</v>
      </c>
      <c r="B35" s="201" t="s">
        <v>66</v>
      </c>
      <c r="C35" s="202" t="s">
        <v>243</v>
      </c>
    </row>
    <row r="36" spans="1:4" s="83" customFormat="1" ht="30">
      <c r="A36" s="200">
        <v>42901</v>
      </c>
      <c r="B36" s="201" t="s">
        <v>66</v>
      </c>
      <c r="C36" s="202" t="s">
        <v>242</v>
      </c>
    </row>
    <row r="37" spans="1:4" ht="30">
      <c r="A37" s="200">
        <v>42886</v>
      </c>
      <c r="B37" s="201" t="s">
        <v>66</v>
      </c>
      <c r="C37" s="202" t="s">
        <v>241</v>
      </c>
    </row>
    <row r="38" spans="1:4">
      <c r="A38" s="203">
        <v>42880</v>
      </c>
      <c r="B38" s="204" t="s">
        <v>66</v>
      </c>
      <c r="C38" s="205" t="s">
        <v>233</v>
      </c>
    </row>
    <row r="39" spans="1:4">
      <c r="A39" s="78"/>
    </row>
    <row r="40" spans="1:4">
      <c r="A40" s="78"/>
    </row>
    <row r="41" spans="1:4">
      <c r="A41" s="78"/>
      <c r="D41" s="81"/>
    </row>
    <row r="42" spans="1:4">
      <c r="A42" s="79"/>
      <c r="B42" s="80"/>
      <c r="C42" s="81"/>
    </row>
    <row r="43" spans="1:4">
      <c r="A43" s="79"/>
      <c r="B43" s="80"/>
    </row>
  </sheetData>
  <sheetProtection algorithmName="SHA-512" hashValue="2pW4Lm02XLQB/IPUQBHyUBJMBpEjjUMKDWylnFOsGp2uFHSiSkq7P2ntHZL6jrTjD9SeYq9xUMg8ZXN4fAQCTA==" saltValue="Xhueyvz5vGQ1H0Pj5mNJCA==" spinCount="100000"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W11" sqref="W11"/>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algorithmName="SHA-512" hashValue="gMRqte3ZnDLf2F1fv9nfHDj5y92ECZ4inVXARz6+cZdad3gDhjEjaHMH4fkjDjqhPE1A9iKFD9h+zIU+8YCF+w==" saltValue="cO+3EMxfRdH5BoLHLMySEQ==" spinCount="100000"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3810381</v>
      </c>
      <c r="I15" s="144">
        <f>Pivot_CF_CFAP_Detail!B56</f>
        <v>4083710</v>
      </c>
      <c r="J15" s="145">
        <f>(H15-I15)/I15</f>
        <v>-6.693154019261896E-2</v>
      </c>
      <c r="K15" s="145">
        <f>(H15-Pivot_CF_CFAP_Detail!B87)/Pivot_CF_CFAP_Detail!B87</f>
        <v>-6.6904349627570442E-2</v>
      </c>
      <c r="L15" s="148">
        <f>H21/H15</f>
        <v>135.33251843582048</v>
      </c>
      <c r="M15" s="149">
        <f>Pivot_CF_CFAP_Detail!B93/Pivot_CF_CFAP_Detail!B87</f>
        <v>133.79019666758987</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1901816</v>
      </c>
      <c r="I16" s="182">
        <f>Pivot_CF_CFAP_Detail!B57</f>
        <v>1991890</v>
      </c>
      <c r="J16" s="183">
        <f t="shared" ref="J16:J21" si="0">(H16-I16)/I16</f>
        <v>-4.5220368594651311E-2</v>
      </c>
      <c r="K16" s="183">
        <f>(H16-Pivot_CF_CFAP_Detail!B88)/Pivot_CF_CFAP_Detail!B88</f>
        <v>-4.4541149495044896E-2</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527057</v>
      </c>
      <c r="I17" s="182">
        <f>Pivot_CF_CFAP_Detail!B58</f>
        <v>606961</v>
      </c>
      <c r="J17" s="146">
        <f t="shared" si="0"/>
        <v>-0.13164602009025292</v>
      </c>
      <c r="K17" s="146">
        <f>(H17-Pivot_CF_CFAP_Detail!B89)/Pivot_CF_CFAP_Detail!B89</f>
        <v>-0.13389062895417511</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205933</v>
      </c>
      <c r="I18" s="182">
        <f>Pivot_CF_CFAP_Detail!B59</f>
        <v>235450</v>
      </c>
      <c r="J18" s="146">
        <f t="shared" si="0"/>
        <v>-0.12536419622000425</v>
      </c>
      <c r="K18" s="146">
        <f>(H18-Pivot_CF_CFAP_Detail!B90)/Pivot_CF_CFAP_Detail!B90</f>
        <v>-0.12813771438490426</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3283324</v>
      </c>
      <c r="I19" s="182">
        <f>Pivot_CF_CFAP_Detail!B60</f>
        <v>3476749</v>
      </c>
      <c r="J19" s="146">
        <f t="shared" si="0"/>
        <v>-5.563386945678276E-2</v>
      </c>
      <c r="K19" s="146">
        <f>(H19-Pivot_CF_CFAP_Detail!B91)/Pivot_CF_CFAP_Detail!B91</f>
        <v>-5.5174059015434852E-2</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1695883</v>
      </c>
      <c r="I20" s="182">
        <f>Pivot_CF_CFAP_Detail!B61</f>
        <v>1756440</v>
      </c>
      <c r="J20" s="146">
        <f t="shared" si="0"/>
        <v>-3.4477124183006538E-2</v>
      </c>
      <c r="K20" s="146">
        <f>(H20-Pivot_CF_CFAP_Detail!B92)/Pivot_CF_CFAP_Detail!B92</f>
        <v>-3.3285545310740905E-2</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515668456.93000001</v>
      </c>
      <c r="I21" s="186">
        <f>Pivot_CF_CFAP_Detail!B62</f>
        <v>546617985</v>
      </c>
      <c r="J21" s="146">
        <f t="shared" si="0"/>
        <v>-5.6620032489417618E-2</v>
      </c>
      <c r="K21" s="146">
        <f>(H21-Pivot_CF_CFAP_Detail!B93)/Pivot_CF_CFAP_Detail!B93</f>
        <v>-5.6147704004376582E-2</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3771710</v>
      </c>
      <c r="I24" s="113">
        <f>Pivot_CF_CFAP_Detail!B63</f>
        <v>4039335</v>
      </c>
      <c r="J24" s="147">
        <f t="shared" ref="J24:J29" si="1">(H24-I24)/I24</f>
        <v>-6.625471767011154E-2</v>
      </c>
      <c r="K24" s="147">
        <f>(H24-Pivot_CF_CFAP_Detail!B94)/Pivot_CF_CFAP_Detail!B94</f>
        <v>-6.6306957612473238E-2</v>
      </c>
      <c r="L24" s="148">
        <f>H29/H24</f>
        <v>135.59609539439671</v>
      </c>
      <c r="M24" s="149">
        <f>Pivot_CF_CFAP_Detail!B99/Pivot_CF_CFAP_Detail!B94</f>
        <v>134.0325589835133</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520609</v>
      </c>
      <c r="I25" s="114">
        <f>Pivot_CF_CFAP_Detail!B64</f>
        <v>600296</v>
      </c>
      <c r="J25" s="146">
        <f t="shared" si="1"/>
        <v>-0.1327461785519144</v>
      </c>
      <c r="K25" s="146">
        <f>(H25-Pivot_CF_CFAP_Detail!B95)/Pivot_CF_CFAP_Detail!B95</f>
        <v>-0.13495240326539021</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203978</v>
      </c>
      <c r="I26" s="114">
        <f>Pivot_CF_CFAP_Detail!B65</f>
        <v>233450</v>
      </c>
      <c r="J26" s="146">
        <f t="shared" si="1"/>
        <v>-0.12624544870421933</v>
      </c>
      <c r="K26" s="146">
        <f>(H26-Pivot_CF_CFAP_Detail!B96)/Pivot_CF_CFAP_Detail!B96</f>
        <v>-0.12898404673248387</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3251101</v>
      </c>
      <c r="I27" s="114">
        <f>Pivot_CF_CFAP_Detail!B66</f>
        <v>3439039</v>
      </c>
      <c r="J27" s="146">
        <f t="shared" si="1"/>
        <v>-5.4648406139040588E-2</v>
      </c>
      <c r="K27" s="146">
        <f>(H27-Pivot_CF_CFAP_Detail!B97)/Pivot_CF_CFAP_Detail!B97</f>
        <v>-5.4289540726536724E-2</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1681768</v>
      </c>
      <c r="I28" s="114">
        <f>Pivot_CF_CFAP_Detail!B67</f>
        <v>1739497</v>
      </c>
      <c r="J28" s="146">
        <f t="shared" si="1"/>
        <v>-3.3187179972141372E-2</v>
      </c>
      <c r="K28" s="146">
        <f>(H28-Pivot_CF_CFAP_Detail!B98)/Pivot_CF_CFAP_Detail!B98</f>
        <v>-3.2054801774081966E-2</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511429148.95999998</v>
      </c>
      <c r="I29" s="186">
        <f>Pivot_CF_CFAP_Detail!B68</f>
        <v>541703033</v>
      </c>
      <c r="J29" s="146">
        <f t="shared" si="1"/>
        <v>-5.588649535953405E-2</v>
      </c>
      <c r="K29" s="146">
        <f>(H29-Pivot_CF_CFAP_Detail!B99)/Pivot_CF_CFAP_Detail!B99</f>
        <v>-5.541510357765652E-2</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38671</v>
      </c>
      <c r="I32" s="113">
        <f>Pivot_CF_CFAP_Detail!B69</f>
        <v>44375</v>
      </c>
      <c r="J32" s="147">
        <f t="shared" ref="J32:J37" si="2">(H32-I32)/I32</f>
        <v>-0.12854084507042254</v>
      </c>
      <c r="K32" s="147">
        <f>(H32-Pivot_CF_CFAP_Detail!B100)/Pivot_CF_CFAP_Detail!B100</f>
        <v>-0.1217124687712923</v>
      </c>
      <c r="L32" s="148">
        <f>H37/H32</f>
        <v>109.62498952703575</v>
      </c>
      <c r="M32" s="149">
        <f>Pivot_CF_CFAP_Detail!B105/Pivot_CF_CFAP_Detail!B100</f>
        <v>111.55450828980241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6448</v>
      </c>
      <c r="I33" s="114">
        <f>Pivot_CF_CFAP_Detail!B70</f>
        <v>6665</v>
      </c>
      <c r="J33" s="146">
        <f t="shared" si="2"/>
        <v>-3.255813953488372E-2</v>
      </c>
      <c r="K33" s="146">
        <f>(H33-Pivot_CF_CFAP_Detail!B101)/Pivot_CF_CFAP_Detail!B101</f>
        <v>-3.8616370955717905E-2</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1955</v>
      </c>
      <c r="I34" s="114">
        <f>Pivot_CF_CFAP_Detail!B71</f>
        <v>2000</v>
      </c>
      <c r="J34" s="146">
        <f t="shared" si="2"/>
        <v>-2.2499999999999999E-2</v>
      </c>
      <c r="K34" s="146">
        <f>(H34-Pivot_CF_CFAP_Detail!B102)/Pivot_CF_CFAP_Detail!B102</f>
        <v>-2.9776674937965261E-2</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32223</v>
      </c>
      <c r="I35" s="114">
        <f>Pivot_CF_CFAP_Detail!B72</f>
        <v>37710</v>
      </c>
      <c r="J35" s="146">
        <f t="shared" si="2"/>
        <v>-0.14550517104216387</v>
      </c>
      <c r="K35" s="146">
        <f>(H35-Pivot_CF_CFAP_Detail!B103)/Pivot_CF_CFAP_Detail!B103</f>
        <v>-0.13664496423117112</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14115</v>
      </c>
      <c r="I36" s="114">
        <f>Pivot_CF_CFAP_Detail!B73</f>
        <v>16943</v>
      </c>
      <c r="J36" s="146">
        <f t="shared" si="2"/>
        <v>-0.16691258926990499</v>
      </c>
      <c r="K36" s="146">
        <f>(H36-Pivot_CF_CFAP_Detail!B104)/Pivot_CF_CFAP_Detail!B104</f>
        <v>-0.1604710640575745</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4239307.97</v>
      </c>
      <c r="I37" s="186">
        <f>Pivot_CF_CFAP_Detail!B74</f>
        <v>4914952</v>
      </c>
      <c r="J37" s="146">
        <f t="shared" si="2"/>
        <v>-0.13746706580247381</v>
      </c>
      <c r="K37" s="146">
        <f>(H37-Pivot_CF_CFAP_Detail!B105)/Pivot_CF_CFAP_Detail!B105</f>
        <v>-0.13690389668030409</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2018</v>
      </c>
      <c r="B3" s="84"/>
      <c r="C3" s="84"/>
      <c r="D3" s="84"/>
    </row>
    <row r="4" spans="1:4">
      <c r="A4" s="109" t="s">
        <v>65</v>
      </c>
      <c r="B4" s="84">
        <v>1709</v>
      </c>
      <c r="C4" s="84">
        <v>53</v>
      </c>
      <c r="D4" s="84">
        <v>59</v>
      </c>
    </row>
    <row r="164" spans="1:4">
      <c r="A164" s="28" t="s">
        <v>286</v>
      </c>
      <c r="B164" s="28" t="s">
        <v>85</v>
      </c>
    </row>
    <row r="165" spans="1:4">
      <c r="A165" s="28" t="s">
        <v>84</v>
      </c>
      <c r="B165" s="83" t="s">
        <v>136</v>
      </c>
      <c r="C165" s="83" t="s">
        <v>137</v>
      </c>
      <c r="D165" s="83" t="s">
        <v>138</v>
      </c>
    </row>
    <row r="166" spans="1:4">
      <c r="A166" s="29">
        <v>2018</v>
      </c>
      <c r="B166" s="84"/>
      <c r="C166" s="84"/>
      <c r="D166" s="84"/>
    </row>
    <row r="167" spans="1:4">
      <c r="A167" s="109" t="s">
        <v>65</v>
      </c>
      <c r="B167" s="84">
        <v>344</v>
      </c>
      <c r="C167" s="84">
        <v>9</v>
      </c>
      <c r="D167" s="84">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2016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0.71799999999999997</v>
      </c>
    </row>
    <row r="18" spans="8:9" ht="15.75" customHeight="1">
      <c r="H18" s="66" t="s">
        <v>4</v>
      </c>
      <c r="I18" s="69">
        <f>INDEX(Pivot_PRI!$T$14:$T$72,MATCH($H18,Pivot_PRI!$AC$14:$AC$72,0))</f>
        <v>0.65972914021499374</v>
      </c>
    </row>
    <row r="19" spans="8:9" ht="15.75" customHeight="1">
      <c r="H19" s="67" t="s">
        <v>5</v>
      </c>
      <c r="I19" s="69">
        <f>INDEX(Pivot_PRI!$T$14:$T$72,MATCH($H19,Pivot_PRI!$AC$14:$AC$72,0))</f>
        <v>0.66202868286556282</v>
      </c>
    </row>
    <row r="20" spans="8:9" ht="15.75" customHeight="1">
      <c r="H20" s="67" t="s">
        <v>6</v>
      </c>
      <c r="I20" s="69">
        <f>INDEX(Pivot_PRI!$T$14:$T$72,MATCH($H20,Pivot_PRI!$AC$14:$AC$72,0))</f>
        <v>0.74956223475570083</v>
      </c>
    </row>
    <row r="21" spans="8:9" ht="15.75" customHeight="1">
      <c r="H21" s="66" t="s">
        <v>7</v>
      </c>
      <c r="I21" s="69">
        <f>INDEX(Pivot_PRI!$T$14:$T$72,MATCH($H21,Pivot_PRI!$AC$14:$AC$72,0))</f>
        <v>0.6327823483995374</v>
      </c>
    </row>
    <row r="22" spans="8:9" ht="15.75" customHeight="1">
      <c r="H22" s="67" t="s">
        <v>8</v>
      </c>
      <c r="I22" s="69">
        <f>INDEX(Pivot_PRI!$T$14:$T$72,MATCH($H22,Pivot_PRI!$AC$14:$AC$72,0))</f>
        <v>0.7873203616433192</v>
      </c>
    </row>
    <row r="23" spans="8:9" ht="15.75" customHeight="1">
      <c r="H23" s="67" t="s">
        <v>9</v>
      </c>
      <c r="I23" s="69">
        <f>INDEX(Pivot_PRI!$T$14:$T$72,MATCH($H23,Pivot_PRI!$AC$14:$AC$72,0))</f>
        <v>0.41331202391880584</v>
      </c>
    </row>
    <row r="24" spans="8:9" ht="15.75" customHeight="1">
      <c r="H24" s="66" t="s">
        <v>10</v>
      </c>
      <c r="I24" s="69">
        <f>INDEX(Pivot_PRI!$T$14:$T$72,MATCH($H24,Pivot_PRI!$AC$14:$AC$72,0))</f>
        <v>0.62908731910841476</v>
      </c>
    </row>
    <row r="25" spans="8:9" ht="15.75" customHeight="1">
      <c r="H25" s="67" t="s">
        <v>11</v>
      </c>
      <c r="I25" s="69">
        <f>INDEX(Pivot_PRI!$T$14:$T$72,MATCH($H25,Pivot_PRI!$AC$14:$AC$72,0))</f>
        <v>0.96925774654620334</v>
      </c>
    </row>
    <row r="26" spans="8:9" ht="15.75" customHeight="1">
      <c r="H26" s="66" t="s">
        <v>12</v>
      </c>
      <c r="I26" s="69">
        <f>INDEX(Pivot_PRI!$T$14:$T$72,MATCH($H26,Pivot_PRI!$AC$14:$AC$72,0))</f>
        <v>0.65780542448289747</v>
      </c>
    </row>
    <row r="27" spans="8:9" ht="15.75" customHeight="1">
      <c r="H27" s="66" t="s">
        <v>13</v>
      </c>
      <c r="I27" s="69">
        <f>INDEX(Pivot_PRI!$T$14:$T$72,MATCH($H27,Pivot_PRI!$AC$14:$AC$72,0))</f>
        <v>0.8683802236473338</v>
      </c>
    </row>
    <row r="28" spans="8:9" ht="15.75" customHeight="1">
      <c r="H28" s="67" t="s">
        <v>14</v>
      </c>
      <c r="I28" s="69">
        <f>INDEX(Pivot_PRI!$T$14:$T$72,MATCH($H28,Pivot_PRI!$AC$14:$AC$72,0))</f>
        <v>0.62930299485295238</v>
      </c>
    </row>
    <row r="29" spans="8:9" ht="15.75" customHeight="1">
      <c r="H29" s="66" t="s">
        <v>15</v>
      </c>
      <c r="I29" s="69">
        <f>INDEX(Pivot_PRI!$T$14:$T$72,MATCH($H29,Pivot_PRI!$AC$14:$AC$72,0))</f>
        <v>0.63535420192838332</v>
      </c>
    </row>
    <row r="30" spans="8:9" ht="15.75" customHeight="1">
      <c r="H30" s="66" t="s">
        <v>16</v>
      </c>
      <c r="I30" s="69">
        <f>INDEX(Pivot_PRI!$T$14:$T$72,MATCH($H30,Pivot_PRI!$AC$14:$AC$72,0))</f>
        <v>0.90328918286264526</v>
      </c>
    </row>
    <row r="31" spans="8:9" ht="15.75" customHeight="1">
      <c r="H31" s="67" t="s">
        <v>17</v>
      </c>
      <c r="I31" s="69">
        <f>INDEX(Pivot_PRI!$T$14:$T$72,MATCH($H31,Pivot_PRI!$AC$14:$AC$72,0))</f>
        <v>0.91778084566239737</v>
      </c>
    </row>
    <row r="32" spans="8:9" ht="15.75" customHeight="1">
      <c r="H32" s="66" t="s">
        <v>18</v>
      </c>
      <c r="I32" s="69">
        <f>INDEX(Pivot_PRI!$T$14:$T$72,MATCH($H32,Pivot_PRI!$AC$14:$AC$72,0))</f>
        <v>0.76153199853884534</v>
      </c>
    </row>
    <row r="33" spans="1:18" ht="15.75" customHeight="1">
      <c r="H33" s="66" t="s">
        <v>19</v>
      </c>
      <c r="I33" s="69">
        <f>INDEX(Pivot_PRI!$T$14:$T$72,MATCH($H33,Pivot_PRI!$AC$14:$AC$72,0))</f>
        <v>0.89796637507993093</v>
      </c>
    </row>
    <row r="34" spans="1:18" ht="15.75" customHeight="1">
      <c r="H34" s="66" t="s">
        <v>20</v>
      </c>
      <c r="I34" s="69">
        <f>INDEX(Pivot_PRI!$T$14:$T$72,MATCH($H34,Pivot_PRI!$AC$14:$AC$72,0))</f>
        <v>1</v>
      </c>
    </row>
    <row r="35" spans="1:18" ht="15.75" customHeight="1">
      <c r="H35" s="67" t="s">
        <v>21</v>
      </c>
      <c r="I35" s="69">
        <f>INDEX(Pivot_PRI!$T$14:$T$72,MATCH($H35,Pivot_PRI!$AC$14:$AC$72,0))</f>
        <v>0.82849757067377616</v>
      </c>
    </row>
    <row r="36" spans="1:18" ht="15.75" customHeight="1">
      <c r="H36" s="66" t="s">
        <v>22</v>
      </c>
      <c r="I36" s="69">
        <f>INDEX(Pivot_PRI!$T$14:$T$72,MATCH($H36,Pivot_PRI!$AC$14:$AC$72,0))</f>
        <v>0.64907713761538643</v>
      </c>
    </row>
    <row r="37" spans="1:18" ht="15.75" customHeight="1">
      <c r="H37" s="66" t="s">
        <v>23</v>
      </c>
      <c r="I37" s="69">
        <f>INDEX(Pivot_PRI!$T$14:$T$72,MATCH($H37,Pivot_PRI!$AC$14:$AC$72,0))</f>
        <v>0.9157791440453561</v>
      </c>
    </row>
    <row r="38" spans="1:18" s="48" customFormat="1" ht="15.75" customHeight="1">
      <c r="A38" s="39"/>
      <c r="B38" s="39"/>
      <c r="C38" s="39"/>
      <c r="D38" s="39"/>
      <c r="E38" s="39"/>
      <c r="F38" s="39"/>
      <c r="G38" s="39"/>
      <c r="H38" s="66" t="s">
        <v>24</v>
      </c>
      <c r="I38" s="69">
        <f>INDEX(Pivot_PRI!$T$14:$T$72,MATCH($H38,Pivot_PRI!$AC$14:$AC$72,0))</f>
        <v>0.50107384148219314</v>
      </c>
      <c r="J38" s="39"/>
      <c r="K38" s="39"/>
      <c r="L38" s="39"/>
      <c r="M38" s="39"/>
      <c r="N38" s="39"/>
      <c r="O38" s="39"/>
      <c r="P38" s="39"/>
      <c r="Q38" s="39"/>
      <c r="R38" s="39"/>
    </row>
    <row r="39" spans="1:18" ht="15.75" customHeight="1">
      <c r="H39" s="67" t="s">
        <v>25</v>
      </c>
      <c r="I39" s="69">
        <f>INDEX(Pivot_PRI!$T$14:$T$72,MATCH($H39,Pivot_PRI!$AC$14:$AC$72,0))</f>
        <v>0.63395687671125978</v>
      </c>
    </row>
    <row r="40" spans="1:18" ht="15.75" customHeight="1">
      <c r="H40" s="66" t="s">
        <v>26</v>
      </c>
      <c r="I40" s="69">
        <f>INDEX(Pivot_PRI!$T$14:$T$72,MATCH($H40,Pivot_PRI!$AC$14:$AC$72,0))</f>
        <v>0.64924075286613914</v>
      </c>
    </row>
    <row r="41" spans="1:18" ht="15.75" customHeight="1">
      <c r="H41" s="66" t="s">
        <v>27</v>
      </c>
      <c r="I41" s="69">
        <f>INDEX(Pivot_PRI!$T$14:$T$72,MATCH($H41,Pivot_PRI!$AC$14:$AC$72,0))</f>
        <v>0.94550895982478</v>
      </c>
    </row>
    <row r="42" spans="1:18" ht="15.75" customHeight="1">
      <c r="H42" s="67" t="s">
        <v>28</v>
      </c>
      <c r="I42" s="69">
        <f>INDEX(Pivot_PRI!$T$14:$T$72,MATCH($H42,Pivot_PRI!$AC$14:$AC$72,0))</f>
        <v>0.67317691312255723</v>
      </c>
    </row>
    <row r="43" spans="1:18" ht="15.75" customHeight="1">
      <c r="H43" s="67" t="s">
        <v>29</v>
      </c>
      <c r="I43" s="69">
        <f>INDEX(Pivot_PRI!$T$14:$T$72,MATCH($H43,Pivot_PRI!$AC$14:$AC$72,0))</f>
        <v>0.67136044350635937</v>
      </c>
    </row>
    <row r="44" spans="1:18" ht="15.75" customHeight="1">
      <c r="H44" s="66" t="s">
        <v>30</v>
      </c>
      <c r="I44" s="69">
        <f>INDEX(Pivot_PRI!$T$14:$T$72,MATCH($H44,Pivot_PRI!$AC$14:$AC$72,0))</f>
        <v>0.82975128392623521</v>
      </c>
    </row>
    <row r="45" spans="1:18" ht="15.75" customHeight="1">
      <c r="H45" s="67" t="s">
        <v>31</v>
      </c>
      <c r="I45" s="69">
        <f>INDEX(Pivot_PRI!$T$14:$T$72,MATCH($H45,Pivot_PRI!$AC$14:$AC$72,0))</f>
        <v>0.432</v>
      </c>
    </row>
    <row r="46" spans="1:18" ht="15.75" customHeight="1">
      <c r="H46" s="67" t="s">
        <v>32</v>
      </c>
      <c r="I46" s="69">
        <f>INDEX(Pivot_PRI!$T$14:$T$72,MATCH($H46,Pivot_PRI!$AC$14:$AC$72,0))</f>
        <v>0.48699999999999999</v>
      </c>
    </row>
    <row r="47" spans="1:18" ht="15.75" customHeight="1">
      <c r="H47" s="66" t="s">
        <v>33</v>
      </c>
      <c r="I47" s="69">
        <f>INDEX(Pivot_PRI!$T$14:$T$72,MATCH($H47,Pivot_PRI!$AC$14:$AC$72,0))</f>
        <v>0.70869085351684036</v>
      </c>
    </row>
    <row r="48" spans="1:18" ht="15.75" customHeight="1">
      <c r="H48" s="66" t="s">
        <v>34</v>
      </c>
      <c r="I48" s="69">
        <f>INDEX(Pivot_PRI!$T$14:$T$72,MATCH($H48,Pivot_PRI!$AC$14:$AC$72,0))</f>
        <v>0.50704503236481235</v>
      </c>
    </row>
    <row r="49" spans="8:9" ht="15.75" customHeight="1">
      <c r="H49" s="67" t="s">
        <v>35</v>
      </c>
      <c r="I49" s="69">
        <f>INDEX(Pivot_PRI!$T$14:$T$72,MATCH($H49,Pivot_PRI!$AC$14:$AC$72,0))</f>
        <v>0.74369432666367929</v>
      </c>
    </row>
    <row r="50" spans="8:9" ht="15.75" customHeight="1">
      <c r="H50" s="66" t="s">
        <v>36</v>
      </c>
      <c r="I50" s="69">
        <f>INDEX(Pivot_PRI!$T$14:$T$72,MATCH($H50,Pivot_PRI!$AC$14:$AC$72,0))</f>
        <v>0.68214430948554894</v>
      </c>
    </row>
    <row r="51" spans="8:9" ht="15.75" customHeight="1">
      <c r="H51" s="66" t="s">
        <v>37</v>
      </c>
      <c r="I51" s="69">
        <f>INDEX(Pivot_PRI!$T$14:$T$72,MATCH($H51,Pivot_PRI!$AC$14:$AC$72,0))</f>
        <v>0.7909337840355769</v>
      </c>
    </row>
    <row r="52" spans="8:9" ht="15.75" customHeight="1">
      <c r="H52" s="67" t="s">
        <v>38</v>
      </c>
      <c r="I52" s="69">
        <f>INDEX(Pivot_PRI!$T$14:$T$72,MATCH($H52,Pivot_PRI!$AC$14:$AC$72,0))</f>
        <v>0.72577428023409074</v>
      </c>
    </row>
    <row r="53" spans="8:9" ht="15.75" customHeight="1">
      <c r="H53" s="66" t="s">
        <v>39</v>
      </c>
      <c r="I53" s="69">
        <f>INDEX(Pivot_PRI!$T$14:$T$72,MATCH($H53,Pivot_PRI!$AC$14:$AC$72,0))</f>
        <v>0.96771262445091288</v>
      </c>
    </row>
    <row r="54" spans="8:9" ht="15.75" customHeight="1">
      <c r="H54" s="66" t="s">
        <v>40</v>
      </c>
      <c r="I54" s="69">
        <f>INDEX(Pivot_PRI!$T$14:$T$72,MATCH($H54,Pivot_PRI!$AC$14:$AC$72,0))</f>
        <v>0.61108753941230021</v>
      </c>
    </row>
    <row r="55" spans="8:9" ht="15.75" customHeight="1">
      <c r="H55" s="66" t="s">
        <v>41</v>
      </c>
      <c r="I55" s="69">
        <f>INDEX(Pivot_PRI!$T$14:$T$72,MATCH($H55,Pivot_PRI!$AC$14:$AC$72,0))</f>
        <v>0.65602762967099149</v>
      </c>
    </row>
    <row r="56" spans="8:9" ht="15.75" customHeight="1">
      <c r="H56" s="66" t="s">
        <v>42</v>
      </c>
      <c r="I56" s="69">
        <f>INDEX(Pivot_PRI!$T$14:$T$72,MATCH($H56,Pivot_PRI!$AC$14:$AC$72,0))</f>
        <v>0.92456847273552689</v>
      </c>
    </row>
    <row r="57" spans="8:9" ht="15.75" customHeight="1">
      <c r="H57" s="66" t="s">
        <v>43</v>
      </c>
      <c r="I57" s="69">
        <f>INDEX(Pivot_PRI!$T$14:$T$72,MATCH($H57,Pivot_PRI!$AC$14:$AC$72,0))</f>
        <v>0.51797463481204253</v>
      </c>
    </row>
    <row r="58" spans="8:9" ht="15.75" customHeight="1">
      <c r="H58" s="66" t="s">
        <v>44</v>
      </c>
      <c r="I58" s="69">
        <f>INDEX(Pivot_PRI!$T$14:$T$72,MATCH($H58,Pivot_PRI!$AC$14:$AC$72,0))</f>
        <v>0.55247618470566817</v>
      </c>
    </row>
    <row r="59" spans="8:9" ht="15.75" customHeight="1">
      <c r="H59" s="66" t="s">
        <v>45</v>
      </c>
      <c r="I59" s="69">
        <f>INDEX(Pivot_PRI!$T$14:$T$72,MATCH($H59,Pivot_PRI!$AC$14:$AC$72,0))</f>
        <v>0.60274515876352186</v>
      </c>
    </row>
    <row r="60" spans="8:9" ht="15.75" customHeight="1">
      <c r="H60" s="66" t="s">
        <v>46</v>
      </c>
      <c r="I60" s="69">
        <f>INDEX(Pivot_PRI!$T$14:$T$72,MATCH($H60,Pivot_PRI!$AC$14:$AC$72,0))</f>
        <v>0.57522677671240685</v>
      </c>
    </row>
    <row r="61" spans="8:9" ht="15.75" customHeight="1">
      <c r="H61" s="66" t="s">
        <v>47</v>
      </c>
      <c r="I61" s="69">
        <f>INDEX(Pivot_PRI!$T$14:$T$72,MATCH($H61,Pivot_PRI!$AC$14:$AC$72,0))</f>
        <v>0.69593777607189411</v>
      </c>
    </row>
    <row r="62" spans="8:9" ht="15.75" customHeight="1">
      <c r="H62" s="66" t="s">
        <v>48</v>
      </c>
      <c r="I62" s="69">
        <f>INDEX(Pivot_PRI!$T$14:$T$72,MATCH($H62,Pivot_PRI!$AC$14:$AC$72,0))</f>
        <v>0.69832459683599102</v>
      </c>
    </row>
    <row r="63" spans="8:9" ht="15.75" customHeight="1">
      <c r="H63" s="67" t="s">
        <v>49</v>
      </c>
      <c r="I63" s="69">
        <f>INDEX(Pivot_PRI!$T$14:$T$72,MATCH($H63,Pivot_PRI!$AC$14:$AC$72,0))</f>
        <v>0.63037509363759825</v>
      </c>
    </row>
    <row r="64" spans="8:9" ht="15.75" customHeight="1">
      <c r="H64" s="67" t="s">
        <v>50</v>
      </c>
      <c r="I64" s="69">
        <f>INDEX(Pivot_PRI!$T$14:$T$72,MATCH($H64,Pivot_PRI!$AC$14:$AC$72,0))</f>
        <v>0.6374779888999258</v>
      </c>
    </row>
    <row r="65" spans="1:12" ht="15.75" customHeight="1">
      <c r="H65" s="66" t="s">
        <v>51</v>
      </c>
      <c r="I65" s="69">
        <f>INDEX(Pivot_PRI!$T$14:$T$72,MATCH($H65,Pivot_PRI!$AC$14:$AC$72,0))</f>
        <v>0.72421335724038804</v>
      </c>
    </row>
    <row r="66" spans="1:12" ht="15.75" customHeight="1">
      <c r="H66" s="66" t="s">
        <v>52</v>
      </c>
      <c r="I66" s="69">
        <f>INDEX(Pivot_PRI!$T$14:$T$72,MATCH($H66,Pivot_PRI!$AC$14:$AC$72,0))</f>
        <v>0.65466029685810867</v>
      </c>
    </row>
    <row r="67" spans="1:12" ht="15.75" customHeight="1">
      <c r="H67" s="66" t="s">
        <v>53</v>
      </c>
      <c r="I67" s="69">
        <f>INDEX(Pivot_PRI!$T$14:$T$72,MATCH($H67,Pivot_PRI!$AC$14:$AC$72,0))</f>
        <v>0.93873632600524026</v>
      </c>
    </row>
    <row r="68" spans="1:12" ht="15.75" customHeight="1">
      <c r="H68" s="66" t="s">
        <v>54</v>
      </c>
      <c r="I68" s="69">
        <f>INDEX(Pivot_PRI!$T$14:$T$72,MATCH($H68,Pivot_PRI!$AC$14:$AC$72,0))</f>
        <v>0.69078647912342162</v>
      </c>
    </row>
    <row r="69" spans="1:12" ht="15.75" customHeight="1">
      <c r="H69" s="67" t="s">
        <v>55</v>
      </c>
      <c r="I69" s="69">
        <f>INDEX(Pivot_PRI!$T$14:$T$72,MATCH($H69,Pivot_PRI!$AC$14:$AC$72,0))</f>
        <v>0.66257521702406119</v>
      </c>
    </row>
    <row r="70" spans="1:12" ht="15.75" customHeight="1">
      <c r="H70" s="67" t="s">
        <v>56</v>
      </c>
      <c r="I70" s="69">
        <f>INDEX(Pivot_PRI!$T$14:$T$72,MATCH($H70,Pivot_PRI!$AC$14:$AC$72,0))</f>
        <v>0.5510194894712902</v>
      </c>
    </row>
    <row r="71" spans="1:12" ht="15.75" customHeight="1">
      <c r="H71" s="66" t="s">
        <v>57</v>
      </c>
      <c r="I71" s="69">
        <f>INDEX(Pivot_PRI!$T$14:$T$72,MATCH($H71,Pivot_PRI!$AC$14:$AC$72,0))</f>
        <v>1</v>
      </c>
    </row>
    <row r="72" spans="1:12" ht="15.75" customHeight="1">
      <c r="H72" s="67" t="s">
        <v>58</v>
      </c>
      <c r="I72" s="69">
        <f>INDEX(Pivot_PRI!$T$14:$T$72,MATCH($H72,Pivot_PRI!$AC$14:$AC$72,0))</f>
        <v>0.61382734172807729</v>
      </c>
    </row>
    <row r="73" spans="1:12" ht="15.75" customHeight="1">
      <c r="H73" s="66" t="s">
        <v>59</v>
      </c>
      <c r="I73" s="69">
        <f>INDEX(Pivot_PRI!$T$14:$T$72,MATCH($H73,Pivot_PRI!$AC$14:$AC$72,0))</f>
        <v>0.82697025162201965</v>
      </c>
    </row>
    <row r="74" spans="1:12" ht="15.75" customHeight="1">
      <c r="H74" s="66" t="s">
        <v>60</v>
      </c>
      <c r="I74" s="69">
        <f>INDEX(Pivot_PRI!$T$14:$T$72,MATCH($H74,Pivot_PRI!$AC$14:$AC$72,0))</f>
        <v>0.45214665360477702</v>
      </c>
    </row>
    <row r="75" spans="1:12" ht="15.75" customHeight="1">
      <c r="H75" s="66" t="s">
        <v>61</v>
      </c>
      <c r="I75" s="69">
        <f>INDEX(Pivot_PRI!$T$14:$T$72,MATCH($H75,Pivot_PRI!$AC$14:$AC$72,0))</f>
        <v>0.91662120275921444</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550"/>
  <sheetViews>
    <sheetView showGridLines="0" showRowColHeaders="0" zoomScale="90" zoomScaleNormal="90" workbookViewId="0">
      <pane ySplit="10" topLeftCell="A3519" activePane="bottomLeft" state="frozen"/>
      <selection pane="bottomLeft" activeCell="AB3315" sqref="AB3315:AC3373"/>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c r="AC3374" s="26"/>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c r="AC3375" s="26"/>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c r="AC3376" s="26"/>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c r="AC3377" s="26"/>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c r="AC3378" s="26"/>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c r="AC3379" s="26"/>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c r="AC3380" s="26"/>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c r="AC3381" s="26"/>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c r="AC3382" s="26"/>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c r="AC3383" s="26"/>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c r="AC3384" s="26"/>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c r="AC3385" s="26"/>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c r="AC3386" s="26"/>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c r="AC3387" s="26"/>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c r="AC3388" s="26"/>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c r="AC3389" s="26"/>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c r="AC3390" s="26"/>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c r="AC3391" s="26"/>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c r="AC3392" s="26"/>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c r="AC3393" s="26"/>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c r="AC3394" s="26"/>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c r="AC3395" s="26"/>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c r="AC3396" s="26"/>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c r="AC3397" s="26"/>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c r="AC3398" s="26"/>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c r="AC3399" s="26"/>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c r="AC3400" s="26"/>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c r="AC3401" s="26"/>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c r="AC3402" s="26"/>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c r="AC3403" s="26"/>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c r="AC3404" s="26"/>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c r="AC3405" s="26"/>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c r="AC3406" s="26"/>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c r="AC3407" s="26"/>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c r="AC3408" s="26"/>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c r="AC3409" s="26"/>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c r="AC3410" s="26"/>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c r="AC3411" s="26"/>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c r="AC3412" s="26"/>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c r="AC3413" s="26"/>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c r="AC3414" s="26"/>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c r="AC3415" s="26"/>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c r="AC3416" s="26"/>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c r="AC3417" s="26"/>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c r="AC3418" s="26"/>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c r="AC3419" s="26"/>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c r="AC3420" s="26"/>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c r="AC3421" s="26"/>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c r="AC3422" s="26"/>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c r="AC3423" s="26"/>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c r="AC3424" s="26"/>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c r="AC3425" s="26"/>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c r="AC3426" s="26"/>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c r="AC3427" s="26"/>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c r="AC3428" s="26"/>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c r="AC3429" s="26"/>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c r="AC3430" s="26"/>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c r="AC3431" s="26"/>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c r="AC3432" s="26"/>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sheetData>
  <sheetProtection algorithmName="SHA-512" hashValue="Zm1XX1SIPs9v8Sv0sW6sTXRGB2eEn5ktjMB6GDTMcwCuOyJIJOON07N26rtzGs0WViXaTTr7nHSryt8i8Ijpeg==" saltValue="WIM4fm7QWAQaGBjp/lVElg==" spinCount="100000"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2018</v>
      </c>
    </row>
    <row r="7" spans="1:3">
      <c r="A7" s="28" t="s">
        <v>361</v>
      </c>
      <c r="B7" s="83" t="s">
        <v>188</v>
      </c>
    </row>
    <row r="8" spans="1:3">
      <c r="A8" s="83" t="s">
        <v>91</v>
      </c>
      <c r="B8" s="84">
        <v>3810381</v>
      </c>
    </row>
    <row r="9" spans="1:3">
      <c r="A9" s="83" t="s">
        <v>89</v>
      </c>
      <c r="B9" s="84">
        <v>1901816</v>
      </c>
    </row>
    <row r="10" spans="1:3">
      <c r="A10" s="83" t="s">
        <v>362</v>
      </c>
      <c r="B10" s="84">
        <v>527057</v>
      </c>
    </row>
    <row r="11" spans="1:3">
      <c r="A11" s="83" t="s">
        <v>363</v>
      </c>
      <c r="B11" s="84">
        <v>205933</v>
      </c>
    </row>
    <row r="12" spans="1:3">
      <c r="A12" s="83" t="s">
        <v>364</v>
      </c>
      <c r="B12" s="84">
        <v>3283324</v>
      </c>
    </row>
    <row r="13" spans="1:3">
      <c r="A13" s="83" t="s">
        <v>365</v>
      </c>
      <c r="B13" s="84">
        <v>1695883</v>
      </c>
    </row>
    <row r="14" spans="1:3">
      <c r="A14" s="83" t="s">
        <v>366</v>
      </c>
      <c r="B14" s="180">
        <v>515668456.93000001</v>
      </c>
    </row>
    <row r="15" spans="1:3">
      <c r="A15" s="83" t="s">
        <v>367</v>
      </c>
      <c r="B15" s="84">
        <v>3771710</v>
      </c>
    </row>
    <row r="16" spans="1:3">
      <c r="A16" s="83" t="s">
        <v>368</v>
      </c>
      <c r="B16" s="84">
        <v>520609</v>
      </c>
    </row>
    <row r="17" spans="1:2">
      <c r="A17" s="83" t="s">
        <v>369</v>
      </c>
      <c r="B17" s="84">
        <v>203978</v>
      </c>
    </row>
    <row r="18" spans="1:2">
      <c r="A18" s="83" t="s">
        <v>370</v>
      </c>
      <c r="B18" s="84">
        <v>3251101</v>
      </c>
    </row>
    <row r="19" spans="1:2">
      <c r="A19" s="83" t="s">
        <v>371</v>
      </c>
      <c r="B19" s="84">
        <v>1681768</v>
      </c>
    </row>
    <row r="20" spans="1:2">
      <c r="A20" s="83" t="s">
        <v>372</v>
      </c>
      <c r="B20" s="180">
        <v>511429148.95999998</v>
      </c>
    </row>
    <row r="21" spans="1:2">
      <c r="A21" s="83" t="s">
        <v>373</v>
      </c>
      <c r="B21" s="84">
        <v>38671</v>
      </c>
    </row>
    <row r="22" spans="1:2">
      <c r="A22" s="83" t="s">
        <v>374</v>
      </c>
      <c r="B22" s="84">
        <v>6448</v>
      </c>
    </row>
    <row r="23" spans="1:2">
      <c r="A23" s="83" t="s">
        <v>375</v>
      </c>
      <c r="B23" s="84">
        <v>1955</v>
      </c>
    </row>
    <row r="24" spans="1:2">
      <c r="A24" s="83" t="s">
        <v>376</v>
      </c>
      <c r="B24" s="84">
        <v>32223</v>
      </c>
    </row>
    <row r="25" spans="1:2">
      <c r="A25" s="83" t="s">
        <v>377</v>
      </c>
      <c r="B25" s="84">
        <v>14115</v>
      </c>
    </row>
    <row r="26" spans="1:2">
      <c r="A26" s="83" t="s">
        <v>378</v>
      </c>
      <c r="B26" s="180">
        <v>4239307.97</v>
      </c>
    </row>
    <row r="51" spans="1:3">
      <c r="A51" s="28" t="s">
        <v>0</v>
      </c>
      <c r="B51" s="83" t="s">
        <v>171</v>
      </c>
    </row>
    <row r="53" spans="1:3">
      <c r="B53" s="28" t="s">
        <v>90</v>
      </c>
      <c r="C53" s="28" t="s">
        <v>1</v>
      </c>
    </row>
    <row r="54" spans="1:3">
      <c r="B54" s="83">
        <v>2017</v>
      </c>
    </row>
    <row r="55" spans="1:3">
      <c r="A55" s="28" t="s">
        <v>361</v>
      </c>
      <c r="B55" s="83" t="s">
        <v>188</v>
      </c>
    </row>
    <row r="56" spans="1:3">
      <c r="A56" s="83" t="s">
        <v>91</v>
      </c>
      <c r="B56" s="84">
        <v>4083710</v>
      </c>
    </row>
    <row r="57" spans="1:3">
      <c r="A57" s="83" t="s">
        <v>89</v>
      </c>
      <c r="B57" s="84">
        <v>1991890</v>
      </c>
    </row>
    <row r="58" spans="1:3">
      <c r="A58" s="83" t="s">
        <v>362</v>
      </c>
      <c r="B58" s="84">
        <v>606961</v>
      </c>
    </row>
    <row r="59" spans="1:3">
      <c r="A59" s="83" t="s">
        <v>363</v>
      </c>
      <c r="B59" s="84">
        <v>235450</v>
      </c>
    </row>
    <row r="60" spans="1:3">
      <c r="A60" s="83" t="s">
        <v>364</v>
      </c>
      <c r="B60" s="84">
        <v>3476749</v>
      </c>
    </row>
    <row r="61" spans="1:3">
      <c r="A61" s="83" t="s">
        <v>365</v>
      </c>
      <c r="B61" s="84">
        <v>1756440</v>
      </c>
    </row>
    <row r="62" spans="1:3">
      <c r="A62" s="83" t="s">
        <v>366</v>
      </c>
      <c r="B62" s="180">
        <v>546617985</v>
      </c>
    </row>
    <row r="63" spans="1:3">
      <c r="A63" s="83" t="s">
        <v>367</v>
      </c>
      <c r="B63" s="84">
        <v>4039335</v>
      </c>
    </row>
    <row r="64" spans="1:3">
      <c r="A64" s="83" t="s">
        <v>368</v>
      </c>
      <c r="B64" s="84">
        <v>600296</v>
      </c>
    </row>
    <row r="65" spans="1:2">
      <c r="A65" s="83" t="s">
        <v>369</v>
      </c>
      <c r="B65" s="84">
        <v>233450</v>
      </c>
    </row>
    <row r="66" spans="1:2">
      <c r="A66" s="83" t="s">
        <v>370</v>
      </c>
      <c r="B66" s="84">
        <v>3439039</v>
      </c>
    </row>
    <row r="67" spans="1:2">
      <c r="A67" s="83" t="s">
        <v>371</v>
      </c>
      <c r="B67" s="84">
        <v>1739497</v>
      </c>
    </row>
    <row r="68" spans="1:2">
      <c r="A68" s="83" t="s">
        <v>372</v>
      </c>
      <c r="B68" s="180">
        <v>541703033</v>
      </c>
    </row>
    <row r="69" spans="1:2">
      <c r="A69" s="83" t="s">
        <v>373</v>
      </c>
      <c r="B69" s="84">
        <v>44375</v>
      </c>
    </row>
    <row r="70" spans="1:2">
      <c r="A70" s="83" t="s">
        <v>374</v>
      </c>
      <c r="B70" s="84">
        <v>6665</v>
      </c>
    </row>
    <row r="71" spans="1:2">
      <c r="A71" s="83" t="s">
        <v>375</v>
      </c>
      <c r="B71" s="84">
        <v>2000</v>
      </c>
    </row>
    <row r="72" spans="1:2">
      <c r="A72" s="83" t="s">
        <v>376</v>
      </c>
      <c r="B72" s="84">
        <v>37710</v>
      </c>
    </row>
    <row r="73" spans="1:2">
      <c r="A73" s="83" t="s">
        <v>377</v>
      </c>
      <c r="B73" s="84">
        <v>16943</v>
      </c>
    </row>
    <row r="74" spans="1:2">
      <c r="A74" s="83" t="s">
        <v>378</v>
      </c>
      <c r="B74" s="180">
        <v>4914952</v>
      </c>
    </row>
    <row r="82" spans="1:3">
      <c r="A82" s="28" t="s">
        <v>0</v>
      </c>
      <c r="B82" s="83" t="s">
        <v>171</v>
      </c>
    </row>
    <row r="84" spans="1:3">
      <c r="B84" s="28" t="s">
        <v>90</v>
      </c>
      <c r="C84" s="28" t="s">
        <v>1</v>
      </c>
    </row>
    <row r="85" spans="1:3">
      <c r="B85" s="83">
        <v>2017</v>
      </c>
    </row>
    <row r="86" spans="1:3">
      <c r="A86" s="28" t="s">
        <v>361</v>
      </c>
      <c r="B86" s="83" t="s">
        <v>187</v>
      </c>
    </row>
    <row r="87" spans="1:3">
      <c r="A87" s="83" t="s">
        <v>91</v>
      </c>
      <c r="B87" s="84">
        <v>4083591</v>
      </c>
    </row>
    <row r="88" spans="1:3">
      <c r="A88" s="83" t="s">
        <v>89</v>
      </c>
      <c r="B88" s="84">
        <v>1990474</v>
      </c>
    </row>
    <row r="89" spans="1:3">
      <c r="A89" s="83" t="s">
        <v>362</v>
      </c>
      <c r="B89" s="84">
        <v>608534</v>
      </c>
    </row>
    <row r="90" spans="1:3">
      <c r="A90" s="83" t="s">
        <v>363</v>
      </c>
      <c r="B90" s="84">
        <v>236199</v>
      </c>
    </row>
    <row r="91" spans="1:3">
      <c r="A91" s="83" t="s">
        <v>364</v>
      </c>
      <c r="B91" s="84">
        <v>3475057</v>
      </c>
    </row>
    <row r="92" spans="1:3">
      <c r="A92" s="83" t="s">
        <v>365</v>
      </c>
      <c r="B92" s="84">
        <v>1754275</v>
      </c>
    </row>
    <row r="93" spans="1:3">
      <c r="A93" s="83" t="s">
        <v>366</v>
      </c>
      <c r="B93" s="180">
        <v>546344443</v>
      </c>
    </row>
    <row r="94" spans="1:3">
      <c r="A94" s="83" t="s">
        <v>367</v>
      </c>
      <c r="B94" s="84">
        <v>4039561</v>
      </c>
    </row>
    <row r="95" spans="1:3">
      <c r="A95" s="83" t="s">
        <v>368</v>
      </c>
      <c r="B95" s="84">
        <v>601827</v>
      </c>
    </row>
    <row r="96" spans="1:3">
      <c r="A96" s="83" t="s">
        <v>369</v>
      </c>
      <c r="B96" s="84">
        <v>234184</v>
      </c>
    </row>
    <row r="97" spans="1:2">
      <c r="A97" s="83" t="s">
        <v>370</v>
      </c>
      <c r="B97" s="84">
        <v>3437734</v>
      </c>
    </row>
    <row r="98" spans="1:2">
      <c r="A98" s="83" t="s">
        <v>371</v>
      </c>
      <c r="B98" s="84">
        <v>1737462</v>
      </c>
    </row>
    <row r="99" spans="1:2">
      <c r="A99" s="83" t="s">
        <v>372</v>
      </c>
      <c r="B99" s="180">
        <v>541432698</v>
      </c>
    </row>
    <row r="100" spans="1:2">
      <c r="A100" s="83" t="s">
        <v>373</v>
      </c>
      <c r="B100" s="84">
        <v>44030</v>
      </c>
    </row>
    <row r="101" spans="1:2">
      <c r="A101" s="83" t="s">
        <v>374</v>
      </c>
      <c r="B101" s="84">
        <v>6707</v>
      </c>
    </row>
    <row r="102" spans="1:2">
      <c r="A102" s="83" t="s">
        <v>375</v>
      </c>
      <c r="B102" s="84">
        <v>2015</v>
      </c>
    </row>
    <row r="103" spans="1:2">
      <c r="A103" s="83" t="s">
        <v>376</v>
      </c>
      <c r="B103" s="84">
        <v>37323</v>
      </c>
    </row>
    <row r="104" spans="1:2">
      <c r="A104" s="83" t="s">
        <v>377</v>
      </c>
      <c r="B104" s="84">
        <v>16813</v>
      </c>
    </row>
    <row r="105" spans="1:2">
      <c r="A105" s="83" t="s">
        <v>378</v>
      </c>
      <c r="B105" s="180">
        <v>4911745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showRowColHeaders="0" zoomScale="90" zoomScaleNormal="90" workbookViewId="0">
      <pane ySplit="10" topLeftCell="A1523"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49"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49"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49"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49" t="s">
        <v>173</v>
      </c>
      <c r="B249" s="8" t="s">
        <v>75</v>
      </c>
      <c r="C249" s="14" t="s">
        <v>3</v>
      </c>
      <c r="D249" s="8">
        <v>2013</v>
      </c>
      <c r="E249" s="14">
        <v>2013</v>
      </c>
      <c r="F249" s="14" t="s">
        <v>98</v>
      </c>
      <c r="G249" s="11">
        <v>0.92859999999999998</v>
      </c>
      <c r="H249" s="11">
        <v>0.1875</v>
      </c>
      <c r="I249" s="11">
        <v>0.1875</v>
      </c>
      <c r="J249" s="11">
        <v>0</v>
      </c>
      <c r="K249" s="11">
        <v>0.125</v>
      </c>
      <c r="L249" s="7"/>
    </row>
    <row r="250" spans="1:12">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49"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49"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49"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49"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49"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49"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49"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49"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49"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49"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49"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49"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49"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49"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49"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49"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49"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49"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49"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49"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49"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49" t="s">
        <v>173</v>
      </c>
      <c r="B544" s="8" t="s">
        <v>75</v>
      </c>
      <c r="C544" s="14" t="s">
        <v>62</v>
      </c>
      <c r="D544" s="8">
        <v>2014</v>
      </c>
      <c r="E544" s="14">
        <v>2014</v>
      </c>
      <c r="F544" s="14" t="s">
        <v>99</v>
      </c>
      <c r="G544" s="11">
        <v>0.91669999999999996</v>
      </c>
      <c r="H544" s="11">
        <v>0</v>
      </c>
      <c r="I544" s="11">
        <v>0.1053</v>
      </c>
      <c r="J544" s="11">
        <v>0</v>
      </c>
      <c r="K544" s="11">
        <v>0</v>
      </c>
      <c r="L544" s="7"/>
    </row>
    <row r="545" spans="1:12">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49"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49"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49" t="s">
        <v>173</v>
      </c>
      <c r="B603" s="8" t="s">
        <v>75</v>
      </c>
      <c r="C603" s="14" t="s">
        <v>64</v>
      </c>
      <c r="D603" s="8">
        <v>2014</v>
      </c>
      <c r="E603" s="14">
        <v>2014</v>
      </c>
      <c r="F603" s="14" t="s">
        <v>100</v>
      </c>
      <c r="G603" s="11">
        <v>0.78949999999999998</v>
      </c>
      <c r="H603" s="11">
        <v>0.08</v>
      </c>
      <c r="I603" s="11">
        <v>0.16</v>
      </c>
      <c r="J603" s="12">
        <v>0.04</v>
      </c>
      <c r="K603" s="12">
        <v>0.04</v>
      </c>
      <c r="L603" s="7"/>
    </row>
    <row r="604" spans="1:12">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49"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49"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49" t="s">
        <v>173</v>
      </c>
      <c r="B662" s="8" t="s">
        <v>75</v>
      </c>
      <c r="C662" s="14" t="s">
        <v>65</v>
      </c>
      <c r="D662" s="8">
        <v>2014</v>
      </c>
      <c r="E662" s="14">
        <v>2015</v>
      </c>
      <c r="F662" s="14" t="s">
        <v>100</v>
      </c>
      <c r="G662" s="11">
        <v>0.77780000000000005</v>
      </c>
      <c r="H662" s="11">
        <v>0.04</v>
      </c>
      <c r="I662" s="11">
        <v>0.12</v>
      </c>
      <c r="J662" s="11">
        <v>0.08</v>
      </c>
      <c r="K662" s="11">
        <v>0.12</v>
      </c>
      <c r="L662" s="7"/>
    </row>
    <row r="663" spans="1:12">
      <c r="A663" s="49"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49"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49"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49"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49"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49"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49" t="s">
        <v>179</v>
      </c>
      <c r="B727" s="8" t="s">
        <v>75</v>
      </c>
      <c r="C727" s="14" t="s">
        <v>3</v>
      </c>
      <c r="D727" s="8">
        <v>2015</v>
      </c>
      <c r="E727" s="14">
        <v>2015</v>
      </c>
      <c r="F727" s="14" t="s">
        <v>100</v>
      </c>
      <c r="G727" s="11">
        <v>0.9607</v>
      </c>
      <c r="H727" s="11">
        <v>0.1731</v>
      </c>
      <c r="I727" s="11">
        <v>0.2238</v>
      </c>
      <c r="J727" s="11">
        <v>0.3322</v>
      </c>
      <c r="K727" s="11">
        <v>0.3619</v>
      </c>
      <c r="L727" s="7"/>
    </row>
    <row r="728" spans="1:12">
      <c r="A728" s="49"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49" t="s">
        <v>173</v>
      </c>
      <c r="B780" s="8" t="s">
        <v>75</v>
      </c>
      <c r="C780" s="14" t="s">
        <v>62</v>
      </c>
      <c r="D780" s="8">
        <v>2015</v>
      </c>
      <c r="E780" s="14">
        <v>2015</v>
      </c>
      <c r="F780" s="14" t="s">
        <v>100</v>
      </c>
      <c r="G780" s="11">
        <v>0.625</v>
      </c>
      <c r="H780" s="11">
        <v>0</v>
      </c>
      <c r="I780" s="11">
        <v>6.25E-2</v>
      </c>
      <c r="J780" s="11">
        <v>0.125</v>
      </c>
      <c r="K780" s="11">
        <v>0.125</v>
      </c>
      <c r="L780" s="7"/>
    </row>
    <row r="781" spans="1:12">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49" t="s">
        <v>171</v>
      </c>
      <c r="B837" s="8" t="s">
        <v>66</v>
      </c>
      <c r="C837" s="14" t="s">
        <v>64</v>
      </c>
      <c r="D837" s="8">
        <v>2015</v>
      </c>
      <c r="E837" s="14">
        <v>2015</v>
      </c>
      <c r="F837" s="14" t="s">
        <v>101</v>
      </c>
      <c r="G837" s="11">
        <v>0.94169999999999998</v>
      </c>
      <c r="H837" s="11">
        <v>0.128</v>
      </c>
      <c r="I837" s="11">
        <v>0.21</v>
      </c>
      <c r="J837" s="11">
        <v>0.123</v>
      </c>
      <c r="K837" s="11">
        <v>0.155</v>
      </c>
      <c r="L837" s="7"/>
    </row>
    <row r="838" spans="1:12">
      <c r="A838" s="49"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49" t="s">
        <v>173</v>
      </c>
      <c r="B839" s="8" t="s">
        <v>75</v>
      </c>
      <c r="C839" s="14" t="s">
        <v>64</v>
      </c>
      <c r="D839" s="8">
        <v>2015</v>
      </c>
      <c r="E839" s="14">
        <v>2015</v>
      </c>
      <c r="F839" s="14" t="s">
        <v>101</v>
      </c>
      <c r="G839" s="11">
        <v>0.75</v>
      </c>
      <c r="H839" s="11">
        <v>0</v>
      </c>
      <c r="I839" s="11">
        <v>5.8999999999999997E-2</v>
      </c>
      <c r="J839" s="11">
        <v>0</v>
      </c>
      <c r="K839" s="11">
        <v>0</v>
      </c>
      <c r="L839" s="7"/>
    </row>
    <row r="840" spans="1:12">
      <c r="A840" s="49"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49"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49"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49"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49"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49"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49"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49"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49"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3" customFormat="1">
      <c r="A1433" s="49"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3" customFormat="1">
      <c r="A1441" s="83"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3" customFormat="1">
      <c r="A1453" s="83"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3" customFormat="1">
      <c r="A1457" s="83"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3" customFormat="1">
      <c r="A1478" s="83"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3" customFormat="1">
      <c r="A1483" s="83"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lgorithmName="SHA-512" hashValue="3g6Fjf/tKl051qAx/aRlrYJM0tcK4LKpq9ikymmyV/afsZWb1bfDcseSpRC1heb5UeRuJN1t/qPCsu0Vv1+UPA==" saltValue="TP32VMbvKd9On5zFaNyvCA=="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40" activePane="bottomLeft" state="frozen"/>
      <selection pane="bottomLeft" activeCell="R247" sqref="R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10.425781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28" t="s">
        <v>89</v>
      </c>
      <c r="C10" s="28" t="s">
        <v>0</v>
      </c>
    </row>
    <row r="11" spans="1:6">
      <c r="A11" s="28" t="s">
        <v>90</v>
      </c>
      <c r="B11" s="28" t="s">
        <v>1</v>
      </c>
      <c r="C11" s="83" t="s">
        <v>173</v>
      </c>
      <c r="D11" s="83" t="s">
        <v>176</v>
      </c>
    </row>
    <row r="12" spans="1:6">
      <c r="A12" s="83">
        <v>2018</v>
      </c>
      <c r="B12" s="83" t="s">
        <v>187</v>
      </c>
      <c r="C12" s="84">
        <v>72</v>
      </c>
      <c r="D12" s="84">
        <v>2631</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244</v>
      </c>
      <c r="B13" s="84">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17.28515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28" t="s">
        <v>106</v>
      </c>
      <c r="C11" s="28" t="s">
        <v>0</v>
      </c>
    </row>
    <row r="12" spans="1:121">
      <c r="A12" s="28" t="s">
        <v>90</v>
      </c>
      <c r="B12" s="28" t="s">
        <v>1</v>
      </c>
      <c r="C12" s="83" t="s">
        <v>143</v>
      </c>
      <c r="D12" s="83" t="s">
        <v>145</v>
      </c>
      <c r="E12" s="83" t="s">
        <v>146</v>
      </c>
    </row>
    <row r="13" spans="1:121">
      <c r="A13" s="83">
        <v>2018</v>
      </c>
      <c r="B13" s="83" t="s">
        <v>65</v>
      </c>
      <c r="C13" s="35">
        <v>0.98316498316498313</v>
      </c>
      <c r="D13" s="35">
        <v>0.98304473304473305</v>
      </c>
      <c r="E13" s="35">
        <v>0.9904982618771726</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2017</v>
      </c>
      <c r="F105" s="13" t="str">
        <f>IF(F106=0,""," - "&amp;F106)</f>
        <v xml:space="preserve"> - 2018</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2017 - 2018</v>
      </c>
      <c r="F106" s="13">
        <f>MAX(A112:A200)</f>
        <v>2018</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276</v>
      </c>
      <c r="C110" s="83" t="s">
        <v>174</v>
      </c>
      <c r="D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2017</v>
      </c>
      <c r="B111" s="35"/>
      <c r="C111" s="35"/>
      <c r="D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184</v>
      </c>
      <c r="B112" s="35">
        <v>5.3999999999999999E-2</v>
      </c>
      <c r="C112" s="35">
        <v>6.4600000000000005E-2</v>
      </c>
      <c r="D112" s="35">
        <v>6.4600000000000005E-2</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29">
        <v>2018</v>
      </c>
      <c r="B113" s="35"/>
      <c r="C113" s="35"/>
      <c r="D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A114" s="109" t="s">
        <v>184</v>
      </c>
      <c r="B114" s="35"/>
      <c r="C114" s="35">
        <v>0.16489999999999999</v>
      </c>
      <c r="D114" s="35">
        <v>0.16489999999999999</v>
      </c>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2015</v>
      </c>
      <c r="F7" t="str">
        <f>IF(F8=0,""," - "&amp;F8)</f>
        <v/>
      </c>
    </row>
    <row r="8" spans="1:98">
      <c r="A8" t="str">
        <f>A7&amp;F7</f>
        <v>Percent of Expedited Service Benefits Issued in 1-3 Days (Quarterly %), 2015</v>
      </c>
      <c r="F8">
        <f>MAX(A14:A41)</f>
        <v>0</v>
      </c>
    </row>
    <row r="11" spans="1:98">
      <c r="A11" s="28" t="s">
        <v>110</v>
      </c>
      <c r="C11" s="28" t="s">
        <v>0</v>
      </c>
    </row>
    <row r="12" spans="1:98">
      <c r="A12" s="28" t="s">
        <v>88</v>
      </c>
      <c r="B12" s="28" t="s">
        <v>67</v>
      </c>
      <c r="C12" s="45" t="s">
        <v>145</v>
      </c>
      <c r="D12" s="45" t="s">
        <v>146</v>
      </c>
      <c r="E12" s="45" t="s">
        <v>147</v>
      </c>
    </row>
    <row r="13" spans="1:98">
      <c r="A13" s="83">
        <v>2015</v>
      </c>
      <c r="C13" s="45"/>
      <c r="D13" s="45"/>
      <c r="E13" s="45"/>
    </row>
    <row r="14" spans="1:98">
      <c r="B14" s="83" t="s">
        <v>65</v>
      </c>
      <c r="C14" s="45">
        <v>0.93200000000000005</v>
      </c>
      <c r="D14" s="45">
        <v>0.98829999999999996</v>
      </c>
      <c r="E14" s="45">
        <v>0.95350000000000001</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2018</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2018</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2018</v>
      </c>
      <c r="C48" s="42"/>
      <c r="D48" s="42"/>
      <c r="E48" s="42"/>
    </row>
    <row r="49" spans="2:5">
      <c r="B49" s="83" t="s">
        <v>187</v>
      </c>
      <c r="C49" s="35">
        <v>0.91671324762437112</v>
      </c>
      <c r="D49" s="35">
        <v>0.91958939264328488</v>
      </c>
      <c r="E49" s="35">
        <v>0.95652173913043481</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3.14062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28" t="s">
        <v>105</v>
      </c>
      <c r="B11" s="28" t="s">
        <v>85</v>
      </c>
    </row>
    <row r="12" spans="1:61">
      <c r="A12" s="28" t="s">
        <v>84</v>
      </c>
      <c r="B12" s="83" t="s">
        <v>145</v>
      </c>
      <c r="C12" s="83" t="s">
        <v>146</v>
      </c>
      <c r="D12" s="83" t="s">
        <v>147</v>
      </c>
    </row>
    <row r="13" spans="1:61">
      <c r="A13" s="29">
        <v>2016</v>
      </c>
      <c r="B13" s="84">
        <v>287642.75</v>
      </c>
      <c r="C13" s="84">
        <v>214057.33333333334</v>
      </c>
      <c r="D13" s="84">
        <v>5619.833333333333</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28" t="s">
        <v>234</v>
      </c>
      <c r="B44" s="28" t="s">
        <v>85</v>
      </c>
    </row>
    <row r="45" spans="1:61">
      <c r="A45" s="28" t="s">
        <v>84</v>
      </c>
      <c r="B45" s="83" t="s">
        <v>145</v>
      </c>
      <c r="C45" s="83" t="s">
        <v>146</v>
      </c>
      <c r="D45" s="83" t="s">
        <v>147</v>
      </c>
    </row>
    <row r="46" spans="1:61">
      <c r="A46" s="29">
        <v>2016</v>
      </c>
      <c r="B46" s="84">
        <v>421674.33782000002</v>
      </c>
      <c r="C46" s="84">
        <v>270638.75339999999</v>
      </c>
      <c r="D46" s="84">
        <v>7743.2246999999998</v>
      </c>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172</v>
      </c>
      <c r="D12" s="83" t="s">
        <v>173</v>
      </c>
      <c r="E12" s="83" t="s">
        <v>174</v>
      </c>
    </row>
    <row r="13" spans="1:6">
      <c r="A13" s="83">
        <v>2018</v>
      </c>
      <c r="C13" s="35"/>
      <c r="D13" s="35"/>
      <c r="E13" s="35"/>
    </row>
    <row r="14" spans="1:6">
      <c r="B14" s="83" t="s">
        <v>3</v>
      </c>
      <c r="C14" s="35">
        <v>0.10210000000000001</v>
      </c>
      <c r="D14" s="35">
        <v>7.690000000000001E-2</v>
      </c>
      <c r="E14" s="35">
        <v>0.1159</v>
      </c>
    </row>
    <row r="15" spans="1:6">
      <c r="B15" s="83" t="s">
        <v>62</v>
      </c>
      <c r="C15" s="35">
        <v>9.5000000000000001E-2</v>
      </c>
      <c r="D15" s="35">
        <v>0</v>
      </c>
      <c r="E15" s="35">
        <v>8.7799999999999989E-2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172</v>
      </c>
      <c r="D48" s="83" t="s">
        <v>173</v>
      </c>
      <c r="E48" s="83" t="s">
        <v>174</v>
      </c>
    </row>
    <row r="49" spans="1:5">
      <c r="A49" s="83">
        <v>2018</v>
      </c>
      <c r="C49" s="35"/>
      <c r="D49" s="35"/>
      <c r="E49" s="35"/>
    </row>
    <row r="50" spans="1:5">
      <c r="B50" s="83" t="s">
        <v>3</v>
      </c>
      <c r="C50" s="35">
        <v>0.20739999999999997</v>
      </c>
      <c r="D50" s="35">
        <v>0.15380000000000002</v>
      </c>
      <c r="E50" s="35">
        <v>0.20649999999999999</v>
      </c>
    </row>
    <row r="51" spans="1:5">
      <c r="B51" s="83" t="s">
        <v>62</v>
      </c>
      <c r="C51" s="35">
        <v>0.1925</v>
      </c>
      <c r="D51" s="35">
        <v>0</v>
      </c>
      <c r="E51" s="35">
        <v>0.20480000000000001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2018</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2018</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2018</v>
      </c>
      <c r="C95" s="35"/>
    </row>
    <row r="96" spans="1:61">
      <c r="B96" s="83" t="s">
        <v>3</v>
      </c>
      <c r="C96" s="35">
        <v>8.5699999999999998E-2</v>
      </c>
    </row>
    <row r="97" spans="2:3">
      <c r="B97" s="83" t="s">
        <v>62</v>
      </c>
      <c r="C97" s="35">
        <v>9.2600000000000002E-2</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8" t="s">
        <v>115</v>
      </c>
      <c r="C146" s="28" t="s">
        <v>0</v>
      </c>
    </row>
    <row r="147" spans="1:6">
      <c r="A147" s="28" t="s">
        <v>88</v>
      </c>
      <c r="B147" s="28" t="s">
        <v>67</v>
      </c>
      <c r="C147" s="83" t="s">
        <v>122</v>
      </c>
    </row>
    <row r="148" spans="1:6">
      <c r="A148" s="83">
        <v>2018</v>
      </c>
      <c r="C148" s="35"/>
    </row>
    <row r="149" spans="1:6">
      <c r="B149" s="83" t="s">
        <v>3</v>
      </c>
      <c r="C149" s="35">
        <v>0.13739999999999999</v>
      </c>
    </row>
    <row r="150" spans="1:6">
      <c r="B150" s="83" t="s">
        <v>62</v>
      </c>
      <c r="C150" s="35">
        <v>0.1457</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6.71093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46" t="e">
        <f>AVERAGE(Every_Mth!#REF!,Every_Mth!#REF!,Every_Mth!#REF!,Every_Mth!#REF!,Every_Mth!#REF!,Every_Mth!#REF!,Every_Mth!#REF!,Every_Mth!#REF!,Every_Mth!#REF!,Every_Mth!#REF!,Every_Mth!#REF!,Every_Mth!#REF!)</f>
        <v>#REF!</v>
      </c>
      <c r="F129" s="46">
        <v>7121279.8180800015</v>
      </c>
      <c r="G129" s="24" t="s">
        <v>66</v>
      </c>
      <c r="H129" s="20">
        <v>0.56999999999999995</v>
      </c>
      <c r="J129" s="62"/>
      <c r="K129" s="63"/>
      <c r="L129" s="61"/>
    </row>
    <row r="130" spans="1:12">
      <c r="A130" s="49" t="s">
        <v>172</v>
      </c>
      <c r="B130" s="14" t="s">
        <v>74</v>
      </c>
      <c r="C130" s="14">
        <v>2012</v>
      </c>
      <c r="D130" s="24" t="s">
        <v>192</v>
      </c>
      <c r="E130" s="46" t="e">
        <f>AVERAGE(Every_Mth!#REF!,Every_Mth!#REF!,Every_Mth!#REF!,Every_Mth!#REF!,Every_Mth!#REF!,Every_Mth!#REF!,Every_Mth!#REF!,Every_Mth!#REF!,Every_Mth!#REF!,Every_Mth!#REF!,Every_Mth!#REF!,Every_Mth!#REF!)</f>
        <v>#REF!</v>
      </c>
      <c r="F130" s="46">
        <v>220282.40624257483</v>
      </c>
      <c r="G130" s="24" t="s">
        <v>66</v>
      </c>
      <c r="H130" s="20">
        <v>0.56495206368390971</v>
      </c>
      <c r="J130" s="62"/>
      <c r="K130" s="63"/>
    </row>
    <row r="131" spans="1:12">
      <c r="A131" s="49" t="s">
        <v>173</v>
      </c>
      <c r="B131" s="14" t="s">
        <v>75</v>
      </c>
      <c r="C131" s="14">
        <v>2012</v>
      </c>
      <c r="D131" s="24" t="s">
        <v>193</v>
      </c>
      <c r="E131" s="46" t="e">
        <f>AVERAGE(Every_Mth!#REF!,Every_Mth!#REF!,Every_Mth!#REF!,Every_Mth!#REF!,Every_Mth!#REF!,Every_Mth!#REF!,Every_Mth!#REF!,Every_Mth!#REF!,Every_Mth!#REF!,Every_Mth!#REF!,Every_Mth!#REF!,Every_Mth!#REF!)</f>
        <v>#REF!</v>
      </c>
      <c r="F131" s="46">
        <v>194.82315789473685</v>
      </c>
      <c r="G131" s="24" t="s">
        <v>195</v>
      </c>
      <c r="H131" s="20">
        <v>0.74896982598703987</v>
      </c>
      <c r="J131" s="62"/>
      <c r="K131" s="63"/>
    </row>
    <row r="132" spans="1:12">
      <c r="A132" s="49" t="s">
        <v>174</v>
      </c>
      <c r="B132" s="14" t="s">
        <v>75</v>
      </c>
      <c r="C132" s="14">
        <v>2012</v>
      </c>
      <c r="D132" s="24" t="s">
        <v>193</v>
      </c>
      <c r="E132" s="46" t="e">
        <f>AVERAGE(Every_Mth!#REF!,Every_Mth!#REF!,Every_Mth!#REF!,Every_Mth!#REF!,Every_Mth!#REF!,Every_Mth!#REF!,Every_Mth!#REF!,Every_Mth!#REF!,Every_Mth!#REF!,Every_Mth!#REF!,Every_Mth!#REF!,Every_Mth!#REF!)</f>
        <v>#REF!</v>
      </c>
      <c r="F132" s="46">
        <v>4236.6031210526316</v>
      </c>
      <c r="G132" s="24" t="s">
        <v>195</v>
      </c>
      <c r="H132" s="20">
        <v>0.76675028881618745</v>
      </c>
      <c r="J132" s="62"/>
      <c r="K132" s="63"/>
    </row>
    <row r="133" spans="1:12">
      <c r="A133" s="49" t="s">
        <v>175</v>
      </c>
      <c r="B133" s="14" t="s">
        <v>75</v>
      </c>
      <c r="C133" s="14">
        <v>2012</v>
      </c>
      <c r="D133" s="24" t="s">
        <v>192</v>
      </c>
      <c r="E133" s="46" t="e">
        <f>AVERAGE(Every_Mth!#REF!,Every_Mth!#REF!,Every_Mth!#REF!,Every_Mth!#REF!,Every_Mth!#REF!,Every_Mth!#REF!,Every_Mth!#REF!,Every_Mth!#REF!,Every_Mth!#REF!,Every_Mth!#REF!,Every_Mth!#REF!,Every_Mth!#REF!)</f>
        <v>#REF!</v>
      </c>
      <c r="F133" s="46">
        <v>56950.071352083956</v>
      </c>
      <c r="G133" s="24" t="s">
        <v>66</v>
      </c>
      <c r="H133" s="20">
        <v>0.51154311092185545</v>
      </c>
      <c r="J133" s="62"/>
      <c r="K133" s="63"/>
    </row>
    <row r="134" spans="1:12">
      <c r="A134" s="49" t="s">
        <v>176</v>
      </c>
      <c r="B134" s="14" t="s">
        <v>75</v>
      </c>
      <c r="C134" s="14">
        <v>2012</v>
      </c>
      <c r="D134" s="24" t="s">
        <v>193</v>
      </c>
      <c r="E134" s="46" t="e">
        <f>AVERAGE(Every_Mth!#REF!,Every_Mth!#REF!,Every_Mth!#REF!,Every_Mth!#REF!,Every_Mth!#REF!,Every_Mth!#REF!,Every_Mth!#REF!,Every_Mth!#REF!,Every_Mth!#REF!,Every_Mth!#REF!,Every_Mth!#REF!,Every_Mth!#REF!)</f>
        <v>#REF!</v>
      </c>
      <c r="F134" s="46">
        <v>5990.3815221052637</v>
      </c>
      <c r="G134" s="24" t="s">
        <v>195</v>
      </c>
      <c r="H134" s="20">
        <v>0.83065104422897051</v>
      </c>
      <c r="J134" s="62"/>
      <c r="K134" s="63"/>
    </row>
    <row r="135" spans="1:12">
      <c r="A135" s="49" t="s">
        <v>177</v>
      </c>
      <c r="B135" s="14" t="s">
        <v>75</v>
      </c>
      <c r="C135" s="14">
        <v>2012</v>
      </c>
      <c r="D135" s="24" t="s">
        <v>193</v>
      </c>
      <c r="E135" s="46" t="e">
        <f>AVERAGE(Every_Mth!#REF!,Every_Mth!#REF!,Every_Mth!#REF!,Every_Mth!#REF!,Every_Mth!#REF!,Every_Mth!#REF!,Every_Mth!#REF!,Every_Mth!#REF!,Every_Mth!#REF!,Every_Mth!#REF!,Every_Mth!#REF!,Every_Mth!#REF!)</f>
        <v>#REF!</v>
      </c>
      <c r="F135" s="46">
        <v>4435.3852812429377</v>
      </c>
      <c r="G135" s="24" t="s">
        <v>195</v>
      </c>
      <c r="H135" s="20">
        <v>0.38904925365351106</v>
      </c>
      <c r="J135" s="62"/>
      <c r="K135" s="63"/>
    </row>
    <row r="136" spans="1:12">
      <c r="A136" s="49" t="s">
        <v>178</v>
      </c>
      <c r="B136" s="14" t="s">
        <v>74</v>
      </c>
      <c r="C136" s="14">
        <v>2012</v>
      </c>
      <c r="D136" s="24" t="s">
        <v>192</v>
      </c>
      <c r="E136" s="46" t="e">
        <f>AVERAGE(Every_Mth!#REF!,Every_Mth!#REF!,Every_Mth!#REF!,Every_Mth!#REF!,Every_Mth!#REF!,Every_Mth!#REF!,Every_Mth!#REF!,Every_Mth!#REF!,Every_Mth!#REF!,Every_Mth!#REF!,Every_Mth!#REF!,Every_Mth!#REF!)</f>
        <v>#REF!</v>
      </c>
      <c r="F136" s="46">
        <v>135136.62536658553</v>
      </c>
      <c r="G136" s="24" t="s">
        <v>66</v>
      </c>
      <c r="H136" s="20">
        <v>0.50723295638066834</v>
      </c>
      <c r="J136" s="62"/>
      <c r="K136" s="63"/>
    </row>
    <row r="137" spans="1:12">
      <c r="A137" s="49" t="s">
        <v>179</v>
      </c>
      <c r="B137" s="14" t="s">
        <v>75</v>
      </c>
      <c r="C137" s="14">
        <v>2012</v>
      </c>
      <c r="D137" s="24" t="s">
        <v>193</v>
      </c>
      <c r="E137" s="46" t="e">
        <f>AVERAGE(Every_Mth!#REF!,Every_Mth!#REF!,Every_Mth!#REF!,Every_Mth!#REF!,Every_Mth!#REF!,Every_Mth!#REF!,Every_Mth!#REF!,Every_Mth!#REF!,Every_Mth!#REF!,Every_Mth!#REF!,Every_Mth!#REF!,Every_Mth!#REF!)</f>
        <v>#REF!</v>
      </c>
      <c r="F137" s="46">
        <v>5695.7737916763017</v>
      </c>
      <c r="G137" s="24" t="s">
        <v>195</v>
      </c>
      <c r="H137" s="20">
        <v>0.94447219934568005</v>
      </c>
      <c r="J137" s="62"/>
      <c r="K137" s="63"/>
    </row>
    <row r="138" spans="1:12">
      <c r="A138" s="49" t="s">
        <v>180</v>
      </c>
      <c r="B138" s="14" t="s">
        <v>75</v>
      </c>
      <c r="C138" s="14">
        <v>2012</v>
      </c>
      <c r="D138" s="24" t="s">
        <v>192</v>
      </c>
      <c r="E138" s="46" t="e">
        <f>AVERAGE(Every_Mth!#REF!,Every_Mth!#REF!,Every_Mth!#REF!,Every_Mth!#REF!,Every_Mth!#REF!,Every_Mth!#REF!,Every_Mth!#REF!,Every_Mth!#REF!,Every_Mth!#REF!,Every_Mth!#REF!,Every_Mth!#REF!,Every_Mth!#REF!)</f>
        <v>#REF!</v>
      </c>
      <c r="F138" s="46">
        <v>19222.858387186934</v>
      </c>
      <c r="G138" s="24" t="s">
        <v>66</v>
      </c>
      <c r="H138" s="20">
        <v>0.6063224191345471</v>
      </c>
      <c r="J138" s="62"/>
      <c r="K138" s="63"/>
    </row>
    <row r="139" spans="1:12">
      <c r="A139" s="13" t="s">
        <v>122</v>
      </c>
      <c r="B139" s="14" t="s">
        <v>74</v>
      </c>
      <c r="C139" s="14">
        <v>2012</v>
      </c>
      <c r="D139" s="24" t="s">
        <v>192</v>
      </c>
      <c r="E139" s="46" t="e">
        <f>AVERAGE(Every_Mth!#REF!,Every_Mth!#REF!,Every_Mth!#REF!,Every_Mth!#REF!,Every_Mth!#REF!,Every_Mth!#REF!,Every_Mth!#REF!,Every_Mth!#REF!,Every_Mth!#REF!,Every_Mth!#REF!,Every_Mth!#REF!,Every_Mth!#REF!)</f>
        <v>#REF!</v>
      </c>
      <c r="F139" s="46">
        <v>283512.80558743206</v>
      </c>
      <c r="G139" s="24" t="s">
        <v>66</v>
      </c>
      <c r="H139" s="20">
        <v>0.75799045321685599</v>
      </c>
      <c r="J139" s="62"/>
      <c r="K139" s="63"/>
    </row>
    <row r="140" spans="1:12">
      <c r="A140" s="13" t="s">
        <v>123</v>
      </c>
      <c r="B140" s="14" t="s">
        <v>75</v>
      </c>
      <c r="C140" s="14">
        <v>2012</v>
      </c>
      <c r="D140" s="24" t="s">
        <v>193</v>
      </c>
      <c r="E140" s="46" t="e">
        <f>AVERAGE(Every_Mth!#REF!,Every_Mth!#REF!,Every_Mth!#REF!,Every_Mth!#REF!,Every_Mth!#REF!,Every_Mth!#REF!,Every_Mth!#REF!,Every_Mth!#REF!,Every_Mth!#REF!,Every_Mth!#REF!,Every_Mth!#REF!,Every_Mth!#REF!)</f>
        <v>#REF!</v>
      </c>
      <c r="F140" s="46">
        <v>6413.0549728813558</v>
      </c>
      <c r="G140" s="24" t="s">
        <v>195</v>
      </c>
      <c r="H140" s="20">
        <v>0.53650977283308565</v>
      </c>
      <c r="J140" s="62"/>
      <c r="K140" s="63"/>
    </row>
    <row r="141" spans="1:12">
      <c r="A141" s="13" t="s">
        <v>124</v>
      </c>
      <c r="B141" s="14" t="s">
        <v>75</v>
      </c>
      <c r="C141" s="14">
        <v>2012</v>
      </c>
      <c r="D141" s="24" t="s">
        <v>192</v>
      </c>
      <c r="E141" s="46" t="e">
        <f>AVERAGE(Every_Mth!#REF!,Every_Mth!#REF!,Every_Mth!#REF!,Every_Mth!#REF!,Every_Mth!#REF!,Every_Mth!#REF!,Every_Mth!#REF!,Every_Mth!#REF!,Every_Mth!#REF!,Every_Mth!#REF!,Every_Mth!#REF!,Every_Mth!#REF!)</f>
        <v>#REF!</v>
      </c>
      <c r="F141" s="46">
        <v>32856.862674054057</v>
      </c>
      <c r="G141" s="24" t="s">
        <v>66</v>
      </c>
      <c r="H141" s="20">
        <v>0.46724637565969279</v>
      </c>
      <c r="J141" s="62"/>
      <c r="K141" s="63"/>
    </row>
    <row r="142" spans="1:12">
      <c r="A142" s="13" t="s">
        <v>125</v>
      </c>
      <c r="B142" s="14" t="s">
        <v>75</v>
      </c>
      <c r="C142" s="14">
        <v>2012</v>
      </c>
      <c r="D142" s="24" t="s">
        <v>192</v>
      </c>
      <c r="E142" s="46" t="e">
        <f>AVERAGE(Every_Mth!#REF!,Every_Mth!#REF!,Every_Mth!#REF!,Every_Mth!#REF!,Every_Mth!#REF!,Every_Mth!#REF!,Every_Mth!#REF!,Every_Mth!#REF!,Every_Mth!#REF!,Every_Mth!#REF!,Every_Mth!#REF!,Every_Mth!#REF!)</f>
        <v>#REF!</v>
      </c>
      <c r="F142" s="46">
        <v>44744.189533749763</v>
      </c>
      <c r="G142" s="24" t="s">
        <v>66</v>
      </c>
      <c r="H142" s="20">
        <v>0.80804160369013844</v>
      </c>
      <c r="J142" s="62"/>
      <c r="K142" s="63"/>
    </row>
    <row r="143" spans="1:12">
      <c r="A143" s="13" t="s">
        <v>126</v>
      </c>
      <c r="B143" s="14" t="s">
        <v>75</v>
      </c>
      <c r="C143" s="14">
        <v>2012</v>
      </c>
      <c r="D143" s="24" t="s">
        <v>193</v>
      </c>
      <c r="E143" s="46" t="e">
        <f>AVERAGE(Every_Mth!#REF!,Every_Mth!#REF!,Every_Mth!#REF!,Every_Mth!#REF!,Every_Mth!#REF!,Every_Mth!#REF!,Every_Mth!#REF!,Every_Mth!#REF!,Every_Mth!#REF!,Every_Mth!#REF!,Every_Mth!#REF!,Every_Mth!#REF!)</f>
        <v>#REF!</v>
      </c>
      <c r="F143" s="46">
        <v>2515.1016021052633</v>
      </c>
      <c r="G143" s="24" t="s">
        <v>195</v>
      </c>
      <c r="H143" s="20">
        <v>0.77670818481640058</v>
      </c>
      <c r="J143" s="62"/>
      <c r="K143" s="63"/>
    </row>
    <row r="144" spans="1:12">
      <c r="A144" s="13" t="s">
        <v>127</v>
      </c>
      <c r="B144" s="14" t="s">
        <v>75</v>
      </c>
      <c r="C144" s="14">
        <v>2012</v>
      </c>
      <c r="D144" s="24" t="s">
        <v>192</v>
      </c>
      <c r="E144" s="46" t="e">
        <f>AVERAGE(Every_Mth!#REF!,Every_Mth!#REF!,Every_Mth!#REF!,Every_Mth!#REF!,Every_Mth!#REF!,Every_Mth!#REF!,Every_Mth!#REF!,Every_Mth!#REF!,Every_Mth!#REF!,Every_Mth!#REF!,Every_Mth!#REF!,Every_Mth!#REF!)</f>
        <v>#REF!</v>
      </c>
      <c r="F144" s="46">
        <v>213671.26095903985</v>
      </c>
      <c r="G144" s="24" t="s">
        <v>66</v>
      </c>
      <c r="H144" s="20">
        <v>0.65421253208901731</v>
      </c>
      <c r="J144" s="62"/>
      <c r="K144" s="63"/>
    </row>
    <row r="145" spans="1:11">
      <c r="A145" s="13" t="s">
        <v>128</v>
      </c>
      <c r="B145" s="14" t="s">
        <v>75</v>
      </c>
      <c r="C145" s="14">
        <v>2012</v>
      </c>
      <c r="D145" s="24" t="s">
        <v>192</v>
      </c>
      <c r="E145" s="46" t="e">
        <f>AVERAGE(Every_Mth!#REF!,Every_Mth!#REF!,Every_Mth!#REF!,Every_Mth!#REF!,Every_Mth!#REF!,Every_Mth!#REF!,Every_Mth!#REF!,Every_Mth!#REF!,Every_Mth!#REF!,Every_Mth!#REF!,Every_Mth!#REF!,Every_Mth!#REF!)</f>
        <v>#REF!</v>
      </c>
      <c r="F145" s="46">
        <v>33430.739861384653</v>
      </c>
      <c r="G145" s="24" t="s">
        <v>66</v>
      </c>
      <c r="H145" s="20">
        <v>0.68555666915226354</v>
      </c>
      <c r="J145" s="62"/>
      <c r="K145" s="63"/>
    </row>
    <row r="146" spans="1:11">
      <c r="A146" s="13" t="s">
        <v>129</v>
      </c>
      <c r="B146" s="14" t="s">
        <v>75</v>
      </c>
      <c r="C146" s="14">
        <v>2012</v>
      </c>
      <c r="D146" s="24" t="s">
        <v>192</v>
      </c>
      <c r="E146" s="46" t="e">
        <f>AVERAGE(Every_Mth!#REF!,Every_Mth!#REF!,Every_Mth!#REF!,Every_Mth!#REF!,Every_Mth!#REF!,Every_Mth!#REF!,Every_Mth!#REF!,Every_Mth!#REF!,Every_Mth!#REF!,Every_Mth!#REF!,Every_Mth!#REF!,Every_Mth!#REF!)</f>
        <v>#REF!</v>
      </c>
      <c r="F146" s="46">
        <v>19370.341200000003</v>
      </c>
      <c r="G146" s="24" t="s">
        <v>66</v>
      </c>
      <c r="H146" s="20">
        <v>0.52275795740758546</v>
      </c>
      <c r="J146" s="62"/>
      <c r="K146" s="63"/>
    </row>
    <row r="147" spans="1:11">
      <c r="A147" s="13" t="s">
        <v>130</v>
      </c>
      <c r="B147" s="14" t="s">
        <v>75</v>
      </c>
      <c r="C147" s="14">
        <v>2012</v>
      </c>
      <c r="D147" s="24" t="s">
        <v>193</v>
      </c>
      <c r="E147" s="46" t="e">
        <f>AVERAGE(Every_Mth!#REF!,Every_Mth!#REF!,Every_Mth!#REF!,Every_Mth!#REF!,Every_Mth!#REF!,Every_Mth!#REF!,Every_Mth!#REF!,Every_Mth!#REF!,Every_Mth!#REF!,Every_Mth!#REF!,Every_Mth!#REF!,Every_Mth!#REF!)</f>
        <v>#REF!</v>
      </c>
      <c r="F147" s="46">
        <v>4471.1315125516103</v>
      </c>
      <c r="G147" s="24" t="s">
        <v>195</v>
      </c>
      <c r="H147" s="20">
        <v>0.6584276616338256</v>
      </c>
      <c r="J147" s="62"/>
      <c r="K147" s="63"/>
    </row>
    <row r="148" spans="1:11">
      <c r="A148" s="13" t="s">
        <v>131</v>
      </c>
      <c r="B148" s="14" t="s">
        <v>76</v>
      </c>
      <c r="C148" s="14">
        <v>2012</v>
      </c>
      <c r="D148" s="24" t="s">
        <v>192</v>
      </c>
      <c r="E148" s="46" t="e">
        <f>AVERAGE(Every_Mth!#REF!,Every_Mth!#REF!,Every_Mth!#REF!,Every_Mth!#REF!,Every_Mth!#REF!,Every_Mth!#REF!,Every_Mth!#REF!,Every_Mth!#REF!,Every_Mth!#REF!,Every_Mth!#REF!,Every_Mth!#REF!,Every_Mth!#REF!)</f>
        <v>#REF!</v>
      </c>
      <c r="F148" s="46">
        <v>2021647.9478391628</v>
      </c>
      <c r="G148" s="24" t="s">
        <v>66</v>
      </c>
      <c r="H148" s="20">
        <v>0.53852316431437086</v>
      </c>
      <c r="J148" s="62"/>
      <c r="K148" s="63"/>
    </row>
    <row r="149" spans="1:11">
      <c r="A149" s="13" t="s">
        <v>132</v>
      </c>
      <c r="B149" s="14" t="s">
        <v>75</v>
      </c>
      <c r="C149" s="14">
        <v>2012</v>
      </c>
      <c r="D149" s="24" t="s">
        <v>192</v>
      </c>
      <c r="E149" s="46" t="e">
        <f>AVERAGE(Every_Mth!#REF!,Every_Mth!#REF!,Every_Mth!#REF!,Every_Mth!#REF!,Every_Mth!#REF!,Every_Mth!#REF!,Every_Mth!#REF!,Every_Mth!#REF!,Every_Mth!#REF!,Every_Mth!#REF!,Every_Mth!#REF!,Every_Mth!#REF!)</f>
        <v>#REF!</v>
      </c>
      <c r="F149" s="46">
        <v>38098.688851973253</v>
      </c>
      <c r="G149" s="24" t="s">
        <v>66</v>
      </c>
      <c r="H149" s="20">
        <v>0.69333969565110631</v>
      </c>
      <c r="J149" s="62"/>
      <c r="K149" s="63"/>
    </row>
    <row r="150" spans="1:11">
      <c r="A150" s="13" t="s">
        <v>133</v>
      </c>
      <c r="B150" s="14" t="s">
        <v>75</v>
      </c>
      <c r="C150" s="14">
        <v>2012</v>
      </c>
      <c r="D150" s="24" t="s">
        <v>192</v>
      </c>
      <c r="E150" s="46" t="e">
        <f>AVERAGE(Every_Mth!#REF!,Every_Mth!#REF!,Every_Mth!#REF!,Every_Mth!#REF!,Every_Mth!#REF!,Every_Mth!#REF!,Every_Mth!#REF!,Every_Mth!#REF!,Every_Mth!#REF!,Every_Mth!#REF!,Every_Mth!#REF!,Every_Mth!#REF!)</f>
        <v>#REF!</v>
      </c>
      <c r="F150" s="46">
        <v>20101.09749034483</v>
      </c>
      <c r="G150" s="24" t="s">
        <v>66</v>
      </c>
      <c r="H150" s="20">
        <v>0.463432407333705</v>
      </c>
      <c r="J150" s="62"/>
      <c r="K150" s="63"/>
    </row>
    <row r="151" spans="1:11">
      <c r="A151" s="13" t="s">
        <v>134</v>
      </c>
      <c r="B151" s="14" t="s">
        <v>75</v>
      </c>
      <c r="C151" s="14">
        <v>2012</v>
      </c>
      <c r="D151" s="24" t="s">
        <v>193</v>
      </c>
      <c r="E151" s="46" t="e">
        <f>AVERAGE(Every_Mth!#REF!,Every_Mth!#REF!,Every_Mth!#REF!,Every_Mth!#REF!,Every_Mth!#REF!,Every_Mth!#REF!,Every_Mth!#REF!,Every_Mth!#REF!,Every_Mth!#REF!,Every_Mth!#REF!,Every_Mth!#REF!,Every_Mth!#REF!)</f>
        <v>#REF!</v>
      </c>
      <c r="F151" s="46">
        <v>2847.9788705263154</v>
      </c>
      <c r="G151" s="24" t="s">
        <v>195</v>
      </c>
      <c r="H151" s="20">
        <v>0.62310270335867513</v>
      </c>
      <c r="J151" s="62"/>
      <c r="K151" s="63"/>
    </row>
    <row r="152" spans="1:11">
      <c r="A152" s="13" t="s">
        <v>135</v>
      </c>
      <c r="B152" s="14" t="s">
        <v>75</v>
      </c>
      <c r="C152" s="14">
        <v>2012</v>
      </c>
      <c r="D152" s="24" t="s">
        <v>192</v>
      </c>
      <c r="E152" s="46" t="e">
        <f>AVERAGE(Every_Mth!#REF!,Every_Mth!#REF!,Every_Mth!#REF!,Every_Mth!#REF!,Every_Mth!#REF!,Every_Mth!#REF!,Every_Mth!#REF!,Every_Mth!#REF!,Every_Mth!#REF!,Every_Mth!#REF!,Every_Mth!#REF!,Every_Mth!#REF!)</f>
        <v>#REF!</v>
      </c>
      <c r="F152" s="46">
        <v>19738.820480000002</v>
      </c>
      <c r="G152" s="24" t="s">
        <v>66</v>
      </c>
      <c r="H152" s="20">
        <v>0.68661650850578071</v>
      </c>
      <c r="J152" s="62"/>
      <c r="K152" s="63"/>
    </row>
    <row r="153" spans="1:11">
      <c r="A153" s="13" t="s">
        <v>136</v>
      </c>
      <c r="B153" s="14" t="s">
        <v>75</v>
      </c>
      <c r="C153" s="14">
        <v>2012</v>
      </c>
      <c r="D153" s="24" t="s">
        <v>192</v>
      </c>
      <c r="E153" s="46" t="e">
        <f>AVERAGE(Every_Mth!#REF!,Every_Mth!#REF!,Every_Mth!#REF!,Every_Mth!#REF!,Every_Mth!#REF!,Every_Mth!#REF!,Every_Mth!#REF!,Every_Mth!#REF!,Every_Mth!#REF!,Every_Mth!#REF!,Every_Mth!#REF!,Every_Mth!#REF!)</f>
        <v>#REF!</v>
      </c>
      <c r="F153" s="46">
        <v>67910.306964249176</v>
      </c>
      <c r="G153" s="24" t="s">
        <v>66</v>
      </c>
      <c r="H153" s="20">
        <v>0.78991568533045808</v>
      </c>
      <c r="J153" s="62"/>
      <c r="K153" s="63"/>
    </row>
    <row r="154" spans="1:11">
      <c r="A154" s="13" t="s">
        <v>137</v>
      </c>
      <c r="B154" s="14" t="s">
        <v>75</v>
      </c>
      <c r="C154" s="14">
        <v>2012</v>
      </c>
      <c r="D154" s="24" t="s">
        <v>193</v>
      </c>
      <c r="E154" s="46" t="e">
        <f>AVERAGE(Every_Mth!#REF!,Every_Mth!#REF!,Every_Mth!#REF!,Every_Mth!#REF!,Every_Mth!#REF!,Every_Mth!#REF!,Every_Mth!#REF!,Every_Mth!#REF!,Every_Mth!#REF!,Every_Mth!#REF!,Every_Mth!#REF!,Every_Mth!#REF!)</f>
        <v>#REF!</v>
      </c>
      <c r="F154" s="46">
        <v>2460.3718157886042</v>
      </c>
      <c r="G154" s="24" t="s">
        <v>195</v>
      </c>
      <c r="H154" s="20">
        <v>0.40888128921992001</v>
      </c>
      <c r="J154" s="62"/>
      <c r="K154" s="63"/>
    </row>
    <row r="155" spans="1:11">
      <c r="A155" s="13" t="s">
        <v>138</v>
      </c>
      <c r="B155" s="14" t="s">
        <v>75</v>
      </c>
      <c r="C155" s="14">
        <v>2012</v>
      </c>
      <c r="D155" s="24" t="s">
        <v>193</v>
      </c>
      <c r="E155" s="46" t="e">
        <f>AVERAGE(Every_Mth!#REF!,Every_Mth!#REF!,Every_Mth!#REF!,Every_Mth!#REF!,Every_Mth!#REF!,Every_Mth!#REF!,Every_Mth!#REF!,Every_Mth!#REF!,Every_Mth!#REF!,Every_Mth!#REF!,Every_Mth!#REF!,Every_Mth!#REF!)</f>
        <v>#REF!</v>
      </c>
      <c r="F155" s="46">
        <v>2221.0504484210528</v>
      </c>
      <c r="G155" s="24" t="s">
        <v>195</v>
      </c>
      <c r="H155" s="20">
        <v>0.31314011822398347</v>
      </c>
      <c r="J155" s="62"/>
      <c r="K155" s="63"/>
    </row>
    <row r="156" spans="1:11">
      <c r="A156" s="13" t="s">
        <v>139</v>
      </c>
      <c r="B156" s="14" t="s">
        <v>75</v>
      </c>
      <c r="C156" s="14">
        <v>2012</v>
      </c>
      <c r="D156" s="24" t="s">
        <v>192</v>
      </c>
      <c r="E156" s="46" t="e">
        <f>AVERAGE(Every_Mth!#REF!,Every_Mth!#REF!,Every_Mth!#REF!,Every_Mth!#REF!,Every_Mth!#REF!,Every_Mth!#REF!,Every_Mth!#REF!,Every_Mth!#REF!,Every_Mth!#REF!,Every_Mth!#REF!,Every_Mth!#REF!,Every_Mth!#REF!)</f>
        <v>#REF!</v>
      </c>
      <c r="F156" s="46">
        <v>80399.99454</v>
      </c>
      <c r="G156" s="24" t="s">
        <v>66</v>
      </c>
      <c r="H156" s="20">
        <v>0.55609456512781497</v>
      </c>
      <c r="J156" s="62"/>
      <c r="K156" s="63"/>
    </row>
    <row r="157" spans="1:11">
      <c r="A157" s="13" t="s">
        <v>140</v>
      </c>
      <c r="B157" s="14" t="s">
        <v>75</v>
      </c>
      <c r="C157" s="14">
        <v>2012</v>
      </c>
      <c r="D157" s="24" t="s">
        <v>192</v>
      </c>
      <c r="E157" s="46" t="e">
        <f>AVERAGE(Every_Mth!#REF!,Every_Mth!#REF!,Every_Mth!#REF!,Every_Mth!#REF!,Every_Mth!#REF!,Every_Mth!#REF!,Every_Mth!#REF!,Every_Mth!#REF!,Every_Mth!#REF!,Every_Mth!#REF!,Every_Mth!#REF!,Every_Mth!#REF!)</f>
        <v>#REF!</v>
      </c>
      <c r="F157" s="46">
        <v>18310.88619261745</v>
      </c>
      <c r="G157" s="24" t="s">
        <v>66</v>
      </c>
      <c r="H157" s="20">
        <v>0.39325422361242962</v>
      </c>
      <c r="J157" s="62"/>
      <c r="K157" s="63"/>
    </row>
    <row r="158" spans="1:11">
      <c r="A158" s="13" t="s">
        <v>141</v>
      </c>
      <c r="B158" s="14" t="s">
        <v>75</v>
      </c>
      <c r="C158" s="14">
        <v>2012</v>
      </c>
      <c r="D158" s="24" t="s">
        <v>192</v>
      </c>
      <c r="E158" s="46" t="e">
        <f>AVERAGE(Every_Mth!#REF!,Every_Mth!#REF!,Every_Mth!#REF!,Every_Mth!#REF!,Every_Mth!#REF!,Every_Mth!#REF!,Every_Mth!#REF!,Every_Mth!#REF!,Every_Mth!#REF!,Every_Mth!#REF!,Every_Mth!#REF!,Every_Mth!#REF!)</f>
        <v>#REF!</v>
      </c>
      <c r="F158" s="46">
        <v>14198.34296</v>
      </c>
      <c r="G158" s="24" t="s">
        <v>66</v>
      </c>
      <c r="H158" s="20">
        <v>0.49477604673947106</v>
      </c>
      <c r="J158" s="62"/>
      <c r="K158" s="63"/>
    </row>
    <row r="159" spans="1:11">
      <c r="A159" s="13" t="s">
        <v>142</v>
      </c>
      <c r="B159" s="14" t="s">
        <v>74</v>
      </c>
      <c r="C159" s="14">
        <v>2012</v>
      </c>
      <c r="D159" s="24" t="s">
        <v>192</v>
      </c>
      <c r="E159" s="46" t="e">
        <f>AVERAGE(Every_Mth!#REF!,Every_Mth!#REF!,Every_Mth!#REF!,Every_Mth!#REF!,Every_Mth!#REF!,Every_Mth!#REF!,Every_Mth!#REF!,Every_Mth!#REF!,Every_Mth!#REF!,Every_Mth!#REF!,Every_Mth!#REF!,Every_Mth!#REF!)</f>
        <v>#REF!</v>
      </c>
      <c r="F159" s="46">
        <v>453553.14166493865</v>
      </c>
      <c r="G159" s="24" t="s">
        <v>66</v>
      </c>
      <c r="H159" s="20">
        <v>0.48162070387488537</v>
      </c>
      <c r="J159" s="62"/>
      <c r="K159" s="63"/>
    </row>
    <row r="160" spans="1:11">
      <c r="A160" s="13" t="s">
        <v>143</v>
      </c>
      <c r="B160" s="14" t="s">
        <v>74</v>
      </c>
      <c r="C160" s="14">
        <v>2012</v>
      </c>
      <c r="D160" s="24" t="s">
        <v>192</v>
      </c>
      <c r="E160" s="46" t="e">
        <f>AVERAGE(Every_Mth!#REF!,Every_Mth!#REF!,Every_Mth!#REF!,Every_Mth!#REF!,Every_Mth!#REF!,Every_Mth!#REF!,Every_Mth!#REF!,Every_Mth!#REF!,Every_Mth!#REF!,Every_Mth!#REF!,Every_Mth!#REF!,Every_Mth!#REF!)</f>
        <v>#REF!</v>
      </c>
      <c r="F160" s="46">
        <v>42086.809511900836</v>
      </c>
      <c r="G160" s="24" t="s">
        <v>66</v>
      </c>
      <c r="H160" s="20">
        <v>0.42561434824216915</v>
      </c>
      <c r="J160" s="62"/>
      <c r="K160" s="63"/>
    </row>
    <row r="161" spans="1:11">
      <c r="A161" s="13" t="s">
        <v>144</v>
      </c>
      <c r="B161" s="14" t="s">
        <v>75</v>
      </c>
      <c r="C161" s="14">
        <v>2012</v>
      </c>
      <c r="D161" s="24" t="s">
        <v>193</v>
      </c>
      <c r="E161" s="46" t="e">
        <f>AVERAGE(Every_Mth!#REF!,Every_Mth!#REF!,Every_Mth!#REF!,Every_Mth!#REF!,Every_Mth!#REF!,Every_Mth!#REF!,Every_Mth!#REF!,Every_Mth!#REF!,Every_Mth!#REF!,Every_Mth!#REF!,Every_Mth!#REF!,Every_Mth!#REF!)</f>
        <v>#REF!</v>
      </c>
      <c r="F161" s="46">
        <v>3547.6789545664742</v>
      </c>
      <c r="G161" s="24" t="s">
        <v>195</v>
      </c>
      <c r="H161" s="20">
        <v>0.46142844968902808</v>
      </c>
      <c r="J161" s="62"/>
      <c r="K161" s="63"/>
    </row>
    <row r="162" spans="1:11">
      <c r="A162" s="13" t="s">
        <v>145</v>
      </c>
      <c r="B162" s="14" t="s">
        <v>75</v>
      </c>
      <c r="C162" s="14">
        <v>2012</v>
      </c>
      <c r="D162" s="24" t="s">
        <v>192</v>
      </c>
      <c r="E162" s="46" t="e">
        <f>AVERAGE(Every_Mth!#REF!,Every_Mth!#REF!,Every_Mth!#REF!,Every_Mth!#REF!,Every_Mth!#REF!,Every_Mth!#REF!,Every_Mth!#REF!,Every_Mth!#REF!,Every_Mth!#REF!,Every_Mth!#REF!,Every_Mth!#REF!,Every_Mth!#REF!)</f>
        <v>#REF!</v>
      </c>
      <c r="F162" s="46">
        <v>482427.27522957744</v>
      </c>
      <c r="G162" s="24" t="s">
        <v>66</v>
      </c>
      <c r="H162" s="20">
        <v>0.55385221853286526</v>
      </c>
      <c r="J162" s="62"/>
      <c r="K162" s="63"/>
    </row>
    <row r="163" spans="1:11">
      <c r="A163" s="13" t="s">
        <v>146</v>
      </c>
      <c r="B163" s="14" t="s">
        <v>74</v>
      </c>
      <c r="C163" s="14">
        <v>2012</v>
      </c>
      <c r="D163" s="24" t="s">
        <v>192</v>
      </c>
      <c r="E163" s="46" t="e">
        <f>AVERAGE(Every_Mth!#REF!,Every_Mth!#REF!,Every_Mth!#REF!,Every_Mth!#REF!,Every_Mth!#REF!,Every_Mth!#REF!,Every_Mth!#REF!,Every_Mth!#REF!,Every_Mth!#REF!,Every_Mth!#REF!,Every_Mth!#REF!,Every_Mth!#REF!)</f>
        <v>#REF!</v>
      </c>
      <c r="F163" s="46">
        <v>310461.56721629773</v>
      </c>
      <c r="G163" s="24" t="s">
        <v>66</v>
      </c>
      <c r="H163" s="20">
        <v>0.65832222594433532</v>
      </c>
      <c r="J163" s="62"/>
      <c r="K163" s="63"/>
    </row>
    <row r="164" spans="1:11">
      <c r="A164" s="13" t="s">
        <v>147</v>
      </c>
      <c r="B164" s="14" t="s">
        <v>75</v>
      </c>
      <c r="C164" s="14">
        <v>2012</v>
      </c>
      <c r="D164" s="24" t="s">
        <v>193</v>
      </c>
      <c r="E164" s="46" t="e">
        <f>AVERAGE(Every_Mth!#REF!,Every_Mth!#REF!,Every_Mth!#REF!,Every_Mth!#REF!,Every_Mth!#REF!,Every_Mth!#REF!,Every_Mth!#REF!,Every_Mth!#REF!,Every_Mth!#REF!,Every_Mth!#REF!,Every_Mth!#REF!,Every_Mth!#REF!)</f>
        <v>#REF!</v>
      </c>
      <c r="F164" s="46">
        <v>8551.0181168606705</v>
      </c>
      <c r="G164" s="24" t="s">
        <v>195</v>
      </c>
      <c r="H164" s="20">
        <v>0.7212493977186083</v>
      </c>
      <c r="J164" s="62"/>
      <c r="K164" s="63"/>
    </row>
    <row r="165" spans="1:11">
      <c r="A165" s="13" t="s">
        <v>148</v>
      </c>
      <c r="B165" s="14" t="s">
        <v>75</v>
      </c>
      <c r="C165" s="14">
        <v>2012</v>
      </c>
      <c r="D165" s="24" t="s">
        <v>192</v>
      </c>
      <c r="E165" s="46" t="e">
        <f>AVERAGE(Every_Mth!#REF!,Every_Mth!#REF!,Every_Mth!#REF!,Every_Mth!#REF!,Every_Mth!#REF!,Every_Mth!#REF!,Every_Mth!#REF!,Every_Mth!#REF!,Every_Mth!#REF!,Every_Mth!#REF!,Every_Mth!#REF!,Every_Mth!#REF!)</f>
        <v>#REF!</v>
      </c>
      <c r="F165" s="46">
        <v>474490.9036423486</v>
      </c>
      <c r="G165" s="24" t="s">
        <v>66</v>
      </c>
      <c r="H165" s="20">
        <v>0.75629444227201259</v>
      </c>
      <c r="J165" s="62"/>
      <c r="K165" s="63"/>
    </row>
    <row r="166" spans="1:11">
      <c r="A166" s="13" t="s">
        <v>149</v>
      </c>
      <c r="B166" s="14" t="s">
        <v>74</v>
      </c>
      <c r="C166" s="14">
        <v>2012</v>
      </c>
      <c r="D166" s="24" t="s">
        <v>192</v>
      </c>
      <c r="E166" s="46" t="e">
        <f>AVERAGE(Every_Mth!#REF!,Every_Mth!#REF!,Every_Mth!#REF!,Every_Mth!#REF!,Every_Mth!#REF!,Every_Mth!#REF!,Every_Mth!#REF!,Every_Mth!#REF!,Every_Mth!#REF!,Every_Mth!#REF!,Every_Mth!#REF!,Every_Mth!#REF!)</f>
        <v>#REF!</v>
      </c>
      <c r="F166" s="46">
        <v>564164.47458884655</v>
      </c>
      <c r="G166" s="24" t="s">
        <v>66</v>
      </c>
      <c r="H166" s="20">
        <v>0.43821868941117176</v>
      </c>
      <c r="J166" s="62"/>
      <c r="K166" s="63"/>
    </row>
    <row r="167" spans="1:11">
      <c r="A167" s="13" t="s">
        <v>150</v>
      </c>
      <c r="B167" s="14" t="s">
        <v>74</v>
      </c>
      <c r="C167" s="14">
        <v>2012</v>
      </c>
      <c r="D167" s="24" t="s">
        <v>192</v>
      </c>
      <c r="E167" s="46" t="e">
        <f>AVERAGE(Every_Mth!#REF!,Every_Mth!#REF!,Every_Mth!#REF!,Every_Mth!#REF!,Every_Mth!#REF!,Every_Mth!#REF!,Every_Mth!#REF!,Every_Mth!#REF!,Every_Mth!#REF!,Every_Mth!#REF!,Every_Mth!#REF!,Every_Mth!#REF!)</f>
        <v>#REF!</v>
      </c>
      <c r="F167" s="46">
        <v>121505.87217398337</v>
      </c>
      <c r="G167" s="24" t="s">
        <v>66</v>
      </c>
      <c r="H167" s="20">
        <v>0.41957574357943345</v>
      </c>
      <c r="J167" s="62"/>
      <c r="K167" s="63"/>
    </row>
    <row r="168" spans="1:11">
      <c r="A168" s="13" t="s">
        <v>151</v>
      </c>
      <c r="B168" s="14" t="s">
        <v>75</v>
      </c>
      <c r="C168" s="14">
        <v>2012</v>
      </c>
      <c r="D168" s="24" t="s">
        <v>192</v>
      </c>
      <c r="E168" s="46" t="e">
        <f>AVERAGE(Every_Mth!#REF!,Every_Mth!#REF!,Every_Mth!#REF!,Every_Mth!#REF!,Every_Mth!#REF!,Every_Mth!#REF!,Every_Mth!#REF!,Every_Mth!#REF!,Every_Mth!#REF!,Every_Mth!#REF!,Every_Mth!#REF!,Every_Mth!#REF!)</f>
        <v>#REF!</v>
      </c>
      <c r="F168" s="46">
        <v>138592.4051173247</v>
      </c>
      <c r="G168" s="24" t="s">
        <v>66</v>
      </c>
      <c r="H168" s="20">
        <v>0.77570448329394892</v>
      </c>
      <c r="J168" s="62"/>
      <c r="K168" s="63"/>
    </row>
    <row r="169" spans="1:11">
      <c r="A169" s="13" t="s">
        <v>152</v>
      </c>
      <c r="B169" s="14" t="s">
        <v>74</v>
      </c>
      <c r="C169" s="14">
        <v>2012</v>
      </c>
      <c r="D169" s="24" t="s">
        <v>192</v>
      </c>
      <c r="E169" s="46" t="e">
        <f>AVERAGE(Every_Mth!#REF!,Every_Mth!#REF!,Every_Mth!#REF!,Every_Mth!#REF!,Every_Mth!#REF!,Every_Mth!#REF!,Every_Mth!#REF!,Every_Mth!#REF!,Every_Mth!#REF!,Every_Mth!#REF!,Every_Mth!#REF!,Every_Mth!#REF!)</f>
        <v>#REF!</v>
      </c>
      <c r="F169" s="46">
        <v>43666.93101772316</v>
      </c>
      <c r="G169" s="24" t="s">
        <v>66</v>
      </c>
      <c r="H169" s="20">
        <v>0.40160253059420031</v>
      </c>
      <c r="J169" s="62"/>
      <c r="K169" s="63"/>
    </row>
    <row r="170" spans="1:11">
      <c r="A170" s="13" t="s">
        <v>153</v>
      </c>
      <c r="B170" s="14" t="s">
        <v>74</v>
      </c>
      <c r="C170" s="14">
        <v>2012</v>
      </c>
      <c r="D170" s="24" t="s">
        <v>192</v>
      </c>
      <c r="E170" s="46" t="e">
        <f>AVERAGE(Every_Mth!#REF!,Every_Mth!#REF!,Every_Mth!#REF!,Every_Mth!#REF!,Every_Mth!#REF!,Every_Mth!#REF!,Every_Mth!#REF!,Every_Mth!#REF!,Every_Mth!#REF!,Every_Mth!#REF!,Every_Mth!#REF!,Every_Mth!#REF!)</f>
        <v>#REF!</v>
      </c>
      <c r="F170" s="46">
        <v>72926.386569485534</v>
      </c>
      <c r="G170" s="24" t="s">
        <v>66</v>
      </c>
      <c r="H170" s="20">
        <v>0.38226904295385361</v>
      </c>
      <c r="J170" s="62"/>
      <c r="K170" s="63"/>
    </row>
    <row r="171" spans="1:11">
      <c r="A171" s="13" t="s">
        <v>154</v>
      </c>
      <c r="B171" s="14" t="s">
        <v>74</v>
      </c>
      <c r="C171" s="14">
        <v>2012</v>
      </c>
      <c r="D171" s="24" t="s">
        <v>192</v>
      </c>
      <c r="E171" s="46" t="e">
        <f>AVERAGE(Every_Mth!#REF!,Every_Mth!#REF!,Every_Mth!#REF!,Every_Mth!#REF!,Every_Mth!#REF!,Every_Mth!#REF!,Every_Mth!#REF!,Every_Mth!#REF!,Every_Mth!#REF!,Every_Mth!#REF!,Every_Mth!#REF!,Every_Mth!#REF!)</f>
        <v>#REF!</v>
      </c>
      <c r="F171" s="46">
        <v>76854.923104213172</v>
      </c>
      <c r="G171" s="24" t="s">
        <v>66</v>
      </c>
      <c r="H171" s="20">
        <v>0.41813738624253444</v>
      </c>
      <c r="J171" s="62"/>
      <c r="K171" s="63"/>
    </row>
    <row r="172" spans="1:11">
      <c r="A172" s="13" t="s">
        <v>155</v>
      </c>
      <c r="B172" s="14" t="s">
        <v>74</v>
      </c>
      <c r="C172" s="14">
        <v>2012</v>
      </c>
      <c r="D172" s="24" t="s">
        <v>192</v>
      </c>
      <c r="E172" s="46" t="e">
        <f>AVERAGE(Every_Mth!#REF!,Every_Mth!#REF!,Every_Mth!#REF!,Every_Mth!#REF!,Every_Mth!#REF!,Every_Mth!#REF!,Every_Mth!#REF!,Every_Mth!#REF!,Every_Mth!#REF!,Every_Mth!#REF!,Every_Mth!#REF!,Every_Mth!#REF!)</f>
        <v>#REF!</v>
      </c>
      <c r="F172" s="46">
        <v>220690.56334095966</v>
      </c>
      <c r="G172" s="24" t="s">
        <v>66</v>
      </c>
      <c r="H172" s="20">
        <v>0.4774607565369185</v>
      </c>
      <c r="J172" s="62"/>
      <c r="K172" s="63"/>
    </row>
    <row r="173" spans="1:11">
      <c r="A173" s="13" t="s">
        <v>156</v>
      </c>
      <c r="B173" s="14" t="s">
        <v>74</v>
      </c>
      <c r="C173" s="14">
        <v>2012</v>
      </c>
      <c r="D173" s="24" t="s">
        <v>192</v>
      </c>
      <c r="E173" s="46" t="e">
        <f>AVERAGE(Every_Mth!#REF!,Every_Mth!#REF!,Every_Mth!#REF!,Every_Mth!#REF!,Every_Mth!#REF!,Every_Mth!#REF!,Every_Mth!#REF!,Every_Mth!#REF!,Every_Mth!#REF!,Every_Mth!#REF!,Every_Mth!#REF!,Every_Mth!#REF!)</f>
        <v>#REF!</v>
      </c>
      <c r="F173" s="46">
        <v>37038.968007884811</v>
      </c>
      <c r="G173" s="24" t="s">
        <v>66</v>
      </c>
      <c r="H173" s="20">
        <v>0.58842082196675705</v>
      </c>
      <c r="J173" s="62"/>
      <c r="K173" s="63"/>
    </row>
    <row r="174" spans="1:11">
      <c r="A174" s="13" t="s">
        <v>157</v>
      </c>
      <c r="B174" s="14" t="s">
        <v>75</v>
      </c>
      <c r="C174" s="14">
        <v>2012</v>
      </c>
      <c r="D174" s="24" t="s">
        <v>192</v>
      </c>
      <c r="E174" s="46" t="e">
        <f>AVERAGE(Every_Mth!#REF!,Every_Mth!#REF!,Every_Mth!#REF!,Every_Mth!#REF!,Every_Mth!#REF!,Every_Mth!#REF!,Every_Mth!#REF!,Every_Mth!#REF!,Every_Mth!#REF!,Every_Mth!#REF!,Every_Mth!#REF!,Every_Mth!#REF!)</f>
        <v>#REF!</v>
      </c>
      <c r="F174" s="46">
        <v>33388.903985567908</v>
      </c>
      <c r="G174" s="24" t="s">
        <v>66</v>
      </c>
      <c r="H174" s="20">
        <v>0.73982412472550396</v>
      </c>
      <c r="J174" s="62"/>
      <c r="K174" s="63"/>
    </row>
    <row r="175" spans="1:11">
      <c r="A175" s="13" t="s">
        <v>158</v>
      </c>
      <c r="B175" s="14" t="s">
        <v>75</v>
      </c>
      <c r="C175" s="14">
        <v>2012</v>
      </c>
      <c r="D175" s="24" t="s">
        <v>193</v>
      </c>
      <c r="E175" s="46" t="e">
        <f>AVERAGE(Every_Mth!#REF!,Every_Mth!#REF!,Every_Mth!#REF!,Every_Mth!#REF!,Every_Mth!#REF!,Every_Mth!#REF!,Every_Mth!#REF!,Every_Mth!#REF!,Every_Mth!#REF!,Every_Mth!#REF!,Every_Mth!#REF!,Every_Mth!#REF!)</f>
        <v>#REF!</v>
      </c>
      <c r="F175" s="46">
        <v>622.60235294117649</v>
      </c>
      <c r="G175" s="24" t="s">
        <v>195</v>
      </c>
      <c r="H175" s="20">
        <v>0.45574835793595003</v>
      </c>
      <c r="J175" s="62"/>
      <c r="K175" s="63"/>
    </row>
    <row r="176" spans="1:11">
      <c r="A176" s="13" t="s">
        <v>159</v>
      </c>
      <c r="B176" s="14" t="s">
        <v>75</v>
      </c>
      <c r="C176" s="14">
        <v>2012</v>
      </c>
      <c r="D176" s="24" t="s">
        <v>193</v>
      </c>
      <c r="E176" s="46" t="e">
        <f>AVERAGE(Every_Mth!#REF!,Every_Mth!#REF!,Every_Mth!#REF!,Every_Mth!#REF!,Every_Mth!#REF!,Every_Mth!#REF!,Every_Mth!#REF!,Every_Mth!#REF!,Every_Mth!#REF!,Every_Mth!#REF!,Every_Mth!#REF!,Every_Mth!#REF!)</f>
        <v>#REF!</v>
      </c>
      <c r="F176" s="46">
        <v>10259.458524987615</v>
      </c>
      <c r="G176" s="24" t="s">
        <v>195</v>
      </c>
      <c r="H176" s="20">
        <v>0.59692071647033884</v>
      </c>
      <c r="J176" s="62"/>
      <c r="K176" s="63"/>
    </row>
    <row r="177" spans="1:11">
      <c r="A177" s="13" t="s">
        <v>160</v>
      </c>
      <c r="B177" s="14" t="s">
        <v>74</v>
      </c>
      <c r="C177" s="14">
        <v>2012</v>
      </c>
      <c r="D177" s="24" t="s">
        <v>192</v>
      </c>
      <c r="E177" s="46" t="e">
        <f>AVERAGE(Every_Mth!#REF!,Every_Mth!#REF!,Every_Mth!#REF!,Every_Mth!#REF!,Every_Mth!#REF!,Every_Mth!#REF!,Every_Mth!#REF!,Every_Mth!#REF!,Every_Mth!#REF!,Every_Mth!#REF!,Every_Mth!#REF!,Every_Mth!#REF!)</f>
        <v>#REF!</v>
      </c>
      <c r="F177" s="46">
        <v>65053.44049755804</v>
      </c>
      <c r="G177" s="24" t="s">
        <v>66</v>
      </c>
      <c r="H177" s="20">
        <v>0.61665326783404339</v>
      </c>
      <c r="J177" s="62"/>
      <c r="K177" s="63"/>
    </row>
    <row r="178" spans="1:11">
      <c r="A178" s="13" t="s">
        <v>161</v>
      </c>
      <c r="B178" s="14" t="s">
        <v>74</v>
      </c>
      <c r="C178" s="14">
        <v>2012</v>
      </c>
      <c r="D178" s="24" t="s">
        <v>192</v>
      </c>
      <c r="E178" s="46" t="e">
        <f>AVERAGE(Every_Mth!#REF!,Every_Mth!#REF!,Every_Mth!#REF!,Every_Mth!#REF!,Every_Mth!#REF!,Every_Mth!#REF!,Every_Mth!#REF!,Every_Mth!#REF!,Every_Mth!#REF!,Every_Mth!#REF!,Every_Mth!#REF!,Every_Mth!#REF!)</f>
        <v>#REF!</v>
      </c>
      <c r="F178" s="46">
        <v>74079.336998473358</v>
      </c>
      <c r="G178" s="24" t="s">
        <v>66</v>
      </c>
      <c r="H178" s="20">
        <v>0.45491205373541377</v>
      </c>
      <c r="J178" s="62"/>
      <c r="K178" s="63"/>
    </row>
    <row r="179" spans="1:11">
      <c r="A179" s="13" t="s">
        <v>162</v>
      </c>
      <c r="B179" s="14" t="s">
        <v>75</v>
      </c>
      <c r="C179" s="14">
        <v>2012</v>
      </c>
      <c r="D179" s="24" t="s">
        <v>192</v>
      </c>
      <c r="E179" s="46" t="e">
        <f>AVERAGE(Every_Mth!#REF!,Every_Mth!#REF!,Every_Mth!#REF!,Every_Mth!#REF!,Every_Mth!#REF!,Every_Mth!#REF!,Every_Mth!#REF!,Every_Mth!#REF!,Every_Mth!#REF!,Every_Mth!#REF!,Every_Mth!#REF!,Every_Mth!#REF!)</f>
        <v>#REF!</v>
      </c>
      <c r="F179" s="46">
        <v>117475.08863068646</v>
      </c>
      <c r="G179" s="24" t="s">
        <v>66</v>
      </c>
      <c r="H179" s="20">
        <v>0.74978094811434948</v>
      </c>
      <c r="J179" s="62"/>
      <c r="K179" s="63"/>
    </row>
    <row r="180" spans="1:11">
      <c r="A180" s="13" t="s">
        <v>163</v>
      </c>
      <c r="B180" s="14" t="s">
        <v>75</v>
      </c>
      <c r="C180" s="14">
        <v>2012</v>
      </c>
      <c r="D180" s="24" t="s">
        <v>192</v>
      </c>
      <c r="E180" s="46" t="e">
        <f>AVERAGE(Every_Mth!#REF!,Every_Mth!#REF!,Every_Mth!#REF!,Every_Mth!#REF!,Every_Mth!#REF!,Every_Mth!#REF!,Every_Mth!#REF!,Every_Mth!#REF!,Every_Mth!#REF!,Every_Mth!#REF!,Every_Mth!#REF!,Every_Mth!#REF!)</f>
        <v>#REF!</v>
      </c>
      <c r="F180" s="46">
        <v>20846.288</v>
      </c>
      <c r="G180" s="24" t="s">
        <v>66</v>
      </c>
      <c r="H180" s="20">
        <f>(11926/20846)</f>
        <v>0.57210016310083467</v>
      </c>
      <c r="J180" s="62"/>
      <c r="K180" s="63"/>
    </row>
    <row r="181" spans="1:11">
      <c r="A181" s="13" t="s">
        <v>164</v>
      </c>
      <c r="B181" s="14" t="s">
        <v>75</v>
      </c>
      <c r="C181" s="14">
        <v>2012</v>
      </c>
      <c r="D181" s="24" t="s">
        <v>193</v>
      </c>
      <c r="E181" s="46" t="e">
        <f>AVERAGE(Every_Mth!#REF!,Every_Mth!#REF!,Every_Mth!#REF!,Every_Mth!#REF!,Every_Mth!#REF!,Every_Mth!#REF!,Every_Mth!#REF!,Every_Mth!#REF!,Every_Mth!#REF!,Every_Mth!#REF!,Every_Mth!#REF!,Every_Mth!#REF!)</f>
        <v>#REF!</v>
      </c>
      <c r="F181" s="46">
        <v>14556.19699118644</v>
      </c>
      <c r="G181" s="24" t="s">
        <v>195</v>
      </c>
      <c r="H181" s="20">
        <v>0.66594202724809604</v>
      </c>
      <c r="J181" s="62"/>
      <c r="K181" s="63"/>
    </row>
    <row r="182" spans="1:11">
      <c r="A182" s="13" t="s">
        <v>165</v>
      </c>
      <c r="B182" s="14" t="s">
        <v>75</v>
      </c>
      <c r="C182" s="14">
        <v>2012</v>
      </c>
      <c r="D182" s="24" t="s">
        <v>193</v>
      </c>
      <c r="E182" s="46" t="e">
        <f>AVERAGE(Every_Mth!#REF!,Every_Mth!#REF!,Every_Mth!#REF!,Every_Mth!#REF!,Every_Mth!#REF!,Every_Mth!#REF!,Every_Mth!#REF!,Every_Mth!#REF!,Every_Mth!#REF!,Every_Mth!#REF!,Every_Mth!#REF!,Every_Mth!#REF!)</f>
        <v>#REF!</v>
      </c>
      <c r="F182" s="46">
        <v>3087.6887005649719</v>
      </c>
      <c r="G182" s="24" t="s">
        <v>195</v>
      </c>
      <c r="H182" s="20">
        <v>0.50631183546685954</v>
      </c>
      <c r="J182" s="62"/>
      <c r="K182" s="63"/>
    </row>
    <row r="183" spans="1:11">
      <c r="A183" s="13" t="s">
        <v>166</v>
      </c>
      <c r="B183" s="14" t="s">
        <v>74</v>
      </c>
      <c r="C183" s="14">
        <v>2012</v>
      </c>
      <c r="D183" s="24" t="s">
        <v>192</v>
      </c>
      <c r="E183" s="46" t="e">
        <f>AVERAGE(Every_Mth!#REF!,Every_Mth!#REF!,Every_Mth!#REF!,Every_Mth!#REF!,Every_Mth!#REF!,Every_Mth!#REF!,Every_Mth!#REF!,Every_Mth!#REF!,Every_Mth!#REF!,Every_Mth!#REF!,Every_Mth!#REF!,Every_Mth!#REF!)</f>
        <v>#REF!</v>
      </c>
      <c r="F183" s="46">
        <v>151607.16820745409</v>
      </c>
      <c r="G183" s="24" t="s">
        <v>66</v>
      </c>
      <c r="H183" s="20" t="e">
        <f>PRIRaw[[#This Row],[CF_Persons_CY_Avg]]/PRIRaw[[#This Row],[CF_Eligibles]]</f>
        <v>#REF!</v>
      </c>
      <c r="J183" s="62"/>
      <c r="K183" s="63"/>
    </row>
    <row r="184" spans="1:11">
      <c r="A184" s="13" t="s">
        <v>167</v>
      </c>
      <c r="B184" s="14" t="s">
        <v>75</v>
      </c>
      <c r="C184" s="14">
        <v>2012</v>
      </c>
      <c r="D184" s="24" t="s">
        <v>193</v>
      </c>
      <c r="E184" s="46" t="e">
        <f>AVERAGE(Every_Mth!#REF!,Every_Mth!#REF!,Every_Mth!#REF!,Every_Mth!#REF!,Every_Mth!#REF!,Every_Mth!#REF!,Every_Mth!#REF!,Every_Mth!#REF!,Every_Mth!#REF!,Every_Mth!#REF!,Every_Mth!#REF!,Every_Mth!#REF!)</f>
        <v>#REF!</v>
      </c>
      <c r="F184" s="46">
        <v>8975.860277894737</v>
      </c>
      <c r="G184" s="24" t="s">
        <v>195</v>
      </c>
      <c r="H184" s="20">
        <v>0.57443890320256608</v>
      </c>
      <c r="J184" s="62"/>
      <c r="K184" s="63"/>
    </row>
    <row r="185" spans="1:11">
      <c r="A185" s="13" t="s">
        <v>168</v>
      </c>
      <c r="B185" s="14" t="s">
        <v>74</v>
      </c>
      <c r="C185" s="14">
        <v>2012</v>
      </c>
      <c r="D185" s="24" t="s">
        <v>192</v>
      </c>
      <c r="E185" s="46" t="e">
        <f>AVERAGE(Every_Mth!#REF!,Every_Mth!#REF!,Every_Mth!#REF!,Every_Mth!#REF!,Every_Mth!#REF!,Every_Mth!#REF!,Every_Mth!#REF!,Every_Mth!#REF!,Every_Mth!#REF!,Every_Mth!#REF!,Every_Mth!#REF!,Every_Mth!#REF!)</f>
        <v>#REF!</v>
      </c>
      <c r="F185" s="46">
        <v>105819.89103852196</v>
      </c>
      <c r="G185" s="24" t="s">
        <v>66</v>
      </c>
      <c r="H185" s="20">
        <v>0.61510962347937126</v>
      </c>
      <c r="J185" s="62"/>
      <c r="K185" s="63"/>
    </row>
    <row r="186" spans="1:11">
      <c r="A186" s="13" t="s">
        <v>169</v>
      </c>
      <c r="B186" s="14" t="s">
        <v>74</v>
      </c>
      <c r="C186" s="14">
        <v>2012</v>
      </c>
      <c r="D186" s="24" t="s">
        <v>192</v>
      </c>
      <c r="E186" s="46" t="e">
        <f>AVERAGE(Every_Mth!#REF!,Every_Mth!#REF!,Every_Mth!#REF!,Every_Mth!#REF!,Every_Mth!#REF!,Every_Mth!#REF!,Every_Mth!#REF!,Every_Mth!#REF!,Every_Mth!#REF!,Every_Mth!#REF!,Every_Mth!#REF!,Every_Mth!#REF!)</f>
        <v>#REF!</v>
      </c>
      <c r="F186" s="46">
        <v>44017.736435320767</v>
      </c>
      <c r="G186" s="24" t="s">
        <v>66</v>
      </c>
      <c r="H186" s="20">
        <v>0.38251247558070017</v>
      </c>
      <c r="J186" s="62"/>
      <c r="K186" s="63"/>
    </row>
    <row r="187" spans="1:11">
      <c r="A187" s="13" t="s">
        <v>170</v>
      </c>
      <c r="B187" s="14" t="s">
        <v>75</v>
      </c>
      <c r="C187" s="14">
        <v>2012</v>
      </c>
      <c r="D187" s="24" t="s">
        <v>192</v>
      </c>
      <c r="E187" s="46" t="e">
        <f>AVERAGE(Every_Mth!#REF!,Every_Mth!#REF!,Every_Mth!#REF!,Every_Mth!#REF!,Every_Mth!#REF!,Every_Mth!#REF!,Every_Mth!#REF!,Every_Mth!#REF!,Every_Mth!#REF!,Every_Mth!#REF!,Every_Mth!#REF!,Every_Mth!#REF!)</f>
        <v>#REF!</v>
      </c>
      <c r="F187" s="46">
        <v>19439.976620000001</v>
      </c>
      <c r="G187" s="24" t="s">
        <v>66</v>
      </c>
      <c r="H187" s="20">
        <v>0.66300000000000003</v>
      </c>
      <c r="J187" s="62"/>
      <c r="K187" s="63"/>
    </row>
    <row r="188" spans="1:11">
      <c r="A188" s="49" t="s">
        <v>171</v>
      </c>
      <c r="B188" s="14" t="s">
        <v>66</v>
      </c>
      <c r="C188" s="14">
        <v>2013</v>
      </c>
      <c r="D188" s="24" t="s">
        <v>192</v>
      </c>
      <c r="E188" s="46" t="e">
        <f>AVERAGE(Every_Mth!#REF!,Every_Mth!#REF!,Every_Mth!#REF!,Every_Mth!#REF!,Every_Mth!#REF!,Every_Mth!#REF!,Every_Mth!#REF!,Every_Mth!#REF!,Every_Mth!#REF!,Every_Mth!#REF!,Every_Mth!#REF!,Every_Mth!#REF!)</f>
        <v>#REF!</v>
      </c>
      <c r="F188" s="46">
        <v>7166748.6884400006</v>
      </c>
      <c r="G188" s="24" t="s">
        <v>66</v>
      </c>
      <c r="H188" s="20">
        <v>0.59126357025769205</v>
      </c>
      <c r="J188" s="62"/>
      <c r="K188" s="63"/>
    </row>
    <row r="189" spans="1:11">
      <c r="A189" s="49" t="s">
        <v>172</v>
      </c>
      <c r="B189" s="14" t="s">
        <v>74</v>
      </c>
      <c r="C189" s="14">
        <v>2013</v>
      </c>
      <c r="D189" s="24" t="s">
        <v>192</v>
      </c>
      <c r="E189" s="46" t="e">
        <f>AVERAGE(Every_Mth!#REF!,Every_Mth!#REF!,Every_Mth!#REF!,Every_Mth!#REF!,Every_Mth!#REF!,Every_Mth!#REF!,Every_Mth!#REF!,Every_Mth!#REF!,Every_Mth!#REF!,Every_Mth!#REF!,Every_Mth!#REF!,Every_Mth!#REF!)</f>
        <v>#REF!</v>
      </c>
      <c r="F189" s="46">
        <v>220033.77107802388</v>
      </c>
      <c r="G189" s="24" t="s">
        <v>66</v>
      </c>
      <c r="H189" s="20">
        <v>0.57792795189414126</v>
      </c>
      <c r="J189" s="62"/>
      <c r="K189" s="63"/>
    </row>
    <row r="190" spans="1:11">
      <c r="A190" s="49" t="s">
        <v>173</v>
      </c>
      <c r="B190" s="14" t="s">
        <v>75</v>
      </c>
      <c r="C190" s="14">
        <v>2013</v>
      </c>
      <c r="D190" s="24" t="s">
        <v>193</v>
      </c>
      <c r="E190" s="46" t="e">
        <f>AVERAGE(Every_Mth!#REF!,Every_Mth!#REF!,Every_Mth!#REF!,Every_Mth!#REF!,Every_Mth!#REF!,Every_Mth!#REF!,Every_Mth!#REF!,Every_Mth!#REF!,Every_Mth!#REF!,Every_Mth!#REF!,Every_Mth!#REF!,Every_Mth!#REF!)</f>
        <v>#REF!</v>
      </c>
      <c r="F190" s="46">
        <v>221.78022827041264</v>
      </c>
      <c r="G190" s="24" t="s">
        <v>196</v>
      </c>
      <c r="H190" s="20">
        <v>0.70753226241313538</v>
      </c>
      <c r="J190" s="62"/>
      <c r="K190" s="63"/>
    </row>
    <row r="191" spans="1:11">
      <c r="A191" s="49" t="s">
        <v>174</v>
      </c>
      <c r="B191" s="14" t="s">
        <v>75</v>
      </c>
      <c r="C191" s="14">
        <v>2013</v>
      </c>
      <c r="D191" s="24" t="s">
        <v>193</v>
      </c>
      <c r="E191" s="46" t="e">
        <f>AVERAGE(Every_Mth!#REF!,Every_Mth!#REF!,Every_Mth!#REF!,Every_Mth!#REF!,Every_Mth!#REF!,Every_Mth!#REF!,Every_Mth!#REF!,Every_Mth!#REF!,Every_Mth!#REF!,Every_Mth!#REF!,Every_Mth!#REF!,Every_Mth!#REF!)</f>
        <v>#REF!</v>
      </c>
      <c r="F191" s="46">
        <v>4989.423287006146</v>
      </c>
      <c r="G191" s="24" t="s">
        <v>196</v>
      </c>
      <c r="H191" s="20">
        <v>0.65854304415442411</v>
      </c>
      <c r="J191" s="62"/>
      <c r="K191" s="63"/>
    </row>
    <row r="192" spans="1:11">
      <c r="A192" s="49" t="s">
        <v>175</v>
      </c>
      <c r="B192" s="14" t="s">
        <v>75</v>
      </c>
      <c r="C192" s="14">
        <v>2013</v>
      </c>
      <c r="D192" s="24" t="s">
        <v>192</v>
      </c>
      <c r="E192" s="46" t="e">
        <f>AVERAGE(Every_Mth!#REF!,Every_Mth!#REF!,Every_Mth!#REF!,Every_Mth!#REF!,Every_Mth!#REF!,Every_Mth!#REF!,Every_Mth!#REF!,Every_Mth!#REF!,Every_Mth!#REF!,Every_Mth!#REF!,Every_Mth!#REF!,Every_Mth!#REF!)</f>
        <v>#REF!</v>
      </c>
      <c r="F192" s="46">
        <v>57536.065457112876</v>
      </c>
      <c r="G192" s="24" t="s">
        <v>66</v>
      </c>
      <c r="H192" s="20">
        <v>0.52213337428143747</v>
      </c>
      <c r="J192" s="62"/>
      <c r="K192" s="63"/>
    </row>
    <row r="193" spans="1:11">
      <c r="A193" s="49" t="s">
        <v>176</v>
      </c>
      <c r="B193" s="14" t="s">
        <v>75</v>
      </c>
      <c r="C193" s="14">
        <v>2013</v>
      </c>
      <c r="D193" s="24" t="s">
        <v>193</v>
      </c>
      <c r="E193" s="46" t="e">
        <f>AVERAGE(Every_Mth!#REF!,Every_Mth!#REF!,Every_Mth!#REF!,Every_Mth!#REF!,Every_Mth!#REF!,Every_Mth!#REF!,Every_Mth!#REF!,Every_Mth!#REF!,Every_Mth!#REF!,Every_Mth!#REF!,Every_Mth!#REF!,Every_Mth!#REF!)</f>
        <v>#REF!</v>
      </c>
      <c r="F193" s="46">
        <v>6021.9586353819141</v>
      </c>
      <c r="G193" s="24" t="s">
        <v>196</v>
      </c>
      <c r="H193" s="20">
        <v>0.82583872918802725</v>
      </c>
      <c r="J193" s="62"/>
      <c r="K193" s="63"/>
    </row>
    <row r="194" spans="1:11">
      <c r="A194" s="49" t="s">
        <v>177</v>
      </c>
      <c r="B194" s="14" t="s">
        <v>75</v>
      </c>
      <c r="C194" s="14">
        <v>2013</v>
      </c>
      <c r="D194" s="24" t="s">
        <v>193</v>
      </c>
      <c r="E194" s="46" t="e">
        <f>AVERAGE(Every_Mth!#REF!,Every_Mth!#REF!,Every_Mth!#REF!,Every_Mth!#REF!,Every_Mth!#REF!,Every_Mth!#REF!,Every_Mth!#REF!,Every_Mth!#REF!,Every_Mth!#REF!,Every_Mth!#REF!,Every_Mth!#REF!,Every_Mth!#REF!)</f>
        <v>#REF!</v>
      </c>
      <c r="F194" s="46">
        <v>3770.9613185430462</v>
      </c>
      <c r="G194" s="24" t="s">
        <v>196</v>
      </c>
      <c r="H194" s="20">
        <v>0.46177438224323053</v>
      </c>
      <c r="J194" s="62"/>
      <c r="K194" s="63"/>
    </row>
    <row r="195" spans="1:11">
      <c r="A195" s="49" t="s">
        <v>178</v>
      </c>
      <c r="B195" s="14" t="s">
        <v>74</v>
      </c>
      <c r="C195" s="14">
        <v>2013</v>
      </c>
      <c r="D195" s="24" t="s">
        <v>192</v>
      </c>
      <c r="E195" s="46" t="e">
        <f>AVERAGE(Every_Mth!#REF!,Every_Mth!#REF!,Every_Mth!#REF!,Every_Mth!#REF!,Every_Mth!#REF!,Every_Mth!#REF!,Every_Mth!#REF!,Every_Mth!#REF!,Every_Mth!#REF!,Every_Mth!#REF!,Every_Mth!#REF!,Every_Mth!#REF!)</f>
        <v>#REF!</v>
      </c>
      <c r="F195" s="46">
        <v>145292.77955832132</v>
      </c>
      <c r="G195" s="24" t="s">
        <v>66</v>
      </c>
      <c r="H195" s="20">
        <v>0.4754824491394351</v>
      </c>
      <c r="J195" s="62"/>
      <c r="K195" s="63"/>
    </row>
    <row r="196" spans="1:11">
      <c r="A196" s="49" t="s">
        <v>179</v>
      </c>
      <c r="B196" s="14" t="s">
        <v>75</v>
      </c>
      <c r="C196" s="14">
        <v>2013</v>
      </c>
      <c r="D196" s="24" t="s">
        <v>193</v>
      </c>
      <c r="E196" s="46" t="e">
        <f>AVERAGE(Every_Mth!#REF!,Every_Mth!#REF!,Every_Mth!#REF!,Every_Mth!#REF!,Every_Mth!#REF!,Every_Mth!#REF!,Every_Mth!#REF!,Every_Mth!#REF!,Every_Mth!#REF!,Every_Mth!#REF!,Every_Mth!#REF!,Every_Mth!#REF!)</f>
        <v>#REF!</v>
      </c>
      <c r="F196" s="46">
        <v>5923.4791235641733</v>
      </c>
      <c r="G196" s="24" t="s">
        <v>196</v>
      </c>
      <c r="H196" s="20">
        <v>0.86601695157941205</v>
      </c>
      <c r="J196" s="62"/>
      <c r="K196" s="63"/>
    </row>
    <row r="197" spans="1:11">
      <c r="A197" s="49" t="s">
        <v>180</v>
      </c>
      <c r="B197" s="14" t="s">
        <v>75</v>
      </c>
      <c r="C197" s="14">
        <v>2013</v>
      </c>
      <c r="D197" s="24" t="s">
        <v>192</v>
      </c>
      <c r="E197" s="46" t="e">
        <f>AVERAGE(Every_Mth!#REF!,Every_Mth!#REF!,Every_Mth!#REF!,Every_Mth!#REF!,Every_Mth!#REF!,Every_Mth!#REF!,Every_Mth!#REF!,Every_Mth!#REF!,Every_Mth!#REF!,Every_Mth!#REF!,Every_Mth!#REF!,Every_Mth!#REF!)</f>
        <v>#REF!</v>
      </c>
      <c r="F197" s="46">
        <v>26641.383595184743</v>
      </c>
      <c r="G197" s="24" t="s">
        <v>66</v>
      </c>
      <c r="H197" s="20">
        <v>0.44243197647326482</v>
      </c>
      <c r="J197" s="62"/>
      <c r="K197" s="63"/>
    </row>
    <row r="198" spans="1:11">
      <c r="A198" s="13" t="s">
        <v>122</v>
      </c>
      <c r="B198" s="14" t="s">
        <v>74</v>
      </c>
      <c r="C198" s="14">
        <v>2013</v>
      </c>
      <c r="D198" s="24" t="s">
        <v>192</v>
      </c>
      <c r="E198" s="46" t="e">
        <f>AVERAGE(Every_Mth!#REF!,Every_Mth!#REF!,Every_Mth!#REF!,Every_Mth!#REF!,Every_Mth!#REF!,Every_Mth!#REF!,Every_Mth!#REF!,Every_Mth!#REF!,Every_Mth!#REF!,Every_Mth!#REF!,Every_Mth!#REF!,Every_Mth!#REF!)</f>
        <v>#REF!</v>
      </c>
      <c r="F198" s="46">
        <v>280018.27925108594</v>
      </c>
      <c r="G198" s="24" t="s">
        <v>66</v>
      </c>
      <c r="H198" s="20">
        <v>0.78778458293264386</v>
      </c>
      <c r="J198" s="62"/>
      <c r="K198" s="63"/>
    </row>
    <row r="199" spans="1:11">
      <c r="A199" s="13" t="s">
        <v>123</v>
      </c>
      <c r="B199" s="14" t="s">
        <v>75</v>
      </c>
      <c r="C199" s="14">
        <v>2013</v>
      </c>
      <c r="D199" s="24" t="s">
        <v>193</v>
      </c>
      <c r="E199" s="46" t="e">
        <f>AVERAGE(Every_Mth!#REF!,Every_Mth!#REF!,Every_Mth!#REF!,Every_Mth!#REF!,Every_Mth!#REF!,Every_Mth!#REF!,Every_Mth!#REF!,Every_Mth!#REF!,Every_Mth!#REF!,Every_Mth!#REF!,Every_Mth!#REF!,Every_Mth!#REF!)</f>
        <v>#REF!</v>
      </c>
      <c r="F199" s="46">
        <v>6195.8077667108173</v>
      </c>
      <c r="G199" s="24" t="s">
        <v>196</v>
      </c>
      <c r="H199" s="20">
        <v>0.57039912573166884</v>
      </c>
      <c r="J199" s="62"/>
      <c r="K199" s="63"/>
    </row>
    <row r="200" spans="1:11">
      <c r="A200" s="13" t="s">
        <v>124</v>
      </c>
      <c r="B200" s="14" t="s">
        <v>75</v>
      </c>
      <c r="C200" s="14">
        <v>2013</v>
      </c>
      <c r="D200" s="24" t="s">
        <v>192</v>
      </c>
      <c r="E200" s="46" t="e">
        <f>AVERAGE(Every_Mth!#REF!,Every_Mth!#REF!,Every_Mth!#REF!,Every_Mth!#REF!,Every_Mth!#REF!,Every_Mth!#REF!,Every_Mth!#REF!,Every_Mth!#REF!,Every_Mth!#REF!,Every_Mth!#REF!,Every_Mth!#REF!,Every_Mth!#REF!)</f>
        <v>#REF!</v>
      </c>
      <c r="F200" s="46">
        <v>34042.682734056158</v>
      </c>
      <c r="G200" s="24" t="s">
        <v>66</v>
      </c>
      <c r="H200" s="20">
        <v>0.4765708427488245</v>
      </c>
      <c r="J200" s="62"/>
      <c r="K200" s="63"/>
    </row>
    <row r="201" spans="1:11">
      <c r="A201" s="13" t="s">
        <v>125</v>
      </c>
      <c r="B201" s="14" t="s">
        <v>75</v>
      </c>
      <c r="C201" s="14">
        <v>2013</v>
      </c>
      <c r="D201" s="24" t="s">
        <v>192</v>
      </c>
      <c r="E201" s="46" t="e">
        <f>AVERAGE(Every_Mth!#REF!,Every_Mth!#REF!,Every_Mth!#REF!,Every_Mth!#REF!,Every_Mth!#REF!,Every_Mth!#REF!,Every_Mth!#REF!,Every_Mth!#REF!,Every_Mth!#REF!,Every_Mth!#REF!,Every_Mth!#REF!,Every_Mth!#REF!)</f>
        <v>#REF!</v>
      </c>
      <c r="F201" s="46">
        <v>44789.88102315415</v>
      </c>
      <c r="G201" s="24" t="s">
        <v>66</v>
      </c>
      <c r="H201" s="20">
        <v>0.82644038834421418</v>
      </c>
      <c r="J201" s="62"/>
      <c r="K201" s="63"/>
    </row>
    <row r="202" spans="1:11">
      <c r="A202" s="13" t="s">
        <v>126</v>
      </c>
      <c r="B202" s="14" t="s">
        <v>75</v>
      </c>
      <c r="C202" s="14">
        <v>2013</v>
      </c>
      <c r="D202" s="24" t="s">
        <v>193</v>
      </c>
      <c r="E202" s="46" t="e">
        <f>AVERAGE(Every_Mth!#REF!,Every_Mth!#REF!,Every_Mth!#REF!,Every_Mth!#REF!,Every_Mth!#REF!,Every_Mth!#REF!,Every_Mth!#REF!,Every_Mth!#REF!,Every_Mth!#REF!,Every_Mth!#REF!,Every_Mth!#REF!,Every_Mth!#REF!)</f>
        <v>#REF!</v>
      </c>
      <c r="F202" s="46">
        <v>2765.882007287094</v>
      </c>
      <c r="G202" s="24" t="s">
        <v>196</v>
      </c>
      <c r="H202" s="20">
        <v>0.74201767390155504</v>
      </c>
      <c r="J202" s="62"/>
      <c r="K202" s="63"/>
    </row>
    <row r="203" spans="1:11">
      <c r="A203" s="13" t="s">
        <v>127</v>
      </c>
      <c r="B203" s="14" t="s">
        <v>75</v>
      </c>
      <c r="C203" s="14">
        <v>2013</v>
      </c>
      <c r="D203" s="24" t="s">
        <v>192</v>
      </c>
      <c r="E203" s="46" t="e">
        <f>AVERAGE(Every_Mth!#REF!,Every_Mth!#REF!,Every_Mth!#REF!,Every_Mth!#REF!,Every_Mth!#REF!,Every_Mth!#REF!,Every_Mth!#REF!,Every_Mth!#REF!,Every_Mth!#REF!,Every_Mth!#REF!,Every_Mth!#REF!,Every_Mth!#REF!)</f>
        <v>#REF!</v>
      </c>
      <c r="F203" s="46">
        <v>224185.42553944077</v>
      </c>
      <c r="G203" s="24" t="s">
        <v>66</v>
      </c>
      <c r="H203" s="20">
        <v>0.64360264716650439</v>
      </c>
      <c r="J203" s="62"/>
      <c r="K203" s="63"/>
    </row>
    <row r="204" spans="1:11">
      <c r="A204" s="13" t="s">
        <v>128</v>
      </c>
      <c r="B204" s="14" t="s">
        <v>75</v>
      </c>
      <c r="C204" s="14">
        <v>2013</v>
      </c>
      <c r="D204" s="24" t="s">
        <v>192</v>
      </c>
      <c r="E204" s="46" t="e">
        <f>AVERAGE(Every_Mth!#REF!,Every_Mth!#REF!,Every_Mth!#REF!,Every_Mth!#REF!,Every_Mth!#REF!,Every_Mth!#REF!,Every_Mth!#REF!,Every_Mth!#REF!,Every_Mth!#REF!,Every_Mth!#REF!,Every_Mth!#REF!,Every_Mth!#REF!)</f>
        <v>#REF!</v>
      </c>
      <c r="F204" s="46">
        <v>34890.974007600598</v>
      </c>
      <c r="G204" s="24" t="s">
        <v>66</v>
      </c>
      <c r="H204" s="20">
        <v>0.67322330014489618</v>
      </c>
      <c r="J204" s="62"/>
      <c r="K204" s="63"/>
    </row>
    <row r="205" spans="1:11">
      <c r="A205" s="13" t="s">
        <v>129</v>
      </c>
      <c r="B205" s="14" t="s">
        <v>75</v>
      </c>
      <c r="C205" s="14">
        <v>2013</v>
      </c>
      <c r="D205" s="24" t="s">
        <v>192</v>
      </c>
      <c r="E205" s="46" t="e">
        <f>AVERAGE(Every_Mth!#REF!,Every_Mth!#REF!,Every_Mth!#REF!,Every_Mth!#REF!,Every_Mth!#REF!,Every_Mth!#REF!,Every_Mth!#REF!,Every_Mth!#REF!,Every_Mth!#REF!,Every_Mth!#REF!,Every_Mth!#REF!,Every_Mth!#REF!)</f>
        <v>#REF!</v>
      </c>
      <c r="F205" s="46">
        <v>17452.477499999997</v>
      </c>
      <c r="G205" s="24" t="s">
        <v>66</v>
      </c>
      <c r="H205" s="20">
        <v>0.59223683285080886</v>
      </c>
      <c r="J205" s="62"/>
      <c r="K205" s="63"/>
    </row>
    <row r="206" spans="1:11">
      <c r="A206" s="13" t="s">
        <v>130</v>
      </c>
      <c r="B206" s="14" t="s">
        <v>75</v>
      </c>
      <c r="C206" s="14">
        <v>2013</v>
      </c>
      <c r="D206" s="24" t="s">
        <v>193</v>
      </c>
      <c r="E206" s="46" t="e">
        <f>AVERAGE(Every_Mth!#REF!,Every_Mth!#REF!,Every_Mth!#REF!,Every_Mth!#REF!,Every_Mth!#REF!,Every_Mth!#REF!,Every_Mth!#REF!,Every_Mth!#REF!,Every_Mth!#REF!,Every_Mth!#REF!,Every_Mth!#REF!,Every_Mth!#REF!)</f>
        <v>#REF!</v>
      </c>
      <c r="F206" s="46">
        <v>4398.0234857617725</v>
      </c>
      <c r="G206" s="24" t="s">
        <v>196</v>
      </c>
      <c r="H206" s="20">
        <v>0.68015401532472963</v>
      </c>
      <c r="J206" s="62"/>
      <c r="K206" s="63"/>
    </row>
    <row r="207" spans="1:11">
      <c r="A207" s="13" t="s">
        <v>131</v>
      </c>
      <c r="B207" s="14" t="s">
        <v>76</v>
      </c>
      <c r="C207" s="14">
        <v>2013</v>
      </c>
      <c r="D207" s="24" t="s">
        <v>192</v>
      </c>
      <c r="E207" s="46" t="e">
        <f>AVERAGE(Every_Mth!#REF!,Every_Mth!#REF!,Every_Mth!#REF!,Every_Mth!#REF!,Every_Mth!#REF!,Every_Mth!#REF!,Every_Mth!#REF!,Every_Mth!#REF!,Every_Mth!#REF!,Every_Mth!#REF!,Every_Mth!#REF!,Every_Mth!#REF!)</f>
        <v>#REF!</v>
      </c>
      <c r="F207" s="46">
        <v>2088070.0759314524</v>
      </c>
      <c r="G207" s="24" t="s">
        <v>66</v>
      </c>
      <c r="H207" s="20">
        <v>0.54976084370855738</v>
      </c>
      <c r="J207" s="62"/>
      <c r="K207" s="63"/>
    </row>
    <row r="208" spans="1:11">
      <c r="A208" s="13" t="s">
        <v>132</v>
      </c>
      <c r="B208" s="14" t="s">
        <v>75</v>
      </c>
      <c r="C208" s="14">
        <v>2013</v>
      </c>
      <c r="D208" s="24" t="s">
        <v>192</v>
      </c>
      <c r="E208" s="46" t="e">
        <f>AVERAGE(Every_Mth!#REF!,Every_Mth!#REF!,Every_Mth!#REF!,Every_Mth!#REF!,Every_Mth!#REF!,Every_Mth!#REF!,Every_Mth!#REF!,Every_Mth!#REF!,Every_Mth!#REF!,Every_Mth!#REF!,Every_Mth!#REF!,Every_Mth!#REF!)</f>
        <v>#REF!</v>
      </c>
      <c r="F208" s="46">
        <v>38832.010696051904</v>
      </c>
      <c r="G208" s="24" t="s">
        <v>66</v>
      </c>
      <c r="H208" s="20">
        <v>0.69428759546758279</v>
      </c>
      <c r="J208" s="62"/>
      <c r="K208" s="63"/>
    </row>
    <row r="209" spans="1:11">
      <c r="A209" s="13" t="s">
        <v>133</v>
      </c>
      <c r="B209" s="14" t="s">
        <v>75</v>
      </c>
      <c r="C209" s="14">
        <v>2013</v>
      </c>
      <c r="D209" s="24" t="s">
        <v>192</v>
      </c>
      <c r="E209" s="46" t="e">
        <f>AVERAGE(Every_Mth!#REF!,Every_Mth!#REF!,Every_Mth!#REF!,Every_Mth!#REF!,Every_Mth!#REF!,Every_Mth!#REF!,Every_Mth!#REF!,Every_Mth!#REF!,Every_Mth!#REF!,Every_Mth!#REF!,Every_Mth!#REF!,Every_Mth!#REF!)</f>
        <v>#REF!</v>
      </c>
      <c r="F209" s="46">
        <v>22421.144539797981</v>
      </c>
      <c r="G209" s="24" t="s">
        <v>66</v>
      </c>
      <c r="H209" s="20">
        <v>0.43149001527676561</v>
      </c>
      <c r="J209" s="62"/>
      <c r="K209" s="63"/>
    </row>
    <row r="210" spans="1:11">
      <c r="A210" s="13" t="s">
        <v>134</v>
      </c>
      <c r="B210" s="14" t="s">
        <v>75</v>
      </c>
      <c r="C210" s="14">
        <v>2013</v>
      </c>
      <c r="D210" s="24" t="s">
        <v>193</v>
      </c>
      <c r="E210" s="46" t="e">
        <f>AVERAGE(Every_Mth!#REF!,Every_Mth!#REF!,Every_Mth!#REF!,Every_Mth!#REF!,Every_Mth!#REF!,Every_Mth!#REF!,Every_Mth!#REF!,Every_Mth!#REF!,Every_Mth!#REF!,Every_Mth!#REF!,Every_Mth!#REF!,Every_Mth!#REF!)</f>
        <v>#REF!</v>
      </c>
      <c r="F210" s="46">
        <v>3154.6148709745389</v>
      </c>
      <c r="G210" s="24" t="s">
        <v>196</v>
      </c>
      <c r="H210" s="20">
        <v>0.59225401823968404</v>
      </c>
      <c r="J210" s="62"/>
      <c r="K210" s="63"/>
    </row>
    <row r="211" spans="1:11">
      <c r="A211" s="13" t="s">
        <v>135</v>
      </c>
      <c r="B211" s="14" t="s">
        <v>75</v>
      </c>
      <c r="C211" s="14">
        <v>2013</v>
      </c>
      <c r="D211" s="24" t="s">
        <v>192</v>
      </c>
      <c r="E211" s="46" t="e">
        <f>AVERAGE(Every_Mth!#REF!,Every_Mth!#REF!,Every_Mth!#REF!,Every_Mth!#REF!,Every_Mth!#REF!,Every_Mth!#REF!,Every_Mth!#REF!,Every_Mth!#REF!,Every_Mth!#REF!,Every_Mth!#REF!,Every_Mth!#REF!,Every_Mth!#REF!)</f>
        <v>#REF!</v>
      </c>
      <c r="F211" s="46">
        <v>22380.622580000003</v>
      </c>
      <c r="G211" s="24" t="s">
        <v>66</v>
      </c>
      <c r="H211" s="20">
        <v>0.5903544440183307</v>
      </c>
      <c r="J211" s="62"/>
      <c r="K211" s="63"/>
    </row>
    <row r="212" spans="1:11">
      <c r="A212" s="13" t="s">
        <v>136</v>
      </c>
      <c r="B212" s="14" t="s">
        <v>75</v>
      </c>
      <c r="C212" s="14">
        <v>2013</v>
      </c>
      <c r="D212" s="24" t="s">
        <v>192</v>
      </c>
      <c r="E212" s="46" t="e">
        <f>AVERAGE(Every_Mth!#REF!,Every_Mth!#REF!,Every_Mth!#REF!,Every_Mth!#REF!,Every_Mth!#REF!,Every_Mth!#REF!,Every_Mth!#REF!,Every_Mth!#REF!,Every_Mth!#REF!,Every_Mth!#REF!,Every_Mth!#REF!,Every_Mth!#REF!)</f>
        <v>#REF!</v>
      </c>
      <c r="F212" s="46">
        <v>70246.796206083513</v>
      </c>
      <c r="G212" s="24" t="s">
        <v>66</v>
      </c>
      <c r="H212" s="20">
        <v>0.78722925912661357</v>
      </c>
      <c r="J212" s="62"/>
      <c r="K212" s="63"/>
    </row>
    <row r="213" spans="1:11">
      <c r="A213" s="13" t="s">
        <v>137</v>
      </c>
      <c r="B213" s="14" t="s">
        <v>75</v>
      </c>
      <c r="C213" s="14">
        <v>2013</v>
      </c>
      <c r="D213" s="24" t="s">
        <v>193</v>
      </c>
      <c r="E213" s="46" t="e">
        <f>AVERAGE(Every_Mth!#REF!,Every_Mth!#REF!,Every_Mth!#REF!,Every_Mth!#REF!,Every_Mth!#REF!,Every_Mth!#REF!,Every_Mth!#REF!,Every_Mth!#REF!,Every_Mth!#REF!,Every_Mth!#REF!,Every_Mth!#REF!,Every_Mth!#REF!)</f>
        <v>#REF!</v>
      </c>
      <c r="F213" s="46">
        <v>2621.53076578024</v>
      </c>
      <c r="G213" s="24" t="s">
        <v>196</v>
      </c>
      <c r="H213" s="20">
        <v>0.36130289944728672</v>
      </c>
      <c r="J213" s="62"/>
      <c r="K213" s="63"/>
    </row>
    <row r="214" spans="1:11">
      <c r="A214" s="13" t="s">
        <v>138</v>
      </c>
      <c r="B214" s="14" t="s">
        <v>75</v>
      </c>
      <c r="C214" s="14">
        <v>2013</v>
      </c>
      <c r="D214" s="24" t="s">
        <v>193</v>
      </c>
      <c r="E214" s="46" t="e">
        <f>AVERAGE(Every_Mth!#REF!,Every_Mth!#REF!,Every_Mth!#REF!,Every_Mth!#REF!,Every_Mth!#REF!,Every_Mth!#REF!,Every_Mth!#REF!,Every_Mth!#REF!,Every_Mth!#REF!,Every_Mth!#REF!,Every_Mth!#REF!,Every_Mth!#REF!)</f>
        <v>#REF!</v>
      </c>
      <c r="F214" s="46">
        <v>2021.2970013169447</v>
      </c>
      <c r="G214" s="24" t="s">
        <v>196</v>
      </c>
      <c r="H214" s="20">
        <v>0.32165815624475802</v>
      </c>
      <c r="J214" s="62"/>
      <c r="K214" s="63"/>
    </row>
    <row r="215" spans="1:11">
      <c r="A215" s="13" t="s">
        <v>139</v>
      </c>
      <c r="B215" s="14" t="s">
        <v>75</v>
      </c>
      <c r="C215" s="14">
        <v>2013</v>
      </c>
      <c r="D215" s="24" t="s">
        <v>192</v>
      </c>
      <c r="E215" s="46" t="e">
        <f>AVERAGE(Every_Mth!#REF!,Every_Mth!#REF!,Every_Mth!#REF!,Every_Mth!#REF!,Every_Mth!#REF!,Every_Mth!#REF!,Every_Mth!#REF!,Every_Mth!#REF!,Every_Mth!#REF!,Every_Mth!#REF!,Every_Mth!#REF!,Every_Mth!#REF!)</f>
        <v>#REF!</v>
      </c>
      <c r="F215" s="46">
        <v>83051.855860000011</v>
      </c>
      <c r="G215" s="24" t="s">
        <v>66</v>
      </c>
      <c r="H215" s="20">
        <v>0.56823133183464369</v>
      </c>
      <c r="J215" s="62"/>
      <c r="K215" s="63"/>
    </row>
    <row r="216" spans="1:11">
      <c r="A216" s="13" t="s">
        <v>140</v>
      </c>
      <c r="B216" s="14" t="s">
        <v>75</v>
      </c>
      <c r="C216" s="14">
        <v>2013</v>
      </c>
      <c r="D216" s="24" t="s">
        <v>192</v>
      </c>
      <c r="E216" s="46" t="e">
        <f>AVERAGE(Every_Mth!#REF!,Every_Mth!#REF!,Every_Mth!#REF!,Every_Mth!#REF!,Every_Mth!#REF!,Every_Mth!#REF!,Every_Mth!#REF!,Every_Mth!#REF!,Every_Mth!#REF!,Every_Mth!#REF!,Every_Mth!#REF!,Every_Mth!#REF!)</f>
        <v>#REF!</v>
      </c>
      <c r="F216" s="46">
        <v>16769.983695561572</v>
      </c>
      <c r="G216" s="24" t="s">
        <v>66</v>
      </c>
      <c r="H216" s="20">
        <v>0.41092765056318287</v>
      </c>
      <c r="J216" s="62"/>
      <c r="K216" s="63"/>
    </row>
    <row r="217" spans="1:11">
      <c r="A217" s="13" t="s">
        <v>141</v>
      </c>
      <c r="B217" s="14" t="s">
        <v>75</v>
      </c>
      <c r="C217" s="14">
        <v>2013</v>
      </c>
      <c r="D217" s="24" t="s">
        <v>192</v>
      </c>
      <c r="E217" s="46" t="e">
        <f>AVERAGE(Every_Mth!#REF!,Every_Mth!#REF!,Every_Mth!#REF!,Every_Mth!#REF!,Every_Mth!#REF!,Every_Mth!#REF!,Every_Mth!#REF!,Every_Mth!#REF!,Every_Mth!#REF!,Every_Mth!#REF!,Every_Mth!#REF!,Every_Mth!#REF!)</f>
        <v>#REF!</v>
      </c>
      <c r="F217" s="46">
        <v>16674.10874</v>
      </c>
      <c r="G217" s="24" t="s">
        <v>66</v>
      </c>
      <c r="H217" s="20">
        <v>0.44398175131488316</v>
      </c>
      <c r="J217" s="62"/>
      <c r="K217" s="63"/>
    </row>
    <row r="218" spans="1:11">
      <c r="A218" s="13" t="s">
        <v>142</v>
      </c>
      <c r="B218" s="14" t="s">
        <v>74</v>
      </c>
      <c r="C218" s="14">
        <v>2013</v>
      </c>
      <c r="D218" s="24" t="s">
        <v>192</v>
      </c>
      <c r="E218" s="46" t="e">
        <f>AVERAGE(Every_Mth!#REF!,Every_Mth!#REF!,Every_Mth!#REF!,Every_Mth!#REF!,Every_Mth!#REF!,Every_Mth!#REF!,Every_Mth!#REF!,Every_Mth!#REF!,Every_Mth!#REF!,Every_Mth!#REF!,Every_Mth!#REF!,Every_Mth!#REF!)</f>
        <v>#REF!</v>
      </c>
      <c r="F218" s="46">
        <v>444094.59284566849</v>
      </c>
      <c r="G218" s="24" t="s">
        <v>66</v>
      </c>
      <c r="H218" s="20">
        <v>0.52846342599257579</v>
      </c>
      <c r="J218" s="62"/>
      <c r="K218" s="63"/>
    </row>
    <row r="219" spans="1:11">
      <c r="A219" s="13" t="s">
        <v>143</v>
      </c>
      <c r="B219" s="14" t="s">
        <v>74</v>
      </c>
      <c r="C219" s="14">
        <v>2013</v>
      </c>
      <c r="D219" s="24" t="s">
        <v>192</v>
      </c>
      <c r="E219" s="46" t="e">
        <f>AVERAGE(Every_Mth!#REF!,Every_Mth!#REF!,Every_Mth!#REF!,Every_Mth!#REF!,Every_Mth!#REF!,Every_Mth!#REF!,Every_Mth!#REF!,Every_Mth!#REF!,Every_Mth!#REF!,Every_Mth!#REF!,Every_Mth!#REF!,Every_Mth!#REF!)</f>
        <v>#REF!</v>
      </c>
      <c r="F219" s="46">
        <v>39483.83882216749</v>
      </c>
      <c r="G219" s="24" t="s">
        <v>66</v>
      </c>
      <c r="H219" s="20">
        <v>0.4530630050243088</v>
      </c>
      <c r="J219" s="62"/>
      <c r="K219" s="63"/>
    </row>
    <row r="220" spans="1:11">
      <c r="A220" s="13" t="s">
        <v>144</v>
      </c>
      <c r="B220" s="14" t="s">
        <v>75</v>
      </c>
      <c r="C220" s="14">
        <v>2013</v>
      </c>
      <c r="D220" s="24" t="s">
        <v>193</v>
      </c>
      <c r="E220" s="46" t="e">
        <f>AVERAGE(Every_Mth!#REF!,Every_Mth!#REF!,Every_Mth!#REF!,Every_Mth!#REF!,Every_Mth!#REF!,Every_Mth!#REF!,Every_Mth!#REF!,Every_Mth!#REF!,Every_Mth!#REF!,Every_Mth!#REF!,Every_Mth!#REF!,Every_Mth!#REF!)</f>
        <v>#REF!</v>
      </c>
      <c r="F220" s="46">
        <v>3815.7224676084952</v>
      </c>
      <c r="G220" s="24" t="s">
        <v>196</v>
      </c>
      <c r="H220" s="20">
        <v>0.44002151997503991</v>
      </c>
      <c r="J220" s="62"/>
      <c r="K220" s="63"/>
    </row>
    <row r="221" spans="1:11">
      <c r="A221" s="13" t="s">
        <v>145</v>
      </c>
      <c r="B221" s="14" t="s">
        <v>75</v>
      </c>
      <c r="C221" s="14">
        <v>2013</v>
      </c>
      <c r="D221" s="24" t="s">
        <v>192</v>
      </c>
      <c r="E221" s="46" t="e">
        <f>AVERAGE(Every_Mth!#REF!,Every_Mth!#REF!,Every_Mth!#REF!,Every_Mth!#REF!,Every_Mth!#REF!,Every_Mth!#REF!,Every_Mth!#REF!,Every_Mth!#REF!,Every_Mth!#REF!,Every_Mth!#REF!,Every_Mth!#REF!,Every_Mth!#REF!)</f>
        <v>#REF!</v>
      </c>
      <c r="F221" s="46">
        <v>469029.00952508574</v>
      </c>
      <c r="G221" s="24" t="s">
        <v>66</v>
      </c>
      <c r="H221" s="20">
        <v>0.59613583450438046</v>
      </c>
      <c r="J221" s="62"/>
      <c r="K221" s="63"/>
    </row>
    <row r="222" spans="1:11">
      <c r="A222" s="13" t="s">
        <v>146</v>
      </c>
      <c r="B222" s="14" t="s">
        <v>74</v>
      </c>
      <c r="C222" s="14">
        <v>2013</v>
      </c>
      <c r="D222" s="24" t="s">
        <v>192</v>
      </c>
      <c r="E222" s="46" t="e">
        <f>AVERAGE(Every_Mth!#REF!,Every_Mth!#REF!,Every_Mth!#REF!,Every_Mth!#REF!,Every_Mth!#REF!,Every_Mth!#REF!,Every_Mth!#REF!,Every_Mth!#REF!,Every_Mth!#REF!,Every_Mth!#REF!,Every_Mth!#REF!,Every_Mth!#REF!)</f>
        <v>#REF!</v>
      </c>
      <c r="F222" s="46">
        <v>306054.53273282293</v>
      </c>
      <c r="G222" s="24" t="s">
        <v>66</v>
      </c>
      <c r="H222" s="20">
        <v>0.68932159937709836</v>
      </c>
      <c r="J222" s="62"/>
      <c r="K222" s="63"/>
    </row>
    <row r="223" spans="1:11">
      <c r="A223" s="13" t="s">
        <v>147</v>
      </c>
      <c r="B223" s="14" t="s">
        <v>75</v>
      </c>
      <c r="C223" s="14">
        <v>2013</v>
      </c>
      <c r="D223" s="24" t="s">
        <v>193</v>
      </c>
      <c r="E223" s="46" t="e">
        <f>AVERAGE(Every_Mth!#REF!,Every_Mth!#REF!,Every_Mth!#REF!,Every_Mth!#REF!,Every_Mth!#REF!,Every_Mth!#REF!,Every_Mth!#REF!,Every_Mth!#REF!,Every_Mth!#REF!,Every_Mth!#REF!,Every_Mth!#REF!,Every_Mth!#REF!)</f>
        <v>#REF!</v>
      </c>
      <c r="F223" s="46">
        <v>8523.8692101923098</v>
      </c>
      <c r="G223" s="24" t="s">
        <v>196</v>
      </c>
      <c r="H223" s="20">
        <v>0.73040968991195987</v>
      </c>
      <c r="J223" s="62"/>
      <c r="K223" s="63"/>
    </row>
    <row r="224" spans="1:11">
      <c r="A224" s="13" t="s">
        <v>148</v>
      </c>
      <c r="B224" s="14" t="s">
        <v>75</v>
      </c>
      <c r="C224" s="14">
        <v>2013</v>
      </c>
      <c r="D224" s="24" t="s">
        <v>192</v>
      </c>
      <c r="E224" s="46" t="e">
        <f>AVERAGE(Every_Mth!#REF!,Every_Mth!#REF!,Every_Mth!#REF!,Every_Mth!#REF!,Every_Mth!#REF!,Every_Mth!#REF!,Every_Mth!#REF!,Every_Mth!#REF!,Every_Mth!#REF!,Every_Mth!#REF!,Every_Mth!#REF!,Every_Mth!#REF!)</f>
        <v>#REF!</v>
      </c>
      <c r="F224" s="46">
        <v>441318.99373791256</v>
      </c>
      <c r="G224" s="24" t="s">
        <v>66</v>
      </c>
      <c r="H224" s="20">
        <v>0.84651617530091605</v>
      </c>
      <c r="J224" s="62"/>
      <c r="K224" s="63"/>
    </row>
    <row r="225" spans="1:11">
      <c r="A225" s="13" t="s">
        <v>149</v>
      </c>
      <c r="B225" s="14" t="s">
        <v>74</v>
      </c>
      <c r="C225" s="14">
        <v>2013</v>
      </c>
      <c r="D225" s="24" t="s">
        <v>192</v>
      </c>
      <c r="E225" s="46" t="e">
        <f>AVERAGE(Every_Mth!#REF!,Every_Mth!#REF!,Every_Mth!#REF!,Every_Mth!#REF!,Every_Mth!#REF!,Every_Mth!#REF!,Every_Mth!#REF!,Every_Mth!#REF!,Every_Mth!#REF!,Every_Mth!#REF!,Every_Mth!#REF!,Every_Mth!#REF!)</f>
        <v>#REF!</v>
      </c>
      <c r="F225" s="46">
        <v>553957.51309588843</v>
      </c>
      <c r="G225" s="24" t="s">
        <v>66</v>
      </c>
      <c r="H225" s="20">
        <v>0.47358821533771378</v>
      </c>
      <c r="J225" s="62"/>
      <c r="K225" s="63"/>
    </row>
    <row r="226" spans="1:11">
      <c r="A226" s="13" t="s">
        <v>150</v>
      </c>
      <c r="B226" s="14" t="s">
        <v>74</v>
      </c>
      <c r="C226" s="14">
        <v>2013</v>
      </c>
      <c r="D226" s="24" t="s">
        <v>192</v>
      </c>
      <c r="E226" s="46" t="e">
        <f>AVERAGE(Every_Mth!#REF!,Every_Mth!#REF!,Every_Mth!#REF!,Every_Mth!#REF!,Every_Mth!#REF!,Every_Mth!#REF!,Every_Mth!#REF!,Every_Mth!#REF!,Every_Mth!#REF!,Every_Mth!#REF!,Every_Mth!#REF!,Every_Mth!#REF!)</f>
        <v>#REF!</v>
      </c>
      <c r="F226" s="46">
        <v>120297.20628484373</v>
      </c>
      <c r="G226" s="24" t="s">
        <v>66</v>
      </c>
      <c r="H226" s="20">
        <v>0.42005755212925927</v>
      </c>
      <c r="J226" s="62"/>
      <c r="K226" s="63"/>
    </row>
    <row r="227" spans="1:11">
      <c r="A227" s="13" t="s">
        <v>151</v>
      </c>
      <c r="B227" s="14" t="s">
        <v>75</v>
      </c>
      <c r="C227" s="14">
        <v>2013</v>
      </c>
      <c r="D227" s="24" t="s">
        <v>192</v>
      </c>
      <c r="E227" s="46" t="e">
        <f>AVERAGE(Every_Mth!#REF!,Every_Mth!#REF!,Every_Mth!#REF!,Every_Mth!#REF!,Every_Mth!#REF!,Every_Mth!#REF!,Every_Mth!#REF!,Every_Mth!#REF!,Every_Mth!#REF!,Every_Mth!#REF!,Every_Mth!#REF!,Every_Mth!#REF!)</f>
        <v>#REF!</v>
      </c>
      <c r="F227" s="46">
        <v>156985.4932433136</v>
      </c>
      <c r="G227" s="24" t="s">
        <v>66</v>
      </c>
      <c r="H227" s="20">
        <v>0.71864283552076003</v>
      </c>
      <c r="J227" s="62"/>
      <c r="K227" s="63"/>
    </row>
    <row r="228" spans="1:11">
      <c r="A228" s="13" t="s">
        <v>152</v>
      </c>
      <c r="B228" s="14" t="s">
        <v>74</v>
      </c>
      <c r="C228" s="14">
        <v>2013</v>
      </c>
      <c r="D228" s="24" t="s">
        <v>192</v>
      </c>
      <c r="E228" s="46" t="e">
        <f>AVERAGE(Every_Mth!#REF!,Every_Mth!#REF!,Every_Mth!#REF!,Every_Mth!#REF!,Every_Mth!#REF!,Every_Mth!#REF!,Every_Mth!#REF!,Every_Mth!#REF!,Every_Mth!#REF!,Every_Mth!#REF!,Every_Mth!#REF!,Every_Mth!#REF!)</f>
        <v>#REF!</v>
      </c>
      <c r="F228" s="46">
        <v>47790.764874676264</v>
      </c>
      <c r="G228" s="24" t="s">
        <v>66</v>
      </c>
      <c r="H228" s="20">
        <v>0.36846902770534395</v>
      </c>
      <c r="J228" s="62"/>
      <c r="K228" s="63"/>
    </row>
    <row r="229" spans="1:11">
      <c r="A229" s="13" t="s">
        <v>153</v>
      </c>
      <c r="B229" s="14" t="s">
        <v>74</v>
      </c>
      <c r="C229" s="14">
        <v>2013</v>
      </c>
      <c r="D229" s="24" t="s">
        <v>192</v>
      </c>
      <c r="E229" s="46" t="e">
        <f>AVERAGE(Every_Mth!#REF!,Every_Mth!#REF!,Every_Mth!#REF!,Every_Mth!#REF!,Every_Mth!#REF!,Every_Mth!#REF!,Every_Mth!#REF!,Every_Mth!#REF!,Every_Mth!#REF!,Every_Mth!#REF!,Every_Mth!#REF!,Every_Mth!#REF!)</f>
        <v>#REF!</v>
      </c>
      <c r="F229" s="46">
        <v>68113.992168687677</v>
      </c>
      <c r="G229" s="24" t="s">
        <v>66</v>
      </c>
      <c r="H229" s="20">
        <v>0.43680085475414626</v>
      </c>
      <c r="J229" s="62"/>
      <c r="K229" s="63"/>
    </row>
    <row r="230" spans="1:11">
      <c r="A230" s="13" t="s">
        <v>154</v>
      </c>
      <c r="B230" s="14" t="s">
        <v>74</v>
      </c>
      <c r="C230" s="14">
        <v>2013</v>
      </c>
      <c r="D230" s="24" t="s">
        <v>192</v>
      </c>
      <c r="E230" s="46" t="e">
        <f>AVERAGE(Every_Mth!#REF!,Every_Mth!#REF!,Every_Mth!#REF!,Every_Mth!#REF!,Every_Mth!#REF!,Every_Mth!#REF!,Every_Mth!#REF!,Every_Mth!#REF!,Every_Mth!#REF!,Every_Mth!#REF!,Every_Mth!#REF!,Every_Mth!#REF!)</f>
        <v>#REF!</v>
      </c>
      <c r="F230" s="46">
        <v>79413.542201079195</v>
      </c>
      <c r="G230" s="24" t="s">
        <v>66</v>
      </c>
      <c r="H230" s="20">
        <v>0.41621679481702833</v>
      </c>
      <c r="J230" s="62"/>
      <c r="K230" s="63"/>
    </row>
    <row r="231" spans="1:11">
      <c r="A231" s="13" t="s">
        <v>155</v>
      </c>
      <c r="B231" s="14" t="s">
        <v>74</v>
      </c>
      <c r="C231" s="14">
        <v>2013</v>
      </c>
      <c r="D231" s="24" t="s">
        <v>192</v>
      </c>
      <c r="E231" s="46" t="e">
        <f>AVERAGE(Every_Mth!#REF!,Every_Mth!#REF!,Every_Mth!#REF!,Every_Mth!#REF!,Every_Mth!#REF!,Every_Mth!#REF!,Every_Mth!#REF!,Every_Mth!#REF!,Every_Mth!#REF!,Every_Mth!#REF!,Every_Mth!#REF!,Every_Mth!#REF!)</f>
        <v>#REF!</v>
      </c>
      <c r="F231" s="46">
        <v>215576.67456887264</v>
      </c>
      <c r="G231" s="24" t="s">
        <v>66</v>
      </c>
      <c r="H231" s="20">
        <v>0.51425515718885706</v>
      </c>
      <c r="J231" s="62"/>
      <c r="K231" s="63"/>
    </row>
    <row r="232" spans="1:11">
      <c r="A232" s="13" t="s">
        <v>156</v>
      </c>
      <c r="B232" s="14" t="s">
        <v>74</v>
      </c>
      <c r="C232" s="14">
        <v>2013</v>
      </c>
      <c r="D232" s="24" t="s">
        <v>192</v>
      </c>
      <c r="E232" s="46" t="e">
        <f>AVERAGE(Every_Mth!#REF!,Every_Mth!#REF!,Every_Mth!#REF!,Every_Mth!#REF!,Every_Mth!#REF!,Every_Mth!#REF!,Every_Mth!#REF!,Every_Mth!#REF!,Every_Mth!#REF!,Every_Mth!#REF!,Every_Mth!#REF!,Every_Mth!#REF!)</f>
        <v>#REF!</v>
      </c>
      <c r="F232" s="46">
        <v>42178.844377857531</v>
      </c>
      <c r="G232" s="24" t="s">
        <v>66</v>
      </c>
      <c r="H232" s="20">
        <v>0.5464666866367125</v>
      </c>
      <c r="J232" s="62"/>
      <c r="K232" s="63"/>
    </row>
    <row r="233" spans="1:11">
      <c r="A233" s="13" t="s">
        <v>157</v>
      </c>
      <c r="B233" s="14" t="s">
        <v>75</v>
      </c>
      <c r="C233" s="14">
        <v>2013</v>
      </c>
      <c r="D233" s="24" t="s">
        <v>192</v>
      </c>
      <c r="E233" s="46" t="e">
        <f>AVERAGE(Every_Mth!#REF!,Every_Mth!#REF!,Every_Mth!#REF!,Every_Mth!#REF!,Every_Mth!#REF!,Every_Mth!#REF!,Every_Mth!#REF!,Every_Mth!#REF!,Every_Mth!#REF!,Every_Mth!#REF!,Every_Mth!#REF!,Every_Mth!#REF!)</f>
        <v>#REF!</v>
      </c>
      <c r="F233" s="46">
        <v>40244.806161417124</v>
      </c>
      <c r="G233" s="24" t="s">
        <v>66</v>
      </c>
      <c r="H233" s="20">
        <v>0.58365709533931953</v>
      </c>
      <c r="J233" s="62"/>
      <c r="K233" s="63"/>
    </row>
    <row r="234" spans="1:11">
      <c r="A234" s="13" t="s">
        <v>158</v>
      </c>
      <c r="B234" s="14" t="s">
        <v>75</v>
      </c>
      <c r="C234" s="14">
        <v>2013</v>
      </c>
      <c r="D234" s="24" t="s">
        <v>193</v>
      </c>
      <c r="E234" s="46" t="e">
        <f>AVERAGE(Every_Mth!#REF!,Every_Mth!#REF!,Every_Mth!#REF!,Every_Mth!#REF!,Every_Mth!#REF!,Every_Mth!#REF!,Every_Mth!#REF!,Every_Mth!#REF!,Every_Mth!#REF!,Every_Mth!#REF!,Every_Mth!#REF!,Every_Mth!#REF!)</f>
        <v>#REF!</v>
      </c>
      <c r="F234" s="46">
        <v>696.60781829002519</v>
      </c>
      <c r="G234" s="24" t="s">
        <v>196</v>
      </c>
      <c r="H234" s="20">
        <v>0.43520422640511697</v>
      </c>
      <c r="J234" s="62"/>
      <c r="K234" s="63"/>
    </row>
    <row r="235" spans="1:11">
      <c r="A235" s="13" t="s">
        <v>159</v>
      </c>
      <c r="B235" s="14" t="s">
        <v>75</v>
      </c>
      <c r="C235" s="14">
        <v>2013</v>
      </c>
      <c r="D235" s="24" t="s">
        <v>193</v>
      </c>
      <c r="E235" s="46" t="e">
        <f>AVERAGE(Every_Mth!#REF!,Every_Mth!#REF!,Every_Mth!#REF!,Every_Mth!#REF!,Every_Mth!#REF!,Every_Mth!#REF!,Every_Mth!#REF!,Every_Mth!#REF!,Every_Mth!#REF!,Every_Mth!#REF!,Every_Mth!#REF!,Every_Mth!#REF!)</f>
        <v>#REF!</v>
      </c>
      <c r="F235" s="46">
        <v>10390.206740110803</v>
      </c>
      <c r="G235" s="24" t="s">
        <v>196</v>
      </c>
      <c r="H235" s="20">
        <v>0.62925440242622255</v>
      </c>
      <c r="J235" s="62"/>
      <c r="K235" s="63"/>
    </row>
    <row r="236" spans="1:11">
      <c r="A236" s="13" t="s">
        <v>160</v>
      </c>
      <c r="B236" s="14" t="s">
        <v>74</v>
      </c>
      <c r="C236" s="14">
        <v>2013</v>
      </c>
      <c r="D236" s="24" t="s">
        <v>192</v>
      </c>
      <c r="E236" s="46" t="e">
        <f>AVERAGE(Every_Mth!#REF!,Every_Mth!#REF!,Every_Mth!#REF!,Every_Mth!#REF!,Every_Mth!#REF!,Every_Mth!#REF!,Every_Mth!#REF!,Every_Mth!#REF!,Every_Mth!#REF!,Every_Mth!#REF!,Every_Mth!#REF!,Every_Mth!#REF!)</f>
        <v>#REF!</v>
      </c>
      <c r="F236" s="46">
        <v>61759.514093196245</v>
      </c>
      <c r="G236" s="24" t="s">
        <v>66</v>
      </c>
      <c r="H236" s="20">
        <v>0.67316213990820073</v>
      </c>
      <c r="J236" s="62"/>
      <c r="K236" s="63"/>
    </row>
    <row r="237" spans="1:11">
      <c r="A237" s="13" t="s">
        <v>161</v>
      </c>
      <c r="B237" s="14" t="s">
        <v>74</v>
      </c>
      <c r="C237" s="14">
        <v>2013</v>
      </c>
      <c r="D237" s="24" t="s">
        <v>192</v>
      </c>
      <c r="E237" s="46" t="e">
        <f>AVERAGE(Every_Mth!#REF!,Every_Mth!#REF!,Every_Mth!#REF!,Every_Mth!#REF!,Every_Mth!#REF!,Every_Mth!#REF!,Every_Mth!#REF!,Every_Mth!#REF!,Every_Mth!#REF!,Every_Mth!#REF!,Every_Mth!#REF!,Every_Mth!#REF!)</f>
        <v>#REF!</v>
      </c>
      <c r="F237" s="46">
        <v>71126.615584480154</v>
      </c>
      <c r="G237" s="24" t="s">
        <v>66</v>
      </c>
      <c r="H237" s="20">
        <v>0.49471635492351362</v>
      </c>
      <c r="J237" s="62"/>
      <c r="K237" s="63"/>
    </row>
    <row r="238" spans="1:11">
      <c r="A238" s="13" t="s">
        <v>162</v>
      </c>
      <c r="B238" s="14" t="s">
        <v>75</v>
      </c>
      <c r="C238" s="14">
        <v>2013</v>
      </c>
      <c r="D238" s="24" t="s">
        <v>192</v>
      </c>
      <c r="E238" s="46" t="e">
        <f>AVERAGE(Every_Mth!#REF!,Every_Mth!#REF!,Every_Mth!#REF!,Every_Mth!#REF!,Every_Mth!#REF!,Every_Mth!#REF!,Every_Mth!#REF!,Every_Mth!#REF!,Every_Mth!#REF!,Every_Mth!#REF!,Every_Mth!#REF!,Every_Mth!#REF!)</f>
        <v>#REF!</v>
      </c>
      <c r="F238" s="46">
        <v>125680.32642027165</v>
      </c>
      <c r="G238" s="24" t="s">
        <v>66</v>
      </c>
      <c r="H238" s="20">
        <v>0.72386030965405068</v>
      </c>
      <c r="J238" s="62"/>
      <c r="K238" s="63"/>
    </row>
    <row r="239" spans="1:11">
      <c r="A239" s="13" t="s">
        <v>163</v>
      </c>
      <c r="B239" s="14" t="s">
        <v>75</v>
      </c>
      <c r="C239" s="14">
        <v>2013</v>
      </c>
      <c r="D239" s="24" t="s">
        <v>192</v>
      </c>
      <c r="E239" s="46" t="e">
        <f>AVERAGE(Every_Mth!#REF!,Every_Mth!#REF!,Every_Mth!#REF!,Every_Mth!#REF!,Every_Mth!#REF!,Every_Mth!#REF!,Every_Mth!#REF!,Every_Mth!#REF!,Every_Mth!#REF!,Every_Mth!#REF!,Every_Mth!#REF!,Every_Mth!#REF!)</f>
        <v>#REF!</v>
      </c>
      <c r="F239" s="46">
        <v>22882.857199999999</v>
      </c>
      <c r="G239" s="24" t="s">
        <v>66</v>
      </c>
      <c r="H239" s="20">
        <v>0.5403972600647674</v>
      </c>
      <c r="J239" s="62"/>
      <c r="K239" s="63"/>
    </row>
    <row r="240" spans="1:11">
      <c r="A240" s="13" t="s">
        <v>164</v>
      </c>
      <c r="B240" s="14" t="s">
        <v>75</v>
      </c>
      <c r="C240" s="14">
        <v>2013</v>
      </c>
      <c r="D240" s="24" t="s">
        <v>193</v>
      </c>
      <c r="E240" s="46" t="e">
        <f>AVERAGE(Every_Mth!#REF!,Every_Mth!#REF!,Every_Mth!#REF!,Every_Mth!#REF!,Every_Mth!#REF!,Every_Mth!#REF!,Every_Mth!#REF!,Every_Mth!#REF!,Every_Mth!#REF!,Every_Mth!#REF!,Every_Mth!#REF!,Every_Mth!#REF!)</f>
        <v>#REF!</v>
      </c>
      <c r="F240" s="46">
        <v>14220.398993863137</v>
      </c>
      <c r="G240" s="24" t="s">
        <v>196</v>
      </c>
      <c r="H240" s="20">
        <v>0.69682761158410544</v>
      </c>
      <c r="J240" s="62"/>
      <c r="K240" s="63"/>
    </row>
    <row r="241" spans="1:15">
      <c r="A241" s="13" t="s">
        <v>165</v>
      </c>
      <c r="B241" s="14" t="s">
        <v>75</v>
      </c>
      <c r="C241" s="14">
        <v>2013</v>
      </c>
      <c r="D241" s="24" t="s">
        <v>193</v>
      </c>
      <c r="E241" s="46" t="e">
        <f>AVERAGE(Every_Mth!#REF!,Every_Mth!#REF!,Every_Mth!#REF!,Every_Mth!#REF!,Every_Mth!#REF!,Every_Mth!#REF!,Every_Mth!#REF!,Every_Mth!#REF!,Every_Mth!#REF!,Every_Mth!#REF!,Every_Mth!#REF!,Every_Mth!#REF!)</f>
        <v>#REF!</v>
      </c>
      <c r="F241" s="46">
        <v>3100.4993651655632</v>
      </c>
      <c r="G241" s="24" t="s">
        <v>196</v>
      </c>
      <c r="H241" s="20">
        <v>0.50370918231637962</v>
      </c>
      <c r="J241" s="62"/>
      <c r="K241" s="63"/>
    </row>
    <row r="242" spans="1:15">
      <c r="A242" s="13" t="s">
        <v>166</v>
      </c>
      <c r="B242" s="14" t="s">
        <v>74</v>
      </c>
      <c r="C242" s="14">
        <v>2013</v>
      </c>
      <c r="D242" s="24" t="s">
        <v>192</v>
      </c>
      <c r="E242" s="46" t="e">
        <f>AVERAGE(Every_Mth!#REF!,Every_Mth!#REF!,Every_Mth!#REF!,Every_Mth!#REF!,Every_Mth!#REF!,Every_Mth!#REF!,Every_Mth!#REF!,Every_Mth!#REF!,Every_Mth!#REF!,Every_Mth!#REF!,Every_Mth!#REF!,Every_Mth!#REF!)</f>
        <v>#REF!</v>
      </c>
      <c r="F242" s="46">
        <v>147862.59264822828</v>
      </c>
      <c r="G242" s="24" t="s">
        <v>66</v>
      </c>
      <c r="H242" s="20">
        <v>0.78282476944913049</v>
      </c>
      <c r="J242" s="62"/>
      <c r="K242" s="63"/>
    </row>
    <row r="243" spans="1:15">
      <c r="A243" s="13" t="s">
        <v>167</v>
      </c>
      <c r="B243" s="14" t="s">
        <v>75</v>
      </c>
      <c r="C243" s="14">
        <v>2013</v>
      </c>
      <c r="D243" s="24" t="s">
        <v>193</v>
      </c>
      <c r="E243" s="46" t="e">
        <f>AVERAGE(Every_Mth!#REF!,Every_Mth!#REF!,Every_Mth!#REF!,Every_Mth!#REF!,Every_Mth!#REF!,Every_Mth!#REF!,Every_Mth!#REF!,Every_Mth!#REF!,Every_Mth!#REF!,Every_Mth!#REF!,Every_Mth!#REF!,Every_Mth!#REF!)</f>
        <v>#REF!</v>
      </c>
      <c r="F243" s="46">
        <v>9822.2771205267782</v>
      </c>
      <c r="G243" s="24" t="s">
        <v>196</v>
      </c>
      <c r="H243" s="20">
        <v>0.53196252449585812</v>
      </c>
      <c r="J243" s="62"/>
      <c r="K243" s="63"/>
    </row>
    <row r="244" spans="1:15">
      <c r="A244" s="13" t="s">
        <v>168</v>
      </c>
      <c r="B244" s="14" t="s">
        <v>74</v>
      </c>
      <c r="C244" s="14">
        <v>2013</v>
      </c>
      <c r="D244" s="24" t="s">
        <v>192</v>
      </c>
      <c r="E244" s="46" t="e">
        <f>AVERAGE(Every_Mth!#REF!,Every_Mth!#REF!,Every_Mth!#REF!,Every_Mth!#REF!,Every_Mth!#REF!,Every_Mth!#REF!,Every_Mth!#REF!,Every_Mth!#REF!,Every_Mth!#REF!,Every_Mth!#REF!,Every_Mth!#REF!,Every_Mth!#REF!)</f>
        <v>#REF!</v>
      </c>
      <c r="F244" s="46">
        <v>112131.8936891942</v>
      </c>
      <c r="G244" s="24" t="s">
        <v>66</v>
      </c>
      <c r="H244" s="20">
        <v>0.6071384428950739</v>
      </c>
      <c r="J244" s="62"/>
      <c r="K244" s="63"/>
    </row>
    <row r="245" spans="1:15">
      <c r="A245" s="13" t="s">
        <v>169</v>
      </c>
      <c r="B245" s="14" t="s">
        <v>74</v>
      </c>
      <c r="C245" s="14">
        <v>2013</v>
      </c>
      <c r="D245" s="24" t="s">
        <v>192</v>
      </c>
      <c r="E245" s="46" t="e">
        <f>AVERAGE(Every_Mth!#REF!,Every_Mth!#REF!,Every_Mth!#REF!,Every_Mth!#REF!,Every_Mth!#REF!,Every_Mth!#REF!,Every_Mth!#REF!,Every_Mth!#REF!,Every_Mth!#REF!,Every_Mth!#REF!,Every_Mth!#REF!,Every_Mth!#REF!)</f>
        <v>#REF!</v>
      </c>
      <c r="F245" s="46">
        <v>42449.369602411716</v>
      </c>
      <c r="G245" s="24" t="s">
        <v>66</v>
      </c>
      <c r="H245" s="20">
        <v>0.40125252332837846</v>
      </c>
      <c r="J245" s="62"/>
      <c r="K245" s="63"/>
    </row>
    <row r="246" spans="1:15">
      <c r="A246" s="13" t="s">
        <v>170</v>
      </c>
      <c r="B246" s="14" t="s">
        <v>75</v>
      </c>
      <c r="C246" s="14">
        <v>2013</v>
      </c>
      <c r="D246" s="24" t="s">
        <v>192</v>
      </c>
      <c r="E246" s="46" t="e">
        <f>AVERAGE(Every_Mth!#REF!,Every_Mth!#REF!,Every_Mth!#REF!,Every_Mth!#REF!,Every_Mth!#REF!,Every_Mth!#REF!,Every_Mth!#REF!,Every_Mth!#REF!,Every_Mth!#REF!,Every_Mth!#REF!,Every_Mth!#REF!,Every_Mth!#REF!)</f>
        <v>#REF!</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sheetData>
  <sheetProtection algorithmName="SHA-512" hashValue="kUlr2qH4+EQ87RVh+X9USy4JXH5zQyf5OXKZoovWAUlarFQlXTQyDVFiT4eXKNUEYOF6Ov2iC3ipvBez+EFQ4w==" saltValue="HAFCnAJQ/N2Y71GJblfNrQ=="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L107" sqref="L107"/>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63</v>
      </c>
      <c r="B8" s="35">
        <v>0.625</v>
      </c>
      <c r="C8" s="35">
        <v>0.625</v>
      </c>
      <c r="D8" s="35"/>
    </row>
    <row r="9" spans="1:6">
      <c r="A9" s="109" t="s">
        <v>184</v>
      </c>
      <c r="B9" s="35">
        <v>0.54</v>
      </c>
      <c r="C9" s="35">
        <v>0.54</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2016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2016</v>
      </c>
      <c r="I13" s="13"/>
      <c r="J13" s="13">
        <f t="shared" ref="J13:J44" si="0">LEN(A14)</f>
        <v>7</v>
      </c>
      <c r="K13" s="13" t="str">
        <f t="shared" ref="K13:K44" si="1">RIGHT(A14,J13-3)</f>
        <v>Lake</v>
      </c>
      <c r="L13" s="35">
        <f t="shared" ref="L13:L44" si="2">B14</f>
        <v>1</v>
      </c>
      <c r="S13" s="28" t="s">
        <v>84</v>
      </c>
      <c r="T13" s="83">
        <v>2016</v>
      </c>
      <c r="AA13" s="13"/>
      <c r="AB13" s="13"/>
      <c r="AC13" s="13"/>
    </row>
    <row r="14" spans="1:66">
      <c r="A14" s="29" t="s">
        <v>129</v>
      </c>
      <c r="B14" s="35">
        <v>1</v>
      </c>
      <c r="I14" s="13"/>
      <c r="J14" s="13">
        <f t="shared" si="0"/>
        <v>9</v>
      </c>
      <c r="K14" s="13" t="str">
        <f t="shared" si="1"/>
        <v>Tulare</v>
      </c>
      <c r="L14" s="35">
        <f t="shared" si="2"/>
        <v>1</v>
      </c>
      <c r="S14" s="29" t="s">
        <v>129</v>
      </c>
      <c r="T14" s="35">
        <v>1</v>
      </c>
      <c r="AA14" s="13"/>
      <c r="AB14" s="13">
        <f>LEN(S14)</f>
        <v>7</v>
      </c>
      <c r="AC14" s="13" t="str">
        <f>RIGHT(S14,AB14-3)</f>
        <v>Lake</v>
      </c>
      <c r="AD14" s="35">
        <f>T14</f>
        <v>1</v>
      </c>
      <c r="BM14" s="35"/>
      <c r="BN14" s="35"/>
    </row>
    <row r="15" spans="1:66">
      <c r="A15" s="29" t="s">
        <v>166</v>
      </c>
      <c r="B15" s="35">
        <v>1</v>
      </c>
      <c r="I15" s="13"/>
      <c r="J15" s="13">
        <f t="shared" si="0"/>
        <v>12</v>
      </c>
      <c r="K15" s="13" t="str">
        <f t="shared" si="1"/>
        <v>Del Norte</v>
      </c>
      <c r="L15" s="35">
        <f t="shared" si="2"/>
        <v>0.96925774654620334</v>
      </c>
      <c r="S15" s="29" t="s">
        <v>166</v>
      </c>
      <c r="T15" s="35">
        <v>1</v>
      </c>
      <c r="AA15" s="13"/>
      <c r="AB15" s="13">
        <f t="shared" ref="AB15:AB72" si="3">LEN(S15)</f>
        <v>9</v>
      </c>
      <c r="AC15" s="13" t="str">
        <f t="shared" ref="AC15:AC71" si="4">RIGHT(S15,AB15-3)</f>
        <v>Tulare</v>
      </c>
      <c r="AD15" s="35">
        <f t="shared" ref="AD15:AD71" si="5">T15</f>
        <v>1</v>
      </c>
      <c r="AE15" s="14"/>
      <c r="BM15" s="35"/>
      <c r="BN15" s="35"/>
    </row>
    <row r="16" spans="1:66">
      <c r="A16" s="29" t="s">
        <v>179</v>
      </c>
      <c r="B16" s="35">
        <v>0.96925774654620334</v>
      </c>
      <c r="I16" s="13"/>
      <c r="J16" s="13">
        <f t="shared" si="0"/>
        <v>17</v>
      </c>
      <c r="K16" s="13" t="str">
        <f t="shared" si="1"/>
        <v>San Bernardino</v>
      </c>
      <c r="L16" s="35">
        <f t="shared" si="2"/>
        <v>0.96771262445091288</v>
      </c>
      <c r="S16" s="29" t="s">
        <v>179</v>
      </c>
      <c r="T16" s="35">
        <v>0.96925774654620334</v>
      </c>
      <c r="AA16" s="13"/>
      <c r="AB16" s="13">
        <f t="shared" si="3"/>
        <v>12</v>
      </c>
      <c r="AC16" s="13" t="str">
        <f t="shared" si="4"/>
        <v>Del Norte</v>
      </c>
      <c r="AD16" s="35">
        <f t="shared" si="5"/>
        <v>0.96925774654620334</v>
      </c>
      <c r="AE16" s="14"/>
      <c r="BM16" s="35"/>
      <c r="BN16" s="35"/>
    </row>
    <row r="17" spans="1:66">
      <c r="A17" s="29" t="s">
        <v>148</v>
      </c>
      <c r="B17" s="35">
        <v>0.96771262445091288</v>
      </c>
      <c r="I17" s="13"/>
      <c r="J17" s="13">
        <f t="shared" si="0"/>
        <v>9</v>
      </c>
      <c r="K17" s="13" t="str">
        <f t="shared" si="1"/>
        <v>Merced</v>
      </c>
      <c r="L17" s="35">
        <f t="shared" si="2"/>
        <v>0.94550895982478</v>
      </c>
      <c r="S17" s="29" t="s">
        <v>148</v>
      </c>
      <c r="T17" s="35">
        <v>0.96771262445091288</v>
      </c>
      <c r="AA17" s="13"/>
      <c r="AB17" s="13">
        <f t="shared" si="3"/>
        <v>17</v>
      </c>
      <c r="AC17" s="13" t="str">
        <f t="shared" si="4"/>
        <v>San Bernardino</v>
      </c>
      <c r="AD17" s="35">
        <f t="shared" si="5"/>
        <v>0.96771262445091288</v>
      </c>
      <c r="AE17" s="14"/>
      <c r="BM17" s="35"/>
      <c r="BN17" s="35"/>
    </row>
    <row r="18" spans="1:66">
      <c r="A18" s="29" t="s">
        <v>136</v>
      </c>
      <c r="B18" s="35">
        <v>0.94550895982478</v>
      </c>
      <c r="I18" s="13"/>
      <c r="J18" s="13">
        <f t="shared" si="0"/>
        <v>13</v>
      </c>
      <c r="K18" s="13" t="str">
        <f t="shared" si="1"/>
        <v>Stanislaus</v>
      </c>
      <c r="L18" s="35">
        <f t="shared" si="2"/>
        <v>0.93873632600524026</v>
      </c>
      <c r="S18" s="29" t="s">
        <v>136</v>
      </c>
      <c r="T18" s="35">
        <v>0.94550895982478</v>
      </c>
      <c r="AA18" s="13"/>
      <c r="AB18" s="13">
        <f t="shared" si="3"/>
        <v>9</v>
      </c>
      <c r="AC18" s="13" t="str">
        <f t="shared" si="4"/>
        <v>Merced</v>
      </c>
      <c r="AD18" s="35">
        <f t="shared" si="5"/>
        <v>0.94550895982478</v>
      </c>
      <c r="AE18" s="14"/>
      <c r="BM18" s="35"/>
      <c r="BN18" s="35"/>
    </row>
    <row r="19" spans="1:66">
      <c r="A19" s="29" t="s">
        <v>162</v>
      </c>
      <c r="B19" s="35">
        <v>0.93873632600524026</v>
      </c>
      <c r="G19" s="35"/>
      <c r="H19" s="35"/>
      <c r="I19" s="35"/>
      <c r="J19" s="13">
        <f t="shared" si="0"/>
        <v>14</v>
      </c>
      <c r="K19" s="13" t="str">
        <f t="shared" si="1"/>
        <v>San Joaquin</v>
      </c>
      <c r="L19" s="35">
        <f t="shared" si="2"/>
        <v>0.92456847273552689</v>
      </c>
      <c r="M19" s="35"/>
      <c r="N19" s="35"/>
      <c r="S19" s="29" t="s">
        <v>162</v>
      </c>
      <c r="T19" s="35">
        <v>0.93873632600524026</v>
      </c>
      <c r="Z19" s="35"/>
      <c r="AA19" s="35"/>
      <c r="AB19" s="13">
        <f t="shared" si="3"/>
        <v>13</v>
      </c>
      <c r="AC19" s="13" t="str">
        <f t="shared" si="4"/>
        <v>Stanislaus</v>
      </c>
      <c r="AD19" s="35">
        <f t="shared" si="5"/>
        <v>0.93873632600524026</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151</v>
      </c>
      <c r="B20" s="35">
        <v>0.92456847273552689</v>
      </c>
      <c r="G20" s="35"/>
      <c r="H20" s="35"/>
      <c r="I20" s="35"/>
      <c r="J20" s="13">
        <f t="shared" si="0"/>
        <v>7</v>
      </c>
      <c r="K20" s="13" t="str">
        <f t="shared" si="1"/>
        <v>Inyo</v>
      </c>
      <c r="L20" s="35">
        <f t="shared" si="2"/>
        <v>0.91778084566239737</v>
      </c>
      <c r="M20" s="35"/>
      <c r="N20" s="35"/>
      <c r="S20" s="29" t="s">
        <v>151</v>
      </c>
      <c r="T20" s="35">
        <v>0.92456847273552689</v>
      </c>
      <c r="Z20" s="35"/>
      <c r="AA20" s="35"/>
      <c r="AB20" s="13">
        <f t="shared" si="3"/>
        <v>14</v>
      </c>
      <c r="AC20" s="13" t="str">
        <f t="shared" si="4"/>
        <v>San Joaquin</v>
      </c>
      <c r="AD20" s="35">
        <f t="shared" si="5"/>
        <v>0.92456847273552689</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126</v>
      </c>
      <c r="B21" s="35">
        <v>0.91778084566239737</v>
      </c>
      <c r="G21" s="35"/>
      <c r="H21" s="35"/>
      <c r="I21" s="35"/>
      <c r="J21" s="13">
        <f t="shared" si="0"/>
        <v>7</v>
      </c>
      <c r="K21" s="13" t="str">
        <f t="shared" si="1"/>
        <v>Yuba</v>
      </c>
      <c r="L21" s="35">
        <f t="shared" si="2"/>
        <v>0.91662120275921444</v>
      </c>
      <c r="M21" s="35"/>
      <c r="N21" s="35"/>
      <c r="S21" s="29" t="s">
        <v>126</v>
      </c>
      <c r="T21" s="35">
        <v>0.91778084566239737</v>
      </c>
      <c r="Z21" s="35"/>
      <c r="AA21" s="35"/>
      <c r="AB21" s="13">
        <f t="shared" si="3"/>
        <v>7</v>
      </c>
      <c r="AC21" s="13" t="str">
        <f t="shared" si="4"/>
        <v>Inyo</v>
      </c>
      <c r="AD21" s="35">
        <f t="shared" si="5"/>
        <v>0.91778084566239737</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170</v>
      </c>
      <c r="B22" s="35">
        <v>0.91662120275921444</v>
      </c>
      <c r="I22" s="13"/>
      <c r="J22" s="13">
        <f t="shared" si="0"/>
        <v>9</v>
      </c>
      <c r="K22" s="13" t="str">
        <f t="shared" si="1"/>
        <v>Madera</v>
      </c>
      <c r="L22" s="35">
        <f t="shared" si="2"/>
        <v>0.9157791440453561</v>
      </c>
      <c r="S22" s="29" t="s">
        <v>170</v>
      </c>
      <c r="T22" s="35">
        <v>0.91662120275921444</v>
      </c>
      <c r="AA22" s="13"/>
      <c r="AB22" s="13">
        <f t="shared" si="3"/>
        <v>7</v>
      </c>
      <c r="AC22" s="13" t="str">
        <f t="shared" si="4"/>
        <v>Yuba</v>
      </c>
      <c r="AD22" s="35">
        <f t="shared" si="5"/>
        <v>0.91662120275921444</v>
      </c>
      <c r="AE22" s="14"/>
    </row>
    <row r="23" spans="1:66">
      <c r="A23" s="29" t="s">
        <v>132</v>
      </c>
      <c r="B23" s="35">
        <v>0.9157791440453561</v>
      </c>
      <c r="I23" s="13"/>
      <c r="J23" s="13">
        <f t="shared" si="0"/>
        <v>11</v>
      </c>
      <c r="K23" s="13" t="str">
        <f t="shared" si="1"/>
        <v>Imperial</v>
      </c>
      <c r="L23" s="35">
        <f t="shared" si="2"/>
        <v>0.90328918286264526</v>
      </c>
      <c r="S23" s="29" t="s">
        <v>132</v>
      </c>
      <c r="T23" s="35">
        <v>0.9157791440453561</v>
      </c>
      <c r="AA23" s="13"/>
      <c r="AB23" s="13">
        <f t="shared" si="3"/>
        <v>9</v>
      </c>
      <c r="AC23" s="13" t="str">
        <f t="shared" si="4"/>
        <v>Madera</v>
      </c>
      <c r="AD23" s="35">
        <f t="shared" si="5"/>
        <v>0.9157791440453561</v>
      </c>
      <c r="AE23" s="14"/>
    </row>
    <row r="24" spans="1:66">
      <c r="A24" s="29" t="s">
        <v>125</v>
      </c>
      <c r="B24" s="35">
        <v>0.90328918286264526</v>
      </c>
      <c r="I24" s="13"/>
      <c r="J24" s="13">
        <f t="shared" si="0"/>
        <v>8</v>
      </c>
      <c r="K24" s="13" t="str">
        <f t="shared" si="1"/>
        <v>Kings</v>
      </c>
      <c r="L24" s="35">
        <f t="shared" si="2"/>
        <v>0.89796637507993093</v>
      </c>
      <c r="S24" s="29" t="s">
        <v>125</v>
      </c>
      <c r="T24" s="35">
        <v>0.90328918286264526</v>
      </c>
      <c r="AA24" s="13"/>
      <c r="AB24" s="13">
        <f t="shared" si="3"/>
        <v>11</v>
      </c>
      <c r="AC24" s="13" t="str">
        <f t="shared" si="4"/>
        <v>Imperial</v>
      </c>
      <c r="AD24" s="35">
        <f t="shared" si="5"/>
        <v>0.90328918286264526</v>
      </c>
      <c r="AE24" s="14"/>
    </row>
    <row r="25" spans="1:66">
      <c r="A25" s="29" t="s">
        <v>128</v>
      </c>
      <c r="B25" s="35">
        <v>0.89796637507993093</v>
      </c>
      <c r="I25" s="13"/>
      <c r="J25" s="13">
        <f t="shared" si="0"/>
        <v>9</v>
      </c>
      <c r="K25" s="13" t="str">
        <f t="shared" si="1"/>
        <v>Fresno</v>
      </c>
      <c r="L25" s="35">
        <f t="shared" si="2"/>
        <v>0.8683802236473338</v>
      </c>
      <c r="S25" s="29" t="s">
        <v>128</v>
      </c>
      <c r="T25" s="35">
        <v>0.89796637507993093</v>
      </c>
      <c r="AA25" s="13"/>
      <c r="AB25" s="13">
        <f t="shared" si="3"/>
        <v>8</v>
      </c>
      <c r="AC25" s="13" t="str">
        <f t="shared" si="4"/>
        <v>Kings</v>
      </c>
      <c r="AD25" s="35">
        <f t="shared" si="5"/>
        <v>0.89796637507993093</v>
      </c>
      <c r="AE25" s="14"/>
    </row>
    <row r="26" spans="1:66">
      <c r="A26" s="29" t="s">
        <v>122</v>
      </c>
      <c r="B26" s="35">
        <v>0.8683802236473338</v>
      </c>
      <c r="I26" s="13"/>
      <c r="J26" s="13">
        <f t="shared" si="0"/>
        <v>11</v>
      </c>
      <c r="K26" s="13" t="str">
        <f t="shared" si="1"/>
        <v>Monterey</v>
      </c>
      <c r="L26" s="35">
        <f t="shared" si="2"/>
        <v>0.82975128392623521</v>
      </c>
      <c r="S26" s="29" t="s">
        <v>122</v>
      </c>
      <c r="T26" s="35">
        <v>0.8683802236473338</v>
      </c>
      <c r="AA26" s="13"/>
      <c r="AB26" s="13">
        <f t="shared" si="3"/>
        <v>9</v>
      </c>
      <c r="AC26" s="13" t="str">
        <f t="shared" si="4"/>
        <v>Fresno</v>
      </c>
      <c r="AD26" s="35">
        <f t="shared" si="5"/>
        <v>0.8683802236473338</v>
      </c>
      <c r="AE26" s="14"/>
    </row>
    <row r="27" spans="1:66">
      <c r="A27" s="29" t="s">
        <v>139</v>
      </c>
      <c r="B27" s="35">
        <v>0.82975128392623521</v>
      </c>
      <c r="I27" s="13"/>
      <c r="J27" s="13">
        <f t="shared" si="0"/>
        <v>9</v>
      </c>
      <c r="K27" s="13" t="str">
        <f t="shared" si="1"/>
        <v>Lassen</v>
      </c>
      <c r="L27" s="35">
        <f t="shared" si="2"/>
        <v>0.82849757067377616</v>
      </c>
      <c r="S27" s="29" t="s">
        <v>139</v>
      </c>
      <c r="T27" s="35">
        <v>0.82975128392623521</v>
      </c>
      <c r="AA27" s="13"/>
      <c r="AB27" s="13">
        <f t="shared" si="3"/>
        <v>11</v>
      </c>
      <c r="AC27" s="13" t="str">
        <f t="shared" si="4"/>
        <v>Monterey</v>
      </c>
      <c r="AD27" s="35">
        <f t="shared" si="5"/>
        <v>0.82975128392623521</v>
      </c>
      <c r="AE27" s="14"/>
    </row>
    <row r="28" spans="1:66">
      <c r="A28" s="29" t="s">
        <v>130</v>
      </c>
      <c r="B28" s="35">
        <v>0.82849757067377616</v>
      </c>
      <c r="I28" s="13"/>
      <c r="J28" s="13">
        <f t="shared" si="0"/>
        <v>10</v>
      </c>
      <c r="K28" s="13" t="str">
        <f t="shared" si="1"/>
        <v>Ventura</v>
      </c>
      <c r="L28" s="35">
        <f t="shared" si="2"/>
        <v>0.82697025162201965</v>
      </c>
      <c r="S28" s="29" t="s">
        <v>130</v>
      </c>
      <c r="T28" s="35">
        <v>0.82849757067377616</v>
      </c>
      <c r="AA28" s="13"/>
      <c r="AB28" s="13">
        <f t="shared" si="3"/>
        <v>9</v>
      </c>
      <c r="AC28" s="13" t="str">
        <f t="shared" si="4"/>
        <v>Lassen</v>
      </c>
      <c r="AD28" s="35">
        <f t="shared" si="5"/>
        <v>0.82849757067377616</v>
      </c>
      <c r="AE28" s="14"/>
    </row>
    <row r="29" spans="1:66">
      <c r="A29" s="29" t="s">
        <v>168</v>
      </c>
      <c r="B29" s="35">
        <v>0.82697025162201965</v>
      </c>
      <c r="I29" s="13"/>
      <c r="J29" s="13">
        <f t="shared" si="0"/>
        <v>13</v>
      </c>
      <c r="K29" s="13" t="str">
        <f t="shared" si="1"/>
        <v>Sacramento</v>
      </c>
      <c r="L29" s="35">
        <f t="shared" si="2"/>
        <v>0.7909337840355769</v>
      </c>
      <c r="S29" s="29" t="s">
        <v>168</v>
      </c>
      <c r="T29" s="35">
        <v>0.82697025162201965</v>
      </c>
      <c r="AA29" s="13"/>
      <c r="AB29" s="13">
        <f t="shared" si="3"/>
        <v>10</v>
      </c>
      <c r="AC29" s="13" t="str">
        <f t="shared" si="4"/>
        <v>Ventura</v>
      </c>
      <c r="AD29" s="35">
        <f t="shared" si="5"/>
        <v>0.82697025162201965</v>
      </c>
      <c r="AE29" s="14"/>
    </row>
    <row r="30" spans="1:66">
      <c r="A30" s="29" t="s">
        <v>146</v>
      </c>
      <c r="B30" s="35">
        <v>0.7909337840355769</v>
      </c>
      <c r="I30" s="13"/>
      <c r="J30" s="13">
        <f t="shared" si="0"/>
        <v>12</v>
      </c>
      <c r="K30" s="13" t="str">
        <f t="shared" si="1"/>
        <v>Calaveras</v>
      </c>
      <c r="L30" s="35">
        <f t="shared" si="2"/>
        <v>0.7873203616433192</v>
      </c>
      <c r="S30" s="29" t="s">
        <v>146</v>
      </c>
      <c r="T30" s="35">
        <v>0.7909337840355769</v>
      </c>
      <c r="AA30" s="13"/>
      <c r="AB30" s="13">
        <f t="shared" si="3"/>
        <v>13</v>
      </c>
      <c r="AC30" s="13" t="str">
        <f t="shared" si="4"/>
        <v>Sacramento</v>
      </c>
      <c r="AD30" s="35">
        <f t="shared" si="5"/>
        <v>0.7909337840355769</v>
      </c>
      <c r="AE30" s="14"/>
    </row>
    <row r="31" spans="1:66">
      <c r="A31" s="29" t="s">
        <v>176</v>
      </c>
      <c r="B31" s="35">
        <v>0.7873203616433192</v>
      </c>
      <c r="I31" s="13"/>
      <c r="J31" s="13">
        <f t="shared" si="0"/>
        <v>7</v>
      </c>
      <c r="K31" s="13" t="str">
        <f t="shared" si="1"/>
        <v>Kern</v>
      </c>
      <c r="L31" s="35">
        <f t="shared" si="2"/>
        <v>0.76153199853884534</v>
      </c>
      <c r="S31" s="29" t="s">
        <v>176</v>
      </c>
      <c r="T31" s="35">
        <v>0.7873203616433192</v>
      </c>
      <c r="AA31" s="13"/>
      <c r="AB31" s="13">
        <f t="shared" si="3"/>
        <v>12</v>
      </c>
      <c r="AC31" s="13" t="str">
        <f t="shared" si="4"/>
        <v>Calaveras</v>
      </c>
      <c r="AD31" s="35">
        <f t="shared" si="5"/>
        <v>0.7873203616433192</v>
      </c>
      <c r="AE31" s="14"/>
    </row>
    <row r="32" spans="1:66">
      <c r="A32" s="29" t="s">
        <v>127</v>
      </c>
      <c r="B32" s="35">
        <v>0.76153199853884534</v>
      </c>
      <c r="I32" s="13"/>
      <c r="J32" s="13">
        <f t="shared" si="0"/>
        <v>9</v>
      </c>
      <c r="K32" s="13" t="str">
        <f t="shared" si="1"/>
        <v>Amador</v>
      </c>
      <c r="L32" s="35">
        <f t="shared" si="2"/>
        <v>0.74956223475570083</v>
      </c>
      <c r="S32" s="29" t="s">
        <v>127</v>
      </c>
      <c r="T32" s="35">
        <v>0.76153199853884534</v>
      </c>
      <c r="AA32" s="13"/>
      <c r="AB32" s="13">
        <f t="shared" si="3"/>
        <v>7</v>
      </c>
      <c r="AC32" s="13" t="str">
        <f t="shared" si="4"/>
        <v>Kern</v>
      </c>
      <c r="AD32" s="35">
        <f t="shared" si="5"/>
        <v>0.76153199853884534</v>
      </c>
      <c r="AE32" s="14"/>
    </row>
    <row r="33" spans="1:31">
      <c r="A33" s="29" t="s">
        <v>174</v>
      </c>
      <c r="B33" s="35">
        <v>0.74956223475570083</v>
      </c>
      <c r="I33" s="13"/>
      <c r="J33" s="13">
        <f t="shared" si="0"/>
        <v>9</v>
      </c>
      <c r="K33" s="13" t="str">
        <f t="shared" si="1"/>
        <v>Plumas</v>
      </c>
      <c r="L33" s="35">
        <f t="shared" si="2"/>
        <v>0.74369432666367929</v>
      </c>
      <c r="S33" s="29" t="s">
        <v>174</v>
      </c>
      <c r="T33" s="35">
        <v>0.74956223475570083</v>
      </c>
      <c r="AA33" s="13"/>
      <c r="AB33" s="13">
        <f t="shared" si="3"/>
        <v>9</v>
      </c>
      <c r="AC33" s="13" t="str">
        <f t="shared" si="4"/>
        <v>Amador</v>
      </c>
      <c r="AD33" s="35">
        <f t="shared" si="5"/>
        <v>0.74956223475570083</v>
      </c>
      <c r="AE33" s="14"/>
    </row>
    <row r="34" spans="1:31">
      <c r="A34" s="29" t="s">
        <v>144</v>
      </c>
      <c r="B34" s="35">
        <v>0.74369432666367929</v>
      </c>
      <c r="I34" s="13"/>
      <c r="J34" s="13">
        <f t="shared" si="0"/>
        <v>13</v>
      </c>
      <c r="K34" s="13" t="str">
        <f t="shared" si="1"/>
        <v>San Benito</v>
      </c>
      <c r="L34" s="35">
        <f t="shared" si="2"/>
        <v>0.72577428023409074</v>
      </c>
      <c r="S34" s="29" t="s">
        <v>144</v>
      </c>
      <c r="T34" s="35">
        <v>0.74369432666367929</v>
      </c>
      <c r="AA34" s="13"/>
      <c r="AB34" s="13">
        <f t="shared" si="3"/>
        <v>9</v>
      </c>
      <c r="AC34" s="13" t="str">
        <f t="shared" si="4"/>
        <v>Plumas</v>
      </c>
      <c r="AD34" s="35">
        <f t="shared" si="5"/>
        <v>0.74369432666367929</v>
      </c>
      <c r="AE34" s="14"/>
    </row>
    <row r="35" spans="1:31">
      <c r="A35" s="29" t="s">
        <v>147</v>
      </c>
      <c r="B35" s="35">
        <v>0.72577428023409074</v>
      </c>
      <c r="I35" s="13"/>
      <c r="J35" s="13">
        <f t="shared" si="0"/>
        <v>9</v>
      </c>
      <c r="K35" s="13" t="str">
        <f t="shared" si="1"/>
        <v>Solano</v>
      </c>
      <c r="L35" s="35">
        <f t="shared" si="2"/>
        <v>0.72421335724038804</v>
      </c>
      <c r="S35" s="29" t="s">
        <v>147</v>
      </c>
      <c r="T35" s="35">
        <v>0.72577428023409074</v>
      </c>
      <c r="AA35" s="13"/>
      <c r="AB35" s="13">
        <f t="shared" si="3"/>
        <v>13</v>
      </c>
      <c r="AC35" s="13" t="str">
        <f t="shared" si="4"/>
        <v>San Benito</v>
      </c>
      <c r="AD35" s="35">
        <f t="shared" si="5"/>
        <v>0.72577428023409074</v>
      </c>
      <c r="AE35" s="14"/>
    </row>
    <row r="36" spans="1:31">
      <c r="A36" s="29" t="s">
        <v>160</v>
      </c>
      <c r="B36" s="35">
        <v>0.72421335724038804</v>
      </c>
      <c r="I36" s="13"/>
      <c r="J36" s="13">
        <f t="shared" si="0"/>
        <v>12</v>
      </c>
      <c r="K36" s="13" t="str">
        <f t="shared" si="1"/>
        <v>Statewide</v>
      </c>
      <c r="L36" s="35">
        <f t="shared" si="2"/>
        <v>0.71799999999999997</v>
      </c>
      <c r="S36" s="29" t="s">
        <v>160</v>
      </c>
      <c r="T36" s="35">
        <v>0.72421335724038804</v>
      </c>
      <c r="AA36" s="13"/>
      <c r="AB36" s="13">
        <f t="shared" si="3"/>
        <v>9</v>
      </c>
      <c r="AC36" s="13" t="str">
        <f t="shared" si="4"/>
        <v>Solano</v>
      </c>
      <c r="AD36" s="35">
        <f t="shared" si="5"/>
        <v>0.72421335724038804</v>
      </c>
      <c r="AE36" s="14"/>
    </row>
    <row r="37" spans="1:31">
      <c r="A37" s="29" t="s">
        <v>171</v>
      </c>
      <c r="B37" s="35">
        <v>0.71799999999999997</v>
      </c>
      <c r="I37" s="13"/>
      <c r="J37" s="13">
        <f t="shared" si="0"/>
        <v>9</v>
      </c>
      <c r="K37" s="13" t="str">
        <f t="shared" si="1"/>
        <v>Orange</v>
      </c>
      <c r="L37" s="35">
        <f t="shared" si="2"/>
        <v>0.70869085351684036</v>
      </c>
      <c r="S37" s="29" t="s">
        <v>171</v>
      </c>
      <c r="T37" s="35">
        <v>0.71799999999999997</v>
      </c>
      <c r="AA37" s="13"/>
      <c r="AB37" s="13">
        <f t="shared" si="3"/>
        <v>12</v>
      </c>
      <c r="AC37" s="13" t="str">
        <f t="shared" si="4"/>
        <v>Statewide</v>
      </c>
      <c r="AD37" s="35">
        <f t="shared" si="5"/>
        <v>0.71799999999999997</v>
      </c>
      <c r="AE37" s="14"/>
    </row>
    <row r="38" spans="1:31">
      <c r="A38" s="29" t="s">
        <v>142</v>
      </c>
      <c r="B38" s="35">
        <v>0.70869085351684036</v>
      </c>
      <c r="I38" s="13"/>
      <c r="J38" s="13">
        <f t="shared" si="0"/>
        <v>9</v>
      </c>
      <c r="K38" s="13" t="str">
        <f t="shared" si="1"/>
        <v>Shasta</v>
      </c>
      <c r="L38" s="35">
        <f t="shared" si="2"/>
        <v>0.69832459683599102</v>
      </c>
      <c r="S38" s="29" t="s">
        <v>142</v>
      </c>
      <c r="T38" s="35">
        <v>0.70869085351684036</v>
      </c>
      <c r="AA38" s="13"/>
      <c r="AB38" s="13">
        <f t="shared" si="3"/>
        <v>9</v>
      </c>
      <c r="AC38" s="13" t="str">
        <f t="shared" si="4"/>
        <v>Orange</v>
      </c>
      <c r="AD38" s="35">
        <f t="shared" si="5"/>
        <v>0.70869085351684036</v>
      </c>
      <c r="AE38" s="14"/>
    </row>
    <row r="39" spans="1:31">
      <c r="A39" s="29" t="s">
        <v>157</v>
      </c>
      <c r="B39" s="35">
        <v>0.69832459683599102</v>
      </c>
      <c r="I39" s="13"/>
      <c r="J39" s="13">
        <f t="shared" si="0"/>
        <v>13</v>
      </c>
      <c r="K39" s="13" t="str">
        <f t="shared" si="1"/>
        <v>Santa Cruz</v>
      </c>
      <c r="L39" s="35">
        <f t="shared" si="2"/>
        <v>0.69593777607189411</v>
      </c>
      <c r="S39" s="29" t="s">
        <v>157</v>
      </c>
      <c r="T39" s="35">
        <v>0.69832459683599102</v>
      </c>
      <c r="AA39" s="13"/>
      <c r="AB39" s="13">
        <f t="shared" si="3"/>
        <v>9</v>
      </c>
      <c r="AC39" s="13" t="str">
        <f t="shared" si="4"/>
        <v>Shasta</v>
      </c>
      <c r="AD39" s="35">
        <f t="shared" si="5"/>
        <v>0.69832459683599102</v>
      </c>
      <c r="AE39" s="14"/>
    </row>
    <row r="40" spans="1:31" s="13" customFormat="1">
      <c r="A40" s="29" t="s">
        <v>156</v>
      </c>
      <c r="B40" s="35">
        <v>0.69593777607189411</v>
      </c>
      <c r="C40"/>
      <c r="D40"/>
      <c r="E40"/>
      <c r="F40"/>
      <c r="J40" s="13">
        <f t="shared" si="0"/>
        <v>9</v>
      </c>
      <c r="K40" s="13" t="str">
        <f t="shared" si="1"/>
        <v>Sutter</v>
      </c>
      <c r="L40" s="35">
        <f t="shared" si="2"/>
        <v>0.69078647912342162</v>
      </c>
      <c r="O40"/>
      <c r="P40"/>
      <c r="Q40"/>
      <c r="R40"/>
      <c r="S40" s="29" t="s">
        <v>156</v>
      </c>
      <c r="T40" s="35">
        <v>0.69593777607189411</v>
      </c>
      <c r="U40"/>
      <c r="V40"/>
      <c r="W40"/>
      <c r="X40"/>
      <c r="Y40"/>
      <c r="AB40" s="13">
        <f t="shared" si="3"/>
        <v>13</v>
      </c>
      <c r="AC40" s="13" t="str">
        <f t="shared" si="4"/>
        <v>Santa Cruz</v>
      </c>
      <c r="AD40" s="35">
        <f t="shared" si="5"/>
        <v>0.69593777607189411</v>
      </c>
      <c r="AE40" s="14"/>
    </row>
    <row r="41" spans="1:31" s="13" customFormat="1">
      <c r="A41" s="29" t="s">
        <v>163</v>
      </c>
      <c r="B41" s="35">
        <v>0.69078647912342162</v>
      </c>
      <c r="C41"/>
      <c r="D41"/>
      <c r="E41"/>
      <c r="F41"/>
      <c r="J41" s="13">
        <f t="shared" si="0"/>
        <v>12</v>
      </c>
      <c r="K41" s="13" t="str">
        <f t="shared" si="1"/>
        <v>Riverside</v>
      </c>
      <c r="L41" s="35">
        <f t="shared" si="2"/>
        <v>0.68214430948554894</v>
      </c>
      <c r="O41"/>
      <c r="P41"/>
      <c r="Q41"/>
      <c r="R41"/>
      <c r="S41" s="29" t="s">
        <v>163</v>
      </c>
      <c r="T41" s="35">
        <v>0.69078647912342162</v>
      </c>
      <c r="U41"/>
      <c r="V41"/>
      <c r="W41"/>
      <c r="X41"/>
      <c r="Y41"/>
      <c r="AB41" s="13">
        <f t="shared" si="3"/>
        <v>9</v>
      </c>
      <c r="AC41" s="13" t="str">
        <f t="shared" si="4"/>
        <v>Sutter</v>
      </c>
      <c r="AD41" s="35">
        <f t="shared" si="5"/>
        <v>0.69078647912342162</v>
      </c>
      <c r="AE41" s="14"/>
    </row>
    <row r="42" spans="1:31" s="13" customFormat="1">
      <c r="A42" s="29" t="s">
        <v>145</v>
      </c>
      <c r="B42" s="35">
        <v>0.68214430948554894</v>
      </c>
      <c r="C42"/>
      <c r="D42"/>
      <c r="E42"/>
      <c r="F42"/>
      <c r="J42" s="13">
        <f t="shared" si="0"/>
        <v>8</v>
      </c>
      <c r="K42" s="13" t="str">
        <f t="shared" si="1"/>
        <v>Modoc</v>
      </c>
      <c r="L42" s="35">
        <f t="shared" si="2"/>
        <v>0.67317691312255723</v>
      </c>
      <c r="O42"/>
      <c r="P42"/>
      <c r="Q42"/>
      <c r="R42"/>
      <c r="S42" s="29" t="s">
        <v>145</v>
      </c>
      <c r="T42" s="35">
        <v>0.68214430948554894</v>
      </c>
      <c r="U42"/>
      <c r="V42"/>
      <c r="W42"/>
      <c r="X42"/>
      <c r="Y42"/>
      <c r="AB42" s="13">
        <f t="shared" si="3"/>
        <v>12</v>
      </c>
      <c r="AC42" s="13" t="str">
        <f t="shared" si="4"/>
        <v>Riverside</v>
      </c>
      <c r="AD42" s="35">
        <f t="shared" si="5"/>
        <v>0.68214430948554894</v>
      </c>
      <c r="AE42" s="14"/>
    </row>
    <row r="43" spans="1:31" s="13" customFormat="1">
      <c r="A43" s="29" t="s">
        <v>137</v>
      </c>
      <c r="B43" s="35">
        <v>0.67317691312255723</v>
      </c>
      <c r="C43"/>
      <c r="D43"/>
      <c r="E43"/>
      <c r="F43"/>
      <c r="J43" s="13">
        <f t="shared" si="0"/>
        <v>7</v>
      </c>
      <c r="K43" s="13" t="str">
        <f t="shared" si="1"/>
        <v>Mono</v>
      </c>
      <c r="L43" s="35">
        <f t="shared" si="2"/>
        <v>0.67136044350635937</v>
      </c>
      <c r="O43"/>
      <c r="P43"/>
      <c r="Q43"/>
      <c r="R43"/>
      <c r="S43" s="29" t="s">
        <v>137</v>
      </c>
      <c r="T43" s="35">
        <v>0.67317691312255723</v>
      </c>
      <c r="U43"/>
      <c r="V43"/>
      <c r="W43"/>
      <c r="X43"/>
      <c r="Y43"/>
      <c r="AB43" s="13">
        <f t="shared" si="3"/>
        <v>8</v>
      </c>
      <c r="AC43" s="13" t="str">
        <f t="shared" si="4"/>
        <v>Modoc</v>
      </c>
      <c r="AD43" s="35">
        <f t="shared" si="5"/>
        <v>0.67317691312255723</v>
      </c>
      <c r="AE43" s="14"/>
    </row>
    <row r="44" spans="1:31" s="13" customFormat="1">
      <c r="A44" s="29" t="s">
        <v>138</v>
      </c>
      <c r="B44" s="35">
        <v>0.67136044350635937</v>
      </c>
      <c r="C44"/>
      <c r="D44"/>
      <c r="E44"/>
      <c r="F44"/>
      <c r="J44" s="13">
        <f t="shared" si="0"/>
        <v>9</v>
      </c>
      <c r="K44" s="13" t="str">
        <f t="shared" si="1"/>
        <v>Tehama</v>
      </c>
      <c r="L44" s="35">
        <f t="shared" si="2"/>
        <v>0.66257521702406119</v>
      </c>
      <c r="O44"/>
      <c r="P44"/>
      <c r="Q44"/>
      <c r="R44"/>
      <c r="S44" s="29" t="s">
        <v>138</v>
      </c>
      <c r="T44" s="35">
        <v>0.67136044350635937</v>
      </c>
      <c r="U44"/>
      <c r="V44"/>
      <c r="W44"/>
      <c r="X44"/>
      <c r="Y44"/>
      <c r="AB44" s="13">
        <f t="shared" si="3"/>
        <v>7</v>
      </c>
      <c r="AC44" s="13" t="str">
        <f t="shared" si="4"/>
        <v>Mono</v>
      </c>
      <c r="AD44" s="35">
        <f t="shared" si="5"/>
        <v>0.67136044350635937</v>
      </c>
      <c r="AE44" s="14"/>
    </row>
    <row r="45" spans="1:31" s="13" customFormat="1">
      <c r="A45" s="29" t="s">
        <v>164</v>
      </c>
      <c r="B45" s="35">
        <v>0.66257521702406119</v>
      </c>
      <c r="C45"/>
      <c r="D45"/>
      <c r="E45"/>
      <c r="F45"/>
      <c r="J45" s="13">
        <f t="shared" ref="J45:J71" si="6">LEN(A46)</f>
        <v>9</v>
      </c>
      <c r="K45" s="13" t="str">
        <f t="shared" ref="K45:K71" si="7">RIGHT(A46,J45-3)</f>
        <v>Alpine</v>
      </c>
      <c r="L45" s="35">
        <f t="shared" ref="L45:L71" si="8">B46</f>
        <v>0.66202868286556282</v>
      </c>
      <c r="O45"/>
      <c r="P45"/>
      <c r="Q45"/>
      <c r="R45"/>
      <c r="S45" s="29" t="s">
        <v>164</v>
      </c>
      <c r="T45" s="35">
        <v>0.66257521702406119</v>
      </c>
      <c r="U45"/>
      <c r="V45"/>
      <c r="W45"/>
      <c r="X45"/>
      <c r="Y45"/>
      <c r="AB45" s="13">
        <f t="shared" si="3"/>
        <v>9</v>
      </c>
      <c r="AC45" s="13" t="str">
        <f t="shared" si="4"/>
        <v>Tehama</v>
      </c>
      <c r="AD45" s="35">
        <f t="shared" si="5"/>
        <v>0.66257521702406119</v>
      </c>
      <c r="AE45" s="14"/>
    </row>
    <row r="46" spans="1:31" s="13" customFormat="1">
      <c r="A46" s="29" t="s">
        <v>173</v>
      </c>
      <c r="B46" s="35">
        <v>0.66202868286556282</v>
      </c>
      <c r="C46"/>
      <c r="D46"/>
      <c r="E46"/>
      <c r="F46"/>
      <c r="J46" s="13">
        <f t="shared" si="6"/>
        <v>10</v>
      </c>
      <c r="K46" s="13" t="str">
        <f t="shared" si="7"/>
        <v>Alameda</v>
      </c>
      <c r="L46" s="35">
        <f t="shared" si="8"/>
        <v>0.65972914021499374</v>
      </c>
      <c r="O46"/>
      <c r="P46"/>
      <c r="Q46"/>
      <c r="R46"/>
      <c r="S46" s="29" t="s">
        <v>173</v>
      </c>
      <c r="T46" s="35">
        <v>0.66202868286556282</v>
      </c>
      <c r="U46"/>
      <c r="V46"/>
      <c r="W46"/>
      <c r="X46"/>
      <c r="Y46"/>
      <c r="AB46" s="13">
        <f t="shared" si="3"/>
        <v>9</v>
      </c>
      <c r="AC46" s="13" t="str">
        <f t="shared" si="4"/>
        <v>Alpine</v>
      </c>
      <c r="AD46" s="35">
        <f t="shared" si="5"/>
        <v>0.66202868286556282</v>
      </c>
      <c r="AE46" s="14"/>
    </row>
    <row r="47" spans="1:31" s="13" customFormat="1">
      <c r="A47" s="29" t="s">
        <v>172</v>
      </c>
      <c r="B47" s="35">
        <v>0.65972914021499374</v>
      </c>
      <c r="C47"/>
      <c r="D47"/>
      <c r="E47"/>
      <c r="F47"/>
      <c r="J47" s="13">
        <f t="shared" si="6"/>
        <v>12</v>
      </c>
      <c r="K47" s="13" t="str">
        <f t="shared" si="7"/>
        <v>El Dorado</v>
      </c>
      <c r="L47" s="35">
        <f t="shared" si="8"/>
        <v>0.65780542448289747</v>
      </c>
      <c r="O47"/>
      <c r="P47"/>
      <c r="Q47"/>
      <c r="R47"/>
      <c r="S47" s="29" t="s">
        <v>172</v>
      </c>
      <c r="T47" s="35">
        <v>0.65972914021499374</v>
      </c>
      <c r="U47"/>
      <c r="V47"/>
      <c r="W47"/>
      <c r="X47"/>
      <c r="Y47"/>
      <c r="AB47" s="13">
        <f t="shared" si="3"/>
        <v>10</v>
      </c>
      <c r="AC47" s="13" t="str">
        <f t="shared" si="4"/>
        <v>Alameda</v>
      </c>
      <c r="AD47" s="35">
        <f t="shared" si="5"/>
        <v>0.65972914021499374</v>
      </c>
      <c r="AE47" s="14"/>
    </row>
    <row r="48" spans="1:31" s="13" customFormat="1">
      <c r="A48" s="29" t="s">
        <v>180</v>
      </c>
      <c r="B48" s="35">
        <v>0.65780542448289747</v>
      </c>
      <c r="C48"/>
      <c r="D48"/>
      <c r="E48"/>
      <c r="F48"/>
      <c r="J48" s="13">
        <f t="shared" si="6"/>
        <v>16</v>
      </c>
      <c r="K48" s="13" t="str">
        <f t="shared" si="7"/>
        <v>San Francisco</v>
      </c>
      <c r="L48" s="35">
        <f t="shared" si="8"/>
        <v>0.65602762967099149</v>
      </c>
      <c r="O48"/>
      <c r="P48"/>
      <c r="Q48"/>
      <c r="R48"/>
      <c r="S48" s="29" t="s">
        <v>180</v>
      </c>
      <c r="T48" s="35">
        <v>0.65780542448289747</v>
      </c>
      <c r="U48"/>
      <c r="V48"/>
      <c r="W48"/>
      <c r="X48"/>
      <c r="Y48"/>
      <c r="AB48" s="13">
        <f t="shared" si="3"/>
        <v>12</v>
      </c>
      <c r="AC48" s="13" t="str">
        <f t="shared" si="4"/>
        <v>El Dorado</v>
      </c>
      <c r="AD48" s="35">
        <f t="shared" si="5"/>
        <v>0.65780542448289747</v>
      </c>
      <c r="AE48" s="14"/>
    </row>
    <row r="49" spans="1:31" s="13" customFormat="1">
      <c r="A49" s="29" t="s">
        <v>150</v>
      </c>
      <c r="B49" s="35">
        <v>0.65602762967099149</v>
      </c>
      <c r="C49"/>
      <c r="D49"/>
      <c r="E49"/>
      <c r="F49"/>
      <c r="J49" s="13">
        <f t="shared" si="6"/>
        <v>9</v>
      </c>
      <c r="K49" s="13" t="str">
        <f t="shared" si="7"/>
        <v>Sonoma</v>
      </c>
      <c r="L49" s="35">
        <f t="shared" si="8"/>
        <v>0.65466029685810867</v>
      </c>
      <c r="O49"/>
      <c r="P49"/>
      <c r="Q49"/>
      <c r="R49"/>
      <c r="S49" s="29" t="s">
        <v>150</v>
      </c>
      <c r="T49" s="35">
        <v>0.65602762967099149</v>
      </c>
      <c r="U49"/>
      <c r="V49"/>
      <c r="W49"/>
      <c r="X49"/>
      <c r="Y49"/>
      <c r="AB49" s="13">
        <f t="shared" si="3"/>
        <v>16</v>
      </c>
      <c r="AC49" s="13" t="str">
        <f t="shared" si="4"/>
        <v>San Francisco</v>
      </c>
      <c r="AD49" s="35">
        <f t="shared" si="5"/>
        <v>0.65602762967099149</v>
      </c>
      <c r="AE49" s="14"/>
    </row>
    <row r="50" spans="1:31" s="13" customFormat="1">
      <c r="A50" s="29" t="s">
        <v>161</v>
      </c>
      <c r="B50" s="35">
        <v>0.65466029685810867</v>
      </c>
      <c r="C50"/>
      <c r="D50"/>
      <c r="E50"/>
      <c r="F50"/>
      <c r="J50" s="13">
        <f t="shared" si="6"/>
        <v>12</v>
      </c>
      <c r="K50" s="13" t="str">
        <f t="shared" si="7"/>
        <v>Mendocino</v>
      </c>
      <c r="L50" s="35">
        <f t="shared" si="8"/>
        <v>0.64924075286613914</v>
      </c>
      <c r="O50"/>
      <c r="P50"/>
      <c r="Q50"/>
      <c r="R50"/>
      <c r="S50" s="29" t="s">
        <v>161</v>
      </c>
      <c r="T50" s="35">
        <v>0.65466029685810867</v>
      </c>
      <c r="U50"/>
      <c r="V50"/>
      <c r="W50"/>
      <c r="X50"/>
      <c r="Y50"/>
      <c r="AB50" s="13">
        <f t="shared" si="3"/>
        <v>9</v>
      </c>
      <c r="AC50" s="13" t="str">
        <f t="shared" si="4"/>
        <v>Sonoma</v>
      </c>
      <c r="AD50" s="35">
        <f t="shared" si="5"/>
        <v>0.65466029685810867</v>
      </c>
      <c r="AE50" s="14"/>
    </row>
    <row r="51" spans="1:31" s="13" customFormat="1">
      <c r="A51" s="29" t="s">
        <v>135</v>
      </c>
      <c r="B51" s="35">
        <v>0.64924075286613914</v>
      </c>
      <c r="C51"/>
      <c r="D51"/>
      <c r="E51"/>
      <c r="F51"/>
      <c r="J51" s="13">
        <f t="shared" si="6"/>
        <v>14</v>
      </c>
      <c r="K51" s="13" t="str">
        <f t="shared" si="7"/>
        <v>Los Angeles</v>
      </c>
      <c r="L51" s="35">
        <f t="shared" si="8"/>
        <v>0.64907713761538643</v>
      </c>
      <c r="O51"/>
      <c r="P51"/>
      <c r="Q51"/>
      <c r="R51"/>
      <c r="S51" s="29" t="s">
        <v>135</v>
      </c>
      <c r="T51" s="35">
        <v>0.64924075286613914</v>
      </c>
      <c r="U51"/>
      <c r="V51"/>
      <c r="W51"/>
      <c r="X51"/>
      <c r="Y51"/>
      <c r="AB51" s="13">
        <f t="shared" si="3"/>
        <v>12</v>
      </c>
      <c r="AC51" s="13" t="str">
        <f t="shared" si="4"/>
        <v>Mendocino</v>
      </c>
      <c r="AD51" s="35">
        <f t="shared" si="5"/>
        <v>0.64924075286613914</v>
      </c>
      <c r="AE51" s="14"/>
    </row>
    <row r="52" spans="1:31" s="13" customFormat="1">
      <c r="A52" s="29" t="s">
        <v>131</v>
      </c>
      <c r="B52" s="35">
        <v>0.64907713761538643</v>
      </c>
      <c r="C52"/>
      <c r="D52"/>
      <c r="E52"/>
      <c r="F52"/>
      <c r="J52" s="13">
        <f t="shared" si="6"/>
        <v>11</v>
      </c>
      <c r="K52" s="13" t="str">
        <f t="shared" si="7"/>
        <v>Siskiyou</v>
      </c>
      <c r="L52" s="35">
        <f t="shared" si="8"/>
        <v>0.6374779888999258</v>
      </c>
      <c r="O52"/>
      <c r="P52"/>
      <c r="Q52"/>
      <c r="R52"/>
      <c r="S52" s="29" t="s">
        <v>131</v>
      </c>
      <c r="T52" s="35">
        <v>0.64907713761538643</v>
      </c>
      <c r="U52"/>
      <c r="V52"/>
      <c r="W52"/>
      <c r="X52"/>
      <c r="Y52"/>
      <c r="AB52" s="13">
        <f t="shared" si="3"/>
        <v>14</v>
      </c>
      <c r="AC52" s="13" t="str">
        <f t="shared" si="4"/>
        <v>Los Angeles</v>
      </c>
      <c r="AD52" s="35">
        <f t="shared" si="5"/>
        <v>0.64907713761538643</v>
      </c>
      <c r="AE52" s="14"/>
    </row>
    <row r="53" spans="1:31" s="13" customFormat="1">
      <c r="A53" s="29" t="s">
        <v>159</v>
      </c>
      <c r="B53" s="35">
        <v>0.6374779888999258</v>
      </c>
      <c r="C53"/>
      <c r="D53"/>
      <c r="E53"/>
      <c r="F53"/>
      <c r="J53" s="13">
        <f t="shared" si="6"/>
        <v>11</v>
      </c>
      <c r="K53" s="13" t="str">
        <f t="shared" si="7"/>
        <v>Humboldt</v>
      </c>
      <c r="L53" s="35">
        <f t="shared" si="8"/>
        <v>0.63535420192838332</v>
      </c>
      <c r="O53"/>
      <c r="P53"/>
      <c r="Q53"/>
      <c r="R53"/>
      <c r="S53" s="29" t="s">
        <v>159</v>
      </c>
      <c r="T53" s="35">
        <v>0.6374779888999258</v>
      </c>
      <c r="U53"/>
      <c r="V53"/>
      <c r="W53"/>
      <c r="X53"/>
      <c r="Y53"/>
      <c r="AB53" s="13">
        <f t="shared" si="3"/>
        <v>11</v>
      </c>
      <c r="AC53" s="13" t="str">
        <f t="shared" si="4"/>
        <v>Siskiyou</v>
      </c>
      <c r="AD53" s="35">
        <f t="shared" si="5"/>
        <v>0.6374779888999258</v>
      </c>
      <c r="AE53" s="14"/>
    </row>
    <row r="54" spans="1:31" s="13" customFormat="1">
      <c r="A54" s="29" t="s">
        <v>124</v>
      </c>
      <c r="B54" s="35">
        <v>0.63535420192838332</v>
      </c>
      <c r="C54"/>
      <c r="D54"/>
      <c r="E54"/>
      <c r="F54"/>
      <c r="J54" s="13">
        <f t="shared" si="6"/>
        <v>11</v>
      </c>
      <c r="K54" s="13" t="str">
        <f t="shared" si="7"/>
        <v>Mariposa</v>
      </c>
      <c r="L54" s="35">
        <f t="shared" si="8"/>
        <v>0.63395687671125978</v>
      </c>
      <c r="O54"/>
      <c r="P54"/>
      <c r="Q54"/>
      <c r="R54"/>
      <c r="S54" s="29" t="s">
        <v>124</v>
      </c>
      <c r="T54" s="35">
        <v>0.63535420192838332</v>
      </c>
      <c r="U54"/>
      <c r="V54"/>
      <c r="W54"/>
      <c r="X54"/>
      <c r="Y54"/>
      <c r="AB54" s="13">
        <f t="shared" si="3"/>
        <v>11</v>
      </c>
      <c r="AC54" s="13" t="str">
        <f t="shared" si="4"/>
        <v>Humboldt</v>
      </c>
      <c r="AD54" s="35">
        <f t="shared" si="5"/>
        <v>0.63535420192838332</v>
      </c>
      <c r="AE54" s="14"/>
    </row>
    <row r="55" spans="1:31" s="13" customFormat="1">
      <c r="A55" s="29" t="s">
        <v>134</v>
      </c>
      <c r="B55" s="35">
        <v>0.63395687671125978</v>
      </c>
      <c r="C55"/>
      <c r="D55"/>
      <c r="E55"/>
      <c r="F55"/>
      <c r="J55" s="13">
        <f t="shared" si="6"/>
        <v>8</v>
      </c>
      <c r="K55" s="13" t="str">
        <f t="shared" si="7"/>
        <v>Butte</v>
      </c>
      <c r="L55" s="35">
        <f t="shared" si="8"/>
        <v>0.6327823483995374</v>
      </c>
      <c r="O55"/>
      <c r="P55"/>
      <c r="Q55"/>
      <c r="R55"/>
      <c r="S55" s="29" t="s">
        <v>134</v>
      </c>
      <c r="T55" s="35">
        <v>0.63395687671125978</v>
      </c>
      <c r="U55"/>
      <c r="V55"/>
      <c r="W55"/>
      <c r="X55"/>
      <c r="Y55"/>
      <c r="AB55" s="13">
        <f t="shared" si="3"/>
        <v>11</v>
      </c>
      <c r="AC55" s="13" t="str">
        <f t="shared" si="4"/>
        <v>Mariposa</v>
      </c>
      <c r="AD55" s="35">
        <f t="shared" si="5"/>
        <v>0.63395687671125978</v>
      </c>
      <c r="AE55" s="14"/>
    </row>
    <row r="56" spans="1:31" s="13" customFormat="1">
      <c r="A56" s="29" t="s">
        <v>175</v>
      </c>
      <c r="B56" s="35">
        <v>0.6327823483995374</v>
      </c>
      <c r="C56"/>
      <c r="D56"/>
      <c r="E56"/>
      <c r="F56"/>
      <c r="J56" s="13">
        <f t="shared" si="6"/>
        <v>9</v>
      </c>
      <c r="K56" s="13" t="str">
        <f t="shared" si="7"/>
        <v>Sierra</v>
      </c>
      <c r="L56" s="35">
        <f t="shared" si="8"/>
        <v>0.63037509363759825</v>
      </c>
      <c r="O56"/>
      <c r="P56"/>
      <c r="Q56"/>
      <c r="R56"/>
      <c r="S56" s="29" t="s">
        <v>175</v>
      </c>
      <c r="T56" s="35">
        <v>0.6327823483995374</v>
      </c>
      <c r="U56"/>
      <c r="V56"/>
      <c r="W56"/>
      <c r="X56"/>
      <c r="Y56"/>
      <c r="AB56" s="13">
        <f t="shared" si="3"/>
        <v>8</v>
      </c>
      <c r="AC56" s="13" t="str">
        <f t="shared" si="4"/>
        <v>Butte</v>
      </c>
      <c r="AD56" s="35">
        <f t="shared" si="5"/>
        <v>0.6327823483995374</v>
      </c>
      <c r="AE56" s="14"/>
    </row>
    <row r="57" spans="1:31" s="13" customFormat="1">
      <c r="A57" s="29" t="s">
        <v>158</v>
      </c>
      <c r="B57" s="35">
        <v>0.63037509363759825</v>
      </c>
      <c r="C57"/>
      <c r="D57"/>
      <c r="E57"/>
      <c r="F57"/>
      <c r="J57" s="13">
        <f t="shared" si="6"/>
        <v>8</v>
      </c>
      <c r="K57" s="13" t="str">
        <f t="shared" si="7"/>
        <v>Glenn</v>
      </c>
      <c r="L57" s="35">
        <f t="shared" si="8"/>
        <v>0.62930299485295238</v>
      </c>
      <c r="O57"/>
      <c r="P57"/>
      <c r="Q57"/>
      <c r="R57"/>
      <c r="S57" s="29" t="s">
        <v>158</v>
      </c>
      <c r="T57" s="35">
        <v>0.63037509363759825</v>
      </c>
      <c r="U57"/>
      <c r="V57"/>
      <c r="W57"/>
      <c r="X57"/>
      <c r="Y57"/>
      <c r="AB57" s="13">
        <f t="shared" si="3"/>
        <v>9</v>
      </c>
      <c r="AC57" s="13" t="str">
        <f t="shared" si="4"/>
        <v>Sierra</v>
      </c>
      <c r="AD57" s="35">
        <f t="shared" si="5"/>
        <v>0.63037509363759825</v>
      </c>
      <c r="AE57" s="14"/>
    </row>
    <row r="58" spans="1:31" s="13" customFormat="1">
      <c r="A58" s="29" t="s">
        <v>123</v>
      </c>
      <c r="B58" s="35">
        <v>0.62930299485295238</v>
      </c>
      <c r="C58"/>
      <c r="D58"/>
      <c r="E58"/>
      <c r="F58"/>
      <c r="J58" s="13">
        <f t="shared" si="6"/>
        <v>15</v>
      </c>
      <c r="K58" s="13" t="str">
        <f t="shared" si="7"/>
        <v>Contra Costa</v>
      </c>
      <c r="L58" s="35">
        <f t="shared" si="8"/>
        <v>0.62908731910841476</v>
      </c>
      <c r="O58"/>
      <c r="P58"/>
      <c r="Q58"/>
      <c r="R58"/>
      <c r="S58" s="29" t="s">
        <v>123</v>
      </c>
      <c r="T58" s="35">
        <v>0.62930299485295238</v>
      </c>
      <c r="U58"/>
      <c r="V58"/>
      <c r="W58"/>
      <c r="X58"/>
      <c r="Y58"/>
      <c r="AB58" s="13">
        <f t="shared" si="3"/>
        <v>8</v>
      </c>
      <c r="AC58" s="13" t="str">
        <f t="shared" si="4"/>
        <v>Glenn</v>
      </c>
      <c r="AD58" s="35">
        <f t="shared" si="5"/>
        <v>0.62930299485295238</v>
      </c>
      <c r="AE58" s="14"/>
    </row>
    <row r="59" spans="1:31" s="13" customFormat="1">
      <c r="A59" s="29" t="s">
        <v>178</v>
      </c>
      <c r="B59" s="35">
        <v>0.62908731910841476</v>
      </c>
      <c r="C59"/>
      <c r="D59"/>
      <c r="E59"/>
      <c r="F59"/>
      <c r="J59" s="13">
        <f t="shared" si="6"/>
        <v>11</v>
      </c>
      <c r="K59" s="13" t="str">
        <f t="shared" si="7"/>
        <v>Tuolumne</v>
      </c>
      <c r="L59" s="35">
        <f t="shared" si="8"/>
        <v>0.61382734172807729</v>
      </c>
      <c r="O59"/>
      <c r="P59"/>
      <c r="Q59"/>
      <c r="R59"/>
      <c r="S59" s="29" t="s">
        <v>178</v>
      </c>
      <c r="T59" s="35">
        <v>0.62908731910841476</v>
      </c>
      <c r="U59"/>
      <c r="V59"/>
      <c r="W59"/>
      <c r="X59"/>
      <c r="Y59"/>
      <c r="AB59" s="13">
        <f t="shared" si="3"/>
        <v>15</v>
      </c>
      <c r="AC59" s="13" t="str">
        <f t="shared" si="4"/>
        <v>Contra Costa</v>
      </c>
      <c r="AD59" s="35">
        <f t="shared" si="5"/>
        <v>0.62908731910841476</v>
      </c>
      <c r="AE59" s="14"/>
    </row>
    <row r="60" spans="1:31" s="13" customFormat="1">
      <c r="A60" s="29" t="s">
        <v>167</v>
      </c>
      <c r="B60" s="35">
        <v>0.61382734172807729</v>
      </c>
      <c r="C60"/>
      <c r="D60"/>
      <c r="E60"/>
      <c r="F60"/>
      <c r="J60" s="13">
        <f t="shared" si="6"/>
        <v>12</v>
      </c>
      <c r="K60" s="13" t="str">
        <f t="shared" si="7"/>
        <v>San Diego</v>
      </c>
      <c r="L60" s="35">
        <f t="shared" si="8"/>
        <v>0.61108753941230021</v>
      </c>
      <c r="O60"/>
      <c r="P60"/>
      <c r="Q60"/>
      <c r="R60"/>
      <c r="S60" s="29" t="s">
        <v>167</v>
      </c>
      <c r="T60" s="35">
        <v>0.61382734172807729</v>
      </c>
      <c r="U60"/>
      <c r="V60"/>
      <c r="W60"/>
      <c r="X60"/>
      <c r="Y60"/>
      <c r="AB60" s="13">
        <f t="shared" si="3"/>
        <v>11</v>
      </c>
      <c r="AC60" s="13" t="str">
        <f t="shared" si="4"/>
        <v>Tuolumne</v>
      </c>
      <c r="AD60" s="35">
        <f t="shared" si="5"/>
        <v>0.61382734172807729</v>
      </c>
      <c r="AE60" s="14"/>
    </row>
    <row r="61" spans="1:31" s="13" customFormat="1">
      <c r="A61" s="29" t="s">
        <v>149</v>
      </c>
      <c r="B61" s="35">
        <v>0.61108753941230021</v>
      </c>
      <c r="C61"/>
      <c r="D61"/>
      <c r="E61"/>
      <c r="F61"/>
      <c r="J61" s="13">
        <f t="shared" si="6"/>
        <v>16</v>
      </c>
      <c r="K61" s="13" t="str">
        <f t="shared" si="7"/>
        <v>Santa Barbara</v>
      </c>
      <c r="L61" s="35">
        <f t="shared" si="8"/>
        <v>0.60274515876352186</v>
      </c>
      <c r="O61"/>
      <c r="P61"/>
      <c r="Q61"/>
      <c r="R61"/>
      <c r="S61" s="29" t="s">
        <v>149</v>
      </c>
      <c r="T61" s="35">
        <v>0.61108753941230021</v>
      </c>
      <c r="U61"/>
      <c r="V61"/>
      <c r="W61"/>
      <c r="X61"/>
      <c r="Y61"/>
      <c r="AB61" s="13">
        <f t="shared" si="3"/>
        <v>12</v>
      </c>
      <c r="AC61" s="13" t="str">
        <f t="shared" si="4"/>
        <v>San Diego</v>
      </c>
      <c r="AD61" s="35">
        <f t="shared" si="5"/>
        <v>0.61108753941230021</v>
      </c>
      <c r="AE61" s="14"/>
    </row>
    <row r="62" spans="1:31" s="13" customFormat="1">
      <c r="A62" s="29" t="s">
        <v>154</v>
      </c>
      <c r="B62" s="35">
        <v>0.60274515876352186</v>
      </c>
      <c r="C62"/>
      <c r="D62"/>
      <c r="E62"/>
      <c r="F62"/>
      <c r="J62" s="13">
        <f t="shared" si="6"/>
        <v>14</v>
      </c>
      <c r="K62" s="13" t="str">
        <f t="shared" si="7"/>
        <v>Santa Clara</v>
      </c>
      <c r="L62" s="35">
        <f t="shared" si="8"/>
        <v>0.57522677671240685</v>
      </c>
      <c r="O62"/>
      <c r="P62"/>
      <c r="Q62"/>
      <c r="R62"/>
      <c r="S62" s="29" t="s">
        <v>154</v>
      </c>
      <c r="T62" s="35">
        <v>0.60274515876352186</v>
      </c>
      <c r="U62"/>
      <c r="V62"/>
      <c r="W62"/>
      <c r="X62"/>
      <c r="Y62"/>
      <c r="AB62" s="13">
        <f t="shared" si="3"/>
        <v>16</v>
      </c>
      <c r="AC62" s="13" t="str">
        <f t="shared" si="4"/>
        <v>Santa Barbara</v>
      </c>
      <c r="AD62" s="35">
        <f t="shared" si="5"/>
        <v>0.60274515876352186</v>
      </c>
      <c r="AE62" s="14"/>
    </row>
    <row r="63" spans="1:31" s="13" customFormat="1">
      <c r="A63" s="29" t="s">
        <v>155</v>
      </c>
      <c r="B63" s="35">
        <v>0.57522677671240685</v>
      </c>
      <c r="C63"/>
      <c r="D63"/>
      <c r="E63"/>
      <c r="F63"/>
      <c r="J63" s="13">
        <f t="shared" si="6"/>
        <v>12</v>
      </c>
      <c r="K63" s="13" t="str">
        <f t="shared" si="7"/>
        <v>San Mateo</v>
      </c>
      <c r="L63" s="35">
        <f t="shared" si="8"/>
        <v>0.55247618470566817</v>
      </c>
      <c r="O63"/>
      <c r="P63"/>
      <c r="Q63"/>
      <c r="R63"/>
      <c r="S63" s="29" t="s">
        <v>155</v>
      </c>
      <c r="T63" s="35">
        <v>0.57522677671240685</v>
      </c>
      <c r="U63"/>
      <c r="V63"/>
      <c r="W63"/>
      <c r="X63"/>
      <c r="Y63"/>
      <c r="AB63" s="13">
        <f t="shared" si="3"/>
        <v>14</v>
      </c>
      <c r="AC63" s="13" t="str">
        <f t="shared" si="4"/>
        <v>Santa Clara</v>
      </c>
      <c r="AD63" s="35">
        <f t="shared" si="5"/>
        <v>0.57522677671240685</v>
      </c>
      <c r="AE63" s="14"/>
    </row>
    <row r="64" spans="1:31" s="13" customFormat="1">
      <c r="A64" s="29" t="s">
        <v>153</v>
      </c>
      <c r="B64" s="35">
        <v>0.55247618470566817</v>
      </c>
      <c r="C64"/>
      <c r="D64"/>
      <c r="E64"/>
      <c r="F64"/>
      <c r="J64" s="13">
        <f t="shared" si="6"/>
        <v>10</v>
      </c>
      <c r="K64" s="13" t="str">
        <f t="shared" si="7"/>
        <v>Trinity</v>
      </c>
      <c r="L64" s="35">
        <f t="shared" si="8"/>
        <v>0.5510194894712902</v>
      </c>
      <c r="O64"/>
      <c r="P64"/>
      <c r="Q64"/>
      <c r="R64"/>
      <c r="S64" s="29" t="s">
        <v>153</v>
      </c>
      <c r="T64" s="35">
        <v>0.55247618470566817</v>
      </c>
      <c r="U64"/>
      <c r="V64"/>
      <c r="W64"/>
      <c r="X64"/>
      <c r="Y64"/>
      <c r="AB64" s="13">
        <f t="shared" si="3"/>
        <v>12</v>
      </c>
      <c r="AC64" s="13" t="str">
        <f t="shared" si="4"/>
        <v>San Mateo</v>
      </c>
      <c r="AD64" s="35">
        <f t="shared" si="5"/>
        <v>0.55247618470566817</v>
      </c>
      <c r="AE64" s="14"/>
    </row>
    <row r="65" spans="1:31" s="13" customFormat="1">
      <c r="A65" s="29" t="s">
        <v>165</v>
      </c>
      <c r="B65" s="35">
        <v>0.5510194894712902</v>
      </c>
      <c r="C65"/>
      <c r="D65"/>
      <c r="E65"/>
      <c r="F65"/>
      <c r="J65" s="13">
        <f t="shared" si="6"/>
        <v>18</v>
      </c>
      <c r="K65" s="13" t="str">
        <f t="shared" si="7"/>
        <v>San Luis Obispo</v>
      </c>
      <c r="L65" s="35">
        <f t="shared" si="8"/>
        <v>0.51797463481204253</v>
      </c>
      <c r="O65"/>
      <c r="P65"/>
      <c r="Q65"/>
      <c r="R65"/>
      <c r="S65" s="29" t="s">
        <v>165</v>
      </c>
      <c r="T65" s="35">
        <v>0.5510194894712902</v>
      </c>
      <c r="U65"/>
      <c r="V65"/>
      <c r="W65"/>
      <c r="X65"/>
      <c r="Y65"/>
      <c r="AB65" s="13">
        <f t="shared" si="3"/>
        <v>10</v>
      </c>
      <c r="AC65" s="13" t="str">
        <f t="shared" si="4"/>
        <v>Trinity</v>
      </c>
      <c r="AD65" s="35">
        <f t="shared" si="5"/>
        <v>0.5510194894712902</v>
      </c>
      <c r="AE65" s="14"/>
    </row>
    <row r="66" spans="1:31" s="13" customFormat="1">
      <c r="A66" s="29" t="s">
        <v>152</v>
      </c>
      <c r="B66" s="35">
        <v>0.51797463481204253</v>
      </c>
      <c r="C66"/>
      <c r="D66"/>
      <c r="E66"/>
      <c r="F66"/>
      <c r="J66" s="13">
        <f t="shared" si="6"/>
        <v>9</v>
      </c>
      <c r="K66" s="13" t="str">
        <f t="shared" si="7"/>
        <v>Placer</v>
      </c>
      <c r="L66" s="35">
        <f t="shared" si="8"/>
        <v>0.50704503236481235</v>
      </c>
      <c r="O66"/>
      <c r="P66"/>
      <c r="Q66"/>
      <c r="R66"/>
      <c r="S66" s="29" t="s">
        <v>152</v>
      </c>
      <c r="T66" s="35">
        <v>0.51797463481204253</v>
      </c>
      <c r="U66"/>
      <c r="V66"/>
      <c r="W66"/>
      <c r="X66"/>
      <c r="Y66"/>
      <c r="AB66" s="13">
        <f t="shared" si="3"/>
        <v>18</v>
      </c>
      <c r="AC66" s="13" t="str">
        <f t="shared" si="4"/>
        <v>San Luis Obispo</v>
      </c>
      <c r="AD66" s="35">
        <f t="shared" si="5"/>
        <v>0.51797463481204253</v>
      </c>
      <c r="AE66" s="14"/>
    </row>
    <row r="67" spans="1:31" s="13" customFormat="1">
      <c r="A67" s="29" t="s">
        <v>143</v>
      </c>
      <c r="B67" s="35">
        <v>0.50704503236481235</v>
      </c>
      <c r="C67"/>
      <c r="D67"/>
      <c r="E67"/>
      <c r="F67"/>
      <c r="J67" s="13">
        <f t="shared" si="6"/>
        <v>8</v>
      </c>
      <c r="K67" s="13" t="str">
        <f t="shared" si="7"/>
        <v>Marin</v>
      </c>
      <c r="L67" s="35">
        <f t="shared" si="8"/>
        <v>0.50107384148219314</v>
      </c>
      <c r="O67"/>
      <c r="P67"/>
      <c r="Q67"/>
      <c r="R67"/>
      <c r="S67" s="29" t="s">
        <v>143</v>
      </c>
      <c r="T67" s="35">
        <v>0.50704503236481235</v>
      </c>
      <c r="U67"/>
      <c r="V67"/>
      <c r="W67"/>
      <c r="X67"/>
      <c r="Y67"/>
      <c r="AB67" s="13">
        <f t="shared" si="3"/>
        <v>9</v>
      </c>
      <c r="AC67" s="13" t="str">
        <f t="shared" si="4"/>
        <v>Placer</v>
      </c>
      <c r="AD67" s="35">
        <f t="shared" si="5"/>
        <v>0.50704503236481235</v>
      </c>
      <c r="AE67" s="14"/>
    </row>
    <row r="68" spans="1:31" s="13" customFormat="1">
      <c r="A68" s="29" t="s">
        <v>133</v>
      </c>
      <c r="B68" s="35">
        <v>0.50107384148219314</v>
      </c>
      <c r="C68"/>
      <c r="D68"/>
      <c r="E68"/>
      <c r="F68"/>
      <c r="J68" s="13">
        <f t="shared" si="6"/>
        <v>9</v>
      </c>
      <c r="K68" s="13" t="str">
        <f t="shared" si="7"/>
        <v>Nevada</v>
      </c>
      <c r="L68" s="35">
        <f t="shared" si="8"/>
        <v>0.48699999999999999</v>
      </c>
      <c r="O68"/>
      <c r="P68"/>
      <c r="Q68"/>
      <c r="R68"/>
      <c r="S68" s="29" t="s">
        <v>133</v>
      </c>
      <c r="T68" s="35">
        <v>0.50107384148219314</v>
      </c>
      <c r="U68"/>
      <c r="V68"/>
      <c r="W68"/>
      <c r="X68"/>
      <c r="Y68"/>
      <c r="AB68" s="13">
        <f t="shared" si="3"/>
        <v>8</v>
      </c>
      <c r="AC68" s="13" t="str">
        <f t="shared" si="4"/>
        <v>Marin</v>
      </c>
      <c r="AD68" s="35">
        <f t="shared" si="5"/>
        <v>0.50107384148219314</v>
      </c>
      <c r="AE68" s="14"/>
    </row>
    <row r="69" spans="1:31" s="13" customFormat="1">
      <c r="A69" s="29" t="s">
        <v>141</v>
      </c>
      <c r="B69" s="35">
        <v>0.48699999999999999</v>
      </c>
      <c r="C69"/>
      <c r="D69"/>
      <c r="E69"/>
      <c r="F69"/>
      <c r="J69" s="13">
        <f t="shared" si="6"/>
        <v>7</v>
      </c>
      <c r="K69" s="13" t="str">
        <f t="shared" si="7"/>
        <v>Yolo</v>
      </c>
      <c r="L69" s="35">
        <f t="shared" si="8"/>
        <v>0.45214665360477702</v>
      </c>
      <c r="O69"/>
      <c r="P69"/>
      <c r="Q69"/>
      <c r="R69"/>
      <c r="S69" s="29" t="s">
        <v>141</v>
      </c>
      <c r="T69" s="35">
        <v>0.48699999999999999</v>
      </c>
      <c r="U69"/>
      <c r="V69"/>
      <c r="W69"/>
      <c r="X69"/>
      <c r="Y69"/>
      <c r="AB69" s="13">
        <f t="shared" si="3"/>
        <v>9</v>
      </c>
      <c r="AC69" s="13" t="str">
        <f t="shared" si="4"/>
        <v>Nevada</v>
      </c>
      <c r="AD69" s="35">
        <f t="shared" si="5"/>
        <v>0.48699999999999999</v>
      </c>
      <c r="AE69" s="14"/>
    </row>
    <row r="70" spans="1:31" s="13" customFormat="1">
      <c r="A70" s="29" t="s">
        <v>169</v>
      </c>
      <c r="B70" s="35">
        <v>0.45214665360477702</v>
      </c>
      <c r="C70"/>
      <c r="D70"/>
      <c r="E70"/>
      <c r="F70"/>
      <c r="J70" s="13">
        <f t="shared" si="6"/>
        <v>7</v>
      </c>
      <c r="K70" s="13" t="str">
        <f t="shared" si="7"/>
        <v>Napa</v>
      </c>
      <c r="L70" s="35">
        <f t="shared" si="8"/>
        <v>0.432</v>
      </c>
      <c r="O70"/>
      <c r="P70"/>
      <c r="Q70"/>
      <c r="R70"/>
      <c r="S70" s="29" t="s">
        <v>169</v>
      </c>
      <c r="T70" s="35">
        <v>0.45214665360477702</v>
      </c>
      <c r="U70"/>
      <c r="V70"/>
      <c r="W70"/>
      <c r="X70"/>
      <c r="Y70"/>
      <c r="AB70" s="13">
        <f t="shared" si="3"/>
        <v>7</v>
      </c>
      <c r="AC70" s="13" t="str">
        <f t="shared" si="4"/>
        <v>Yolo</v>
      </c>
      <c r="AD70" s="35">
        <f t="shared" si="5"/>
        <v>0.45214665360477702</v>
      </c>
      <c r="AE70" s="14"/>
    </row>
    <row r="71" spans="1:31" s="13" customFormat="1">
      <c r="A71" s="29" t="s">
        <v>140</v>
      </c>
      <c r="B71" s="35">
        <v>0.432</v>
      </c>
      <c r="C71"/>
      <c r="D71"/>
      <c r="E71"/>
      <c r="F71"/>
      <c r="J71" s="13">
        <f t="shared" si="6"/>
        <v>9</v>
      </c>
      <c r="K71" s="13" t="str">
        <f t="shared" si="7"/>
        <v>Colusa</v>
      </c>
      <c r="L71" s="35">
        <f t="shared" si="8"/>
        <v>0.41331202391880584</v>
      </c>
      <c r="O71"/>
      <c r="P71"/>
      <c r="Q71"/>
      <c r="R71"/>
      <c r="S71" s="29" t="s">
        <v>140</v>
      </c>
      <c r="T71" s="35">
        <v>0.432</v>
      </c>
      <c r="U71"/>
      <c r="V71"/>
      <c r="W71"/>
      <c r="X71"/>
      <c r="Y71"/>
      <c r="AB71" s="13">
        <f t="shared" si="3"/>
        <v>7</v>
      </c>
      <c r="AC71" s="13" t="str">
        <f t="shared" si="4"/>
        <v>Napa</v>
      </c>
      <c r="AD71" s="35">
        <f t="shared" si="5"/>
        <v>0.432</v>
      </c>
      <c r="AE71" s="14"/>
    </row>
    <row r="72" spans="1:31" s="13" customFormat="1">
      <c r="A72" s="29" t="s">
        <v>177</v>
      </c>
      <c r="B72" s="35">
        <v>0.41331202391880584</v>
      </c>
      <c r="C72"/>
      <c r="D72"/>
      <c r="E72"/>
      <c r="F72"/>
      <c r="L72"/>
      <c r="O72"/>
      <c r="P72"/>
      <c r="Q72"/>
      <c r="R72"/>
      <c r="S72" s="29" t="s">
        <v>177</v>
      </c>
      <c r="T72" s="35">
        <v>0.41331202391880584</v>
      </c>
      <c r="U72"/>
      <c r="V72"/>
      <c r="W72"/>
      <c r="X72"/>
      <c r="Y72"/>
      <c r="Z72"/>
      <c r="AB72" s="13">
        <f t="shared" si="3"/>
        <v>9</v>
      </c>
      <c r="AC72" s="13" t="str">
        <f>RIGHT(S72,AB72-3)</f>
        <v>Colusa</v>
      </c>
      <c r="AD72" s="35">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28" t="s">
        <v>191</v>
      </c>
      <c r="B82" s="83" t="s">
        <v>192</v>
      </c>
    </row>
    <row r="84" spans="1:63">
      <c r="A84" s="28" t="s">
        <v>201</v>
      </c>
      <c r="B84" s="28" t="s">
        <v>85</v>
      </c>
    </row>
    <row r="85" spans="1:63">
      <c r="A85" s="28" t="s">
        <v>84</v>
      </c>
      <c r="B85" s="83" t="s">
        <v>172</v>
      </c>
      <c r="C85" s="83" t="s">
        <v>178</v>
      </c>
      <c r="D85" s="83" t="s">
        <v>133</v>
      </c>
    </row>
    <row r="86" spans="1:63">
      <c r="A86" s="29">
        <v>2016</v>
      </c>
      <c r="B86" s="35">
        <v>0.65972914021499374</v>
      </c>
      <c r="C86" s="35">
        <v>0.62908731910841476</v>
      </c>
      <c r="D86" s="35">
        <v>0.50107384148219314</v>
      </c>
      <c r="BI86" s="35"/>
      <c r="BJ86" s="35"/>
      <c r="BK86" s="35"/>
    </row>
    <row r="87" spans="1:63">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245</v>
      </c>
      <c r="J125" s="13">
        <f t="shared" ref="J125:J142" si="9">LEN(A126)</f>
        <v>12</v>
      </c>
      <c r="K125" s="13" t="str">
        <f t="shared" ref="K125:K142" si="10">RIGHT(A126,J125-3)</f>
        <v>Del Norte</v>
      </c>
      <c r="L125" s="35">
        <f t="shared" ref="L125:L142" si="11">B126</f>
        <v>0.96925774654620334</v>
      </c>
      <c r="S125" s="28" t="s">
        <v>84</v>
      </c>
      <c r="T125" s="83" t="s">
        <v>245</v>
      </c>
      <c r="AE125" s="50" t="s">
        <v>181</v>
      </c>
    </row>
    <row r="126" spans="1:31">
      <c r="A126" s="29" t="s">
        <v>179</v>
      </c>
      <c r="B126" s="35">
        <v>0.96925774654620334</v>
      </c>
      <c r="J126" s="13">
        <f t="shared" si="9"/>
        <v>7</v>
      </c>
      <c r="K126" s="13" t="str">
        <f t="shared" si="10"/>
        <v>Inyo</v>
      </c>
      <c r="L126" s="35">
        <f t="shared" si="11"/>
        <v>0.91778084566239737</v>
      </c>
      <c r="S126" s="29" t="s">
        <v>179</v>
      </c>
      <c r="T126" s="35">
        <v>0.96925774654620334</v>
      </c>
      <c r="AB126" s="13">
        <f>LEN(S126)</f>
        <v>12</v>
      </c>
      <c r="AC126" s="13" t="str">
        <f>RIGHT(S126,AB126-3)</f>
        <v>Del Norte</v>
      </c>
      <c r="AD126" s="35">
        <f>T126</f>
        <v>0.96925774654620334</v>
      </c>
      <c r="AE126" s="14">
        <v>1</v>
      </c>
    </row>
    <row r="127" spans="1:31">
      <c r="A127" s="29" t="s">
        <v>126</v>
      </c>
      <c r="B127" s="35">
        <v>0.91778084566239737</v>
      </c>
      <c r="J127" s="13">
        <f t="shared" si="9"/>
        <v>9</v>
      </c>
      <c r="K127" s="13" t="str">
        <f t="shared" si="10"/>
        <v>Lassen</v>
      </c>
      <c r="L127" s="35">
        <f t="shared" si="11"/>
        <v>0.82849757067377616</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130</v>
      </c>
      <c r="B128" s="35">
        <v>0.82849757067377616</v>
      </c>
      <c r="J128" s="13">
        <f t="shared" si="9"/>
        <v>12</v>
      </c>
      <c r="K128" s="13" t="str">
        <f t="shared" si="10"/>
        <v>Calaveras</v>
      </c>
      <c r="L128" s="35">
        <f t="shared" si="11"/>
        <v>0.7873203616433192</v>
      </c>
      <c r="S128" s="29" t="s">
        <v>130</v>
      </c>
      <c r="T128" s="35">
        <v>0.82849757067377616</v>
      </c>
      <c r="AB128" s="13">
        <f t="shared" si="12"/>
        <v>9</v>
      </c>
      <c r="AC128" s="13" t="str">
        <f t="shared" si="13"/>
        <v>Lassen</v>
      </c>
      <c r="AD128" s="35">
        <f t="shared" si="14"/>
        <v>0.82849757067377616</v>
      </c>
      <c r="AE128" s="14">
        <v>3</v>
      </c>
    </row>
    <row r="129" spans="1:31">
      <c r="A129" s="29" t="s">
        <v>176</v>
      </c>
      <c r="B129" s="35">
        <v>0.7873203616433192</v>
      </c>
      <c r="J129" s="13">
        <f t="shared" si="9"/>
        <v>9</v>
      </c>
      <c r="K129" s="13" t="str">
        <f t="shared" si="10"/>
        <v>Amador</v>
      </c>
      <c r="L129" s="35">
        <f t="shared" si="11"/>
        <v>0.74956223475570083</v>
      </c>
      <c r="S129" s="29" t="s">
        <v>176</v>
      </c>
      <c r="T129" s="35">
        <v>0.7873203616433192</v>
      </c>
      <c r="AB129" s="13">
        <f t="shared" si="12"/>
        <v>12</v>
      </c>
      <c r="AC129" s="13" t="str">
        <f t="shared" si="13"/>
        <v>Calaveras</v>
      </c>
      <c r="AD129" s="35">
        <f t="shared" si="14"/>
        <v>0.7873203616433192</v>
      </c>
      <c r="AE129" s="14">
        <v>4</v>
      </c>
    </row>
    <row r="130" spans="1:31">
      <c r="A130" s="29" t="s">
        <v>174</v>
      </c>
      <c r="B130" s="35">
        <v>0.74956223475570083</v>
      </c>
      <c r="J130" s="13">
        <f t="shared" si="9"/>
        <v>9</v>
      </c>
      <c r="K130" s="13" t="str">
        <f t="shared" si="10"/>
        <v>Plumas</v>
      </c>
      <c r="L130" s="35">
        <f t="shared" si="11"/>
        <v>0.74369432666367929</v>
      </c>
      <c r="S130" s="29" t="s">
        <v>174</v>
      </c>
      <c r="T130" s="35">
        <v>0.74956223475570083</v>
      </c>
      <c r="AB130" s="13">
        <f t="shared" si="12"/>
        <v>9</v>
      </c>
      <c r="AC130" s="13" t="str">
        <f t="shared" si="13"/>
        <v>Amador</v>
      </c>
      <c r="AD130" s="35">
        <f t="shared" si="14"/>
        <v>0.74956223475570083</v>
      </c>
      <c r="AE130" s="14">
        <v>5</v>
      </c>
    </row>
    <row r="131" spans="1:31">
      <c r="A131" s="29" t="s">
        <v>144</v>
      </c>
      <c r="B131" s="35">
        <v>0.74369432666367929</v>
      </c>
      <c r="J131" s="13">
        <f t="shared" si="9"/>
        <v>13</v>
      </c>
      <c r="K131" s="13" t="str">
        <f t="shared" si="10"/>
        <v>San Benito</v>
      </c>
      <c r="L131" s="35">
        <f t="shared" si="11"/>
        <v>0.72577428023409074</v>
      </c>
      <c r="S131" s="29" t="s">
        <v>144</v>
      </c>
      <c r="T131" s="35">
        <v>0.74369432666367929</v>
      </c>
      <c r="AB131" s="13">
        <f t="shared" si="12"/>
        <v>9</v>
      </c>
      <c r="AC131" s="13" t="str">
        <f t="shared" si="13"/>
        <v>Plumas</v>
      </c>
      <c r="AD131" s="35">
        <f t="shared" si="14"/>
        <v>0.74369432666367929</v>
      </c>
      <c r="AE131" s="14">
        <v>6</v>
      </c>
    </row>
    <row r="132" spans="1:31">
      <c r="A132" s="29" t="s">
        <v>147</v>
      </c>
      <c r="B132" s="35">
        <v>0.72577428023409074</v>
      </c>
      <c r="J132" s="13">
        <f t="shared" si="9"/>
        <v>8</v>
      </c>
      <c r="K132" s="13" t="str">
        <f t="shared" si="10"/>
        <v>Modoc</v>
      </c>
      <c r="L132" s="35">
        <f t="shared" si="11"/>
        <v>0.67317691312255723</v>
      </c>
      <c r="S132" s="29" t="s">
        <v>147</v>
      </c>
      <c r="T132" s="35">
        <v>0.72577428023409074</v>
      </c>
      <c r="AB132" s="13">
        <f t="shared" si="12"/>
        <v>13</v>
      </c>
      <c r="AC132" s="13" t="str">
        <f t="shared" si="13"/>
        <v>San Benito</v>
      </c>
      <c r="AD132" s="35">
        <f t="shared" si="14"/>
        <v>0.72577428023409074</v>
      </c>
      <c r="AE132" s="14">
        <v>7</v>
      </c>
    </row>
    <row r="133" spans="1:31">
      <c r="A133" s="29" t="s">
        <v>137</v>
      </c>
      <c r="B133" s="35">
        <v>0.67317691312255723</v>
      </c>
      <c r="J133" s="13">
        <f t="shared" si="9"/>
        <v>7</v>
      </c>
      <c r="K133" s="13" t="str">
        <f t="shared" si="10"/>
        <v>Mono</v>
      </c>
      <c r="L133" s="35">
        <f t="shared" si="11"/>
        <v>0.67136044350635937</v>
      </c>
      <c r="S133" s="29" t="s">
        <v>137</v>
      </c>
      <c r="T133" s="35">
        <v>0.67317691312255723</v>
      </c>
      <c r="AB133" s="13">
        <f t="shared" si="12"/>
        <v>8</v>
      </c>
      <c r="AC133" s="13" t="str">
        <f t="shared" si="13"/>
        <v>Modoc</v>
      </c>
      <c r="AD133" s="35">
        <f t="shared" si="14"/>
        <v>0.67317691312255723</v>
      </c>
      <c r="AE133" s="14">
        <v>8</v>
      </c>
    </row>
    <row r="134" spans="1:31">
      <c r="A134" s="29" t="s">
        <v>138</v>
      </c>
      <c r="B134" s="35">
        <v>0.67136044350635937</v>
      </c>
      <c r="J134" s="13">
        <f t="shared" si="9"/>
        <v>9</v>
      </c>
      <c r="K134" s="13" t="str">
        <f t="shared" si="10"/>
        <v>Tehama</v>
      </c>
      <c r="L134" s="35">
        <f t="shared" si="11"/>
        <v>0.66257521702406119</v>
      </c>
      <c r="S134" s="29" t="s">
        <v>138</v>
      </c>
      <c r="T134" s="35">
        <v>0.67136044350635937</v>
      </c>
      <c r="AB134" s="13">
        <f t="shared" si="12"/>
        <v>7</v>
      </c>
      <c r="AC134" s="13" t="str">
        <f t="shared" si="13"/>
        <v>Mono</v>
      </c>
      <c r="AD134" s="35">
        <f t="shared" si="14"/>
        <v>0.67136044350635937</v>
      </c>
      <c r="AE134" s="14">
        <v>9</v>
      </c>
    </row>
    <row r="135" spans="1:31">
      <c r="A135" s="29" t="s">
        <v>164</v>
      </c>
      <c r="B135" s="35">
        <v>0.66257521702406119</v>
      </c>
      <c r="J135" s="13">
        <f t="shared" si="9"/>
        <v>9</v>
      </c>
      <c r="K135" s="13" t="str">
        <f t="shared" si="10"/>
        <v>Alpine</v>
      </c>
      <c r="L135" s="35">
        <f t="shared" si="11"/>
        <v>0.66202868286556282</v>
      </c>
      <c r="S135" s="29" t="s">
        <v>164</v>
      </c>
      <c r="T135" s="35">
        <v>0.66257521702406119</v>
      </c>
      <c r="AB135" s="13">
        <f t="shared" si="12"/>
        <v>9</v>
      </c>
      <c r="AC135" s="13" t="str">
        <f t="shared" si="13"/>
        <v>Tehama</v>
      </c>
      <c r="AD135" s="35">
        <f t="shared" si="14"/>
        <v>0.66257521702406119</v>
      </c>
      <c r="AE135" s="14">
        <v>10</v>
      </c>
    </row>
    <row r="136" spans="1:31">
      <c r="A136" s="29" t="s">
        <v>173</v>
      </c>
      <c r="B136" s="35">
        <v>0.66202868286556282</v>
      </c>
      <c r="J136" s="13">
        <f t="shared" si="9"/>
        <v>11</v>
      </c>
      <c r="K136" s="13" t="str">
        <f t="shared" si="10"/>
        <v>Siskiyou</v>
      </c>
      <c r="L136" s="35">
        <f t="shared" si="11"/>
        <v>0.6374779888999258</v>
      </c>
      <c r="S136" s="29" t="s">
        <v>173</v>
      </c>
      <c r="T136" s="35">
        <v>0.66202868286556282</v>
      </c>
      <c r="AB136" s="13">
        <f t="shared" si="12"/>
        <v>9</v>
      </c>
      <c r="AC136" s="13" t="str">
        <f t="shared" si="13"/>
        <v>Alpine</v>
      </c>
      <c r="AD136" s="35">
        <f t="shared" si="14"/>
        <v>0.66202868286556282</v>
      </c>
      <c r="AE136" s="14">
        <v>11</v>
      </c>
    </row>
    <row r="137" spans="1:31">
      <c r="A137" s="29" t="s">
        <v>159</v>
      </c>
      <c r="B137" s="35">
        <v>0.6374779888999258</v>
      </c>
      <c r="J137" s="13">
        <f t="shared" si="9"/>
        <v>11</v>
      </c>
      <c r="K137" s="13" t="str">
        <f t="shared" si="10"/>
        <v>Mariposa</v>
      </c>
      <c r="L137" s="35">
        <f t="shared" si="11"/>
        <v>0.63395687671125978</v>
      </c>
      <c r="S137" s="29" t="s">
        <v>159</v>
      </c>
      <c r="T137" s="35">
        <v>0.6374779888999258</v>
      </c>
      <c r="AB137" s="13">
        <f t="shared" si="12"/>
        <v>11</v>
      </c>
      <c r="AC137" s="13" t="str">
        <f t="shared" si="13"/>
        <v>Siskiyou</v>
      </c>
      <c r="AD137" s="35">
        <f t="shared" si="14"/>
        <v>0.6374779888999258</v>
      </c>
      <c r="AE137" s="14">
        <v>12</v>
      </c>
    </row>
    <row r="138" spans="1:31">
      <c r="A138" s="29" t="s">
        <v>134</v>
      </c>
      <c r="B138" s="35">
        <v>0.63395687671125978</v>
      </c>
      <c r="J138" s="13">
        <f t="shared" si="9"/>
        <v>9</v>
      </c>
      <c r="K138" s="13" t="str">
        <f t="shared" si="10"/>
        <v>Sierra</v>
      </c>
      <c r="L138" s="35">
        <f t="shared" si="11"/>
        <v>0.63037509363759825</v>
      </c>
      <c r="S138" s="29" t="s">
        <v>134</v>
      </c>
      <c r="T138" s="35">
        <v>0.63395687671125978</v>
      </c>
      <c r="AB138" s="13">
        <f t="shared" si="12"/>
        <v>11</v>
      </c>
      <c r="AC138" s="13" t="str">
        <f t="shared" si="13"/>
        <v>Mariposa</v>
      </c>
      <c r="AD138" s="35">
        <f t="shared" si="14"/>
        <v>0.63395687671125978</v>
      </c>
      <c r="AE138" s="14">
        <v>13</v>
      </c>
    </row>
    <row r="139" spans="1:31">
      <c r="A139" s="29" t="s">
        <v>158</v>
      </c>
      <c r="B139" s="35">
        <v>0.63037509363759825</v>
      </c>
      <c r="J139" s="13">
        <f t="shared" si="9"/>
        <v>8</v>
      </c>
      <c r="K139" s="13" t="str">
        <f t="shared" si="10"/>
        <v>Glenn</v>
      </c>
      <c r="L139" s="35">
        <f t="shared" si="11"/>
        <v>0.62930299485295238</v>
      </c>
      <c r="S139" s="29" t="s">
        <v>158</v>
      </c>
      <c r="T139" s="35">
        <v>0.63037509363759825</v>
      </c>
      <c r="AB139" s="13">
        <f t="shared" si="12"/>
        <v>9</v>
      </c>
      <c r="AC139" s="13" t="str">
        <f t="shared" si="13"/>
        <v>Sierra</v>
      </c>
      <c r="AD139" s="35">
        <f t="shared" si="14"/>
        <v>0.63037509363759825</v>
      </c>
      <c r="AE139" s="14">
        <v>14</v>
      </c>
    </row>
    <row r="140" spans="1:31">
      <c r="A140" s="29" t="s">
        <v>123</v>
      </c>
      <c r="B140" s="35">
        <v>0.62930299485295238</v>
      </c>
      <c r="J140" s="13">
        <f t="shared" si="9"/>
        <v>11</v>
      </c>
      <c r="K140" s="13" t="str">
        <f t="shared" si="10"/>
        <v>Tuolumne</v>
      </c>
      <c r="L140" s="35">
        <f t="shared" si="11"/>
        <v>0.61382734172807729</v>
      </c>
      <c r="S140" s="29" t="s">
        <v>123</v>
      </c>
      <c r="T140" s="35">
        <v>0.62930299485295238</v>
      </c>
      <c r="AB140" s="13">
        <f t="shared" si="12"/>
        <v>8</v>
      </c>
      <c r="AC140" s="13" t="str">
        <f t="shared" si="13"/>
        <v>Glenn</v>
      </c>
      <c r="AD140" s="35">
        <f t="shared" si="14"/>
        <v>0.62930299485295238</v>
      </c>
      <c r="AE140" s="14">
        <v>15</v>
      </c>
    </row>
    <row r="141" spans="1:31">
      <c r="A141" s="29" t="s">
        <v>167</v>
      </c>
      <c r="B141" s="35">
        <v>0.61382734172807729</v>
      </c>
      <c r="J141" s="13">
        <f t="shared" si="9"/>
        <v>10</v>
      </c>
      <c r="K141" s="13" t="str">
        <f t="shared" si="10"/>
        <v>Trinity</v>
      </c>
      <c r="L141" s="35">
        <f t="shared" si="11"/>
        <v>0.5510194894712902</v>
      </c>
      <c r="S141" s="29" t="s">
        <v>167</v>
      </c>
      <c r="T141" s="35">
        <v>0.61382734172807729</v>
      </c>
      <c r="AB141" s="13">
        <f t="shared" si="12"/>
        <v>11</v>
      </c>
      <c r="AC141" s="13" t="str">
        <f t="shared" si="13"/>
        <v>Tuolumne</v>
      </c>
      <c r="AD141" s="35">
        <f t="shared" si="14"/>
        <v>0.61382734172807729</v>
      </c>
      <c r="AE141" s="14">
        <v>16</v>
      </c>
    </row>
    <row r="142" spans="1:31">
      <c r="A142" s="29" t="s">
        <v>165</v>
      </c>
      <c r="B142" s="35">
        <v>0.5510194894712902</v>
      </c>
      <c r="J142" s="13">
        <f t="shared" si="9"/>
        <v>9</v>
      </c>
      <c r="K142" s="13" t="str">
        <f t="shared" si="10"/>
        <v>Colusa</v>
      </c>
      <c r="L142" s="35">
        <f t="shared" si="11"/>
        <v>0.41331202391880584</v>
      </c>
      <c r="S142" s="29" t="s">
        <v>165</v>
      </c>
      <c r="T142" s="35">
        <v>0.5510194894712902</v>
      </c>
      <c r="AB142" s="13">
        <f t="shared" si="12"/>
        <v>10</v>
      </c>
      <c r="AC142" s="13" t="str">
        <f t="shared" si="13"/>
        <v>Trinity</v>
      </c>
      <c r="AD142" s="35">
        <f t="shared" si="14"/>
        <v>0.5510194894712902</v>
      </c>
      <c r="AE142" s="14">
        <v>17</v>
      </c>
    </row>
    <row r="143" spans="1:31">
      <c r="A143" s="29" t="s">
        <v>177</v>
      </c>
      <c r="B143" s="35">
        <v>0.41331202391880584</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2012 - 2016</v>
      </c>
    </row>
    <row r="157" spans="1:20">
      <c r="A157" s="28" t="s">
        <v>191</v>
      </c>
      <c r="B157" s="83" t="s">
        <v>193</v>
      </c>
    </row>
    <row r="158" spans="1:20">
      <c r="A158" s="28" t="s">
        <v>90</v>
      </c>
      <c r="B158" s="83" t="s">
        <v>202</v>
      </c>
    </row>
    <row r="160" spans="1:20">
      <c r="A160" s="28" t="s">
        <v>201</v>
      </c>
      <c r="B160" s="28" t="s">
        <v>85</v>
      </c>
    </row>
    <row r="161" spans="1:4">
      <c r="A161" s="28" t="s">
        <v>84</v>
      </c>
      <c r="B161" s="83" t="s">
        <v>130</v>
      </c>
      <c r="C161" s="83" t="s">
        <v>134</v>
      </c>
      <c r="D161" s="83" t="s">
        <v>137</v>
      </c>
    </row>
    <row r="162" spans="1:4">
      <c r="A162" s="29" t="s">
        <v>245</v>
      </c>
      <c r="B162" s="35">
        <v>0.82849757067377616</v>
      </c>
      <c r="C162" s="35">
        <v>0.63395687671125978</v>
      </c>
      <c r="D162" s="35">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79122F-2F28-413E-AC53-62A05189709D}">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9591c96b-b330-4d03-ae3c-f84da89bedce"/>
    <ds:schemaRef ds:uri="http://www.w3.org/XML/1998/namespace"/>
    <ds:schemaRef ds:uri="http://purl.org/dc/dcmitype/"/>
  </ds:schemaRefs>
</ds:datastoreItem>
</file>

<file path=customXml/itemProps2.xml><?xml version="1.0" encoding="utf-8"?>
<ds:datastoreItem xmlns:ds="http://schemas.openxmlformats.org/officeDocument/2006/customXml" ds:itemID="{8956FDA8-7C45-4158-9626-AAC1867B06D5}">
  <ds:schemaRefs>
    <ds:schemaRef ds:uri="http://schemas.microsoft.com/DataMashup"/>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2019-01-31T18:08:17Z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