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240" yWindow="45" windowWidth="24780" windowHeight="12150"/>
  </bookViews>
  <sheets>
    <sheet name="Release Summary" sheetId="12" r:id="rId1"/>
    <sheet name="DataDictionary" sheetId="5" r:id="rId2"/>
    <sheet name="Jul17 Statewide" sheetId="6" r:id="rId3"/>
    <sheet name="Jul17" sheetId="7" r:id="rId4"/>
    <sheet name="Aug17 Statewide" sheetId="8" r:id="rId5"/>
    <sheet name="Aug17" sheetId="9" r:id="rId6"/>
    <sheet name="Sep17 Statewide" sheetId="10" r:id="rId7"/>
    <sheet name="Sep17" sheetId="11" r:id="rId8"/>
  </sheets>
  <externalReferences>
    <externalReference r:id="rId9"/>
    <externalReference r:id="rId10"/>
  </externalReferences>
  <definedNames>
    <definedName name="DataDictionary2" hidden="1">'[1]ACL VALIDATIONS 07-15'!#REF!</definedName>
    <definedName name="_xlnm.Print_Area" localSheetId="5">'Aug17'!$A$1:$AG$62</definedName>
    <definedName name="_xlnm.Print_Area" localSheetId="4">'Aug17 Statewide'!$A$1:$O$42</definedName>
    <definedName name="_xlnm.Print_Area" localSheetId="1">DataDictionary!$A$2:$D$32</definedName>
    <definedName name="_xlnm.Print_Area" localSheetId="3">'Jul17'!$A$1:$AG$62</definedName>
    <definedName name="_xlnm.Print_Area" localSheetId="2">'Jul17 Statewide'!$A$1:$O$42</definedName>
    <definedName name="_xlnm.Print_Area" localSheetId="7">'Sep17'!$A$1:$AG$62</definedName>
    <definedName name="_xlnm.Print_Area" localSheetId="6">'Sep17 Statewide'!$A$1:$O$42</definedName>
    <definedName name="TitleRegion1.a2.ae61.4">Jul17Data[[#Headers],[County]]</definedName>
    <definedName name="TitleRegion1.a2.ae61.6">Aug17Data[[#Headers],[County]]</definedName>
    <definedName name="TitleRegion1.a2.ae61.8">Sep17Data[[#Headers],[County]]</definedName>
    <definedName name="TitleRegion1.a2.d32.2" localSheetId="5">[2]!DataDictionary[[#Headers],[Cell]]</definedName>
    <definedName name="TitleRegion1.a2.d32.2" localSheetId="4">[2]!DataDictionary[[#Headers],[Cell]]</definedName>
    <definedName name="TitleRegion1.a2.d32.2" localSheetId="3">[2]!DataDictionary[[#Headers],[Cell]]</definedName>
    <definedName name="TitleRegion1.a2.d32.2" localSheetId="2">[2]!DataDictionary[[#Headers],[Cell]]</definedName>
    <definedName name="TitleRegion1.a2.d32.2" localSheetId="0">[2]!DataDictionary[[#Headers],[Cell]]</definedName>
    <definedName name="TitleRegion1.a2.d32.2" localSheetId="7">[2]!DataDictionary[[#Headers],[Cell]]</definedName>
    <definedName name="TitleRegion1.a2.d32.2" localSheetId="6">[2]!DataDictionary[[#Headers],[Cell]]</definedName>
    <definedName name="TitleRegion1.a2.d32.2">DataDictionary[[#Headers],[Cell]]</definedName>
    <definedName name="TitleRegion1.a4.c16.1">ReleaseSummary[[#Headers],[REPORT MONTH]]</definedName>
    <definedName name="Z_53B10681_B06D_11D2_92B8_00104BCA8B71_.wvu.Cols" localSheetId="1" hidden="1">'[1]ACL VALIDATIONS 07-15'!#REF!</definedName>
    <definedName name="Z_B3F13501_AFB0_11D2_9943_00104BC68B7D_.wvu.Cols" localSheetId="1" hidden="1">'[1]ACL VALIDATIONS 07-15'!#REF!</definedName>
    <definedName name="Z_D411FE81_CCBD_11D2_9105_00104B9EF16E_.wvu.Cols" localSheetId="1" hidden="1">'[1]ACL VALIDATIONS 07-15'!#REF!</definedName>
    <definedName name="Z_F94D19A1_B6D3_11D2_9134_00104BD18A22_.wvu.Cols" localSheetId="1" hidden="1">'[1]ACL VALIDATIONS 07-15'!#REF!</definedName>
  </definedNames>
  <calcPr calcId="145621"/>
</workbook>
</file>

<file path=xl/calcChain.xml><?xml version="1.0" encoding="utf-8"?>
<calcChain xmlns="http://schemas.openxmlformats.org/spreadsheetml/2006/main">
  <c r="B61" i="11" l="1"/>
  <c r="C61" i="11"/>
  <c r="D61" i="11"/>
  <c r="E61" i="11"/>
  <c r="F61" i="11"/>
  <c r="G61" i="11"/>
  <c r="H61" i="11"/>
  <c r="I61" i="11"/>
  <c r="J61" i="11"/>
  <c r="K61" i="11"/>
  <c r="L61" i="11"/>
  <c r="M61" i="11"/>
  <c r="N61" i="11"/>
  <c r="O61" i="11"/>
  <c r="P61" i="11"/>
  <c r="Q61" i="11"/>
  <c r="R61" i="11"/>
  <c r="S61" i="11"/>
  <c r="T61" i="11"/>
  <c r="U61" i="11"/>
  <c r="V61" i="11"/>
  <c r="Z61" i="11"/>
  <c r="AA61" i="11"/>
  <c r="AB61" i="11"/>
  <c r="AC61" i="11"/>
  <c r="AD61" i="11"/>
  <c r="AE61" i="11"/>
  <c r="B61" i="9"/>
  <c r="C61" i="9"/>
  <c r="D61" i="9"/>
  <c r="E61" i="9"/>
  <c r="F61" i="9"/>
  <c r="G61" i="9"/>
  <c r="H61" i="9"/>
  <c r="I61" i="9"/>
  <c r="J61" i="9"/>
  <c r="K61" i="9"/>
  <c r="L61" i="9"/>
  <c r="M61" i="9"/>
  <c r="N61" i="9"/>
  <c r="O61" i="9"/>
  <c r="P61" i="9"/>
  <c r="Q61" i="9"/>
  <c r="R61" i="9"/>
  <c r="S61" i="9"/>
  <c r="T61" i="9"/>
  <c r="U61" i="9"/>
  <c r="V61" i="9"/>
  <c r="Z61" i="9"/>
  <c r="AA61" i="9"/>
  <c r="AB61" i="9"/>
  <c r="AC61" i="9"/>
  <c r="AD61" i="9"/>
  <c r="AE61" i="9"/>
  <c r="B61" i="7"/>
  <c r="C61" i="7"/>
  <c r="D61" i="7"/>
  <c r="E61" i="7"/>
  <c r="F61" i="7"/>
  <c r="G61" i="7"/>
  <c r="H61" i="7"/>
  <c r="I61" i="7"/>
  <c r="J61" i="7"/>
  <c r="K61" i="7"/>
  <c r="L61" i="7"/>
  <c r="M61" i="7"/>
  <c r="N61" i="7"/>
  <c r="O61" i="7"/>
  <c r="P61" i="7"/>
  <c r="Q61" i="7"/>
  <c r="R61" i="7"/>
  <c r="S61" i="7"/>
  <c r="T61" i="7"/>
  <c r="U61" i="7"/>
  <c r="V61" i="7"/>
  <c r="Z61" i="7"/>
  <c r="AA61" i="7"/>
  <c r="AB61" i="7"/>
  <c r="AC61" i="7"/>
  <c r="AD61" i="7"/>
  <c r="AE61" i="7"/>
</calcChain>
</file>

<file path=xl/sharedStrings.xml><?xml version="1.0" encoding="utf-8"?>
<sst xmlns="http://schemas.openxmlformats.org/spreadsheetml/2006/main" count="1112" uniqueCount="211">
  <si>
    <t>September 2017</t>
  </si>
  <si>
    <t>August 2017</t>
  </si>
  <si>
    <t>REPORT MONTH</t>
  </si>
  <si>
    <t>RELEASE DATE</t>
  </si>
  <si>
    <t>COMMENTS  a/</t>
  </si>
  <si>
    <t>County revising:  Santa Clara</t>
  </si>
  <si>
    <t>All counties reporting</t>
  </si>
  <si>
    <t>This sheet contains a data dictionary and defines each Cell by Report Part Description, Item Description, and  (When Applicable) Column Description. Table Begins in next row.</t>
  </si>
  <si>
    <t>Cell</t>
  </si>
  <si>
    <t>Part</t>
  </si>
  <si>
    <t xml:space="preserve">Item </t>
  </si>
  <si>
    <t>Column</t>
  </si>
  <si>
    <t>A.  PARTICIPATION DURING THE MONTH</t>
  </si>
  <si>
    <t xml:space="preserve">1. Number of Federal Households </t>
  </si>
  <si>
    <t>A.  Public Assistance</t>
  </si>
  <si>
    <t xml:space="preserve">1. Number of Federal/State Households </t>
  </si>
  <si>
    <t xml:space="preserve">1. Number of State Households </t>
  </si>
  <si>
    <t>1. Number of Federal Households</t>
  </si>
  <si>
    <t>B.  Non-Public Assistance</t>
  </si>
  <si>
    <t>1. Number of State Households</t>
  </si>
  <si>
    <t xml:space="preserve">2. Number of persons in federal only households </t>
  </si>
  <si>
    <t>3. Number of federal and state persons in federal/state households (Federal)</t>
  </si>
  <si>
    <t>3. Number of federal and state persons in federal/state households (State)</t>
  </si>
  <si>
    <t xml:space="preserve">4. Number of persons in state only households </t>
  </si>
  <si>
    <t>5. Number of Households (Federal)</t>
  </si>
  <si>
    <t>Total</t>
  </si>
  <si>
    <t>6. Number of Households (Federal/State)</t>
  </si>
  <si>
    <t>7. Number of Households (State)</t>
  </si>
  <si>
    <t xml:space="preserve">8. Number of persons in federal only households </t>
  </si>
  <si>
    <t>9. Number of federal and state persons in federal/state households (Federal)</t>
  </si>
  <si>
    <t>10. Number of federal and state persons in federal/state households (State)</t>
  </si>
  <si>
    <t xml:space="preserve">11. Number of persons in state only households </t>
  </si>
  <si>
    <t>B.  ISSUANCES DURING THE MONTH</t>
  </si>
  <si>
    <t>12. Mail</t>
  </si>
  <si>
    <t>13. Contracted Over the Counter</t>
  </si>
  <si>
    <t>14. Over the Counter</t>
  </si>
  <si>
    <t xml:space="preserve">15. EBT Issuances </t>
  </si>
  <si>
    <t xml:space="preserve">16. Total </t>
  </si>
  <si>
    <t xml:space="preserve">17. EBT Converted to Coupons </t>
  </si>
  <si>
    <t>C.  VALUE OF BENEFIT ISSUANCES DURING THE MONTH</t>
  </si>
  <si>
    <t>18. Value of Federal benefit issuances</t>
  </si>
  <si>
    <t>19. Value of State benefit issuances</t>
  </si>
  <si>
    <t>20. Total</t>
  </si>
  <si>
    <t>Food Stamp Program</t>
  </si>
  <si>
    <t>Participation and Benefit Issuance Report</t>
  </si>
  <si>
    <t>DFA 256</t>
  </si>
  <si>
    <t>STATEWIDE</t>
  </si>
  <si>
    <t>July 2017</t>
  </si>
  <si>
    <t>PART A.  PARTICIPATION DURING THE MONTH</t>
  </si>
  <si>
    <t>Public Assistance</t>
  </si>
  <si>
    <t>Non-Public Assistance</t>
  </si>
  <si>
    <t>(A)</t>
  </si>
  <si>
    <t>(B)</t>
  </si>
  <si>
    <t>Federal</t>
  </si>
  <si>
    <t>Federal/State</t>
  </si>
  <si>
    <t>State</t>
  </si>
  <si>
    <t>1.</t>
  </si>
  <si>
    <t>Number of households...............................................................................................................................................................................................................</t>
  </si>
  <si>
    <t>2.</t>
  </si>
  <si>
    <t xml:space="preserve">Number of persons in </t>
  </si>
  <si>
    <t>federal-only households.....................................................................................................................................................................................................................</t>
  </si>
  <si>
    <t>3.</t>
  </si>
  <si>
    <t>Number of federal and state persons</t>
  </si>
  <si>
    <t>in federal/state households...................................................................................................................................................................................................................</t>
  </si>
  <si>
    <t>4.</t>
  </si>
  <si>
    <t xml:space="preserve">Number of persons in state-only </t>
  </si>
  <si>
    <t>households.....................................................................................................................................................................................................................</t>
  </si>
  <si>
    <t>5.</t>
  </si>
  <si>
    <t>Total number of federal-only households (Cell 1 plus Cell 4)...................................................................................................................................................................................................</t>
  </si>
  <si>
    <t>6.</t>
  </si>
  <si>
    <t>Total number of federal/state households (Cell 2 plus Cell 5)..................................................................................................................................................................................................</t>
  </si>
  <si>
    <t>7.</t>
  </si>
  <si>
    <t>Total number of state-only households (Cell 3 plus Cell 6).....................................................................................................................................................................................................</t>
  </si>
  <si>
    <t>8.</t>
  </si>
  <si>
    <t>Total number of persons in federal-only households (Cell 7 plus Cell 8)……………………………..…..........................................................................................................................................................................</t>
  </si>
  <si>
    <t>9.</t>
  </si>
  <si>
    <t>Total number of federal persons in federal/state households (Cell 9 plus Cell 11)……………………………..……………………………………………………………………………………………………………………………………………....................................................................................</t>
  </si>
  <si>
    <t>10.</t>
  </si>
  <si>
    <t>Total number of state persons in federal/state households (Cell 10 plus Cell 12)……………………………..…………………………………………………………………………………………………………………………………………………………………...................................................................................</t>
  </si>
  <si>
    <t>11.</t>
  </si>
  <si>
    <t>Total number of persons in state-only households (Cell 13 plus Cell 14)……………………………..…..........................................................................................................................................................................</t>
  </si>
  <si>
    <r>
      <t>PART B.  ISSUANCES DURING THE MONTH</t>
    </r>
    <r>
      <rPr>
        <b/>
        <vertAlign val="superscript"/>
        <sz val="10"/>
        <rFont val="Univers"/>
        <family val="2"/>
      </rPr>
      <t/>
    </r>
  </si>
  <si>
    <t>12.</t>
  </si>
  <si>
    <t>Coupons issued by mail…........................................................................................................................................................................................................................................</t>
  </si>
  <si>
    <t>13.</t>
  </si>
  <si>
    <t>Contracted over the counter agents (outside of state/local governments)……………………...….…………………………………………………………...……………………………………………..………………….……………………</t>
  </si>
  <si>
    <t>14.</t>
  </si>
  <si>
    <t>Other over the counter agents (state/local governments, including HIR systems)……………………………………………………....…………………….……………………………………………………….……………………………………………..……..</t>
  </si>
  <si>
    <t>15.</t>
  </si>
  <si>
    <t>EBT issuances………………………………………………………………..……………………………………………………………………………………………………………………………………………………………………………………………………………………………………………………………………………………………………………………………..……….</t>
  </si>
  <si>
    <t>16.</t>
  </si>
  <si>
    <t>Total (Cells 22 through 25)…...................................................................................................................................................................................................................................</t>
  </si>
  <si>
    <t>17.</t>
  </si>
  <si>
    <t>EBT converted to coupons………………………………………………………………..…………………………………………………………………………………………………………………………………………………………………………………...….</t>
  </si>
  <si>
    <t>PART C.  VALUE OF BENEFIT ISSUANCES DURING THE MONTH</t>
  </si>
  <si>
    <t>Round to nearest dollar--do not use cents.</t>
  </si>
  <si>
    <t>18.</t>
  </si>
  <si>
    <t>Value of federal benefit issuances……………………………………………………………………………………………………………………………………………..……………………………………………………………………………………………….…….………………………</t>
  </si>
  <si>
    <t>19.</t>
  </si>
  <si>
    <t>Value of state benefit issuances……………………………………………………………………………………………………………………………………………………………...……………………………..……………………………………....…………………………………………………….</t>
  </si>
  <si>
    <t>20.</t>
  </si>
  <si>
    <t>Total (Cell 28 plus Cell 29)…...............................................................................................................................................................................................................................</t>
  </si>
  <si>
    <t>CDSS Use Only:</t>
  </si>
  <si>
    <t xml:space="preserve">Not accessible page.  Please go to next sheet for accessible version. </t>
  </si>
  <si>
    <t>County</t>
  </si>
  <si>
    <t>Cell 1</t>
  </si>
  <si>
    <t>Cell 2</t>
  </si>
  <si>
    <t>Cell 3</t>
  </si>
  <si>
    <t>Cell 4</t>
  </si>
  <si>
    <t>Cell 5</t>
  </si>
  <si>
    <t>Cell 6</t>
  </si>
  <si>
    <t>Cell 7</t>
  </si>
  <si>
    <t>Cell 8</t>
  </si>
  <si>
    <t>Cell 9</t>
  </si>
  <si>
    <t>Cell 10</t>
  </si>
  <si>
    <t>Cell 11</t>
  </si>
  <si>
    <t>Cell 12</t>
  </si>
  <si>
    <t>Cell 13</t>
  </si>
  <si>
    <t>Cell 14</t>
  </si>
  <si>
    <t>Cell 15</t>
  </si>
  <si>
    <t>Cell 16</t>
  </si>
  <si>
    <t>Cell 17</t>
  </si>
  <si>
    <t>Cell 18</t>
  </si>
  <si>
    <t>Cell 19</t>
  </si>
  <si>
    <t>Cell 20</t>
  </si>
  <si>
    <t>Cell 21</t>
  </si>
  <si>
    <t>Cell 22</t>
  </si>
  <si>
    <t>Cell 23</t>
  </si>
  <si>
    <t>Cell 24</t>
  </si>
  <si>
    <t>Cell 25</t>
  </si>
  <si>
    <t>Cell 26</t>
  </si>
  <si>
    <t>Cell 27</t>
  </si>
  <si>
    <t>Cell 28</t>
  </si>
  <si>
    <t>Cell 29</t>
  </si>
  <si>
    <t>Cell 30</t>
  </si>
  <si>
    <t>Alameda</t>
  </si>
  <si>
    <t>N/A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</si>
  <si>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</si>
  <si>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</si>
  <si>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</si>
  <si>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</si>
  <si>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</si>
  <si>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</si>
  <si>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</si>
  <si>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</si>
  <si>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</si>
  <si>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</si>
  <si>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</si>
  <si>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</si>
  <si>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</si>
  <si>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</si>
  <si>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</si>
  <si>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</si>
  <si>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</si>
  <si>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</si>
  <si>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</si>
  <si>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</si>
  <si>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</si>
  <si>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</si>
  <si>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</si>
  <si>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</si>
  <si>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</si>
  <si>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</si>
  <si>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</si>
  <si>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</si>
  <si>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</si>
  <si>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</si>
  <si>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</si>
  <si>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</si>
  <si>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</si>
  <si>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</si>
  <si>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</si>
  <si>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</si>
  <si>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</si>
  <si>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</si>
  <si>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</si>
  <si>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</si>
  <si>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</si>
  <si>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</si>
  <si>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Santa Cruz</t>
  </si>
  <si>
    <t>Shasta</t>
  </si>
  <si>
    <t>Sierra</t>
  </si>
  <si>
    <t>Siskiyou</t>
  </si>
  <si>
    <t>Solano</t>
  </si>
  <si>
    <t>Sonoma</t>
  </si>
  <si>
    <t>Stanislaus</t>
  </si>
  <si>
    <t>Sutter</t>
  </si>
  <si>
    <t>Tehama</t>
  </si>
  <si>
    <t>Trinity</t>
  </si>
  <si>
    <t>Tulare</t>
  </si>
  <si>
    <t>Tuolumne</t>
  </si>
  <si>
    <t>Ventura</t>
  </si>
  <si>
    <t>Yolo</t>
  </si>
  <si>
    <t>Yuba</t>
  </si>
  <si>
    <t>Statewide</t>
  </si>
  <si>
    <t>July 2017 (Accessible sheet)</t>
  </si>
  <si>
    <t>August 2017 (Accessible sheet)</t>
  </si>
  <si>
    <t>September 2017 (Accessible sheet)</t>
  </si>
  <si>
    <t>Food Stamp Program Participation and Benefit Issuance Report (DFA 256)</t>
  </si>
  <si>
    <t>Fiscal Year 2017-18 Release Summary</t>
  </si>
  <si>
    <t>October 2017</t>
  </si>
  <si>
    <t>November 2017</t>
  </si>
  <si>
    <t>December 2017</t>
  </si>
  <si>
    <t>January 2018</t>
  </si>
  <si>
    <t>February 2018</t>
  </si>
  <si>
    <t>March 2018</t>
  </si>
  <si>
    <t>April 2018</t>
  </si>
  <si>
    <t>May 2018</t>
  </si>
  <si>
    <t>June 2018</t>
  </si>
  <si>
    <r>
      <t xml:space="preserve">Santa Clara </t>
    </r>
    <r>
      <rPr>
        <b/>
        <sz val="12"/>
        <color theme="1"/>
        <rFont val="Arial"/>
        <family val="2"/>
      </rPr>
      <t xml:space="preserve"> a/</t>
    </r>
  </si>
  <si>
    <t>Only county level sheets are accessible. Please use hyperlinks in Column A to go to Accessible sheets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</si>
</sst>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409]mmmm\ d\,\ yyyy;@"/>
    <numFmt numFmtId="165" formatCode="0_)"/>
    <numFmt numFmtId="166" formatCode="mm/dd/yy;@"/>
    <numFmt numFmtId="167" formatCode="mmmm\ d\,\ yyyy"/>
    <numFmt numFmtId="168" formatCode="mmm\ yyyy"/>
    <numFmt numFmtId="169" formatCode="&quot;$&quot;#,##0"/>
  </numFmts>
  <fonts count="6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9"/>
      <color theme="0"/>
      <name val="Univers"/>
    </font>
    <font>
      <b/>
      <sz val="13"/>
      <name val="Arial"/>
      <family val="2"/>
    </font>
    <font>
      <b/>
      <sz val="12"/>
      <color theme="1"/>
      <name val="Arial"/>
      <family val="2"/>
    </font>
    <font>
      <sz val="8"/>
      <name val="Arial"/>
      <family val="2"/>
    </font>
    <font>
      <sz val="12"/>
      <color theme="1"/>
      <name val="Arial"/>
      <family val="2"/>
    </font>
    <font>
      <sz val="9"/>
      <name val="Univers"/>
      <family val="2"/>
    </font>
    <font>
      <sz val="10"/>
      <name val="Courier"/>
      <family val="3"/>
    </font>
    <font>
      <sz val="10"/>
      <name val="Helv"/>
    </font>
    <font>
      <sz val="7"/>
      <color indexed="12"/>
      <name val="Arial"/>
      <family val="2"/>
    </font>
    <font>
      <u/>
      <sz val="10"/>
      <color indexed="12"/>
      <name val="Arial"/>
      <family val="2"/>
    </font>
    <font>
      <u/>
      <sz val="10"/>
      <color indexed="12"/>
      <name val="Courier"/>
      <family val="3"/>
    </font>
    <font>
      <u/>
      <sz val="10"/>
      <color theme="10"/>
      <name val="Arial"/>
      <family val="2"/>
    </font>
    <font>
      <u/>
      <sz val="10"/>
      <color indexed="12"/>
      <name val="Helv"/>
    </font>
    <font>
      <u/>
      <sz val="10"/>
      <color theme="10"/>
      <name val="Geneva"/>
    </font>
    <font>
      <u/>
      <sz val="10"/>
      <color indexed="12"/>
      <name val="Univers"/>
      <family val="2"/>
    </font>
    <font>
      <u/>
      <sz val="10"/>
      <color indexed="12"/>
      <name val="Geneva"/>
    </font>
    <font>
      <u/>
      <sz val="9"/>
      <color indexed="12"/>
      <name val="Univers"/>
      <family val="2"/>
    </font>
    <font>
      <sz val="10"/>
      <name val="Univers"/>
      <family val="2"/>
    </font>
    <font>
      <sz val="10"/>
      <name val="Geneva"/>
    </font>
    <font>
      <sz val="9"/>
      <name val="Univers"/>
    </font>
    <font>
      <sz val="12"/>
      <color theme="0"/>
      <name val="Calibri"/>
      <family val="2"/>
      <scheme val="minor"/>
    </font>
    <font>
      <sz val="12"/>
      <color theme="1" tint="4.9989318521683403E-2"/>
      <name val="Calibri"/>
      <family val="2"/>
      <scheme val="minor"/>
    </font>
    <font>
      <sz val="12"/>
      <color theme="1"/>
      <name val="Calibri"/>
      <family val="2"/>
      <scheme val="minor"/>
    </font>
    <font>
      <sz val="10"/>
      <color theme="0"/>
      <name val="Arial"/>
      <family val="2"/>
    </font>
    <font>
      <sz val="5"/>
      <name val="Arial"/>
      <family val="2"/>
    </font>
    <font>
      <b/>
      <sz val="16"/>
      <name val="Arial"/>
      <family val="2"/>
    </font>
    <font>
      <sz val="7"/>
      <name val="Arial"/>
      <family val="2"/>
    </font>
    <font>
      <b/>
      <sz val="10"/>
      <name val="Arial"/>
      <family val="2"/>
    </font>
    <font>
      <sz val="7"/>
      <color indexed="10"/>
      <name val="Arial"/>
      <family val="2"/>
    </font>
    <font>
      <b/>
      <sz val="14"/>
      <name val="Arial"/>
      <family val="2"/>
    </font>
    <font>
      <sz val="14"/>
      <name val="Arial"/>
      <family val="2"/>
    </font>
    <font>
      <b/>
      <sz val="7"/>
      <name val="Arial"/>
      <family val="2"/>
    </font>
    <font>
      <sz val="9"/>
      <name val="Arial"/>
      <family val="2"/>
    </font>
    <font>
      <b/>
      <sz val="8"/>
      <name val="Arial"/>
      <family val="2"/>
    </font>
    <font>
      <b/>
      <sz val="5"/>
      <name val="Arial"/>
      <family val="2"/>
    </font>
    <font>
      <b/>
      <vertAlign val="superscript"/>
      <sz val="10"/>
      <name val="Univers"/>
      <family val="2"/>
    </font>
    <font>
      <sz val="6"/>
      <name val="Arial"/>
      <family val="2"/>
    </font>
    <font>
      <b/>
      <sz val="12"/>
      <color theme="0"/>
      <name val="Arial"/>
      <family val="2"/>
    </font>
    <font>
      <b/>
      <sz val="12"/>
      <name val="Arial"/>
      <family val="2"/>
    </font>
    <font>
      <sz val="12"/>
      <name val="Arial"/>
      <family val="2"/>
    </font>
    <font>
      <sz val="12"/>
      <color theme="0" tint="-0.499984740745262"/>
      <name val="Arial"/>
      <family val="2"/>
    </font>
    <font>
      <u/>
      <sz val="11"/>
      <color theme="10"/>
      <name val="Calibri"/>
      <family val="2"/>
      <scheme val="minor"/>
    </font>
    <font>
      <u/>
      <sz val="12"/>
      <color theme="10"/>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9"/>
        <bgColor indexed="64"/>
      </patternFill>
    </fill>
    <fill>
      <patternFill patternType="solid">
        <fgColor indexed="41"/>
        <bgColor indexed="64"/>
      </patternFill>
    </fill>
    <fill>
      <patternFill patternType="solid">
        <fgColor indexed="22"/>
        <bgColor indexed="64"/>
      </patternFill>
    </fill>
    <fill>
      <patternFill patternType="solid">
        <fgColor theme="0" tint="-0.499984740745262"/>
        <bgColor indexed="64"/>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33">
    <xf numFmtId="0" fontId="0" fillId="0" borderId="0"/>
    <xf numFmtId="0" fontId="17" fillId="0" borderId="0"/>
    <xf numFmtId="0" fontId="22"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2"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2"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2"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2"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2"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2"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2"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2"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2"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2"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2"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6" fillId="12" borderId="0" applyNumberFormat="0" applyBorder="0" applyAlignment="0" applyProtection="0"/>
    <xf numFmtId="0" fontId="16" fillId="16" borderId="0" applyNumberFormat="0" applyBorder="0" applyAlignment="0" applyProtection="0"/>
    <xf numFmtId="0" fontId="16" fillId="20" borderId="0" applyNumberFormat="0" applyBorder="0" applyAlignment="0" applyProtection="0"/>
    <xf numFmtId="0" fontId="16" fillId="24" borderId="0" applyNumberFormat="0" applyBorder="0" applyAlignment="0" applyProtection="0"/>
    <xf numFmtId="0" fontId="16" fillId="28" borderId="0" applyNumberFormat="0" applyBorder="0" applyAlignment="0" applyProtection="0"/>
    <xf numFmtId="0" fontId="16" fillId="32" borderId="0" applyNumberFormat="0" applyBorder="0" applyAlignment="0" applyProtection="0"/>
    <xf numFmtId="0" fontId="16" fillId="9" borderId="0" applyNumberFormat="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6" fillId="3" borderId="0" applyNumberFormat="0" applyBorder="0" applyAlignment="0" applyProtection="0"/>
    <xf numFmtId="0" fontId="10" fillId="6" borderId="4" applyNumberFormat="0" applyAlignment="0" applyProtection="0"/>
    <xf numFmtId="0" fontId="12" fillId="7" borderId="7" applyNumberFormat="0" applyAlignment="0" applyProtection="0"/>
    <xf numFmtId="43" fontId="17" fillId="0" borderId="0" applyFont="0" applyFill="0" applyBorder="0" applyAlignment="0" applyProtection="0"/>
    <xf numFmtId="43" fontId="23" fillId="0" borderId="0" applyFont="0" applyFill="0" applyBorder="0" applyAlignment="0" applyProtection="0"/>
    <xf numFmtId="43" fontId="17" fillId="0" borderId="0" applyFont="0" applyFill="0" applyBorder="0" applyAlignment="0" applyProtection="0"/>
    <xf numFmtId="43" fontId="23"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4" fontId="23"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25" fillId="0" borderId="0" applyFont="0" applyFill="0" applyBorder="0" applyAlignment="0" applyProtection="0"/>
    <xf numFmtId="44" fontId="23" fillId="0" borderId="0" applyFont="0" applyFill="0" applyBorder="0" applyAlignment="0" applyProtection="0"/>
    <xf numFmtId="0" fontId="14" fillId="0" borderId="0" applyNumberFormat="0" applyFill="0" applyBorder="0" applyAlignment="0" applyProtection="0"/>
    <xf numFmtId="37" fontId="26" fillId="0" borderId="11">
      <alignment horizontal="left"/>
      <protection locked="0"/>
    </xf>
    <xf numFmtId="0" fontId="5" fillId="2" borderId="0" applyNumberFormat="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27"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31" fillId="0" borderId="0" applyNumberFormat="0" applyFill="0" applyBorder="0" applyAlignment="0" applyProtection="0"/>
    <xf numFmtId="0" fontId="32"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8" fillId="5" borderId="4" applyNumberFormat="0" applyAlignment="0" applyProtection="0"/>
    <xf numFmtId="0" fontId="11" fillId="0" borderId="6" applyNumberFormat="0" applyFill="0" applyAlignment="0" applyProtection="0"/>
    <xf numFmtId="0" fontId="7" fillId="4" borderId="0" applyNumberFormat="0" applyBorder="0" applyAlignment="0" applyProtection="0"/>
    <xf numFmtId="0" fontId="22" fillId="0" borderId="0"/>
    <xf numFmtId="0" fontId="23" fillId="0" borderId="0"/>
    <xf numFmtId="0" fontId="25" fillId="0" borderId="0"/>
    <xf numFmtId="0" fontId="1" fillId="0" borderId="0"/>
    <xf numFmtId="165" fontId="35" fillId="0" borderId="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165" fontId="35" fillId="0" borderId="0" applyProtection="0"/>
    <xf numFmtId="0" fontId="1" fillId="0" borderId="0"/>
    <xf numFmtId="0" fontId="1" fillId="0" borderId="0"/>
    <xf numFmtId="0" fontId="1" fillId="0" borderId="0"/>
    <xf numFmtId="37" fontId="24" fillId="0" borderId="0"/>
    <xf numFmtId="0" fontId="1" fillId="0" borderId="0"/>
    <xf numFmtId="0" fontId="17" fillId="0" borderId="0"/>
    <xf numFmtId="0" fontId="1" fillId="0" borderId="0"/>
    <xf numFmtId="37"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7" fillId="0" borderId="0"/>
    <xf numFmtId="0" fontId="36" fillId="0" borderId="0"/>
    <xf numFmtId="0" fontId="1" fillId="0" borderId="0"/>
    <xf numFmtId="0" fontId="23" fillId="0" borderId="0"/>
    <xf numFmtId="0" fontId="23" fillId="0" borderId="0"/>
    <xf numFmtId="0" fontId="17" fillId="0" borderId="0"/>
    <xf numFmtId="0" fontId="17" fillId="0" borderId="0"/>
    <xf numFmtId="0" fontId="17"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6" fillId="0" borderId="0"/>
    <xf numFmtId="0" fontId="1" fillId="0" borderId="0"/>
    <xf numFmtId="0" fontId="1" fillId="0" borderId="0"/>
    <xf numFmtId="0" fontId="1" fillId="0" borderId="0"/>
    <xf numFmtId="0" fontId="1" fillId="0" borderId="0"/>
    <xf numFmtId="0" fontId="17" fillId="0" borderId="0"/>
    <xf numFmtId="0" fontId="36" fillId="0" borderId="0"/>
    <xf numFmtId="0" fontId="36" fillId="0" borderId="0"/>
    <xf numFmtId="0" fontId="25" fillId="0" borderId="0"/>
    <xf numFmtId="0" fontId="23" fillId="0" borderId="0"/>
    <xf numFmtId="0" fontId="17" fillId="0" borderId="0"/>
    <xf numFmtId="0" fontId="17" fillId="0" borderId="0"/>
    <xf numFmtId="0" fontId="17" fillId="0" borderId="0"/>
    <xf numFmtId="0" fontId="23" fillId="0" borderId="0"/>
    <xf numFmtId="0" fontId="23" fillId="0" borderId="0"/>
    <xf numFmtId="37"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7"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24" fillId="0" borderId="0"/>
    <xf numFmtId="0" fontId="25"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24" fillId="0" borderId="0"/>
    <xf numFmtId="168"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24" fillId="0" borderId="0"/>
    <xf numFmtId="0" fontId="1" fillId="0" borderId="0"/>
    <xf numFmtId="0" fontId="1" fillId="0" borderId="0"/>
    <xf numFmtId="0" fontId="3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37" fontId="24" fillId="0" borderId="0"/>
    <xf numFmtId="37" fontId="24" fillId="0" borderId="0"/>
    <xf numFmtId="0" fontId="1" fillId="0" borderId="0"/>
    <xf numFmtId="37" fontId="24" fillId="0" borderId="0"/>
    <xf numFmtId="37" fontId="24" fillId="0" borderId="0"/>
    <xf numFmtId="0" fontId="1" fillId="0" borderId="0"/>
    <xf numFmtId="0" fontId="17" fillId="0" borderId="0"/>
    <xf numFmtId="0" fontId="17" fillId="0" borderId="0"/>
    <xf numFmtId="0" fontId="17" fillId="0" borderId="0"/>
    <xf numFmtId="0" fontId="22" fillId="0" borderId="0"/>
    <xf numFmtId="0" fontId="17" fillId="0" borderId="0"/>
    <xf numFmtId="0" fontId="22"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8" borderId="8" applyNumberFormat="0" applyFont="0" applyAlignment="0" applyProtection="0"/>
    <xf numFmtId="0" fontId="22" fillId="8" borderId="8" applyNumberFormat="0" applyFont="0" applyAlignment="0" applyProtection="0"/>
    <xf numFmtId="0" fontId="22"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9" fillId="6" borderId="5" applyNumberFormat="0" applyAlignment="0" applyProtection="0"/>
    <xf numFmtId="9" fontId="17"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0" fontId="15" fillId="0" borderId="9" applyNumberFormat="0" applyFill="0" applyAlignment="0" applyProtection="0"/>
    <xf numFmtId="0" fontId="13" fillId="0" borderId="0" applyNumberFormat="0" applyFill="0" applyBorder="0" applyAlignment="0" applyProtection="0"/>
    <xf numFmtId="0" fontId="59" fillId="0" borderId="0" applyNumberFormat="0" applyFill="0" applyBorder="0" applyAlignment="0" applyProtection="0"/>
  </cellStyleXfs>
  <cellXfs count="213">
    <xf numFmtId="0" fontId="0" fillId="0" borderId="0" xfId="0"/>
    <xf numFmtId="0" fontId="38" fillId="0" borderId="0" xfId="299" applyFont="1" applyAlignment="1">
      <alignment vertical="top"/>
    </xf>
    <xf numFmtId="0" fontId="38" fillId="0" borderId="0" xfId="299" applyFont="1" applyAlignment="1">
      <alignment vertical="top" wrapText="1"/>
    </xf>
    <xf numFmtId="0" fontId="39" fillId="33" borderId="15" xfId="299" applyFont="1" applyFill="1" applyBorder="1" applyAlignment="1">
      <alignment vertical="center" wrapText="1"/>
    </xf>
    <xf numFmtId="0" fontId="39" fillId="33" borderId="19" xfId="299" applyFont="1" applyFill="1" applyBorder="1" applyAlignment="1">
      <alignment vertical="center" wrapText="1"/>
    </xf>
    <xf numFmtId="0" fontId="39" fillId="33" borderId="14" xfId="299" applyFont="1" applyFill="1" applyBorder="1" applyAlignment="1">
      <alignment vertical="center" wrapText="1"/>
    </xf>
    <xf numFmtId="0" fontId="40" fillId="0" borderId="0" xfId="299" applyFont="1" applyAlignment="1">
      <alignment vertical="center"/>
    </xf>
    <xf numFmtId="0" fontId="39" fillId="33" borderId="23" xfId="299" applyFont="1" applyFill="1" applyBorder="1" applyAlignment="1">
      <alignment vertical="top" wrapText="1"/>
    </xf>
    <xf numFmtId="0" fontId="39" fillId="33" borderId="24" xfId="299" applyFont="1" applyFill="1" applyBorder="1" applyAlignment="1">
      <alignment vertical="top" wrapText="1"/>
    </xf>
    <xf numFmtId="0" fontId="40" fillId="33" borderId="25" xfId="299" applyFont="1" applyFill="1" applyBorder="1" applyAlignment="1">
      <alignment vertical="top" wrapText="1"/>
    </xf>
    <xf numFmtId="0" fontId="40" fillId="0" borderId="0" xfId="299" applyFont="1" applyAlignment="1">
      <alignment vertical="top"/>
    </xf>
    <xf numFmtId="0" fontId="39" fillId="33" borderId="25" xfId="299" applyFont="1" applyFill="1" applyBorder="1" applyAlignment="1">
      <alignment vertical="top" wrapText="1"/>
    </xf>
    <xf numFmtId="0" fontId="39" fillId="33" borderId="13" xfId="299" applyFont="1" applyFill="1" applyBorder="1" applyAlignment="1">
      <alignment vertical="top" wrapText="1"/>
    </xf>
    <xf numFmtId="0" fontId="39" fillId="33" borderId="26" xfId="299" applyFont="1" applyFill="1" applyBorder="1" applyAlignment="1">
      <alignment vertical="top" wrapText="1"/>
    </xf>
    <xf numFmtId="0" fontId="40" fillId="0" borderId="0" xfId="299" applyFont="1" applyAlignment="1">
      <alignment vertical="top" wrapText="1"/>
    </xf>
    <xf numFmtId="0" fontId="41" fillId="0" borderId="0" xfId="112" applyFont="1"/>
    <xf numFmtId="0" fontId="17" fillId="0" borderId="0" xfId="112" applyFont="1"/>
    <xf numFmtId="0" fontId="42" fillId="0" borderId="0" xfId="112" applyFont="1"/>
    <xf numFmtId="0" fontId="42" fillId="0" borderId="0" xfId="112" applyFont="1" applyAlignment="1">
      <alignment horizontal="left"/>
    </xf>
    <xf numFmtId="0" fontId="42" fillId="0" borderId="0" xfId="112" applyFont="1" applyBorder="1" applyAlignment="1"/>
    <xf numFmtId="0" fontId="17" fillId="0" borderId="0" xfId="112" applyFont="1" applyBorder="1"/>
    <xf numFmtId="0" fontId="17" fillId="34" borderId="0" xfId="112" applyFont="1" applyFill="1"/>
    <xf numFmtId="0" fontId="21" fillId="0" borderId="0" xfId="112" applyFont="1"/>
    <xf numFmtId="0" fontId="43" fillId="34" borderId="0" xfId="112" applyFont="1" applyFill="1" applyAlignment="1"/>
    <xf numFmtId="0" fontId="43" fillId="34" borderId="0" xfId="112" applyFont="1" applyFill="1"/>
    <xf numFmtId="0" fontId="44" fillId="34" borderId="0" xfId="112" applyFont="1" applyFill="1" applyBorder="1" applyAlignment="1">
      <alignment vertical="center"/>
    </xf>
    <xf numFmtId="0" fontId="45" fillId="34" borderId="0" xfId="112" applyFont="1" applyFill="1"/>
    <xf numFmtId="0" fontId="45" fillId="0" borderId="0" xfId="112" applyFont="1"/>
    <xf numFmtId="0" fontId="46" fillId="34" borderId="0" xfId="112" applyFont="1" applyFill="1" applyBorder="1" applyAlignment="1">
      <alignment vertical="center"/>
    </xf>
    <xf numFmtId="0" fontId="47" fillId="0" borderId="0" xfId="112" applyFont="1"/>
    <xf numFmtId="0" fontId="44" fillId="34" borderId="0" xfId="112" applyFont="1" applyFill="1" applyBorder="1" applyAlignment="1">
      <alignment vertical="center" wrapText="1"/>
    </xf>
    <xf numFmtId="0" fontId="47" fillId="34" borderId="0" xfId="112" applyFont="1" applyFill="1"/>
    <xf numFmtId="0" fontId="48" fillId="34" borderId="0" xfId="112" applyFont="1" applyFill="1"/>
    <xf numFmtId="0" fontId="42" fillId="34" borderId="0" xfId="112" applyFont="1" applyFill="1"/>
    <xf numFmtId="0" fontId="48" fillId="34" borderId="0" xfId="112" applyFont="1" applyFill="1" applyBorder="1"/>
    <xf numFmtId="0" fontId="44" fillId="34" borderId="0" xfId="112" applyFont="1" applyFill="1" applyBorder="1" applyAlignment="1">
      <alignment horizontal="left" vertical="center" wrapText="1"/>
    </xf>
    <xf numFmtId="0" fontId="49" fillId="34" borderId="0" xfId="112" applyFont="1" applyFill="1" applyBorder="1" applyAlignment="1">
      <alignment vertical="center" wrapText="1"/>
    </xf>
    <xf numFmtId="0" fontId="17" fillId="34" borderId="0" xfId="112" applyFont="1" applyFill="1" applyBorder="1" applyAlignment="1">
      <alignment horizontal="left" vertical="top"/>
    </xf>
    <xf numFmtId="0" fontId="50" fillId="0" borderId="0" xfId="112" applyFont="1"/>
    <xf numFmtId="0" fontId="45" fillId="34" borderId="14" xfId="112" applyFont="1" applyFill="1" applyBorder="1" applyAlignment="1">
      <alignment vertical="center"/>
    </xf>
    <xf numFmtId="0" fontId="45" fillId="34" borderId="31" xfId="112" applyFont="1" applyFill="1" applyBorder="1" applyAlignment="1">
      <alignment horizontal="center" vertical="center"/>
    </xf>
    <xf numFmtId="0" fontId="45" fillId="34" borderId="32" xfId="112" applyFont="1" applyFill="1" applyBorder="1" applyAlignment="1">
      <alignment horizontal="center" vertical="center"/>
    </xf>
    <xf numFmtId="0" fontId="45" fillId="34" borderId="22" xfId="112" applyFont="1" applyFill="1" applyBorder="1" applyAlignment="1">
      <alignment vertical="center"/>
    </xf>
    <xf numFmtId="0" fontId="51" fillId="34" borderId="0" xfId="112" applyFont="1" applyFill="1" applyBorder="1"/>
    <xf numFmtId="49" fontId="21" fillId="34" borderId="22" xfId="112" applyNumberFormat="1" applyFont="1" applyFill="1" applyBorder="1" applyAlignment="1" applyProtection="1">
      <protection locked="0"/>
    </xf>
    <xf numFmtId="0" fontId="21" fillId="34" borderId="0" xfId="112" applyFont="1" applyFill="1" applyBorder="1" applyAlignment="1" applyProtection="1">
      <protection locked="0"/>
    </xf>
    <xf numFmtId="0" fontId="42" fillId="34" borderId="11" xfId="112" applyFont="1" applyFill="1" applyBorder="1" applyAlignment="1">
      <alignment horizontal="left" vertical="top"/>
    </xf>
    <xf numFmtId="3" fontId="50" fillId="34" borderId="13" xfId="112" applyNumberFormat="1" applyFont="1" applyFill="1" applyBorder="1" applyAlignment="1"/>
    <xf numFmtId="0" fontId="50" fillId="0" borderId="0" xfId="112" applyFont="1" applyBorder="1"/>
    <xf numFmtId="49" fontId="21" fillId="34" borderId="22" xfId="112" applyNumberFormat="1" applyFont="1" applyFill="1" applyBorder="1" applyAlignment="1">
      <alignment horizontal="left" vertical="top"/>
    </xf>
    <xf numFmtId="2" fontId="50" fillId="34" borderId="13" xfId="112" applyNumberFormat="1" applyFont="1" applyFill="1" applyBorder="1" applyAlignment="1" applyProtection="1">
      <protection hidden="1"/>
    </xf>
    <xf numFmtId="3" fontId="50" fillId="34" borderId="13" xfId="112" applyNumberFormat="1" applyFont="1" applyFill="1" applyBorder="1" applyAlignment="1" applyProtection="1">
      <protection hidden="1"/>
    </xf>
    <xf numFmtId="49" fontId="21" fillId="34" borderId="0" xfId="112" applyNumberFormat="1" applyFont="1" applyFill="1" applyBorder="1" applyAlignment="1">
      <alignment vertical="top"/>
    </xf>
    <xf numFmtId="49" fontId="21" fillId="34" borderId="0" xfId="112" applyNumberFormat="1" applyFont="1" applyFill="1" applyBorder="1" applyAlignment="1">
      <alignment vertical="top" wrapText="1"/>
    </xf>
    <xf numFmtId="3" fontId="50" fillId="34" borderId="15" xfId="112" applyNumberFormat="1" applyFont="1" applyFill="1" applyBorder="1" applyAlignment="1" applyProtection="1">
      <protection hidden="1"/>
    </xf>
    <xf numFmtId="1" fontId="50" fillId="34" borderId="13" xfId="112" applyNumberFormat="1" applyFont="1" applyFill="1" applyBorder="1" applyAlignment="1" applyProtection="1">
      <protection hidden="1"/>
    </xf>
    <xf numFmtId="49" fontId="21" fillId="34" borderId="0" xfId="112" applyNumberFormat="1" applyFont="1" applyFill="1" applyBorder="1" applyAlignment="1">
      <alignment horizontal="left" vertical="top"/>
    </xf>
    <xf numFmtId="49" fontId="21" fillId="34" borderId="0" xfId="112" applyNumberFormat="1" applyFont="1" applyFill="1" applyBorder="1" applyAlignment="1">
      <alignment horizontal="left" vertical="top" wrapText="1"/>
    </xf>
    <xf numFmtId="49" fontId="21" fillId="34" borderId="22" xfId="112" applyNumberFormat="1" applyFont="1" applyFill="1" applyBorder="1" applyAlignment="1" applyProtection="1">
      <alignment horizontal="left"/>
      <protection locked="0"/>
    </xf>
    <xf numFmtId="0" fontId="21" fillId="34" borderId="0" xfId="112" applyFont="1" applyFill="1" applyBorder="1" applyAlignment="1" applyProtection="1"/>
    <xf numFmtId="0" fontId="21" fillId="34" borderId="0" xfId="112" applyFont="1" applyFill="1" applyBorder="1" applyAlignment="1" applyProtection="1">
      <alignment horizontal="left" vertical="top"/>
    </xf>
    <xf numFmtId="0" fontId="21" fillId="34" borderId="20" xfId="112" applyFont="1" applyFill="1" applyBorder="1" applyAlignment="1" applyProtection="1">
      <alignment horizontal="left" vertical="top"/>
    </xf>
    <xf numFmtId="0" fontId="42" fillId="34" borderId="25" xfId="112" applyFont="1" applyFill="1" applyBorder="1" applyAlignment="1" applyProtection="1">
      <alignment horizontal="left" vertical="top"/>
    </xf>
    <xf numFmtId="3" fontId="50" fillId="34" borderId="23" xfId="112" applyNumberFormat="1" applyFont="1" applyFill="1" applyBorder="1" applyAlignment="1" applyProtection="1"/>
    <xf numFmtId="0" fontId="17" fillId="34" borderId="0" xfId="112" applyFont="1" applyFill="1" applyProtection="1">
      <protection locked="0"/>
    </xf>
    <xf numFmtId="0" fontId="17" fillId="0" borderId="0" xfId="112" applyFont="1" applyProtection="1">
      <protection locked="0"/>
    </xf>
    <xf numFmtId="0" fontId="42" fillId="34" borderId="14" xfId="112" applyFont="1" applyFill="1" applyBorder="1" applyAlignment="1" applyProtection="1">
      <alignment horizontal="left" vertical="top"/>
    </xf>
    <xf numFmtId="3" fontId="50" fillId="34" borderId="15" xfId="112" applyNumberFormat="1" applyFont="1" applyFill="1" applyBorder="1" applyAlignment="1" applyProtection="1"/>
    <xf numFmtId="0" fontId="21" fillId="34" borderId="0" xfId="112" applyFont="1" applyFill="1" applyBorder="1" applyAlignment="1" applyProtection="1">
      <alignment horizontal="left" vertical="top"/>
      <protection locked="0"/>
    </xf>
    <xf numFmtId="0" fontId="21" fillId="34" borderId="20" xfId="112" applyFont="1" applyFill="1" applyBorder="1" applyAlignment="1" applyProtection="1">
      <alignment horizontal="left" vertical="top"/>
      <protection locked="0"/>
    </xf>
    <xf numFmtId="0" fontId="42" fillId="34" borderId="25" xfId="112" applyFont="1" applyFill="1" applyBorder="1" applyAlignment="1" applyProtection="1">
      <alignment horizontal="left" vertical="top"/>
      <protection locked="0"/>
    </xf>
    <xf numFmtId="3" fontId="50" fillId="34" borderId="20" xfId="112" applyNumberFormat="1" applyFont="1" applyFill="1" applyBorder="1" applyAlignment="1" applyProtection="1"/>
    <xf numFmtId="0" fontId="42" fillId="34" borderId="11" xfId="112" applyFont="1" applyFill="1" applyBorder="1" applyAlignment="1" applyProtection="1">
      <alignment horizontal="left" vertical="top"/>
      <protection locked="0"/>
    </xf>
    <xf numFmtId="3" fontId="50" fillId="34" borderId="13" xfId="112" applyNumberFormat="1" applyFont="1" applyFill="1" applyBorder="1" applyAlignment="1" applyProtection="1"/>
    <xf numFmtId="0" fontId="21" fillId="34" borderId="33" xfId="112" applyFont="1" applyFill="1" applyBorder="1" applyAlignment="1" applyProtection="1">
      <alignment horizontal="left" vertical="top"/>
      <protection locked="0"/>
    </xf>
    <xf numFmtId="3" fontId="50" fillId="34" borderId="34" xfId="112" applyNumberFormat="1" applyFont="1" applyFill="1" applyBorder="1" applyAlignment="1" applyProtection="1">
      <protection locked="0"/>
    </xf>
    <xf numFmtId="0" fontId="45" fillId="34" borderId="35" xfId="112" applyFont="1" applyFill="1" applyBorder="1" applyAlignment="1">
      <alignment vertical="center"/>
    </xf>
    <xf numFmtId="0" fontId="21" fillId="34" borderId="31" xfId="112" applyFont="1" applyFill="1" applyBorder="1" applyAlignment="1"/>
    <xf numFmtId="0" fontId="42" fillId="34" borderId="31" xfId="112" applyFont="1" applyFill="1" applyBorder="1" applyAlignment="1"/>
    <xf numFmtId="0" fontId="42" fillId="34" borderId="31" xfId="112" applyFont="1" applyFill="1" applyBorder="1" applyAlignment="1">
      <alignment horizontal="left" vertical="top"/>
    </xf>
    <xf numFmtId="0" fontId="42" fillId="34" borderId="32" xfId="112" applyFont="1" applyFill="1" applyBorder="1" applyAlignment="1">
      <alignment horizontal="left" vertical="top"/>
    </xf>
    <xf numFmtId="49" fontId="21" fillId="34" borderId="22" xfId="112" applyNumberFormat="1" applyFont="1" applyFill="1" applyBorder="1" applyAlignment="1">
      <alignment horizontal="left"/>
    </xf>
    <xf numFmtId="0" fontId="21" fillId="34" borderId="0" xfId="112" applyFont="1" applyFill="1" applyBorder="1" applyAlignment="1"/>
    <xf numFmtId="0" fontId="42" fillId="34" borderId="0" xfId="112" applyFont="1" applyFill="1" applyBorder="1" applyAlignment="1"/>
    <xf numFmtId="0" fontId="42" fillId="34" borderId="12" xfId="112" applyFont="1" applyFill="1" applyBorder="1" applyAlignment="1">
      <alignment horizontal="left" vertical="top"/>
    </xf>
    <xf numFmtId="0" fontId="42" fillId="34" borderId="25" xfId="112" applyFont="1" applyFill="1" applyBorder="1" applyAlignment="1">
      <alignment horizontal="left" vertical="top"/>
    </xf>
    <xf numFmtId="3" fontId="50" fillId="34" borderId="23" xfId="112" applyNumberFormat="1" applyFont="1" applyFill="1" applyBorder="1" applyAlignment="1"/>
    <xf numFmtId="0" fontId="42" fillId="34" borderId="0" xfId="112" applyFont="1" applyFill="1" applyBorder="1" applyAlignment="1">
      <alignment horizontal="left" vertical="top"/>
    </xf>
    <xf numFmtId="0" fontId="42" fillId="34" borderId="20" xfId="112" applyFont="1" applyFill="1" applyBorder="1" applyAlignment="1">
      <alignment horizontal="left" vertical="top"/>
    </xf>
    <xf numFmtId="0" fontId="42" fillId="36" borderId="11" xfId="112" applyFont="1" applyFill="1" applyBorder="1" applyAlignment="1">
      <alignment horizontal="left" vertical="top"/>
    </xf>
    <xf numFmtId="3" fontId="50" fillId="36" borderId="13" xfId="112" applyNumberFormat="1" applyFont="1" applyFill="1" applyBorder="1" applyAlignment="1"/>
    <xf numFmtId="0" fontId="42" fillId="34" borderId="0" xfId="112" applyFont="1" applyFill="1" applyBorder="1" applyAlignment="1" applyProtection="1">
      <protection locked="0"/>
    </xf>
    <xf numFmtId="0" fontId="42" fillId="34" borderId="0" xfId="112" applyFont="1" applyFill="1" applyBorder="1" applyAlignment="1" applyProtection="1">
      <alignment horizontal="left" vertical="top"/>
      <protection locked="0"/>
    </xf>
    <xf numFmtId="0" fontId="42" fillId="36" borderId="33" xfId="112" applyFont="1" applyFill="1" applyBorder="1" applyAlignment="1" applyProtection="1">
      <alignment horizontal="left" vertical="top"/>
      <protection locked="0"/>
    </xf>
    <xf numFmtId="3" fontId="50" fillId="36" borderId="34" xfId="112" applyNumberFormat="1" applyFont="1" applyFill="1" applyBorder="1" applyAlignment="1"/>
    <xf numFmtId="0" fontId="51" fillId="34" borderId="31" xfId="112" applyFont="1" applyFill="1" applyBorder="1"/>
    <xf numFmtId="0" fontId="52" fillId="34" borderId="31" xfId="112" applyFont="1" applyFill="1" applyBorder="1"/>
    <xf numFmtId="0" fontId="17" fillId="34" borderId="31" xfId="112" applyFont="1" applyFill="1" applyBorder="1" applyAlignment="1"/>
    <xf numFmtId="0" fontId="51" fillId="34" borderId="0" xfId="112" applyFont="1" applyFill="1"/>
    <xf numFmtId="0" fontId="51" fillId="0" borderId="0" xfId="112" applyFont="1"/>
    <xf numFmtId="0" fontId="42" fillId="34" borderId="25" xfId="112" applyFont="1" applyFill="1" applyBorder="1" applyAlignment="1">
      <alignment horizontal="left" vertical="top" wrapText="1"/>
    </xf>
    <xf numFmtId="169" fontId="50" fillId="34" borderId="23" xfId="112" applyNumberFormat="1" applyFont="1" applyFill="1" applyBorder="1" applyAlignment="1"/>
    <xf numFmtId="0" fontId="42" fillId="34" borderId="11" xfId="112" applyFont="1" applyFill="1" applyBorder="1" applyAlignment="1">
      <alignment horizontal="left" vertical="top" wrapText="1"/>
    </xf>
    <xf numFmtId="169" fontId="50" fillId="34" borderId="13" xfId="112" applyNumberFormat="1" applyFont="1" applyFill="1" applyBorder="1" applyAlignment="1"/>
    <xf numFmtId="0" fontId="42" fillId="34" borderId="33" xfId="112" applyFont="1" applyFill="1" applyBorder="1" applyAlignment="1" applyProtection="1">
      <alignment horizontal="left" vertical="top"/>
      <protection locked="0"/>
    </xf>
    <xf numFmtId="3" fontId="50" fillId="34" borderId="34" xfId="112" applyNumberFormat="1" applyFont="1" applyFill="1" applyBorder="1" applyAlignment="1"/>
    <xf numFmtId="0" fontId="42" fillId="0" borderId="10" xfId="112" applyFont="1" applyBorder="1" applyAlignment="1"/>
    <xf numFmtId="3" fontId="21" fillId="0" borderId="15" xfId="112" applyNumberFormat="1" applyFont="1" applyBorder="1"/>
    <xf numFmtId="49" fontId="55" fillId="34" borderId="11" xfId="1" applyNumberFormat="1" applyFont="1" applyFill="1" applyBorder="1" applyAlignment="1">
      <alignment horizontal="left" vertical="center"/>
    </xf>
    <xf numFmtId="0" fontId="56" fillId="34" borderId="25" xfId="1" applyFont="1" applyFill="1" applyBorder="1" applyAlignment="1">
      <alignment horizontal="center" vertical="center"/>
    </xf>
    <xf numFmtId="0" fontId="56" fillId="34" borderId="27" xfId="1" applyFont="1" applyFill="1" applyBorder="1" applyAlignment="1">
      <alignment horizontal="center" vertical="center"/>
    </xf>
    <xf numFmtId="0" fontId="56" fillId="34" borderId="23" xfId="1" applyFont="1" applyFill="1" applyBorder="1" applyAlignment="1">
      <alignment horizontal="center" vertical="center"/>
    </xf>
    <xf numFmtId="0" fontId="56" fillId="34" borderId="11" xfId="1" applyFont="1" applyFill="1" applyBorder="1" applyAlignment="1">
      <alignment horizontal="center" vertical="center"/>
    </xf>
    <xf numFmtId="0" fontId="56" fillId="34" borderId="12" xfId="1" applyFont="1" applyFill="1" applyBorder="1" applyAlignment="1">
      <alignment horizontal="center" vertical="center"/>
    </xf>
    <xf numFmtId="0" fontId="56" fillId="34" borderId="13" xfId="1" applyFont="1" applyFill="1" applyBorder="1" applyAlignment="1">
      <alignment horizontal="center" vertical="center"/>
    </xf>
    <xf numFmtId="0" fontId="56" fillId="34" borderId="11" xfId="1" applyFont="1" applyFill="1" applyBorder="1" applyAlignment="1">
      <alignment horizontal="center" vertical="center" wrapText="1"/>
    </xf>
    <xf numFmtId="0" fontId="56" fillId="34" borderId="12" xfId="1" applyFont="1" applyFill="1" applyBorder="1" applyAlignment="1">
      <alignment horizontal="center" vertical="center" wrapText="1"/>
    </xf>
    <xf numFmtId="0" fontId="56" fillId="34" borderId="13" xfId="1" applyFont="1" applyFill="1" applyBorder="1" applyAlignment="1">
      <alignment horizontal="center" vertical="center" wrapText="1"/>
    </xf>
    <xf numFmtId="0" fontId="56" fillId="34" borderId="0" xfId="1" applyFont="1" applyFill="1" applyAlignment="1">
      <alignment horizontal="center"/>
    </xf>
    <xf numFmtId="0" fontId="56" fillId="0" borderId="0" xfId="1" applyFont="1" applyAlignment="1">
      <alignment horizontal="center"/>
    </xf>
    <xf numFmtId="0" fontId="20" fillId="34" borderId="15" xfId="1" applyFont="1" applyFill="1" applyBorder="1" applyAlignment="1">
      <alignment horizontal="left" vertical="center"/>
    </xf>
    <xf numFmtId="0" fontId="56" fillId="0" borderId="0" xfId="1" applyFont="1" applyAlignment="1">
      <alignment horizontal="left"/>
    </xf>
    <xf numFmtId="0" fontId="56" fillId="34" borderId="0" xfId="1" applyFont="1" applyFill="1" applyAlignment="1">
      <alignment horizontal="left"/>
    </xf>
    <xf numFmtId="3" fontId="22" fillId="34" borderId="23" xfId="112" applyNumberFormat="1" applyFont="1" applyFill="1" applyBorder="1" applyAlignment="1" applyProtection="1">
      <alignment horizontal="left"/>
      <protection locked="0"/>
    </xf>
    <xf numFmtId="3" fontId="22" fillId="34" borderId="24" xfId="112" applyNumberFormat="1" applyFont="1" applyFill="1" applyBorder="1" applyAlignment="1" applyProtection="1">
      <alignment horizontal="center" vertical="center"/>
    </xf>
    <xf numFmtId="3" fontId="58" fillId="37" borderId="24" xfId="112" applyNumberFormat="1" applyFont="1" applyFill="1" applyBorder="1" applyAlignment="1" applyProtection="1">
      <alignment horizontal="center" vertical="center"/>
    </xf>
    <xf numFmtId="3" fontId="22" fillId="34" borderId="25" xfId="112" applyNumberFormat="1" applyFont="1" applyFill="1" applyBorder="1" applyAlignment="1" applyProtection="1">
      <alignment horizontal="center" vertical="center"/>
    </xf>
    <xf numFmtId="0" fontId="57" fillId="0" borderId="0" xfId="112" applyFont="1" applyAlignment="1">
      <alignment horizontal="center"/>
    </xf>
    <xf numFmtId="0" fontId="57" fillId="34" borderId="0" xfId="112" applyFont="1" applyFill="1" applyAlignment="1">
      <alignment horizontal="center"/>
    </xf>
    <xf numFmtId="3" fontId="22" fillId="34" borderId="39" xfId="112" applyNumberFormat="1" applyFont="1" applyFill="1" applyBorder="1" applyAlignment="1" applyProtection="1">
      <alignment horizontal="left"/>
      <protection locked="0"/>
    </xf>
    <xf numFmtId="3" fontId="22" fillId="34" borderId="40" xfId="112" applyNumberFormat="1" applyFont="1" applyFill="1" applyBorder="1" applyAlignment="1" applyProtection="1">
      <alignment horizontal="center" vertical="center"/>
    </xf>
    <xf numFmtId="3" fontId="58" fillId="37" borderId="40" xfId="112" applyNumberFormat="1" applyFont="1" applyFill="1" applyBorder="1" applyAlignment="1" applyProtection="1">
      <alignment horizontal="center" vertical="center"/>
    </xf>
    <xf numFmtId="3" fontId="22" fillId="34" borderId="41" xfId="112" applyNumberFormat="1" applyFont="1" applyFill="1" applyBorder="1" applyAlignment="1" applyProtection="1">
      <alignment horizontal="center" vertical="center"/>
    </xf>
    <xf numFmtId="0" fontId="57" fillId="0" borderId="24" xfId="1" applyFont="1" applyBorder="1" applyAlignment="1">
      <alignment horizontal="center"/>
    </xf>
    <xf numFmtId="0" fontId="22" fillId="34" borderId="20" xfId="112" applyFont="1" applyFill="1" applyBorder="1" applyAlignment="1" applyProtection="1">
      <alignment horizontal="left"/>
      <protection locked="0"/>
    </xf>
    <xf numFmtId="3" fontId="22" fillId="34" borderId="22" xfId="112" applyNumberFormat="1" applyFont="1" applyFill="1" applyBorder="1" applyAlignment="1" applyProtection="1">
      <alignment horizontal="center" vertical="center"/>
    </xf>
    <xf numFmtId="3" fontId="22" fillId="37" borderId="22" xfId="112" applyNumberFormat="1" applyFont="1" applyFill="1" applyBorder="1" applyAlignment="1" applyProtection="1">
      <alignment horizontal="center" vertical="center"/>
    </xf>
    <xf numFmtId="0" fontId="57" fillId="0" borderId="24" xfId="112" applyFont="1" applyBorder="1" applyAlignment="1">
      <alignment horizontal="center"/>
    </xf>
    <xf numFmtId="0" fontId="57" fillId="34" borderId="0" xfId="112" applyFont="1" applyFill="1" applyAlignment="1">
      <alignment horizontal="left"/>
    </xf>
    <xf numFmtId="0" fontId="57" fillId="34" borderId="0" xfId="112" applyFont="1" applyFill="1" applyAlignment="1">
      <alignment horizontal="center" vertical="center"/>
    </xf>
    <xf numFmtId="0" fontId="60" fillId="34" borderId="19" xfId="332" applyFont="1" applyFill="1" applyBorder="1" applyAlignment="1">
      <alignment horizontal="center" vertical="center" wrapText="1"/>
    </xf>
    <xf numFmtId="49" fontId="18" fillId="33" borderId="10" xfId="112" applyNumberFormat="1" applyFont="1" applyFill="1" applyBorder="1" applyAlignment="1" applyProtection="1">
      <protection locked="0" hidden="1"/>
    </xf>
    <xf numFmtId="0" fontId="17" fillId="0" borderId="0" xfId="112" applyFont="1" applyAlignment="1">
      <alignment vertical="top"/>
    </xf>
    <xf numFmtId="0" fontId="20" fillId="33" borderId="16" xfId="112" applyFont="1" applyFill="1" applyBorder="1" applyAlignment="1">
      <alignment horizontal="center" vertical="center"/>
    </xf>
    <xf numFmtId="0" fontId="20" fillId="33" borderId="17" xfId="112" applyFont="1" applyFill="1" applyBorder="1" applyAlignment="1">
      <alignment horizontal="center" vertical="center" wrapText="1"/>
    </xf>
    <xf numFmtId="0" fontId="20" fillId="33" borderId="18" xfId="112" applyFont="1" applyFill="1" applyBorder="1" applyAlignment="1">
      <alignment horizontal="left" vertical="center" wrapText="1"/>
    </xf>
    <xf numFmtId="0" fontId="21" fillId="0" borderId="0" xfId="112" applyFont="1" applyAlignment="1">
      <alignment vertical="top"/>
    </xf>
    <xf numFmtId="0" fontId="17" fillId="0" borderId="0" xfId="112" applyFont="1" applyAlignment="1">
      <alignment horizontal="left" vertical="center" wrapText="1"/>
    </xf>
    <xf numFmtId="17" fontId="60" fillId="33" borderId="15" xfId="332" quotePrefix="1" applyNumberFormat="1" applyFont="1" applyFill="1" applyBorder="1" applyAlignment="1">
      <alignment vertical="center"/>
    </xf>
    <xf numFmtId="3" fontId="57" fillId="34" borderId="22" xfId="0" applyNumberFormat="1" applyFont="1" applyFill="1" applyBorder="1" applyAlignment="1" applyProtection="1">
      <alignment horizontal="center" vertical="center"/>
    </xf>
    <xf numFmtId="3" fontId="57" fillId="37" borderId="22" xfId="0" applyNumberFormat="1" applyFont="1" applyFill="1" applyBorder="1" applyAlignment="1" applyProtection="1">
      <alignment horizontal="center" vertical="center"/>
    </xf>
    <xf numFmtId="0" fontId="57" fillId="34" borderId="20" xfId="0" applyNumberFormat="1" applyFont="1" applyFill="1" applyBorder="1" applyAlignment="1" applyProtection="1">
      <alignment horizontal="left"/>
      <protection locked="0"/>
    </xf>
    <xf numFmtId="0" fontId="19" fillId="0" borderId="11" xfId="112" applyFont="1" applyBorder="1" applyAlignment="1">
      <alignment horizontal="center" vertical="top" wrapText="1"/>
    </xf>
    <xf numFmtId="0" fontId="19" fillId="0" borderId="12" xfId="112" applyFont="1" applyBorder="1" applyAlignment="1">
      <alignment horizontal="center" vertical="top"/>
    </xf>
    <xf numFmtId="0" fontId="19" fillId="0" borderId="13" xfId="112" applyFont="1" applyBorder="1" applyAlignment="1">
      <alignment horizontal="center" vertical="top"/>
    </xf>
    <xf numFmtId="0" fontId="19" fillId="0" borderId="14" xfId="112" applyFont="1" applyBorder="1" applyAlignment="1">
      <alignment horizontal="center" vertical="top" wrapText="1"/>
    </xf>
    <xf numFmtId="0" fontId="19" fillId="0" borderId="10" xfId="112" applyFont="1" applyBorder="1" applyAlignment="1">
      <alignment horizontal="center" vertical="top" wrapText="1"/>
    </xf>
    <xf numFmtId="0" fontId="19" fillId="0" borderId="15" xfId="112" applyFont="1" applyBorder="1" applyAlignment="1">
      <alignment horizontal="center" vertical="top" wrapText="1"/>
    </xf>
    <xf numFmtId="0" fontId="51" fillId="34" borderId="22" xfId="112" applyFont="1" applyFill="1" applyBorder="1" applyAlignment="1">
      <alignment horizontal="center"/>
    </xf>
    <xf numFmtId="0" fontId="52" fillId="34" borderId="0" xfId="112" applyFont="1" applyFill="1" applyBorder="1" applyAlignment="1">
      <alignment horizontal="center"/>
    </xf>
    <xf numFmtId="0" fontId="51" fillId="34" borderId="22" xfId="112" applyFont="1" applyFill="1" applyBorder="1" applyAlignment="1">
      <alignment horizontal="center" vertical="top"/>
    </xf>
    <xf numFmtId="0" fontId="51" fillId="34" borderId="0" xfId="112" applyFont="1" applyFill="1" applyBorder="1" applyAlignment="1">
      <alignment horizontal="center" vertical="top"/>
    </xf>
    <xf numFmtId="0" fontId="51" fillId="34" borderId="20" xfId="112" applyFont="1" applyFill="1" applyBorder="1" applyAlignment="1">
      <alignment horizontal="center" vertical="top"/>
    </xf>
    <xf numFmtId="0" fontId="44" fillId="34" borderId="0" xfId="112" applyFont="1" applyFill="1" applyBorder="1" applyAlignment="1">
      <alignment vertical="center"/>
    </xf>
    <xf numFmtId="0" fontId="47" fillId="34" borderId="24" xfId="112" applyFont="1" applyFill="1" applyBorder="1" applyAlignment="1">
      <alignment horizontal="center"/>
    </xf>
    <xf numFmtId="49" fontId="47" fillId="34" borderId="25" xfId="112" quotePrefix="1" applyNumberFormat="1" applyFont="1" applyFill="1" applyBorder="1" applyAlignment="1" applyProtection="1">
      <alignment horizontal="center"/>
    </xf>
    <xf numFmtId="49" fontId="47" fillId="34" borderId="27" xfId="112" applyNumberFormat="1" applyFont="1" applyFill="1" applyBorder="1" applyAlignment="1" applyProtection="1">
      <alignment horizontal="center"/>
    </xf>
    <xf numFmtId="49" fontId="47" fillId="34" borderId="23" xfId="112" applyNumberFormat="1" applyFont="1" applyFill="1" applyBorder="1" applyAlignment="1" applyProtection="1">
      <alignment horizontal="center"/>
    </xf>
    <xf numFmtId="0" fontId="21" fillId="0" borderId="0" xfId="112" applyFont="1"/>
    <xf numFmtId="0" fontId="45" fillId="35" borderId="28" xfId="112" applyFont="1" applyFill="1" applyBorder="1" applyAlignment="1">
      <alignment horizontal="center" vertical="center"/>
    </xf>
    <xf numFmtId="0" fontId="45" fillId="35" borderId="29" xfId="112" applyFont="1" applyFill="1" applyBorder="1" applyAlignment="1">
      <alignment horizontal="center" vertical="center"/>
    </xf>
    <xf numFmtId="0" fontId="45" fillId="35" borderId="30" xfId="112" applyFont="1" applyFill="1" applyBorder="1" applyAlignment="1">
      <alignment horizontal="center" vertical="center"/>
    </xf>
    <xf numFmtId="0" fontId="51" fillId="34" borderId="14" xfId="112" applyFont="1" applyFill="1" applyBorder="1" applyAlignment="1">
      <alignment horizontal="center"/>
    </xf>
    <xf numFmtId="0" fontId="52" fillId="34" borderId="10" xfId="112" applyFont="1" applyFill="1" applyBorder="1" applyAlignment="1">
      <alignment horizontal="center"/>
    </xf>
    <xf numFmtId="0" fontId="51" fillId="34" borderId="14" xfId="112" applyFont="1" applyFill="1" applyBorder="1" applyAlignment="1">
      <alignment horizontal="center" vertical="top"/>
    </xf>
    <xf numFmtId="0" fontId="51" fillId="34" borderId="10" xfId="112" applyFont="1" applyFill="1" applyBorder="1" applyAlignment="1">
      <alignment horizontal="center" vertical="top"/>
    </xf>
    <xf numFmtId="0" fontId="51" fillId="34" borderId="15" xfId="112" applyFont="1" applyFill="1" applyBorder="1" applyAlignment="1">
      <alignment horizontal="center" vertical="top"/>
    </xf>
    <xf numFmtId="0" fontId="51" fillId="34" borderId="25" xfId="112" applyFont="1" applyFill="1" applyBorder="1" applyAlignment="1">
      <alignment horizontal="center"/>
    </xf>
    <xf numFmtId="0" fontId="51" fillId="34" borderId="23" xfId="112" applyFont="1" applyFill="1" applyBorder="1" applyAlignment="1">
      <alignment horizontal="center"/>
    </xf>
    <xf numFmtId="0" fontId="51" fillId="34" borderId="25" xfId="112" applyFont="1" applyFill="1" applyBorder="1" applyAlignment="1">
      <alignment horizontal="center" vertical="top"/>
    </xf>
    <xf numFmtId="0" fontId="51" fillId="34" borderId="23" xfId="112" applyFont="1" applyFill="1" applyBorder="1" applyAlignment="1">
      <alignment horizontal="center" vertical="top"/>
    </xf>
    <xf numFmtId="0" fontId="51" fillId="34" borderId="25" xfId="112" applyFont="1" applyFill="1" applyBorder="1" applyAlignment="1">
      <alignment horizontal="center" vertical="center"/>
    </xf>
    <xf numFmtId="0" fontId="51" fillId="34" borderId="23" xfId="112" applyFont="1" applyFill="1" applyBorder="1" applyAlignment="1">
      <alignment horizontal="center" vertical="center"/>
    </xf>
    <xf numFmtId="0" fontId="42" fillId="36" borderId="11" xfId="112" applyFont="1" applyFill="1" applyBorder="1" applyAlignment="1" applyProtection="1">
      <alignment horizontal="center" vertical="top"/>
      <protection hidden="1"/>
    </xf>
    <xf numFmtId="0" fontId="42" fillId="36" borderId="13" xfId="112" applyFont="1" applyFill="1" applyBorder="1" applyAlignment="1" applyProtection="1">
      <alignment horizontal="center" vertical="top"/>
      <protection hidden="1"/>
    </xf>
    <xf numFmtId="0" fontId="42" fillId="36" borderId="14" xfId="112" applyFont="1" applyFill="1" applyBorder="1" applyAlignment="1" applyProtection="1">
      <alignment horizontal="center" vertical="top"/>
      <protection hidden="1"/>
    </xf>
    <xf numFmtId="0" fontId="42" fillId="36" borderId="15" xfId="112" applyFont="1" applyFill="1" applyBorder="1" applyAlignment="1" applyProtection="1">
      <alignment horizontal="center" vertical="top"/>
      <protection hidden="1"/>
    </xf>
    <xf numFmtId="49" fontId="21" fillId="34" borderId="0" xfId="112" applyNumberFormat="1" applyFont="1" applyFill="1" applyBorder="1" applyAlignment="1">
      <alignment vertical="top" wrapText="1"/>
    </xf>
    <xf numFmtId="0" fontId="42" fillId="34" borderId="11" xfId="112" applyFont="1" applyFill="1" applyBorder="1" applyAlignment="1" applyProtection="1">
      <alignment horizontal="left" vertical="top"/>
      <protection hidden="1"/>
    </xf>
    <xf numFmtId="0" fontId="42" fillId="34" borderId="14" xfId="112" applyFont="1" applyFill="1" applyBorder="1" applyAlignment="1" applyProtection="1">
      <alignment horizontal="left" vertical="top"/>
      <protection hidden="1"/>
    </xf>
    <xf numFmtId="0" fontId="17" fillId="33" borderId="14" xfId="112" applyFont="1" applyFill="1" applyBorder="1" applyAlignment="1" applyProtection="1">
      <alignment vertical="top" wrapText="1"/>
    </xf>
    <xf numFmtId="0" fontId="17" fillId="33" borderId="10" xfId="112" applyFont="1" applyFill="1" applyBorder="1" applyAlignment="1" applyProtection="1">
      <alignment vertical="top" wrapText="1"/>
    </xf>
    <xf numFmtId="0" fontId="17" fillId="33" borderId="15" xfId="112" applyFont="1" applyFill="1" applyBorder="1" applyAlignment="1" applyProtection="1">
      <alignment vertical="top" wrapText="1"/>
    </xf>
    <xf numFmtId="0" fontId="21" fillId="0" borderId="14" xfId="112" applyFont="1" applyBorder="1" applyAlignment="1">
      <alignment horizontal="center"/>
    </xf>
    <xf numFmtId="0" fontId="21" fillId="0" borderId="10" xfId="112" applyFont="1" applyBorder="1" applyAlignment="1">
      <alignment horizontal="center"/>
    </xf>
    <xf numFmtId="0" fontId="42" fillId="34" borderId="11" xfId="112" applyFont="1" applyFill="1" applyBorder="1" applyAlignment="1">
      <alignment horizontal="left" vertical="top"/>
    </xf>
    <xf numFmtId="0" fontId="42" fillId="34" borderId="33" xfId="112" applyFont="1" applyFill="1" applyBorder="1" applyAlignment="1">
      <alignment horizontal="left" vertical="top"/>
    </xf>
    <xf numFmtId="3" fontId="50" fillId="34" borderId="13" xfId="112" applyNumberFormat="1" applyFont="1" applyFill="1" applyBorder="1" applyAlignment="1"/>
    <xf numFmtId="3" fontId="50" fillId="34" borderId="34" xfId="112" applyNumberFormat="1" applyFont="1" applyFill="1" applyBorder="1" applyAlignment="1"/>
    <xf numFmtId="0" fontId="21" fillId="34" borderId="31" xfId="112" applyFont="1" applyFill="1" applyBorder="1" applyAlignment="1">
      <alignment horizontal="center" vertical="top"/>
    </xf>
    <xf numFmtId="0" fontId="17" fillId="34" borderId="31" xfId="112" applyFont="1" applyFill="1" applyBorder="1" applyAlignment="1"/>
    <xf numFmtId="0" fontId="54" fillId="34" borderId="31" xfId="112" applyFont="1" applyFill="1" applyBorder="1" applyAlignment="1">
      <alignment horizontal="right" vertical="center"/>
    </xf>
    <xf numFmtId="0" fontId="54" fillId="34" borderId="32" xfId="112" applyFont="1" applyFill="1" applyBorder="1" applyAlignment="1">
      <alignment horizontal="right" vertical="center"/>
    </xf>
    <xf numFmtId="0" fontId="51" fillId="34" borderId="36" xfId="112" applyFont="1" applyFill="1" applyBorder="1" applyAlignment="1">
      <alignment horizontal="left" vertical="top" wrapText="1"/>
    </xf>
    <xf numFmtId="0" fontId="51" fillId="34" borderId="37" xfId="112" applyFont="1" applyFill="1" applyBorder="1" applyAlignment="1">
      <alignment horizontal="left" vertical="top" wrapText="1"/>
    </xf>
    <xf numFmtId="0" fontId="51" fillId="34" borderId="38" xfId="112" applyFont="1" applyFill="1" applyBorder="1" applyAlignment="1">
      <alignment horizontal="left" vertical="top" wrapText="1"/>
    </xf>
    <xf numFmtId="49" fontId="21" fillId="34" borderId="0" xfId="112" applyNumberFormat="1" applyFont="1" applyFill="1" applyBorder="1" applyAlignment="1">
      <alignment horizontal="left" vertical="top" wrapText="1"/>
    </xf>
    <xf numFmtId="164" fontId="22" fillId="33" borderId="19" xfId="112" quotePrefix="1" applyNumberFormat="1" applyFont="1" applyFill="1" applyBorder="1" applyAlignment="1" applyProtection="1">
      <alignment horizontal="center" vertical="center"/>
    </xf>
    <xf numFmtId="0" fontId="22" fillId="33" borderId="14" xfId="112" applyFont="1" applyFill="1" applyBorder="1" applyAlignment="1" applyProtection="1">
      <alignment horizontal="left" vertical="center" wrapText="1"/>
      <protection locked="0"/>
    </xf>
    <xf numFmtId="164" fontId="22" fillId="33" borderId="21" xfId="112" quotePrefix="1" applyNumberFormat="1" applyFont="1" applyFill="1" applyBorder="1" applyAlignment="1" applyProtection="1">
      <alignment horizontal="center" vertical="center"/>
    </xf>
    <xf numFmtId="0" fontId="22" fillId="33" borderId="22" xfId="112" applyFont="1" applyFill="1" applyBorder="1" applyAlignment="1" applyProtection="1">
      <alignment horizontal="left" vertical="center" wrapText="1"/>
      <protection locked="0"/>
    </xf>
    <xf numFmtId="17" fontId="22" fillId="33" borderId="15" xfId="112" quotePrefix="1" applyNumberFormat="1" applyFont="1" applyFill="1" applyBorder="1" applyAlignment="1">
      <alignment vertical="center"/>
    </xf>
    <xf numFmtId="17" fontId="22" fillId="33" borderId="20" xfId="112" quotePrefix="1" applyNumberFormat="1" applyFont="1" applyFill="1" applyBorder="1" applyAlignment="1">
      <alignment vertical="center"/>
    </xf>
  </cellXfs>
  <cellStyles count="333">
    <cellStyle name="20% - Accent1 2" xfId="2"/>
    <cellStyle name="20% - Accent1 3" xfId="3"/>
    <cellStyle name="20% - Accent1 3 2" xfId="4"/>
    <cellStyle name="20% - Accent2 2" xfId="5"/>
    <cellStyle name="20% - Accent2 3" xfId="6"/>
    <cellStyle name="20% - Accent2 3 2" xfId="7"/>
    <cellStyle name="20% - Accent3 2" xfId="8"/>
    <cellStyle name="20% - Accent3 3" xfId="9"/>
    <cellStyle name="20% - Accent3 3 2" xfId="10"/>
    <cellStyle name="20% - Accent4 2" xfId="11"/>
    <cellStyle name="20% - Accent4 3" xfId="12"/>
    <cellStyle name="20% - Accent4 3 2" xfId="13"/>
    <cellStyle name="20% - Accent5 2" xfId="14"/>
    <cellStyle name="20% - Accent5 3" xfId="15"/>
    <cellStyle name="20% - Accent5 3 2" xfId="16"/>
    <cellStyle name="20% - Accent6 2" xfId="17"/>
    <cellStyle name="20% - Accent6 3" xfId="18"/>
    <cellStyle name="20% - Accent6 3 2" xfId="19"/>
    <cellStyle name="40% - Accent1 2" xfId="20"/>
    <cellStyle name="40% - Accent1 3" xfId="21"/>
    <cellStyle name="40% - Accent1 3 2" xfId="22"/>
    <cellStyle name="40% - Accent2 2" xfId="23"/>
    <cellStyle name="40% - Accent2 3" xfId="24"/>
    <cellStyle name="40% - Accent2 3 2" xfId="25"/>
    <cellStyle name="40% - Accent3 2" xfId="26"/>
    <cellStyle name="40% - Accent3 3" xfId="27"/>
    <cellStyle name="40% - Accent3 3 2" xfId="28"/>
    <cellStyle name="40% - Accent4 2" xfId="29"/>
    <cellStyle name="40% - Accent4 3" xfId="30"/>
    <cellStyle name="40% - Accent4 3 2" xfId="31"/>
    <cellStyle name="40% - Accent5 2" xfId="32"/>
    <cellStyle name="40% - Accent5 3" xfId="33"/>
    <cellStyle name="40% - Accent5 3 2" xfId="34"/>
    <cellStyle name="40% - Accent6 2" xfId="35"/>
    <cellStyle name="40% - Accent6 3" xfId="36"/>
    <cellStyle name="40% - Accent6 3 2" xfId="37"/>
    <cellStyle name="60% - Accent1 2" xfId="38"/>
    <cellStyle name="60% - Accent2 2" xfId="39"/>
    <cellStyle name="60% - Accent3 2" xfId="40"/>
    <cellStyle name="60% - Accent4 2" xfId="41"/>
    <cellStyle name="60% - Accent5 2" xfId="42"/>
    <cellStyle name="60% - Accent6 2" xfId="43"/>
    <cellStyle name="Accent1 2" xfId="44"/>
    <cellStyle name="Accent2 2" xfId="45"/>
    <cellStyle name="Accent3 2" xfId="46"/>
    <cellStyle name="Accent4 2" xfId="47"/>
    <cellStyle name="Accent5 2" xfId="48"/>
    <cellStyle name="Accent6 2" xfId="49"/>
    <cellStyle name="Bad 2" xfId="50"/>
    <cellStyle name="Calculation 2" xfId="51"/>
    <cellStyle name="Check Cell 2" xfId="52"/>
    <cellStyle name="Comma 2" xfId="53"/>
    <cellStyle name="Comma 2 2" xfId="54"/>
    <cellStyle name="Comma 3" xfId="55"/>
    <cellStyle name="Comma 4" xfId="56"/>
    <cellStyle name="Comma 5" xfId="57"/>
    <cellStyle name="Comma 6" xfId="58"/>
    <cellStyle name="Currency 2" xfId="59"/>
    <cellStyle name="Currency 2 2" xfId="60"/>
    <cellStyle name="Currency 3" xfId="61"/>
    <cellStyle name="Currency 3 2" xfId="62"/>
    <cellStyle name="Currency 4" xfId="63"/>
    <cellStyle name="Explanatory Text 2" xfId="64"/>
    <cellStyle name="general" xfId="65"/>
    <cellStyle name="Good 2" xfId="66"/>
    <cellStyle name="Heading 1 2" xfId="67"/>
    <cellStyle name="Heading 2 2" xfId="68"/>
    <cellStyle name="Heading 3 2" xfId="69"/>
    <cellStyle name="Heading 4 2" xfId="70"/>
    <cellStyle name="Hyperlink" xfId="332" builtinId="8"/>
    <cellStyle name="Hyperlink 2" xfId="71"/>
    <cellStyle name="Hyperlink 3" xfId="72"/>
    <cellStyle name="Hyperlink 3 2" xfId="73"/>
    <cellStyle name="Hyperlink 4" xfId="74"/>
    <cellStyle name="Hyperlink 4 2" xfId="75"/>
    <cellStyle name="Hyperlink 4 3" xfId="76"/>
    <cellStyle name="Hyperlink 5" xfId="77"/>
    <cellStyle name="Hyperlink 5 2" xfId="78"/>
    <cellStyle name="Hyperlink 5 3" xfId="79"/>
    <cellStyle name="Hyperlink 5 4" xfId="80"/>
    <cellStyle name="Hyperlink 6" xfId="81"/>
    <cellStyle name="Hyperlink 7" xfId="82"/>
    <cellStyle name="Hyperlink 8" xfId="83"/>
    <cellStyle name="Input 2" xfId="84"/>
    <cellStyle name="Linked Cell 2" xfId="85"/>
    <cellStyle name="Neutral 2" xfId="86"/>
    <cellStyle name="Normal" xfId="0" builtinId="0"/>
    <cellStyle name="Normal 10" xfId="87"/>
    <cellStyle name="Normal 10 2" xfId="88"/>
    <cellStyle name="Normal 11" xfId="89"/>
    <cellStyle name="Normal 11 2" xfId="90"/>
    <cellStyle name="Normal 11 2 2" xfId="91"/>
    <cellStyle name="Normal 11 2 2 2" xfId="92"/>
    <cellStyle name="Normal 11 2 2 2 2" xfId="93"/>
    <cellStyle name="Normal 11 2 2 3" xfId="94"/>
    <cellStyle name="Normal 11 2 3" xfId="95"/>
    <cellStyle name="Normal 11 2 3 2" xfId="96"/>
    <cellStyle name="Normal 11 2 4" xfId="97"/>
    <cellStyle name="Normal 11 3" xfId="98"/>
    <cellStyle name="Normal 11 3 2" xfId="99"/>
    <cellStyle name="Normal 11 3 2 2" xfId="100"/>
    <cellStyle name="Normal 11 3 3" xfId="101"/>
    <cellStyle name="Normal 11 4" xfId="102"/>
    <cellStyle name="Normal 11 4 2" xfId="103"/>
    <cellStyle name="Normal 11 5" xfId="104"/>
    <cellStyle name="Normal 11 6" xfId="105"/>
    <cellStyle name="Normal 12" xfId="106"/>
    <cellStyle name="Normal 12 2" xfId="107"/>
    <cellStyle name="Normal 12 2 2" xfId="108"/>
    <cellStyle name="Normal 13" xfId="109"/>
    <cellStyle name="Normal 13 2" xfId="110"/>
    <cellStyle name="Normal 13 2 2" xfId="111"/>
    <cellStyle name="Normal 13 3" xfId="112"/>
    <cellStyle name="Normal 14" xfId="113"/>
    <cellStyle name="Normal 14 2" xfId="114"/>
    <cellStyle name="Normal 14 2 2" xfId="115"/>
    <cellStyle name="Normal 14 2 2 2" xfId="116"/>
    <cellStyle name="Normal 14 3" xfId="117"/>
    <cellStyle name="Normal 14 3 2" xfId="118"/>
    <cellStyle name="Normal 14 4" xfId="119"/>
    <cellStyle name="Normal 15" xfId="120"/>
    <cellStyle name="Normal 15 2" xfId="121"/>
    <cellStyle name="Normal 15 2 2" xfId="122"/>
    <cellStyle name="Normal 15 3" xfId="123"/>
    <cellStyle name="Normal 16" xfId="124"/>
    <cellStyle name="Normal 16 2" xfId="125"/>
    <cellStyle name="Normal 16 2 2" xfId="126"/>
    <cellStyle name="Normal 16 3" xfId="127"/>
    <cellStyle name="Normal 17" xfId="128"/>
    <cellStyle name="Normal 17 2" xfId="129"/>
    <cellStyle name="Normal 17 2 2" xfId="130"/>
    <cellStyle name="Normal 17 3" xfId="131"/>
    <cellStyle name="Normal 18" xfId="132"/>
    <cellStyle name="Normal 18 2" xfId="133"/>
    <cellStyle name="Normal 18 2 2" xfId="134"/>
    <cellStyle name="Normal 18 3" xfId="135"/>
    <cellStyle name="Normal 19" xfId="136"/>
    <cellStyle name="Normal 19 2" xfId="137"/>
    <cellStyle name="Normal 19 2 2" xfId="138"/>
    <cellStyle name="Normal 19 3" xfId="139"/>
    <cellStyle name="Normal 2" xfId="1"/>
    <cellStyle name="Normal 2 2" xfId="140"/>
    <cellStyle name="Normal 2 2 2" xfId="141"/>
    <cellStyle name="Normal 2 2 2 2" xfId="142"/>
    <cellStyle name="Normal 2 2 3" xfId="143"/>
    <cellStyle name="Normal 2 3" xfId="144"/>
    <cellStyle name="Normal 2 3 2" xfId="145"/>
    <cellStyle name="Normal 2 3 3" xfId="146"/>
    <cellStyle name="Normal 2 4" xfId="147"/>
    <cellStyle name="Normal 2 5" xfId="148"/>
    <cellStyle name="Normal 2 6" xfId="149"/>
    <cellStyle name="Normal 20" xfId="150"/>
    <cellStyle name="Normal 20 2" xfId="151"/>
    <cellStyle name="Normal 20 2 2" xfId="152"/>
    <cellStyle name="Normal 20 3" xfId="153"/>
    <cellStyle name="Normal 21" xfId="154"/>
    <cellStyle name="Normal 21 2" xfId="155"/>
    <cellStyle name="Normal 21 2 2" xfId="156"/>
    <cellStyle name="Normal 21 3" xfId="157"/>
    <cellStyle name="Normal 22" xfId="158"/>
    <cellStyle name="Normal 22 2" xfId="159"/>
    <cellStyle name="Normal 22 2 2" xfId="160"/>
    <cellStyle name="Normal 22 3" xfId="161"/>
    <cellStyle name="Normal 23" xfId="162"/>
    <cellStyle name="Normal 23 2" xfId="163"/>
    <cellStyle name="Normal 23 2 2" xfId="164"/>
    <cellStyle name="Normal 23 3" xfId="165"/>
    <cellStyle name="Normal 24" xfId="166"/>
    <cellStyle name="Normal 24 2" xfId="167"/>
    <cellStyle name="Normal 24 2 2" xfId="168"/>
    <cellStyle name="Normal 24 3" xfId="169"/>
    <cellStyle name="Normal 25" xfId="170"/>
    <cellStyle name="Normal 25 2" xfId="171"/>
    <cellStyle name="Normal 25 2 2" xfId="172"/>
    <cellStyle name="Normal 25 3" xfId="173"/>
    <cellStyle name="Normal 26" xfId="174"/>
    <cellStyle name="Normal 26 2" xfId="175"/>
    <cellStyle name="Normal 26 2 2" xfId="176"/>
    <cellStyle name="Normal 26 3" xfId="177"/>
    <cellStyle name="Normal 27" xfId="178"/>
    <cellStyle name="Normal 28" xfId="179"/>
    <cellStyle name="Normal 28 2" xfId="180"/>
    <cellStyle name="Normal 29" xfId="181"/>
    <cellStyle name="Normal 29 2" xfId="182"/>
    <cellStyle name="Normal 3" xfId="183"/>
    <cellStyle name="Normal 3 2" xfId="184"/>
    <cellStyle name="Normal 3 2 2" xfId="185"/>
    <cellStyle name="Normal 3 2 3" xfId="186"/>
    <cellStyle name="Normal 3 3" xfId="187"/>
    <cellStyle name="Normal 3 3 2" xfId="188"/>
    <cellStyle name="Normal 3 4" xfId="189"/>
    <cellStyle name="Normal 3 5" xfId="190"/>
    <cellStyle name="Normal 3 6" xfId="191"/>
    <cellStyle name="Normal 3 6 2" xfId="192"/>
    <cellStyle name="Normal 3 7" xfId="193"/>
    <cellStyle name="Normal 30" xfId="194"/>
    <cellStyle name="Normal 30 2" xfId="195"/>
    <cellStyle name="Normal 31" xfId="196"/>
    <cellStyle name="Normal 31 2" xfId="197"/>
    <cellStyle name="Normal 32" xfId="198"/>
    <cellStyle name="Normal 32 2" xfId="199"/>
    <cellStyle name="Normal 33" xfId="200"/>
    <cellStyle name="Normal 33 2" xfId="201"/>
    <cellStyle name="Normal 34" xfId="202"/>
    <cellStyle name="Normal 34 2" xfId="203"/>
    <cellStyle name="Normal 35" xfId="204"/>
    <cellStyle name="Normal 35 2" xfId="205"/>
    <cellStyle name="Normal 36" xfId="206"/>
    <cellStyle name="Normal 36 2" xfId="207"/>
    <cellStyle name="Normal 37" xfId="208"/>
    <cellStyle name="Normal 37 2" xfId="209"/>
    <cellStyle name="Normal 38" xfId="210"/>
    <cellStyle name="Normal 38 2" xfId="211"/>
    <cellStyle name="Normal 39" xfId="212"/>
    <cellStyle name="Normal 39 2" xfId="213"/>
    <cellStyle name="Normal 4" xfId="214"/>
    <cellStyle name="Normal 4 2" xfId="215"/>
    <cellStyle name="Normal 4 2 2" xfId="216"/>
    <cellStyle name="Normal 40" xfId="217"/>
    <cellStyle name="Normal 40 2" xfId="218"/>
    <cellStyle name="Normal 41" xfId="219"/>
    <cellStyle name="Normal 41 2" xfId="220"/>
    <cellStyle name="Normal 42" xfId="221"/>
    <cellStyle name="Normal 42 2" xfId="222"/>
    <cellStyle name="Normal 43" xfId="223"/>
    <cellStyle name="Normal 43 2" xfId="224"/>
    <cellStyle name="Normal 44" xfId="225"/>
    <cellStyle name="Normal 44 2" xfId="226"/>
    <cellStyle name="Normal 45" xfId="227"/>
    <cellStyle name="Normal 45 2" xfId="228"/>
    <cellStyle name="Normal 46" xfId="229"/>
    <cellStyle name="Normal 46 2" xfId="230"/>
    <cellStyle name="Normal 47" xfId="231"/>
    <cellStyle name="Normal 47 2" xfId="232"/>
    <cellStyle name="Normal 48" xfId="233"/>
    <cellStyle name="Normal 48 2" xfId="234"/>
    <cellStyle name="Normal 49" xfId="235"/>
    <cellStyle name="Normal 49 2" xfId="236"/>
    <cellStyle name="Normal 5" xfId="237"/>
    <cellStyle name="Normal 5 2" xfId="238"/>
    <cellStyle name="Normal 5 3" xfId="239"/>
    <cellStyle name="Normal 50" xfId="240"/>
    <cellStyle name="Normal 50 2" xfId="241"/>
    <cellStyle name="Normal 51" xfId="242"/>
    <cellStyle name="Normal 51 2" xfId="243"/>
    <cellStyle name="Normal 52" xfId="244"/>
    <cellStyle name="Normal 52 2" xfId="245"/>
    <cellStyle name="Normal 53" xfId="246"/>
    <cellStyle name="Normal 53 2" xfId="247"/>
    <cellStyle name="Normal 54" xfId="248"/>
    <cellStyle name="Normal 54 2" xfId="249"/>
    <cellStyle name="Normal 55" xfId="250"/>
    <cellStyle name="Normal 55 2" xfId="251"/>
    <cellStyle name="Normal 56" xfId="252"/>
    <cellStyle name="Normal 56 2" xfId="253"/>
    <cellStyle name="Normal 57" xfId="254"/>
    <cellStyle name="Normal 57 2" xfId="255"/>
    <cellStyle name="Normal 58" xfId="256"/>
    <cellStyle name="Normal 58 2" xfId="257"/>
    <cellStyle name="Normal 59" xfId="258"/>
    <cellStyle name="Normal 59 2" xfId="259"/>
    <cellStyle name="Normal 6" xfId="260"/>
    <cellStyle name="Normal 6 2" xfId="261"/>
    <cellStyle name="Normal 60" xfId="262"/>
    <cellStyle name="Normal 60 2" xfId="263"/>
    <cellStyle name="Normal 61" xfId="264"/>
    <cellStyle name="Normal 61 2" xfId="265"/>
    <cellStyle name="Normal 62" xfId="266"/>
    <cellStyle name="Normal 62 2" xfId="267"/>
    <cellStyle name="Normal 63" xfId="268"/>
    <cellStyle name="Normal 63 2" xfId="269"/>
    <cellStyle name="Normal 64" xfId="270"/>
    <cellStyle name="Normal 64 2" xfId="271"/>
    <cellStyle name="Normal 65" xfId="272"/>
    <cellStyle name="Normal 65 2" xfId="273"/>
    <cellStyle name="Normal 66" xfId="274"/>
    <cellStyle name="Normal 66 2" xfId="275"/>
    <cellStyle name="Normal 67" xfId="276"/>
    <cellStyle name="Normal 67 2" xfId="277"/>
    <cellStyle name="Normal 68" xfId="278"/>
    <cellStyle name="Normal 68 2" xfId="279"/>
    <cellStyle name="Normal 69" xfId="280"/>
    <cellStyle name="Normal 69 2" xfId="281"/>
    <cellStyle name="Normal 7" xfId="282"/>
    <cellStyle name="Normal 70" xfId="283"/>
    <cellStyle name="Normal 70 2" xfId="284"/>
    <cellStyle name="Normal 71" xfId="285"/>
    <cellStyle name="Normal 72" xfId="286"/>
    <cellStyle name="Normal 72 2" xfId="287"/>
    <cellStyle name="Normal 73" xfId="288"/>
    <cellStyle name="Normal 73 2" xfId="289"/>
    <cellStyle name="Normal 74" xfId="290"/>
    <cellStyle name="Normal 74 2" xfId="291"/>
    <cellStyle name="Normal 75" xfId="292"/>
    <cellStyle name="Normal 75 2" xfId="293"/>
    <cellStyle name="Normal 76" xfId="294"/>
    <cellStyle name="Normal 76 2" xfId="295"/>
    <cellStyle name="Normal 77" xfId="296"/>
    <cellStyle name="Normal 77 2" xfId="297"/>
    <cellStyle name="Normal 78" xfId="298"/>
    <cellStyle name="Normal 79" xfId="299"/>
    <cellStyle name="Normal 8" xfId="300"/>
    <cellStyle name="Normal 8 2" xfId="301"/>
    <cellStyle name="Normal 8 3" xfId="302"/>
    <cellStyle name="Normal 9" xfId="303"/>
    <cellStyle name="Normal 9 2" xfId="304"/>
    <cellStyle name="Normal 9 3" xfId="305"/>
    <cellStyle name="Normal 9 3 2" xfId="306"/>
    <cellStyle name="Normal 9 3 2 2" xfId="307"/>
    <cellStyle name="Normal 9 3 2 2 2" xfId="308"/>
    <cellStyle name="Normal 9 3 2 3" xfId="309"/>
    <cellStyle name="Normal 9 3 3" xfId="310"/>
    <cellStyle name="Normal 9 3 3 2" xfId="311"/>
    <cellStyle name="Normal 9 3 4" xfId="312"/>
    <cellStyle name="Normal 9 4" xfId="313"/>
    <cellStyle name="Normal 9 4 2" xfId="314"/>
    <cellStyle name="Normal 9 4 2 2" xfId="315"/>
    <cellStyle name="Normal 9 4 3" xfId="316"/>
    <cellStyle name="Normal 9 5" xfId="317"/>
    <cellStyle name="Normal 9 5 2" xfId="318"/>
    <cellStyle name="Normal 9 6" xfId="319"/>
    <cellStyle name="Normal 9 7" xfId="320"/>
    <cellStyle name="Note 2" xfId="321"/>
    <cellStyle name="Note 2 2" xfId="322"/>
    <cellStyle name="Note 3" xfId="323"/>
    <cellStyle name="Note 4" xfId="324"/>
    <cellStyle name="Note 4 2" xfId="325"/>
    <cellStyle name="Output 2" xfId="326"/>
    <cellStyle name="Percent 2" xfId="327"/>
    <cellStyle name="Percent 2 2" xfId="328"/>
    <cellStyle name="Percent 3" xfId="329"/>
    <cellStyle name="Total 2" xfId="330"/>
    <cellStyle name="Warning Text 2" xfId="331"/>
  </cellStyles>
  <dxfs count="223">
    <dxf>
      <font>
        <b val="0"/>
        <i val="0"/>
        <strike val="0"/>
        <condense val="0"/>
        <extend val="0"/>
        <outline val="0"/>
        <shadow val="0"/>
        <u val="none"/>
        <vertAlign val="baseline"/>
        <sz val="12"/>
        <color theme="1"/>
        <name val="Arial"/>
        <scheme val="none"/>
      </font>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top/>
        <bottom style="thin">
          <color indexed="64"/>
        </bottom>
      </border>
      <protection locked="0" hidden="0"/>
    </dxf>
    <dxf>
      <font>
        <b val="0"/>
        <i val="0"/>
        <strike val="0"/>
        <condense val="0"/>
        <extend val="0"/>
        <outline val="0"/>
        <shadow val="0"/>
        <u val="none"/>
        <vertAlign val="baseline"/>
        <sz val="12"/>
        <color theme="1"/>
        <name val="Arial"/>
        <scheme val="none"/>
      </font>
      <numFmt numFmtId="164" formatCode="[$-409]mmmm\ d\,\ yyyy;@"/>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protection locked="1" hidden="0"/>
    </dxf>
    <dxf>
      <font>
        <b val="0"/>
        <i val="0"/>
        <strike val="0"/>
        <condense val="0"/>
        <extend val="0"/>
        <outline val="0"/>
        <shadow val="0"/>
        <u val="none"/>
        <vertAlign val="baseline"/>
        <sz val="10"/>
        <color theme="1"/>
        <name val="Arial"/>
        <scheme val="none"/>
      </font>
      <numFmt numFmtId="22" formatCode="mmm\-yy"/>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0" formatCode="General"/>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bottom/>
      </border>
      <protection locked="0"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auto="1"/>
        <name val="Arial"/>
        <scheme val="none"/>
      </font>
      <numFmt numFmtId="0" formatCode="General"/>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bottom/>
      </border>
      <protection locked="0"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bottom/>
      </border>
      <protection locked="0"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font>
        <strike val="0"/>
        <outline val="0"/>
        <shadow val="0"/>
        <u val="none"/>
        <vertAlign val="baseline"/>
        <sz val="12"/>
        <color auto="1"/>
        <name val="Arial"/>
        <scheme val="none"/>
      </font>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center" vertical="bottom" textRotation="0" wrapText="0" indent="0" justifyLastLine="0" shrinkToFit="0" readingOrder="0"/>
      <protection locked="1" hidden="0"/>
    </dxf>
    <dxf>
      <border outline="0">
        <bottom style="thin">
          <color indexed="64"/>
        </bottom>
      </border>
    </dxf>
    <dxf>
      <font>
        <b/>
        <i val="0"/>
        <strike val="0"/>
        <condense val="0"/>
        <extend val="0"/>
        <outline val="0"/>
        <shadow val="0"/>
        <u val="none"/>
        <vertAlign val="baseline"/>
        <sz val="12"/>
        <color theme="1"/>
        <name val="Arial"/>
        <scheme val="none"/>
      </font>
      <fill>
        <patternFill patternType="solid">
          <fgColor indexed="64"/>
          <bgColor indexed="9"/>
        </patternFill>
      </fill>
      <alignment horizontal="left" vertical="top" textRotation="0" wrapText="1" indent="0" justifyLastLine="0" shrinkToFit="0" readingOrder="0"/>
      <border diagonalUp="0" diagonalDown="0" outline="0">
        <left style="thin">
          <color indexed="64"/>
        </left>
        <right style="thin">
          <color indexed="64"/>
        </right>
        <top/>
        <bottom/>
      </border>
    </dxf>
    <dxf>
      <font>
        <color theme="0" tint="-0.24994659260841701"/>
      </font>
      <fill>
        <patternFill>
          <bgColor theme="0" tint="-0.24994659260841701"/>
        </patternFill>
      </fill>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outline="0">
        <top style="thin">
          <color indexed="64"/>
        </top>
      </border>
    </dxf>
    <dxf>
      <font>
        <strike val="0"/>
        <outline val="0"/>
        <shadow val="0"/>
        <u val="none"/>
        <vertAlign val="baseline"/>
        <sz val="12"/>
        <color auto="1"/>
        <name val="Arial"/>
        <scheme val="none"/>
      </font>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center" vertical="bottom" textRotation="0" wrapText="0" indent="0" justifyLastLine="0" shrinkToFit="0" readingOrder="0"/>
      <protection locked="1" hidden="0"/>
    </dxf>
    <dxf>
      <border outline="0">
        <bottom style="thin">
          <color indexed="64"/>
        </bottom>
      </border>
    </dxf>
    <dxf>
      <font>
        <b/>
        <i val="0"/>
        <strike val="0"/>
        <condense val="0"/>
        <extend val="0"/>
        <outline val="0"/>
        <shadow val="0"/>
        <u val="none"/>
        <vertAlign val="baseline"/>
        <sz val="12"/>
        <color theme="1"/>
        <name val="Arial"/>
        <scheme val="none"/>
      </font>
      <fill>
        <patternFill patternType="solid">
          <fgColor indexed="64"/>
          <bgColor indexed="9"/>
        </patternFill>
      </fill>
      <alignment horizontal="left" vertical="top" textRotation="0" wrapText="1" indent="0" justifyLastLine="0" shrinkToFit="0" readingOrder="0"/>
      <border diagonalUp="0" diagonalDown="0" outline="0">
        <left style="thin">
          <color indexed="64"/>
        </left>
        <right style="thin">
          <color indexed="64"/>
        </right>
        <top/>
        <bottom/>
      </border>
    </dxf>
    <dxf>
      <font>
        <color theme="0" tint="-0.24994659260841701"/>
      </font>
      <fill>
        <patternFill>
          <bgColor theme="0" tint="-0.24994659260841701"/>
        </patternFill>
      </fill>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center" vertical="bottom" textRotation="0" wrapText="0" indent="0" justifyLastLine="0" shrinkToFit="0" readingOrder="0"/>
      <protection locked="1" hidden="0"/>
    </dxf>
    <dxf>
      <border outline="0">
        <bottom style="thin">
          <color indexed="64"/>
        </bottom>
      </border>
    </dxf>
    <dxf>
      <font>
        <b/>
        <i val="0"/>
        <strike val="0"/>
        <condense val="0"/>
        <extend val="0"/>
        <outline val="0"/>
        <shadow val="0"/>
        <u val="none"/>
        <vertAlign val="baseline"/>
        <sz val="12"/>
        <color theme="1"/>
        <name val="Arial"/>
        <scheme val="none"/>
      </font>
      <fill>
        <patternFill patternType="solid">
          <fgColor indexed="64"/>
          <bgColor indexed="9"/>
        </patternFill>
      </fill>
      <alignment horizontal="left" vertical="top" textRotation="0" wrapText="1" indent="0" justifyLastLine="0" shrinkToFit="0" readingOrder="0"/>
      <border diagonalUp="0" diagonalDown="0" outline="0">
        <left style="thin">
          <color indexed="64"/>
        </left>
        <right style="thin">
          <color indexed="64"/>
        </right>
        <top/>
        <bottom/>
      </border>
    </dxf>
    <dxf>
      <font>
        <color theme="0" tint="-0.24994659260841701"/>
      </font>
      <fill>
        <patternFill>
          <bgColor theme="0" tint="-0.24994659260841701"/>
        </patternFill>
      </fill>
    </dxf>
    <dxf>
      <font>
        <b val="0"/>
        <i val="0"/>
        <strike val="0"/>
        <condense val="0"/>
        <extend val="0"/>
        <outline val="0"/>
        <shadow val="0"/>
        <u val="none"/>
        <vertAlign val="baseline"/>
        <sz val="12"/>
        <color theme="1" tint="4.9989318521683403E-2"/>
        <name val="Calibri"/>
        <scheme val="minor"/>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Calibri"/>
        <scheme val="minor"/>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Calibri"/>
        <scheme val="minor"/>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Calibri"/>
        <scheme val="minor"/>
      </font>
      <fill>
        <patternFill patternType="solid">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tint="4.9989318521683403E-2"/>
        <name val="Calibri"/>
        <scheme val="minor"/>
      </font>
      <fill>
        <patternFill patternType="solid">
          <fgColor indexed="64"/>
          <bgColor theme="0"/>
        </patternFill>
      </fill>
      <alignment horizontal="general" vertical="top" textRotation="0" wrapText="1" indent="0" justifyLastLine="0" shrinkToFit="0" readingOrder="0"/>
    </dxf>
    <dxf>
      <border>
        <bottom style="thin">
          <color indexed="64"/>
        </bottom>
      </border>
    </dxf>
    <dxf>
      <font>
        <b val="0"/>
        <i val="0"/>
        <strike val="0"/>
        <condense val="0"/>
        <extend val="0"/>
        <outline val="0"/>
        <shadow val="0"/>
        <u val="none"/>
        <vertAlign val="baseline"/>
        <sz val="12"/>
        <color theme="1" tint="4.9989318521683403E-2"/>
        <name val="Calibri"/>
        <scheme val="minor"/>
      </font>
      <fill>
        <patternFill patternType="solid">
          <fgColor indexed="64"/>
          <bgColor theme="0"/>
        </patternFill>
      </fill>
      <alignment horizontal="general" vertical="center" textRotation="0" wrapText="1"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double">
          <color indexed="64"/>
        </top>
        <bottom style="thin">
          <color indexed="64"/>
        </bottom>
      </border>
    </dxf>
    <dxf>
      <font>
        <strike val="0"/>
        <outline val="0"/>
        <shadow val="0"/>
        <u val="none"/>
        <vertAlign val="baseline"/>
        <sz val="10"/>
        <color theme="1"/>
        <name val="Arial"/>
        <scheme val="none"/>
      </font>
      <fill>
        <patternFill patternType="solid">
          <fgColor indexed="64"/>
          <bgColor theme="0"/>
        </patternFill>
      </fill>
    </dxf>
    <dxf>
      <border outline="0">
        <bottom style="double">
          <color indexed="64"/>
        </bottom>
      </border>
    </dxf>
    <dxf>
      <font>
        <strike val="0"/>
        <outline val="0"/>
        <shadow val="0"/>
        <u val="none"/>
        <vertAlign val="baseline"/>
        <sz val="12"/>
        <color theme="1"/>
        <name val="Arial"/>
        <scheme val="none"/>
      </font>
      <fill>
        <patternFill patternType="solid">
          <fgColor indexed="64"/>
          <bgColor theme="0"/>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entral%20Office/RSB/DS2/zz%20TECH%20TEAM/08%20WORKBOOKS/2017-18%20WORKBOOKS%20IN%20PROGRESS/Done/Release%20VBA%20Added/CW115A%20Workbook%20FY17-18.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entral%20Office/RSB/DS2/CALFRESH/DFA256/Workbooks/DFA256%20Workbook%20FY17-18.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ACCESS"/>
      <sheetName val="WORKBOOK SUMMARY"/>
      <sheetName val="Jul County"/>
      <sheetName val="Jul Edits"/>
      <sheetName val="Jul Intake"/>
      <sheetName val="Aug County"/>
      <sheetName val="Aug Edits"/>
      <sheetName val="Aug Intake"/>
      <sheetName val="Sep County"/>
      <sheetName val="Sep Edits"/>
      <sheetName val="Sep Intake"/>
      <sheetName val="Oct County"/>
      <sheetName val="Oct Edits"/>
      <sheetName val="Oct Intake"/>
      <sheetName val="Nov County"/>
      <sheetName val="Nov Edits"/>
      <sheetName val="Nov Intake"/>
      <sheetName val="Dec County"/>
      <sheetName val="Dec Edits"/>
      <sheetName val="Dec Intake"/>
      <sheetName val="Jan County"/>
      <sheetName val="Jan Edits"/>
      <sheetName val="Jan Intake"/>
      <sheetName val="Feb County"/>
      <sheetName val="Feb Edits"/>
      <sheetName val="Feb Intake"/>
      <sheetName val="Mar County"/>
      <sheetName val="Mar Edits"/>
      <sheetName val="Mar Intake"/>
      <sheetName val="Apr County"/>
      <sheetName val="Apr Edits"/>
      <sheetName val="Apr Intake"/>
      <sheetName val="May County"/>
      <sheetName val="May Edits"/>
      <sheetName val="May Intake"/>
      <sheetName val="Jun County"/>
      <sheetName val="Jun Edits"/>
      <sheetName val="Jun Intake"/>
      <sheetName val="RESOURCE SHEETS---&gt;"/>
      <sheetName val="Stakeholder Map"/>
      <sheetName val="7-15 CELL MAP"/>
      <sheetName val="ACL FORM 07-15"/>
      <sheetName val="ACL INSTRUCTIONS 07-15"/>
      <sheetName val="ACL VALIDATIONS 07-15"/>
      <sheetName val="ACL FORM 10-06"/>
      <sheetName val="ACL VALIDATIONS 10-06"/>
      <sheetName val="DAYS LATE"/>
      <sheetName val="RERELEASE 3% TEST"/>
      <sheetName val="INTAKE INSTRUCTIONS"/>
      <sheetName val="WORKBOOK INSTRUCTIONS"/>
      <sheetName val="NM-LD TEXT BOX NOTES 07-30-15"/>
      <sheetName val="WORKBOOK UPDATES"/>
      <sheetName val="CW115 FACT SHEET"/>
      <sheetName val="WORKBOOK CHECKUPS-TASKS"/>
      <sheetName val="Trend Charts"/>
      <sheetName val="Trend Analysis 1"/>
      <sheetName val="Trend Analysis 2"/>
      <sheetName val="DATA REVIEW TOOLS ----&gt;"/>
      <sheetName val="COMPARISONS CELLS"/>
      <sheetName val="CURRENT DATA"/>
      <sheetName val="COMPARISONS COUNTY"/>
      <sheetName val="PRIOR DATA"/>
      <sheetName val="COUNTY SIZE"/>
      <sheetName val="FY Totals Statewide"/>
      <sheetName val="FY Totals County"/>
      <sheetName val="FY Averages Statewide"/>
      <sheetName val="FY Averages County"/>
      <sheetName val="RELEASE TEMPLATES---&gt;"/>
      <sheetName val="Release Summary"/>
      <sheetName val="RELEASE STATEWIDE"/>
      <sheetName val="RELEASE COUNTY"/>
      <sheetName val="RELEASE BACKSHEE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sheetData sheetId="9" refreshError="1"/>
      <sheetData sheetId="10" refreshError="1"/>
      <sheetData sheetId="11"/>
      <sheetData sheetId="12" refreshError="1"/>
      <sheetData sheetId="13" refreshError="1"/>
      <sheetData sheetId="14"/>
      <sheetData sheetId="15" refreshError="1"/>
      <sheetData sheetId="16" refreshError="1"/>
      <sheetData sheetId="17"/>
      <sheetData sheetId="18" refreshError="1"/>
      <sheetData sheetId="19" refreshError="1"/>
      <sheetData sheetId="20"/>
      <sheetData sheetId="21" refreshError="1"/>
      <sheetData sheetId="22" refreshError="1"/>
      <sheetData sheetId="23"/>
      <sheetData sheetId="24" refreshError="1"/>
      <sheetData sheetId="25" refreshError="1"/>
      <sheetData sheetId="26"/>
      <sheetData sheetId="27" refreshError="1"/>
      <sheetData sheetId="28" refreshError="1"/>
      <sheetData sheetId="29"/>
      <sheetData sheetId="30" refreshError="1"/>
      <sheetData sheetId="31" refreshError="1"/>
      <sheetData sheetId="32"/>
      <sheetData sheetId="33" refreshError="1"/>
      <sheetData sheetId="34" refreshError="1"/>
      <sheetData sheetId="35"/>
      <sheetData sheetId="36" refreshError="1"/>
      <sheetData sheetId="37" refreshError="1"/>
      <sheetData sheetId="38"/>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refreshError="1"/>
      <sheetData sheetId="71"/>
      <sheetData sheetId="7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ACCESS"/>
      <sheetName val="Stakeholder Map"/>
      <sheetName val="Workbook Summary"/>
      <sheetName val="Jul County"/>
      <sheetName val="Jul Edits"/>
      <sheetName val="Jul Intake"/>
      <sheetName val="Aug County"/>
      <sheetName val="Aug Edits"/>
      <sheetName val="Aug Intake"/>
      <sheetName val="COMPARISONS COUNTY"/>
      <sheetName val="COMPARISON CELLS"/>
      <sheetName val="Sep County"/>
      <sheetName val="Sep Edits"/>
      <sheetName val="Sep Intake"/>
      <sheetName val="Oct County"/>
      <sheetName val="Oct Edits"/>
      <sheetName val="Oct Intake"/>
      <sheetName val="Nov County"/>
      <sheetName val="Nov Edits"/>
      <sheetName val="Nov Intake"/>
      <sheetName val="Dec County"/>
      <sheetName val="Dec Edits"/>
      <sheetName val="Dec Intake"/>
      <sheetName val="Jan County"/>
      <sheetName val="Jan Edits"/>
      <sheetName val="Jan Intake"/>
      <sheetName val="Feb County"/>
      <sheetName val="Feb Edits"/>
      <sheetName val="Feb Intake"/>
      <sheetName val="Mar County"/>
      <sheetName val="Mar Edits"/>
      <sheetName val="Mar Intake"/>
      <sheetName val="Apr County"/>
      <sheetName val="Apr Edits"/>
      <sheetName val="Apr Intake"/>
      <sheetName val="May County"/>
      <sheetName val="May Edits"/>
      <sheetName val="May Intake"/>
      <sheetName val="Jun County"/>
      <sheetName val="Jun Edits"/>
      <sheetName val="Jun Intake"/>
      <sheetName val="Jul FNS388A Household Formula"/>
      <sheetName val="Aug FNS388A Household Formula"/>
      <sheetName val="Sep FNS388A Household Formula"/>
      <sheetName val="Oct FNS388A Household Formula"/>
      <sheetName val="Nov FNS388A Household Formula"/>
      <sheetName val="Dec FNS388A Household Formula"/>
      <sheetName val="Jan FNS388A Household Formula"/>
      <sheetName val="Feb FNS388A Household Formula"/>
      <sheetName val="Mar FNS388A Household Formula"/>
      <sheetName val="Apr FNS388A Household Formula"/>
      <sheetName val="May FNS388A Household Formula"/>
      <sheetName val="Jun FNS388A Household Formula"/>
      <sheetName val="FNS388A INSTRUCTIONS"/>
      <sheetName val="FNS388A Household Formula"/>
      <sheetName val="FNS 388A"/>
      <sheetName val="NEW EST Jul"/>
      <sheetName val="NEW EST Aug"/>
      <sheetName val="NEW EST Sep"/>
      <sheetName val="NEW EST Oct"/>
      <sheetName val="NEW EST Nov"/>
      <sheetName val="NEW EST Dec"/>
      <sheetName val="NEW EST Jan"/>
      <sheetName val="NEW EST Feb"/>
      <sheetName val="NEW EST Mar"/>
      <sheetName val="NEW EST Apr"/>
      <sheetName val="NEW EST May"/>
      <sheetName val="NEW EST Jun"/>
      <sheetName val="NEW EST Averages Jul-Jun"/>
      <sheetName val="VALIDATIONS"/>
      <sheetName val="DAYS LATE"/>
      <sheetName val="WORKBOOK UPDATES"/>
      <sheetName val="3% RE-RELEASE TEST"/>
      <sheetName val="DATA REVIEW TOOLS ---&gt;"/>
      <sheetName val="County Edits"/>
      <sheetName val="COUNTY SIZE DETERMINATION"/>
      <sheetName val="PRIOR DATA"/>
      <sheetName val="CURRENT DATA"/>
      <sheetName val="FY Totals Statewide"/>
      <sheetName val="FY Totals County"/>
      <sheetName val="FY Averages Statewide"/>
      <sheetName val="FY Averages County"/>
      <sheetName val="LINKED RELEASE TEMPLATES ----&gt;"/>
      <sheetName val="Release Summary"/>
      <sheetName val="DataDictionary"/>
      <sheetName val="RELEASE STATEWIDE"/>
      <sheetName val="RELEASE COUNTY"/>
      <sheetName val="RELEASE BACKSHEET"/>
      <sheetName val="DFA256 Workbook FY17-1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refreshError="1"/>
    </sheetDataSet>
  </externalBook>
</externalLink>
</file>

<file path=xl/tables/table1.xml><?xml version="1.0" encoding="utf-8"?>
<table xmlns="http://schemas.openxmlformats.org/spreadsheetml/2006/main" id="6" name="ReleaseSummary" displayName="ReleaseSummary" ref="A4:C16" totalsRowShown="0" headerRowDxfId="221" dataDxfId="219" headerRowBorderDxfId="220" tableBorderDxfId="218">
  <autoFilter ref="A4:C16">
    <filterColumn colId="0" hiddenButton="1"/>
    <filterColumn colId="1" hiddenButton="1"/>
    <filterColumn colId="2" hiddenButton="1"/>
  </autoFilter>
  <tableColumns count="3">
    <tableColumn id="1" name="REPORT MONTH" dataDxfId="2"/>
    <tableColumn id="2" name="RELEASE DATE" dataDxfId="1"/>
    <tableColumn id="3" name="COMMENTS  a/" dataDxfId="0"/>
  </tableColumns>
  <tableStyleInfo name="TableStyleMedium9" showFirstColumn="0" showLastColumn="0" showRowStripes="1" showColumnStripes="0"/>
</table>
</file>

<file path=xl/tables/table2.xml><?xml version="1.0" encoding="utf-8"?>
<table xmlns="http://schemas.openxmlformats.org/spreadsheetml/2006/main" id="2" name="DataDictionary" displayName="DataDictionary" ref="A2:D32" totalsRowShown="0" headerRowDxfId="217" dataDxfId="215" headerRowBorderDxfId="216" tableBorderDxfId="214" totalsRowBorderDxfId="213">
  <autoFilter ref="A2:D32"/>
  <sortState ref="A3:D32">
    <sortCondition ref="A2:A32"/>
  </sortState>
  <tableColumns count="4">
    <tableColumn id="1" name="Cell" dataDxfId="212"/>
    <tableColumn id="2" name="Part" dataDxfId="211"/>
    <tableColumn id="3" name="Item " dataDxfId="210"/>
    <tableColumn id="4" name="Column" dataDxfId="209"/>
  </tableColumns>
  <tableStyleInfo name="TableStyleMedium2" showFirstColumn="0" showLastColumn="0" showRowStripes="1" showColumnStripes="0"/>
</table>
</file>

<file path=xl/tables/table3.xml><?xml version="1.0" encoding="utf-8"?>
<table xmlns="http://schemas.openxmlformats.org/spreadsheetml/2006/main" id="3" name="Jul17Data" displayName="Jul17Data" ref="A2:AE61" totalsRowCount="1" headerRowDxfId="207" dataDxfId="205" headerRowBorderDxfId="206" tableBorderDxfId="204" totalsRowBorderDxfId="203" headerRowCellStyle="Normal 2">
  <autoFilter ref="A2:AE6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County" totalsRowLabel="Statewide" dataDxfId="202" totalsRowDxfId="95" dataCellStyle="Normal 13 3"/>
    <tableColumn id="4" name="Cell 1" totalsRowFunction="sum" dataDxfId="201" totalsRowDxfId="94" dataCellStyle="Normal 13 3"/>
    <tableColumn id="5" name="Cell 2" totalsRowFunction="sum" dataDxfId="200" totalsRowDxfId="93" dataCellStyle="Normal 13 3"/>
    <tableColumn id="6" name="Cell 3" totalsRowFunction="sum" dataDxfId="199" totalsRowDxfId="92" dataCellStyle="Normal 13 3"/>
    <tableColumn id="7" name="Cell 4" totalsRowFunction="sum" dataDxfId="198" totalsRowDxfId="91" dataCellStyle="Normal 13 3"/>
    <tableColumn id="8" name="Cell 5" totalsRowFunction="sum" dataDxfId="197" totalsRowDxfId="90" dataCellStyle="Normal 13 3"/>
    <tableColumn id="9" name="Cell 6" totalsRowFunction="sum" dataDxfId="196" totalsRowDxfId="89" dataCellStyle="Normal 13 3"/>
    <tableColumn id="10" name="Cell 7" totalsRowFunction="sum" dataDxfId="195" totalsRowDxfId="88" dataCellStyle="Normal 13 3"/>
    <tableColumn id="11" name="Cell 8" totalsRowFunction="sum" dataDxfId="194" totalsRowDxfId="87" dataCellStyle="Normal 13 3"/>
    <tableColumn id="12" name="Cell 9" totalsRowFunction="sum" dataDxfId="193" totalsRowDxfId="86" dataCellStyle="Normal 13 3"/>
    <tableColumn id="13" name="Cell 10" totalsRowFunction="sum" dataDxfId="192" totalsRowDxfId="85" dataCellStyle="Normal 13 3"/>
    <tableColumn id="14" name="Cell 11" totalsRowFunction="sum" dataDxfId="191" totalsRowDxfId="84" dataCellStyle="Normal 13 3"/>
    <tableColumn id="15" name="Cell 12" totalsRowFunction="sum" dataDxfId="190" totalsRowDxfId="83" dataCellStyle="Normal 13 3"/>
    <tableColumn id="16" name="Cell 13" totalsRowFunction="sum" dataDxfId="189" totalsRowDxfId="82" dataCellStyle="Normal 13 3"/>
    <tableColumn id="17" name="Cell 14" totalsRowFunction="sum" dataDxfId="188" totalsRowDxfId="81" dataCellStyle="Normal 13 3"/>
    <tableColumn id="18" name="Cell 15" totalsRowFunction="sum" dataDxfId="187" totalsRowDxfId="80" dataCellStyle="Normal 13 3"/>
    <tableColumn id="19" name="Cell 16" totalsRowFunction="sum" dataDxfId="186" totalsRowDxfId="79" dataCellStyle="Normal 13 3"/>
    <tableColumn id="20" name="Cell 17" totalsRowFunction="sum" dataDxfId="185" totalsRowDxfId="78" dataCellStyle="Normal 13 3"/>
    <tableColumn id="21" name="Cell 18" totalsRowFunction="sum" dataDxfId="184" totalsRowDxfId="77" dataCellStyle="Normal 13 3"/>
    <tableColumn id="22" name="Cell 19" totalsRowFunction="sum" dataDxfId="183" totalsRowDxfId="76" dataCellStyle="Normal 13 3"/>
    <tableColumn id="23" name="Cell 20" totalsRowFunction="sum" dataDxfId="182" totalsRowDxfId="75" dataCellStyle="Normal 13 3"/>
    <tableColumn id="24" name="Cell 21" totalsRowFunction="sum" dataDxfId="181" totalsRowDxfId="74" dataCellStyle="Normal 13 3"/>
    <tableColumn id="25" name="Cell 22" dataDxfId="180" totalsRowDxfId="73" dataCellStyle="Normal 13 3"/>
    <tableColumn id="26" name="Cell 23" dataDxfId="179" totalsRowDxfId="72" dataCellStyle="Normal 13 3"/>
    <tableColumn id="27" name="Cell 24" dataDxfId="178" totalsRowDxfId="71" dataCellStyle="Normal 13 3"/>
    <tableColumn id="28" name="Cell 25" totalsRowFunction="sum" dataDxfId="177" totalsRowDxfId="70" dataCellStyle="Normal 13 3"/>
    <tableColumn id="29" name="Cell 26" totalsRowFunction="sum" dataDxfId="176" totalsRowDxfId="69" dataCellStyle="Normal 13 3"/>
    <tableColumn id="30" name="Cell 27" totalsRowFunction="sum" dataDxfId="175" totalsRowDxfId="68" dataCellStyle="Normal 13 3"/>
    <tableColumn id="31" name="Cell 28" totalsRowFunction="sum" dataDxfId="174" totalsRowDxfId="67" dataCellStyle="Normal 13 3"/>
    <tableColumn id="32" name="Cell 29" totalsRowFunction="sum" dataDxfId="173" totalsRowDxfId="66" dataCellStyle="Normal 13 3"/>
    <tableColumn id="33" name="Cell 30" totalsRowFunction="sum" dataDxfId="172" totalsRowDxfId="65" dataCellStyle="Normal 13 3"/>
  </tableColumns>
  <tableStyleInfo name="TableStyleMedium9" showFirstColumn="0" showLastColumn="0" showRowStripes="1" showColumnStripes="0"/>
  <extLst>
    <ext xmlns:x14="http://schemas.microsoft.com/office/spreadsheetml/2009/9/main" uri="{504A1905-F514-4f6f-8877-14C23A59335A}">
      <x14:table altText="DFA256 Data: September 2017" altTextSummary="All counties reporting"/>
    </ext>
  </extLst>
</table>
</file>

<file path=xl/tables/table4.xml><?xml version="1.0" encoding="utf-8"?>
<table xmlns="http://schemas.openxmlformats.org/spreadsheetml/2006/main" id="4" name="Aug17Data" displayName="Aug17Data" ref="A2:AE61" totalsRowCount="1" headerRowDxfId="170" dataDxfId="168" totalsRowDxfId="166" headerRowBorderDxfId="169" tableBorderDxfId="167" totalsRowBorderDxfId="165" headerRowCellStyle="Normal 2">
  <autoFilter ref="A2:AE6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County" totalsRowLabel="Statewide" dataDxfId="164" totalsRowDxfId="64" dataCellStyle="Normal 13 3"/>
    <tableColumn id="4" name="Cell 1" totalsRowFunction="sum" dataDxfId="163" totalsRowDxfId="63"/>
    <tableColumn id="5" name="Cell 2" totalsRowFunction="sum" dataDxfId="162" totalsRowDxfId="62"/>
    <tableColumn id="6" name="Cell 3" totalsRowFunction="sum" dataDxfId="161" totalsRowDxfId="61"/>
    <tableColumn id="7" name="Cell 4" totalsRowFunction="sum" dataDxfId="160" totalsRowDxfId="60"/>
    <tableColumn id="8" name="Cell 5" totalsRowFunction="sum" dataDxfId="159" totalsRowDxfId="59"/>
    <tableColumn id="9" name="Cell 6" totalsRowFunction="sum" dataDxfId="158" totalsRowDxfId="58"/>
    <tableColumn id="10" name="Cell 7" totalsRowFunction="sum" dataDxfId="157" totalsRowDxfId="57"/>
    <tableColumn id="11" name="Cell 8" totalsRowFunction="sum" dataDxfId="156" totalsRowDxfId="56"/>
    <tableColumn id="12" name="Cell 9" totalsRowFunction="sum" dataDxfId="155" totalsRowDxfId="55"/>
    <tableColumn id="13" name="Cell 10" totalsRowFunction="sum" dataDxfId="154" totalsRowDxfId="54"/>
    <tableColumn id="14" name="Cell 11" totalsRowFunction="sum" dataDxfId="153" totalsRowDxfId="53"/>
    <tableColumn id="15" name="Cell 12" totalsRowFunction="sum" dataDxfId="152" totalsRowDxfId="52"/>
    <tableColumn id="16" name="Cell 13" totalsRowFunction="sum" dataDxfId="151" totalsRowDxfId="51"/>
    <tableColumn id="17" name="Cell 14" totalsRowFunction="sum" dataDxfId="150" totalsRowDxfId="50"/>
    <tableColumn id="18" name="Cell 15" totalsRowFunction="sum" dataDxfId="149" totalsRowDxfId="49"/>
    <tableColumn id="19" name="Cell 16" totalsRowFunction="sum" dataDxfId="148" totalsRowDxfId="48"/>
    <tableColumn id="20" name="Cell 17" totalsRowFunction="sum" dataDxfId="147" totalsRowDxfId="47"/>
    <tableColumn id="21" name="Cell 18" totalsRowFunction="sum" dataDxfId="146" totalsRowDxfId="46"/>
    <tableColumn id="22" name="Cell 19" totalsRowFunction="sum" dataDxfId="145" totalsRowDxfId="45"/>
    <tableColumn id="23" name="Cell 20" totalsRowFunction="sum" dataDxfId="144" totalsRowDxfId="44"/>
    <tableColumn id="24" name="Cell 21" totalsRowFunction="sum" dataDxfId="143" totalsRowDxfId="43"/>
    <tableColumn id="25" name="Cell 22" dataDxfId="142" totalsRowDxfId="42"/>
    <tableColumn id="26" name="Cell 23" dataDxfId="141" totalsRowDxfId="41"/>
    <tableColumn id="27" name="Cell 24" dataDxfId="140" totalsRowDxfId="40"/>
    <tableColumn id="28" name="Cell 25" totalsRowFunction="sum" dataDxfId="139" totalsRowDxfId="39"/>
    <tableColumn id="29" name="Cell 26" totalsRowFunction="sum" dataDxfId="138" totalsRowDxfId="38"/>
    <tableColumn id="30" name="Cell 27" totalsRowFunction="sum" dataDxfId="137" totalsRowDxfId="37"/>
    <tableColumn id="31" name="Cell 28" totalsRowFunction="sum" dataDxfId="136" totalsRowDxfId="36"/>
    <tableColumn id="32" name="Cell 29" totalsRowFunction="sum" dataDxfId="135" totalsRowDxfId="35"/>
    <tableColumn id="33" name="Cell 30" totalsRowFunction="sum" dataDxfId="134" totalsRowDxfId="34"/>
  </tableColumns>
  <tableStyleInfo name="TableStyleMedium9" showFirstColumn="0" showLastColumn="0" showRowStripes="1" showColumnStripes="0"/>
  <extLst>
    <ext xmlns:x14="http://schemas.microsoft.com/office/spreadsheetml/2009/9/main" uri="{504A1905-F514-4f6f-8877-14C23A59335A}">
      <x14:table altText="DFA256 Data: September 2017" altTextSummary="All counties reporting"/>
    </ext>
  </extLst>
</table>
</file>

<file path=xl/tables/table5.xml><?xml version="1.0" encoding="utf-8"?>
<table xmlns="http://schemas.openxmlformats.org/spreadsheetml/2006/main" id="5" name="Sep17Data" displayName="Sep17Data" ref="A2:AE61" totalsRowCount="1" headerRowDxfId="132" dataDxfId="130" totalsRowDxfId="128" headerRowBorderDxfId="131" tableBorderDxfId="129" totalsRowBorderDxfId="127" headerRowCellStyle="Normal 2">
  <autoFilter ref="A2:AE6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County" totalsRowLabel="Statewide" dataDxfId="126" totalsRowDxfId="33"/>
    <tableColumn id="4" name="Cell 1" totalsRowFunction="sum" dataDxfId="125" totalsRowDxfId="32"/>
    <tableColumn id="5" name="Cell 2" totalsRowFunction="sum" dataDxfId="124" totalsRowDxfId="31"/>
    <tableColumn id="6" name="Cell 3" totalsRowFunction="sum" dataDxfId="123" totalsRowDxfId="30"/>
    <tableColumn id="7" name="Cell 4" totalsRowFunction="sum" dataDxfId="122" totalsRowDxfId="29"/>
    <tableColumn id="8" name="Cell 5" totalsRowFunction="sum" dataDxfId="121" totalsRowDxfId="28"/>
    <tableColumn id="9" name="Cell 6" totalsRowFunction="sum" dataDxfId="120" totalsRowDxfId="27"/>
    <tableColumn id="10" name="Cell 7" totalsRowFunction="sum" dataDxfId="119" totalsRowDxfId="26"/>
    <tableColumn id="11" name="Cell 8" totalsRowFunction="sum" dataDxfId="118" totalsRowDxfId="25"/>
    <tableColumn id="12" name="Cell 9" totalsRowFunction="sum" dataDxfId="117" totalsRowDxfId="24"/>
    <tableColumn id="13" name="Cell 10" totalsRowFunction="sum" dataDxfId="116" totalsRowDxfId="23"/>
    <tableColumn id="14" name="Cell 11" totalsRowFunction="sum" dataDxfId="115" totalsRowDxfId="22"/>
    <tableColumn id="15" name="Cell 12" totalsRowFunction="sum" dataDxfId="114" totalsRowDxfId="21"/>
    <tableColumn id="16" name="Cell 13" totalsRowFunction="sum" dataDxfId="113" totalsRowDxfId="20"/>
    <tableColumn id="17" name="Cell 14" totalsRowFunction="sum" dataDxfId="112" totalsRowDxfId="19"/>
    <tableColumn id="18" name="Cell 15" totalsRowFunction="sum" dataDxfId="111" totalsRowDxfId="18"/>
    <tableColumn id="19" name="Cell 16" totalsRowFunction="sum" dataDxfId="110" totalsRowDxfId="17"/>
    <tableColumn id="20" name="Cell 17" totalsRowFunction="sum" dataDxfId="109" totalsRowDxfId="16"/>
    <tableColumn id="21" name="Cell 18" totalsRowFunction="sum" dataDxfId="108" totalsRowDxfId="15"/>
    <tableColumn id="22" name="Cell 19" totalsRowFunction="sum" dataDxfId="107" totalsRowDxfId="14"/>
    <tableColumn id="23" name="Cell 20" totalsRowFunction="sum" dataDxfId="106" totalsRowDxfId="13"/>
    <tableColumn id="24" name="Cell 21" totalsRowFunction="sum" dataDxfId="105" totalsRowDxfId="12"/>
    <tableColumn id="25" name="Cell 22" dataDxfId="104" totalsRowDxfId="11"/>
    <tableColumn id="26" name="Cell 23" dataDxfId="103" totalsRowDxfId="10"/>
    <tableColumn id="27" name="Cell 24" dataDxfId="102" totalsRowDxfId="9"/>
    <tableColumn id="28" name="Cell 25" totalsRowFunction="sum" dataDxfId="101" totalsRowDxfId="8"/>
    <tableColumn id="29" name="Cell 26" totalsRowFunction="sum" dataDxfId="100" totalsRowDxfId="7"/>
    <tableColumn id="30" name="Cell 27" totalsRowFunction="sum" dataDxfId="99" totalsRowDxfId="6"/>
    <tableColumn id="31" name="Cell 28" totalsRowFunction="sum" dataDxfId="98" totalsRowDxfId="5"/>
    <tableColumn id="32" name="Cell 29" totalsRowFunction="sum" dataDxfId="97" totalsRowDxfId="4"/>
    <tableColumn id="33" name="Cell 30" totalsRowFunction="sum" dataDxfId="96" totalsRowDxfId="3"/>
  </tableColumns>
  <tableStyleInfo name="TableStyleMedium9" showFirstColumn="0" showLastColumn="0" showRowStripes="1" showColumnStripes="0"/>
  <extLst>
    <ext xmlns:x14="http://schemas.microsoft.com/office/spreadsheetml/2009/9/main" uri="{504A1905-F514-4f6f-8877-14C23A59335A}">
      <x14:table altText="DFA256 Data: September 2017" altTextSummary="All counties repo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I21"/>
  <sheetViews>
    <sheetView showGridLines="0" tabSelected="1" zoomScaleNormal="100" workbookViewId="0"/>
  </sheetViews>
  <sheetFormatPr defaultRowHeight="12.75"/>
  <cols>
    <col min="1" max="1" width="21.140625" style="142" bestFit="1" customWidth="1"/>
    <col min="2" max="2" width="20.85546875" style="142" bestFit="1" customWidth="1"/>
    <col min="3" max="3" width="60.7109375" style="147" customWidth="1"/>
    <col min="4" max="254" width="9.140625" style="142"/>
    <col min="255" max="255" width="15.85546875" style="142" bestFit="1" customWidth="1"/>
    <col min="256" max="256" width="14.5703125" style="142" bestFit="1" customWidth="1"/>
    <col min="257" max="257" width="24" style="142" bestFit="1" customWidth="1"/>
    <col min="258" max="258" width="69.7109375" style="142" customWidth="1"/>
    <col min="259" max="259" width="12.140625" style="142" customWidth="1"/>
    <col min="260" max="510" width="9.140625" style="142"/>
    <col min="511" max="511" width="15.85546875" style="142" bestFit="1" customWidth="1"/>
    <col min="512" max="512" width="14.5703125" style="142" bestFit="1" customWidth="1"/>
    <col min="513" max="513" width="24" style="142" bestFit="1" customWidth="1"/>
    <col min="514" max="514" width="69.7109375" style="142" customWidth="1"/>
    <col min="515" max="515" width="12.140625" style="142" customWidth="1"/>
    <col min="516" max="766" width="9.140625" style="142"/>
    <col min="767" max="767" width="15.85546875" style="142" bestFit="1" customWidth="1"/>
    <col min="768" max="768" width="14.5703125" style="142" bestFit="1" customWidth="1"/>
    <col min="769" max="769" width="24" style="142" bestFit="1" customWidth="1"/>
    <col min="770" max="770" width="69.7109375" style="142" customWidth="1"/>
    <col min="771" max="771" width="12.140625" style="142" customWidth="1"/>
    <col min="772" max="1022" width="9.140625" style="142"/>
    <col min="1023" max="1023" width="15.85546875" style="142" bestFit="1" customWidth="1"/>
    <col min="1024" max="1024" width="14.5703125" style="142" bestFit="1" customWidth="1"/>
    <col min="1025" max="1025" width="24" style="142" bestFit="1" customWidth="1"/>
    <col min="1026" max="1026" width="69.7109375" style="142" customWidth="1"/>
    <col min="1027" max="1027" width="12.140625" style="142" customWidth="1"/>
    <col min="1028" max="1278" width="9.140625" style="142"/>
    <col min="1279" max="1279" width="15.85546875" style="142" bestFit="1" customWidth="1"/>
    <col min="1280" max="1280" width="14.5703125" style="142" bestFit="1" customWidth="1"/>
    <col min="1281" max="1281" width="24" style="142" bestFit="1" customWidth="1"/>
    <col min="1282" max="1282" width="69.7109375" style="142" customWidth="1"/>
    <col min="1283" max="1283" width="12.140625" style="142" customWidth="1"/>
    <col min="1284" max="1534" width="9.140625" style="142"/>
    <col min="1535" max="1535" width="15.85546875" style="142" bestFit="1" customWidth="1"/>
    <col min="1536" max="1536" width="14.5703125" style="142" bestFit="1" customWidth="1"/>
    <col min="1537" max="1537" width="24" style="142" bestFit="1" customWidth="1"/>
    <col min="1538" max="1538" width="69.7109375" style="142" customWidth="1"/>
    <col min="1539" max="1539" width="12.140625" style="142" customWidth="1"/>
    <col min="1540" max="1790" width="9.140625" style="142"/>
    <col min="1791" max="1791" width="15.85546875" style="142" bestFit="1" customWidth="1"/>
    <col min="1792" max="1792" width="14.5703125" style="142" bestFit="1" customWidth="1"/>
    <col min="1793" max="1793" width="24" style="142" bestFit="1" customWidth="1"/>
    <col min="1794" max="1794" width="69.7109375" style="142" customWidth="1"/>
    <col min="1795" max="1795" width="12.140625" style="142" customWidth="1"/>
    <col min="1796" max="2046" width="9.140625" style="142"/>
    <col min="2047" max="2047" width="15.85546875" style="142" bestFit="1" customWidth="1"/>
    <col min="2048" max="2048" width="14.5703125" style="142" bestFit="1" customWidth="1"/>
    <col min="2049" max="2049" width="24" style="142" bestFit="1" customWidth="1"/>
    <col min="2050" max="2050" width="69.7109375" style="142" customWidth="1"/>
    <col min="2051" max="2051" width="12.140625" style="142" customWidth="1"/>
    <col min="2052" max="2302" width="9.140625" style="142"/>
    <col min="2303" max="2303" width="15.85546875" style="142" bestFit="1" customWidth="1"/>
    <col min="2304" max="2304" width="14.5703125" style="142" bestFit="1" customWidth="1"/>
    <col min="2305" max="2305" width="24" style="142" bestFit="1" customWidth="1"/>
    <col min="2306" max="2306" width="69.7109375" style="142" customWidth="1"/>
    <col min="2307" max="2307" width="12.140625" style="142" customWidth="1"/>
    <col min="2308" max="2558" width="9.140625" style="142"/>
    <col min="2559" max="2559" width="15.85546875" style="142" bestFit="1" customWidth="1"/>
    <col min="2560" max="2560" width="14.5703125" style="142" bestFit="1" customWidth="1"/>
    <col min="2561" max="2561" width="24" style="142" bestFit="1" customWidth="1"/>
    <col min="2562" max="2562" width="69.7109375" style="142" customWidth="1"/>
    <col min="2563" max="2563" width="12.140625" style="142" customWidth="1"/>
    <col min="2564" max="2814" width="9.140625" style="142"/>
    <col min="2815" max="2815" width="15.85546875" style="142" bestFit="1" customWidth="1"/>
    <col min="2816" max="2816" width="14.5703125" style="142" bestFit="1" customWidth="1"/>
    <col min="2817" max="2817" width="24" style="142" bestFit="1" customWidth="1"/>
    <col min="2818" max="2818" width="69.7109375" style="142" customWidth="1"/>
    <col min="2819" max="2819" width="12.140625" style="142" customWidth="1"/>
    <col min="2820" max="3070" width="9.140625" style="142"/>
    <col min="3071" max="3071" width="15.85546875" style="142" bestFit="1" customWidth="1"/>
    <col min="3072" max="3072" width="14.5703125" style="142" bestFit="1" customWidth="1"/>
    <col min="3073" max="3073" width="24" style="142" bestFit="1" customWidth="1"/>
    <col min="3074" max="3074" width="69.7109375" style="142" customWidth="1"/>
    <col min="3075" max="3075" width="12.140625" style="142" customWidth="1"/>
    <col min="3076" max="3326" width="9.140625" style="142"/>
    <col min="3327" max="3327" width="15.85546875" style="142" bestFit="1" customWidth="1"/>
    <col min="3328" max="3328" width="14.5703125" style="142" bestFit="1" customWidth="1"/>
    <col min="3329" max="3329" width="24" style="142" bestFit="1" customWidth="1"/>
    <col min="3330" max="3330" width="69.7109375" style="142" customWidth="1"/>
    <col min="3331" max="3331" width="12.140625" style="142" customWidth="1"/>
    <col min="3332" max="3582" width="9.140625" style="142"/>
    <col min="3583" max="3583" width="15.85546875" style="142" bestFit="1" customWidth="1"/>
    <col min="3584" max="3584" width="14.5703125" style="142" bestFit="1" customWidth="1"/>
    <col min="3585" max="3585" width="24" style="142" bestFit="1" customWidth="1"/>
    <col min="3586" max="3586" width="69.7109375" style="142" customWidth="1"/>
    <col min="3587" max="3587" width="12.140625" style="142" customWidth="1"/>
    <col min="3588" max="3838" width="9.140625" style="142"/>
    <col min="3839" max="3839" width="15.85546875" style="142" bestFit="1" customWidth="1"/>
    <col min="3840" max="3840" width="14.5703125" style="142" bestFit="1" customWidth="1"/>
    <col min="3841" max="3841" width="24" style="142" bestFit="1" customWidth="1"/>
    <col min="3842" max="3842" width="69.7109375" style="142" customWidth="1"/>
    <col min="3843" max="3843" width="12.140625" style="142" customWidth="1"/>
    <col min="3844" max="4094" width="9.140625" style="142"/>
    <col min="4095" max="4095" width="15.85546875" style="142" bestFit="1" customWidth="1"/>
    <col min="4096" max="4096" width="14.5703125" style="142" bestFit="1" customWidth="1"/>
    <col min="4097" max="4097" width="24" style="142" bestFit="1" customWidth="1"/>
    <col min="4098" max="4098" width="69.7109375" style="142" customWidth="1"/>
    <col min="4099" max="4099" width="12.140625" style="142" customWidth="1"/>
    <col min="4100" max="4350" width="9.140625" style="142"/>
    <col min="4351" max="4351" width="15.85546875" style="142" bestFit="1" customWidth="1"/>
    <col min="4352" max="4352" width="14.5703125" style="142" bestFit="1" customWidth="1"/>
    <col min="4353" max="4353" width="24" style="142" bestFit="1" customWidth="1"/>
    <col min="4354" max="4354" width="69.7109375" style="142" customWidth="1"/>
    <col min="4355" max="4355" width="12.140625" style="142" customWidth="1"/>
    <col min="4356" max="4606" width="9.140625" style="142"/>
    <col min="4607" max="4607" width="15.85546875" style="142" bestFit="1" customWidth="1"/>
    <col min="4608" max="4608" width="14.5703125" style="142" bestFit="1" customWidth="1"/>
    <col min="4609" max="4609" width="24" style="142" bestFit="1" customWidth="1"/>
    <col min="4610" max="4610" width="69.7109375" style="142" customWidth="1"/>
    <col min="4611" max="4611" width="12.140625" style="142" customWidth="1"/>
    <col min="4612" max="4862" width="9.140625" style="142"/>
    <col min="4863" max="4863" width="15.85546875" style="142" bestFit="1" customWidth="1"/>
    <col min="4864" max="4864" width="14.5703125" style="142" bestFit="1" customWidth="1"/>
    <col min="4865" max="4865" width="24" style="142" bestFit="1" customWidth="1"/>
    <col min="4866" max="4866" width="69.7109375" style="142" customWidth="1"/>
    <col min="4867" max="4867" width="12.140625" style="142" customWidth="1"/>
    <col min="4868" max="5118" width="9.140625" style="142"/>
    <col min="5119" max="5119" width="15.85546875" style="142" bestFit="1" customWidth="1"/>
    <col min="5120" max="5120" width="14.5703125" style="142" bestFit="1" customWidth="1"/>
    <col min="5121" max="5121" width="24" style="142" bestFit="1" customWidth="1"/>
    <col min="5122" max="5122" width="69.7109375" style="142" customWidth="1"/>
    <col min="5123" max="5123" width="12.140625" style="142" customWidth="1"/>
    <col min="5124" max="5374" width="9.140625" style="142"/>
    <col min="5375" max="5375" width="15.85546875" style="142" bestFit="1" customWidth="1"/>
    <col min="5376" max="5376" width="14.5703125" style="142" bestFit="1" customWidth="1"/>
    <col min="5377" max="5377" width="24" style="142" bestFit="1" customWidth="1"/>
    <col min="5378" max="5378" width="69.7109375" style="142" customWidth="1"/>
    <col min="5379" max="5379" width="12.140625" style="142" customWidth="1"/>
    <col min="5380" max="5630" width="9.140625" style="142"/>
    <col min="5631" max="5631" width="15.85546875" style="142" bestFit="1" customWidth="1"/>
    <col min="5632" max="5632" width="14.5703125" style="142" bestFit="1" customWidth="1"/>
    <col min="5633" max="5633" width="24" style="142" bestFit="1" customWidth="1"/>
    <col min="5634" max="5634" width="69.7109375" style="142" customWidth="1"/>
    <col min="5635" max="5635" width="12.140625" style="142" customWidth="1"/>
    <col min="5636" max="5886" width="9.140625" style="142"/>
    <col min="5887" max="5887" width="15.85546875" style="142" bestFit="1" customWidth="1"/>
    <col min="5888" max="5888" width="14.5703125" style="142" bestFit="1" customWidth="1"/>
    <col min="5889" max="5889" width="24" style="142" bestFit="1" customWidth="1"/>
    <col min="5890" max="5890" width="69.7109375" style="142" customWidth="1"/>
    <col min="5891" max="5891" width="12.140625" style="142" customWidth="1"/>
    <col min="5892" max="6142" width="9.140625" style="142"/>
    <col min="6143" max="6143" width="15.85546875" style="142" bestFit="1" customWidth="1"/>
    <col min="6144" max="6144" width="14.5703125" style="142" bestFit="1" customWidth="1"/>
    <col min="6145" max="6145" width="24" style="142" bestFit="1" customWidth="1"/>
    <col min="6146" max="6146" width="69.7109375" style="142" customWidth="1"/>
    <col min="6147" max="6147" width="12.140625" style="142" customWidth="1"/>
    <col min="6148" max="6398" width="9.140625" style="142"/>
    <col min="6399" max="6399" width="15.85546875" style="142" bestFit="1" customWidth="1"/>
    <col min="6400" max="6400" width="14.5703125" style="142" bestFit="1" customWidth="1"/>
    <col min="6401" max="6401" width="24" style="142" bestFit="1" customWidth="1"/>
    <col min="6402" max="6402" width="69.7109375" style="142" customWidth="1"/>
    <col min="6403" max="6403" width="12.140625" style="142" customWidth="1"/>
    <col min="6404" max="6654" width="9.140625" style="142"/>
    <col min="6655" max="6655" width="15.85546875" style="142" bestFit="1" customWidth="1"/>
    <col min="6656" max="6656" width="14.5703125" style="142" bestFit="1" customWidth="1"/>
    <col min="6657" max="6657" width="24" style="142" bestFit="1" customWidth="1"/>
    <col min="6658" max="6658" width="69.7109375" style="142" customWidth="1"/>
    <col min="6659" max="6659" width="12.140625" style="142" customWidth="1"/>
    <col min="6660" max="6910" width="9.140625" style="142"/>
    <col min="6911" max="6911" width="15.85546875" style="142" bestFit="1" customWidth="1"/>
    <col min="6912" max="6912" width="14.5703125" style="142" bestFit="1" customWidth="1"/>
    <col min="6913" max="6913" width="24" style="142" bestFit="1" customWidth="1"/>
    <col min="6914" max="6914" width="69.7109375" style="142" customWidth="1"/>
    <col min="6915" max="6915" width="12.140625" style="142" customWidth="1"/>
    <col min="6916" max="7166" width="9.140625" style="142"/>
    <col min="7167" max="7167" width="15.85546875" style="142" bestFit="1" customWidth="1"/>
    <col min="7168" max="7168" width="14.5703125" style="142" bestFit="1" customWidth="1"/>
    <col min="7169" max="7169" width="24" style="142" bestFit="1" customWidth="1"/>
    <col min="7170" max="7170" width="69.7109375" style="142" customWidth="1"/>
    <col min="7171" max="7171" width="12.140625" style="142" customWidth="1"/>
    <col min="7172" max="7422" width="9.140625" style="142"/>
    <col min="7423" max="7423" width="15.85546875" style="142" bestFit="1" customWidth="1"/>
    <col min="7424" max="7424" width="14.5703125" style="142" bestFit="1" customWidth="1"/>
    <col min="7425" max="7425" width="24" style="142" bestFit="1" customWidth="1"/>
    <col min="7426" max="7426" width="69.7109375" style="142" customWidth="1"/>
    <col min="7427" max="7427" width="12.140625" style="142" customWidth="1"/>
    <col min="7428" max="7678" width="9.140625" style="142"/>
    <col min="7679" max="7679" width="15.85546875" style="142" bestFit="1" customWidth="1"/>
    <col min="7680" max="7680" width="14.5703125" style="142" bestFit="1" customWidth="1"/>
    <col min="7681" max="7681" width="24" style="142" bestFit="1" customWidth="1"/>
    <col min="7682" max="7682" width="69.7109375" style="142" customWidth="1"/>
    <col min="7683" max="7683" width="12.140625" style="142" customWidth="1"/>
    <col min="7684" max="7934" width="9.140625" style="142"/>
    <col min="7935" max="7935" width="15.85546875" style="142" bestFit="1" customWidth="1"/>
    <col min="7936" max="7936" width="14.5703125" style="142" bestFit="1" customWidth="1"/>
    <col min="7937" max="7937" width="24" style="142" bestFit="1" customWidth="1"/>
    <col min="7938" max="7938" width="69.7109375" style="142" customWidth="1"/>
    <col min="7939" max="7939" width="12.140625" style="142" customWidth="1"/>
    <col min="7940" max="8190" width="9.140625" style="142"/>
    <col min="8191" max="8191" width="15.85546875" style="142" bestFit="1" customWidth="1"/>
    <col min="8192" max="8192" width="14.5703125" style="142" bestFit="1" customWidth="1"/>
    <col min="8193" max="8193" width="24" style="142" bestFit="1" customWidth="1"/>
    <col min="8194" max="8194" width="69.7109375" style="142" customWidth="1"/>
    <col min="8195" max="8195" width="12.140625" style="142" customWidth="1"/>
    <col min="8196" max="8446" width="9.140625" style="142"/>
    <col min="8447" max="8447" width="15.85546875" style="142" bestFit="1" customWidth="1"/>
    <col min="8448" max="8448" width="14.5703125" style="142" bestFit="1" customWidth="1"/>
    <col min="8449" max="8449" width="24" style="142" bestFit="1" customWidth="1"/>
    <col min="8450" max="8450" width="69.7109375" style="142" customWidth="1"/>
    <col min="8451" max="8451" width="12.140625" style="142" customWidth="1"/>
    <col min="8452" max="8702" width="9.140625" style="142"/>
    <col min="8703" max="8703" width="15.85546875" style="142" bestFit="1" customWidth="1"/>
    <col min="8704" max="8704" width="14.5703125" style="142" bestFit="1" customWidth="1"/>
    <col min="8705" max="8705" width="24" style="142" bestFit="1" customWidth="1"/>
    <col min="8706" max="8706" width="69.7109375" style="142" customWidth="1"/>
    <col min="8707" max="8707" width="12.140625" style="142" customWidth="1"/>
    <col min="8708" max="8958" width="9.140625" style="142"/>
    <col min="8959" max="8959" width="15.85546875" style="142" bestFit="1" customWidth="1"/>
    <col min="8960" max="8960" width="14.5703125" style="142" bestFit="1" customWidth="1"/>
    <col min="8961" max="8961" width="24" style="142" bestFit="1" customWidth="1"/>
    <col min="8962" max="8962" width="69.7109375" style="142" customWidth="1"/>
    <col min="8963" max="8963" width="12.140625" style="142" customWidth="1"/>
    <col min="8964" max="9214" width="9.140625" style="142"/>
    <col min="9215" max="9215" width="15.85546875" style="142" bestFit="1" customWidth="1"/>
    <col min="9216" max="9216" width="14.5703125" style="142" bestFit="1" customWidth="1"/>
    <col min="9217" max="9217" width="24" style="142" bestFit="1" customWidth="1"/>
    <col min="9218" max="9218" width="69.7109375" style="142" customWidth="1"/>
    <col min="9219" max="9219" width="12.140625" style="142" customWidth="1"/>
    <col min="9220" max="9470" width="9.140625" style="142"/>
    <col min="9471" max="9471" width="15.85546875" style="142" bestFit="1" customWidth="1"/>
    <col min="9472" max="9472" width="14.5703125" style="142" bestFit="1" customWidth="1"/>
    <col min="9473" max="9473" width="24" style="142" bestFit="1" customWidth="1"/>
    <col min="9474" max="9474" width="69.7109375" style="142" customWidth="1"/>
    <col min="9475" max="9475" width="12.140625" style="142" customWidth="1"/>
    <col min="9476" max="9726" width="9.140625" style="142"/>
    <col min="9727" max="9727" width="15.85546875" style="142" bestFit="1" customWidth="1"/>
    <col min="9728" max="9728" width="14.5703125" style="142" bestFit="1" customWidth="1"/>
    <col min="9729" max="9729" width="24" style="142" bestFit="1" customWidth="1"/>
    <col min="9730" max="9730" width="69.7109375" style="142" customWidth="1"/>
    <col min="9731" max="9731" width="12.140625" style="142" customWidth="1"/>
    <col min="9732" max="9982" width="9.140625" style="142"/>
    <col min="9983" max="9983" width="15.85546875" style="142" bestFit="1" customWidth="1"/>
    <col min="9984" max="9984" width="14.5703125" style="142" bestFit="1" customWidth="1"/>
    <col min="9985" max="9985" width="24" style="142" bestFit="1" customWidth="1"/>
    <col min="9986" max="9986" width="69.7109375" style="142" customWidth="1"/>
    <col min="9987" max="9987" width="12.140625" style="142" customWidth="1"/>
    <col min="9988" max="10238" width="9.140625" style="142"/>
    <col min="10239" max="10239" width="15.85546875" style="142" bestFit="1" customWidth="1"/>
    <col min="10240" max="10240" width="14.5703125" style="142" bestFit="1" customWidth="1"/>
    <col min="10241" max="10241" width="24" style="142" bestFit="1" customWidth="1"/>
    <col min="10242" max="10242" width="69.7109375" style="142" customWidth="1"/>
    <col min="10243" max="10243" width="12.140625" style="142" customWidth="1"/>
    <col min="10244" max="10494" width="9.140625" style="142"/>
    <col min="10495" max="10495" width="15.85546875" style="142" bestFit="1" customWidth="1"/>
    <col min="10496" max="10496" width="14.5703125" style="142" bestFit="1" customWidth="1"/>
    <col min="10497" max="10497" width="24" style="142" bestFit="1" customWidth="1"/>
    <col min="10498" max="10498" width="69.7109375" style="142" customWidth="1"/>
    <col min="10499" max="10499" width="12.140625" style="142" customWidth="1"/>
    <col min="10500" max="10750" width="9.140625" style="142"/>
    <col min="10751" max="10751" width="15.85546875" style="142" bestFit="1" customWidth="1"/>
    <col min="10752" max="10752" width="14.5703125" style="142" bestFit="1" customWidth="1"/>
    <col min="10753" max="10753" width="24" style="142" bestFit="1" customWidth="1"/>
    <col min="10754" max="10754" width="69.7109375" style="142" customWidth="1"/>
    <col min="10755" max="10755" width="12.140625" style="142" customWidth="1"/>
    <col min="10756" max="11006" width="9.140625" style="142"/>
    <col min="11007" max="11007" width="15.85546875" style="142" bestFit="1" customWidth="1"/>
    <col min="11008" max="11008" width="14.5703125" style="142" bestFit="1" customWidth="1"/>
    <col min="11009" max="11009" width="24" style="142" bestFit="1" customWidth="1"/>
    <col min="11010" max="11010" width="69.7109375" style="142" customWidth="1"/>
    <col min="11011" max="11011" width="12.140625" style="142" customWidth="1"/>
    <col min="11012" max="11262" width="9.140625" style="142"/>
    <col min="11263" max="11263" width="15.85546875" style="142" bestFit="1" customWidth="1"/>
    <col min="11264" max="11264" width="14.5703125" style="142" bestFit="1" customWidth="1"/>
    <col min="11265" max="11265" width="24" style="142" bestFit="1" customWidth="1"/>
    <col min="11266" max="11266" width="69.7109375" style="142" customWidth="1"/>
    <col min="11267" max="11267" width="12.140625" style="142" customWidth="1"/>
    <col min="11268" max="11518" width="9.140625" style="142"/>
    <col min="11519" max="11519" width="15.85546875" style="142" bestFit="1" customWidth="1"/>
    <col min="11520" max="11520" width="14.5703125" style="142" bestFit="1" customWidth="1"/>
    <col min="11521" max="11521" width="24" style="142" bestFit="1" customWidth="1"/>
    <col min="11522" max="11522" width="69.7109375" style="142" customWidth="1"/>
    <col min="11523" max="11523" width="12.140625" style="142" customWidth="1"/>
    <col min="11524" max="11774" width="9.140625" style="142"/>
    <col min="11775" max="11775" width="15.85546875" style="142" bestFit="1" customWidth="1"/>
    <col min="11776" max="11776" width="14.5703125" style="142" bestFit="1" customWidth="1"/>
    <col min="11777" max="11777" width="24" style="142" bestFit="1" customWidth="1"/>
    <col min="11778" max="11778" width="69.7109375" style="142" customWidth="1"/>
    <col min="11779" max="11779" width="12.140625" style="142" customWidth="1"/>
    <col min="11780" max="12030" width="9.140625" style="142"/>
    <col min="12031" max="12031" width="15.85546875" style="142" bestFit="1" customWidth="1"/>
    <col min="12032" max="12032" width="14.5703125" style="142" bestFit="1" customWidth="1"/>
    <col min="12033" max="12033" width="24" style="142" bestFit="1" customWidth="1"/>
    <col min="12034" max="12034" width="69.7109375" style="142" customWidth="1"/>
    <col min="12035" max="12035" width="12.140625" style="142" customWidth="1"/>
    <col min="12036" max="12286" width="9.140625" style="142"/>
    <col min="12287" max="12287" width="15.85546875" style="142" bestFit="1" customWidth="1"/>
    <col min="12288" max="12288" width="14.5703125" style="142" bestFit="1" customWidth="1"/>
    <col min="12289" max="12289" width="24" style="142" bestFit="1" customWidth="1"/>
    <col min="12290" max="12290" width="69.7109375" style="142" customWidth="1"/>
    <col min="12291" max="12291" width="12.140625" style="142" customWidth="1"/>
    <col min="12292" max="12542" width="9.140625" style="142"/>
    <col min="12543" max="12543" width="15.85546875" style="142" bestFit="1" customWidth="1"/>
    <col min="12544" max="12544" width="14.5703125" style="142" bestFit="1" customWidth="1"/>
    <col min="12545" max="12545" width="24" style="142" bestFit="1" customWidth="1"/>
    <col min="12546" max="12546" width="69.7109375" style="142" customWidth="1"/>
    <col min="12547" max="12547" width="12.140625" style="142" customWidth="1"/>
    <col min="12548" max="12798" width="9.140625" style="142"/>
    <col min="12799" max="12799" width="15.85546875" style="142" bestFit="1" customWidth="1"/>
    <col min="12800" max="12800" width="14.5703125" style="142" bestFit="1" customWidth="1"/>
    <col min="12801" max="12801" width="24" style="142" bestFit="1" customWidth="1"/>
    <col min="12802" max="12802" width="69.7109375" style="142" customWidth="1"/>
    <col min="12803" max="12803" width="12.140625" style="142" customWidth="1"/>
    <col min="12804" max="13054" width="9.140625" style="142"/>
    <col min="13055" max="13055" width="15.85546875" style="142" bestFit="1" customWidth="1"/>
    <col min="13056" max="13056" width="14.5703125" style="142" bestFit="1" customWidth="1"/>
    <col min="13057" max="13057" width="24" style="142" bestFit="1" customWidth="1"/>
    <col min="13058" max="13058" width="69.7109375" style="142" customWidth="1"/>
    <col min="13059" max="13059" width="12.140625" style="142" customWidth="1"/>
    <col min="13060" max="13310" width="9.140625" style="142"/>
    <col min="13311" max="13311" width="15.85546875" style="142" bestFit="1" customWidth="1"/>
    <col min="13312" max="13312" width="14.5703125" style="142" bestFit="1" customWidth="1"/>
    <col min="13313" max="13313" width="24" style="142" bestFit="1" customWidth="1"/>
    <col min="13314" max="13314" width="69.7109375" style="142" customWidth="1"/>
    <col min="13315" max="13315" width="12.140625" style="142" customWidth="1"/>
    <col min="13316" max="13566" width="9.140625" style="142"/>
    <col min="13567" max="13567" width="15.85546875" style="142" bestFit="1" customWidth="1"/>
    <col min="13568" max="13568" width="14.5703125" style="142" bestFit="1" customWidth="1"/>
    <col min="13569" max="13569" width="24" style="142" bestFit="1" customWidth="1"/>
    <col min="13570" max="13570" width="69.7109375" style="142" customWidth="1"/>
    <col min="13571" max="13571" width="12.140625" style="142" customWidth="1"/>
    <col min="13572" max="13822" width="9.140625" style="142"/>
    <col min="13823" max="13823" width="15.85546875" style="142" bestFit="1" customWidth="1"/>
    <col min="13824" max="13824" width="14.5703125" style="142" bestFit="1" customWidth="1"/>
    <col min="13825" max="13825" width="24" style="142" bestFit="1" customWidth="1"/>
    <col min="13826" max="13826" width="69.7109375" style="142" customWidth="1"/>
    <col min="13827" max="13827" width="12.140625" style="142" customWidth="1"/>
    <col min="13828" max="14078" width="9.140625" style="142"/>
    <col min="14079" max="14079" width="15.85546875" style="142" bestFit="1" customWidth="1"/>
    <col min="14080" max="14080" width="14.5703125" style="142" bestFit="1" customWidth="1"/>
    <col min="14081" max="14081" width="24" style="142" bestFit="1" customWidth="1"/>
    <col min="14082" max="14082" width="69.7109375" style="142" customWidth="1"/>
    <col min="14083" max="14083" width="12.140625" style="142" customWidth="1"/>
    <col min="14084" max="14334" width="9.140625" style="142"/>
    <col min="14335" max="14335" width="15.85546875" style="142" bestFit="1" customWidth="1"/>
    <col min="14336" max="14336" width="14.5703125" style="142" bestFit="1" customWidth="1"/>
    <col min="14337" max="14337" width="24" style="142" bestFit="1" customWidth="1"/>
    <col min="14338" max="14338" width="69.7109375" style="142" customWidth="1"/>
    <col min="14339" max="14339" width="12.140625" style="142" customWidth="1"/>
    <col min="14340" max="14590" width="9.140625" style="142"/>
    <col min="14591" max="14591" width="15.85546875" style="142" bestFit="1" customWidth="1"/>
    <col min="14592" max="14592" width="14.5703125" style="142" bestFit="1" customWidth="1"/>
    <col min="14593" max="14593" width="24" style="142" bestFit="1" customWidth="1"/>
    <col min="14594" max="14594" width="69.7109375" style="142" customWidth="1"/>
    <col min="14595" max="14595" width="12.140625" style="142" customWidth="1"/>
    <col min="14596" max="14846" width="9.140625" style="142"/>
    <col min="14847" max="14847" width="15.85546875" style="142" bestFit="1" customWidth="1"/>
    <col min="14848" max="14848" width="14.5703125" style="142" bestFit="1" customWidth="1"/>
    <col min="14849" max="14849" width="24" style="142" bestFit="1" customWidth="1"/>
    <col min="14850" max="14850" width="69.7109375" style="142" customWidth="1"/>
    <col min="14851" max="14851" width="12.140625" style="142" customWidth="1"/>
    <col min="14852" max="15102" width="9.140625" style="142"/>
    <col min="15103" max="15103" width="15.85546875" style="142" bestFit="1" customWidth="1"/>
    <col min="15104" max="15104" width="14.5703125" style="142" bestFit="1" customWidth="1"/>
    <col min="15105" max="15105" width="24" style="142" bestFit="1" customWidth="1"/>
    <col min="15106" max="15106" width="69.7109375" style="142" customWidth="1"/>
    <col min="15107" max="15107" width="12.140625" style="142" customWidth="1"/>
    <col min="15108" max="15358" width="9.140625" style="142"/>
    <col min="15359" max="15359" width="15.85546875" style="142" bestFit="1" customWidth="1"/>
    <col min="15360" max="15360" width="14.5703125" style="142" bestFit="1" customWidth="1"/>
    <col min="15361" max="15361" width="24" style="142" bestFit="1" customWidth="1"/>
    <col min="15362" max="15362" width="69.7109375" style="142" customWidth="1"/>
    <col min="15363" max="15363" width="12.140625" style="142" customWidth="1"/>
    <col min="15364" max="15614" width="9.140625" style="142"/>
    <col min="15615" max="15615" width="15.85546875" style="142" bestFit="1" customWidth="1"/>
    <col min="15616" max="15616" width="14.5703125" style="142" bestFit="1" customWidth="1"/>
    <col min="15617" max="15617" width="24" style="142" bestFit="1" customWidth="1"/>
    <col min="15618" max="15618" width="69.7109375" style="142" customWidth="1"/>
    <col min="15619" max="15619" width="12.140625" style="142" customWidth="1"/>
    <col min="15620" max="15870" width="9.140625" style="142"/>
    <col min="15871" max="15871" width="15.85546875" style="142" bestFit="1" customWidth="1"/>
    <col min="15872" max="15872" width="14.5703125" style="142" bestFit="1" customWidth="1"/>
    <col min="15873" max="15873" width="24" style="142" bestFit="1" customWidth="1"/>
    <col min="15874" max="15874" width="69.7109375" style="142" customWidth="1"/>
    <col min="15875" max="15875" width="12.140625" style="142" customWidth="1"/>
    <col min="15876" max="16126" width="9.140625" style="142"/>
    <col min="16127" max="16127" width="15.85546875" style="142" bestFit="1" customWidth="1"/>
    <col min="16128" max="16128" width="14.5703125" style="142" bestFit="1" customWidth="1"/>
    <col min="16129" max="16129" width="24" style="142" bestFit="1" customWidth="1"/>
    <col min="16130" max="16130" width="69.7109375" style="142" customWidth="1"/>
    <col min="16131" max="16131" width="12.140625" style="142" customWidth="1"/>
    <col min="16132" max="16384" width="9.140625" style="142"/>
  </cols>
  <sheetData>
    <row r="1" spans="1:3" ht="10.5" customHeight="1">
      <c r="A1" s="141" t="s">
        <v>210</v>
      </c>
      <c r="B1" s="141"/>
      <c r="C1" s="141"/>
    </row>
    <row r="2" spans="1:3" ht="16.5">
      <c r="A2" s="152" t="s">
        <v>198</v>
      </c>
      <c r="B2" s="153"/>
      <c r="C2" s="154"/>
    </row>
    <row r="3" spans="1:3" ht="27.75" customHeight="1">
      <c r="A3" s="155" t="s">
        <v>199</v>
      </c>
      <c r="B3" s="156"/>
      <c r="C3" s="157"/>
    </row>
    <row r="4" spans="1:3" ht="30" customHeight="1" thickBot="1">
      <c r="A4" s="143" t="s">
        <v>2</v>
      </c>
      <c r="B4" s="144" t="s">
        <v>3</v>
      </c>
      <c r="C4" s="145" t="s">
        <v>4</v>
      </c>
    </row>
    <row r="5" spans="1:3" ht="30" customHeight="1" thickTop="1">
      <c r="A5" s="148" t="s">
        <v>47</v>
      </c>
      <c r="B5" s="207">
        <v>43045</v>
      </c>
      <c r="C5" s="208" t="s">
        <v>5</v>
      </c>
    </row>
    <row r="6" spans="1:3" ht="30" customHeight="1">
      <c r="A6" s="148" t="s">
        <v>1</v>
      </c>
      <c r="B6" s="207">
        <v>43045</v>
      </c>
      <c r="C6" s="208" t="s">
        <v>6</v>
      </c>
    </row>
    <row r="7" spans="1:3" ht="30" customHeight="1">
      <c r="A7" s="148" t="s">
        <v>0</v>
      </c>
      <c r="B7" s="207">
        <v>43045</v>
      </c>
      <c r="C7" s="208" t="s">
        <v>6</v>
      </c>
    </row>
    <row r="8" spans="1:3" ht="30" customHeight="1">
      <c r="A8" s="211" t="s">
        <v>200</v>
      </c>
      <c r="B8" s="207"/>
      <c r="C8" s="208"/>
    </row>
    <row r="9" spans="1:3" ht="30" customHeight="1">
      <c r="A9" s="211" t="s">
        <v>201</v>
      </c>
      <c r="B9" s="207"/>
      <c r="C9" s="208"/>
    </row>
    <row r="10" spans="1:3" ht="30" customHeight="1">
      <c r="A10" s="211" t="s">
        <v>202</v>
      </c>
      <c r="B10" s="207"/>
      <c r="C10" s="208"/>
    </row>
    <row r="11" spans="1:3" ht="30" customHeight="1">
      <c r="A11" s="211" t="s">
        <v>203</v>
      </c>
      <c r="B11" s="207"/>
      <c r="C11" s="208"/>
    </row>
    <row r="12" spans="1:3" ht="30" customHeight="1">
      <c r="A12" s="211" t="s">
        <v>204</v>
      </c>
      <c r="B12" s="207"/>
      <c r="C12" s="208"/>
    </row>
    <row r="13" spans="1:3" ht="30" customHeight="1">
      <c r="A13" s="211" t="s">
        <v>205</v>
      </c>
      <c r="B13" s="207"/>
      <c r="C13" s="208"/>
    </row>
    <row r="14" spans="1:3" ht="30" customHeight="1">
      <c r="A14" s="211" t="s">
        <v>206</v>
      </c>
      <c r="B14" s="207"/>
      <c r="C14" s="208"/>
    </row>
    <row r="15" spans="1:3" ht="30" customHeight="1">
      <c r="A15" s="211" t="s">
        <v>207</v>
      </c>
      <c r="B15" s="207"/>
      <c r="C15" s="208"/>
    </row>
    <row r="16" spans="1:3" ht="30" customHeight="1">
      <c r="A16" s="212" t="s">
        <v>208</v>
      </c>
      <c r="B16" s="209"/>
      <c r="C16" s="210"/>
    </row>
    <row r="21" spans="3:9">
      <c r="C21" s="142"/>
      <c r="I21" s="146"/>
    </row>
  </sheetData>
  <mergeCells count="2">
    <mergeCell ref="A2:C2"/>
    <mergeCell ref="A3:C3"/>
  </mergeCells>
  <conditionalFormatting sqref="B5:C16">
    <cfRule type="expression" dxfId="222" priority="1">
      <formula>$B5=""</formula>
    </cfRule>
  </conditionalFormatting>
  <hyperlinks>
    <hyperlink ref="A5" location="'Jul17'!A1" display="July 2017"/>
    <hyperlink ref="A6" location="'Aug17'!A1" display="August 2017"/>
    <hyperlink ref="A7" location="'Sep17'!A1" display="September 2017"/>
  </hyperlinks>
  <pageMargins left="0.7" right="0.7" top="0.75" bottom="0.75" header="0.3" footer="0.3"/>
  <pageSetup scale="88" orientation="portrait" r:id="rId1"/>
  <headerFooter>
    <oddHeader>&amp;LSTATE OF CALIFORNIA - HEALTH AND HUMAN SERVICES AGENCY&amp;RCALIFORNIA DEPARTMENT OF SOCIAL SERVICES
DATA SYSTEMS AND SURVEY DESIGN BUREAU</oddHeader>
    <oddFooter>&amp;LDFA 256 (11/03)&amp;CPage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32"/>
  <sheetViews>
    <sheetView showGridLines="0" zoomScale="85" zoomScaleNormal="85" workbookViewId="0"/>
  </sheetViews>
  <sheetFormatPr defaultColWidth="9.140625" defaultRowHeight="15.75"/>
  <cols>
    <col min="1" max="1" width="9.140625" style="10"/>
    <col min="2" max="2" width="56" style="10" bestFit="1" customWidth="1"/>
    <col min="3" max="3" width="47.85546875" style="14" customWidth="1"/>
    <col min="4" max="4" width="18.5703125" style="10" bestFit="1" customWidth="1"/>
    <col min="5" max="16384" width="9.140625" style="10"/>
  </cols>
  <sheetData>
    <row r="1" spans="1:4" s="1" customFormat="1">
      <c r="A1" s="1" t="s">
        <v>7</v>
      </c>
      <c r="C1" s="2"/>
    </row>
    <row r="2" spans="1:4" s="6" customFormat="1">
      <c r="A2" s="3" t="s">
        <v>8</v>
      </c>
      <c r="B2" s="4" t="s">
        <v>9</v>
      </c>
      <c r="C2" s="4" t="s">
        <v>10</v>
      </c>
      <c r="D2" s="5" t="s">
        <v>11</v>
      </c>
    </row>
    <row r="3" spans="1:4" ht="31.5">
      <c r="A3" s="7">
        <v>1</v>
      </c>
      <c r="B3" s="8" t="s">
        <v>12</v>
      </c>
      <c r="C3" s="8" t="s">
        <v>13</v>
      </c>
      <c r="D3" s="9" t="s">
        <v>14</v>
      </c>
    </row>
    <row r="4" spans="1:4" ht="31.5">
      <c r="A4" s="7">
        <v>2</v>
      </c>
      <c r="B4" s="8" t="s">
        <v>12</v>
      </c>
      <c r="C4" s="8" t="s">
        <v>15</v>
      </c>
      <c r="D4" s="9" t="s">
        <v>14</v>
      </c>
    </row>
    <row r="5" spans="1:4" ht="31.5">
      <c r="A5" s="7">
        <v>3</v>
      </c>
      <c r="B5" s="8" t="s">
        <v>12</v>
      </c>
      <c r="C5" s="8" t="s">
        <v>16</v>
      </c>
      <c r="D5" s="9" t="s">
        <v>14</v>
      </c>
    </row>
    <row r="6" spans="1:4" ht="31.5">
      <c r="A6" s="7">
        <v>4</v>
      </c>
      <c r="B6" s="8" t="s">
        <v>12</v>
      </c>
      <c r="C6" s="8" t="s">
        <v>17</v>
      </c>
      <c r="D6" s="9" t="s">
        <v>18</v>
      </c>
    </row>
    <row r="7" spans="1:4" ht="31.5">
      <c r="A7" s="7">
        <v>5</v>
      </c>
      <c r="B7" s="8" t="s">
        <v>12</v>
      </c>
      <c r="C7" s="8" t="s">
        <v>15</v>
      </c>
      <c r="D7" s="9" t="s">
        <v>18</v>
      </c>
    </row>
    <row r="8" spans="1:4" ht="31.5">
      <c r="A8" s="7">
        <v>6</v>
      </c>
      <c r="B8" s="8" t="s">
        <v>12</v>
      </c>
      <c r="C8" s="8" t="s">
        <v>19</v>
      </c>
      <c r="D8" s="9" t="s">
        <v>18</v>
      </c>
    </row>
    <row r="9" spans="1:4" ht="31.5">
      <c r="A9" s="7">
        <v>7</v>
      </c>
      <c r="B9" s="8" t="s">
        <v>12</v>
      </c>
      <c r="C9" s="8" t="s">
        <v>20</v>
      </c>
      <c r="D9" s="9" t="s">
        <v>14</v>
      </c>
    </row>
    <row r="10" spans="1:4" ht="31.5">
      <c r="A10" s="7">
        <v>8</v>
      </c>
      <c r="B10" s="8" t="s">
        <v>12</v>
      </c>
      <c r="C10" s="8" t="s">
        <v>20</v>
      </c>
      <c r="D10" s="9" t="s">
        <v>18</v>
      </c>
    </row>
    <row r="11" spans="1:4" ht="31.5">
      <c r="A11" s="7">
        <v>9</v>
      </c>
      <c r="B11" s="8" t="s">
        <v>12</v>
      </c>
      <c r="C11" s="8" t="s">
        <v>21</v>
      </c>
      <c r="D11" s="9" t="s">
        <v>14</v>
      </c>
    </row>
    <row r="12" spans="1:4" ht="31.5">
      <c r="A12" s="7">
        <v>10</v>
      </c>
      <c r="B12" s="8" t="s">
        <v>12</v>
      </c>
      <c r="C12" s="8" t="s">
        <v>22</v>
      </c>
      <c r="D12" s="9" t="s">
        <v>14</v>
      </c>
    </row>
    <row r="13" spans="1:4" ht="31.5">
      <c r="A13" s="7">
        <v>11</v>
      </c>
      <c r="B13" s="8" t="s">
        <v>12</v>
      </c>
      <c r="C13" s="8" t="s">
        <v>21</v>
      </c>
      <c r="D13" s="9" t="s">
        <v>18</v>
      </c>
    </row>
    <row r="14" spans="1:4" ht="31.5">
      <c r="A14" s="7">
        <v>12</v>
      </c>
      <c r="B14" s="8" t="s">
        <v>12</v>
      </c>
      <c r="C14" s="8" t="s">
        <v>22</v>
      </c>
      <c r="D14" s="9" t="s">
        <v>18</v>
      </c>
    </row>
    <row r="15" spans="1:4" ht="31.5">
      <c r="A15" s="7">
        <v>13</v>
      </c>
      <c r="B15" s="8" t="s">
        <v>12</v>
      </c>
      <c r="C15" s="8" t="s">
        <v>23</v>
      </c>
      <c r="D15" s="9" t="s">
        <v>14</v>
      </c>
    </row>
    <row r="16" spans="1:4" ht="31.5">
      <c r="A16" s="7">
        <v>14</v>
      </c>
      <c r="B16" s="8" t="s">
        <v>12</v>
      </c>
      <c r="C16" s="8" t="s">
        <v>23</v>
      </c>
      <c r="D16" s="9" t="s">
        <v>18</v>
      </c>
    </row>
    <row r="17" spans="1:4">
      <c r="A17" s="7">
        <v>15</v>
      </c>
      <c r="B17" s="8" t="s">
        <v>12</v>
      </c>
      <c r="C17" s="8" t="s">
        <v>24</v>
      </c>
      <c r="D17" s="9" t="s">
        <v>25</v>
      </c>
    </row>
    <row r="18" spans="1:4">
      <c r="A18" s="7">
        <v>16</v>
      </c>
      <c r="B18" s="8" t="s">
        <v>12</v>
      </c>
      <c r="C18" s="8" t="s">
        <v>26</v>
      </c>
      <c r="D18" s="9" t="s">
        <v>25</v>
      </c>
    </row>
    <row r="19" spans="1:4">
      <c r="A19" s="7">
        <v>17</v>
      </c>
      <c r="B19" s="8" t="s">
        <v>12</v>
      </c>
      <c r="C19" s="8" t="s">
        <v>27</v>
      </c>
      <c r="D19" s="9" t="s">
        <v>25</v>
      </c>
    </row>
    <row r="20" spans="1:4">
      <c r="A20" s="7">
        <v>18</v>
      </c>
      <c r="B20" s="8" t="s">
        <v>12</v>
      </c>
      <c r="C20" s="8" t="s">
        <v>28</v>
      </c>
      <c r="D20" s="9" t="s">
        <v>25</v>
      </c>
    </row>
    <row r="21" spans="1:4" ht="31.5">
      <c r="A21" s="7">
        <v>19</v>
      </c>
      <c r="B21" s="8" t="s">
        <v>12</v>
      </c>
      <c r="C21" s="8" t="s">
        <v>29</v>
      </c>
      <c r="D21" s="9" t="s">
        <v>25</v>
      </c>
    </row>
    <row r="22" spans="1:4" ht="31.5">
      <c r="A22" s="7">
        <v>20</v>
      </c>
      <c r="B22" s="8" t="s">
        <v>12</v>
      </c>
      <c r="C22" s="8" t="s">
        <v>30</v>
      </c>
      <c r="D22" s="9" t="s">
        <v>25</v>
      </c>
    </row>
    <row r="23" spans="1:4">
      <c r="A23" s="7">
        <v>21</v>
      </c>
      <c r="B23" s="8" t="s">
        <v>12</v>
      </c>
      <c r="C23" s="8" t="s">
        <v>31</v>
      </c>
      <c r="D23" s="11" t="s">
        <v>25</v>
      </c>
    </row>
    <row r="24" spans="1:4">
      <c r="A24" s="7">
        <v>22</v>
      </c>
      <c r="B24" s="8" t="s">
        <v>32</v>
      </c>
      <c r="C24" s="8" t="s">
        <v>33</v>
      </c>
      <c r="D24" s="11" t="s">
        <v>25</v>
      </c>
    </row>
    <row r="25" spans="1:4">
      <c r="A25" s="7">
        <v>23</v>
      </c>
      <c r="B25" s="8" t="s">
        <v>32</v>
      </c>
      <c r="C25" s="8" t="s">
        <v>34</v>
      </c>
      <c r="D25" s="11" t="s">
        <v>25</v>
      </c>
    </row>
    <row r="26" spans="1:4">
      <c r="A26" s="7">
        <v>24</v>
      </c>
      <c r="B26" s="8" t="s">
        <v>32</v>
      </c>
      <c r="C26" s="8" t="s">
        <v>35</v>
      </c>
      <c r="D26" s="11" t="s">
        <v>25</v>
      </c>
    </row>
    <row r="27" spans="1:4">
      <c r="A27" s="7">
        <v>25</v>
      </c>
      <c r="B27" s="8" t="s">
        <v>32</v>
      </c>
      <c r="C27" s="8" t="s">
        <v>36</v>
      </c>
      <c r="D27" s="11" t="s">
        <v>25</v>
      </c>
    </row>
    <row r="28" spans="1:4">
      <c r="A28" s="7">
        <v>26</v>
      </c>
      <c r="B28" s="8" t="s">
        <v>32</v>
      </c>
      <c r="C28" s="8" t="s">
        <v>37</v>
      </c>
      <c r="D28" s="11" t="s">
        <v>25</v>
      </c>
    </row>
    <row r="29" spans="1:4">
      <c r="A29" s="7">
        <v>27</v>
      </c>
      <c r="B29" s="8" t="s">
        <v>32</v>
      </c>
      <c r="C29" s="8" t="s">
        <v>38</v>
      </c>
      <c r="D29" s="11" t="s">
        <v>25</v>
      </c>
    </row>
    <row r="30" spans="1:4">
      <c r="A30" s="7">
        <v>28</v>
      </c>
      <c r="B30" s="8" t="s">
        <v>39</v>
      </c>
      <c r="C30" s="8" t="s">
        <v>40</v>
      </c>
      <c r="D30" s="11" t="s">
        <v>25</v>
      </c>
    </row>
    <row r="31" spans="1:4">
      <c r="A31" s="7">
        <v>29</v>
      </c>
      <c r="B31" s="8" t="s">
        <v>39</v>
      </c>
      <c r="C31" s="8" t="s">
        <v>41</v>
      </c>
      <c r="D31" s="11" t="s">
        <v>25</v>
      </c>
    </row>
    <row r="32" spans="1:4">
      <c r="A32" s="12">
        <v>30</v>
      </c>
      <c r="B32" s="13" t="s">
        <v>39</v>
      </c>
      <c r="C32" s="13" t="s">
        <v>42</v>
      </c>
      <c r="D32" s="11" t="s">
        <v>25</v>
      </c>
    </row>
  </sheetData>
  <pageMargins left="0.7" right="0.7" top="0.75" bottom="0.75" header="0.3" footer="0.3"/>
  <pageSetup scale="57"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pageSetUpPr fitToPage="1"/>
  </sheetPr>
  <dimension ref="A1:Z42"/>
  <sheetViews>
    <sheetView showGridLines="0" zoomScaleNormal="100" workbookViewId="0"/>
  </sheetViews>
  <sheetFormatPr defaultRowHeight="12.75"/>
  <cols>
    <col min="1" max="1" width="2.7109375" style="16" customWidth="1"/>
    <col min="2" max="2" width="2" style="16" customWidth="1"/>
    <col min="3" max="3" width="22.7109375" style="16" customWidth="1"/>
    <col min="4" max="4" width="1.85546875" style="17" customWidth="1"/>
    <col min="5" max="5" width="11.7109375" style="16" customWidth="1"/>
    <col min="6" max="6" width="1.85546875" style="16" customWidth="1"/>
    <col min="7" max="7" width="11.7109375" style="16" customWidth="1"/>
    <col min="8" max="8" width="1.85546875" style="16" customWidth="1"/>
    <col min="9" max="9" width="11.7109375" style="16" customWidth="1"/>
    <col min="10" max="10" width="1.85546875" style="18" customWidth="1"/>
    <col min="11" max="11" width="11.7109375" style="16" customWidth="1"/>
    <col min="12" max="12" width="1.85546875" style="16" customWidth="1"/>
    <col min="13" max="13" width="11.7109375" style="16" customWidth="1"/>
    <col min="14" max="14" width="2.140625" style="19" customWidth="1"/>
    <col min="15" max="15" width="11.85546875" style="20" customWidth="1"/>
    <col min="16" max="16" width="9.140625" style="21"/>
    <col min="17" max="22" width="8.85546875" style="22" customWidth="1"/>
    <col min="23" max="26" width="9.140625" style="21"/>
    <col min="27" max="256" width="9.140625" style="16"/>
    <col min="257" max="257" width="2.7109375" style="16" customWidth="1"/>
    <col min="258" max="258" width="2" style="16" customWidth="1"/>
    <col min="259" max="259" width="22.7109375" style="16" customWidth="1"/>
    <col min="260" max="260" width="1.85546875" style="16" customWidth="1"/>
    <col min="261" max="261" width="11.7109375" style="16" customWidth="1"/>
    <col min="262" max="262" width="1.85546875" style="16" customWidth="1"/>
    <col min="263" max="263" width="11.7109375" style="16" customWidth="1"/>
    <col min="264" max="264" width="1.85546875" style="16" customWidth="1"/>
    <col min="265" max="265" width="11.7109375" style="16" customWidth="1"/>
    <col min="266" max="266" width="1.85546875" style="16" customWidth="1"/>
    <col min="267" max="267" width="11.7109375" style="16" customWidth="1"/>
    <col min="268" max="268" width="1.85546875" style="16" customWidth="1"/>
    <col min="269" max="269" width="11.7109375" style="16" customWidth="1"/>
    <col min="270" max="270" width="2.140625" style="16" customWidth="1"/>
    <col min="271" max="271" width="12.28515625" style="16" customWidth="1"/>
    <col min="272" max="272" width="9.140625" style="16"/>
    <col min="273" max="278" width="8.85546875" style="16" customWidth="1"/>
    <col min="279" max="512" width="9.140625" style="16"/>
    <col min="513" max="513" width="2.7109375" style="16" customWidth="1"/>
    <col min="514" max="514" width="2" style="16" customWidth="1"/>
    <col min="515" max="515" width="22.7109375" style="16" customWidth="1"/>
    <col min="516" max="516" width="1.85546875" style="16" customWidth="1"/>
    <col min="517" max="517" width="11.7109375" style="16" customWidth="1"/>
    <col min="518" max="518" width="1.85546875" style="16" customWidth="1"/>
    <col min="519" max="519" width="11.7109375" style="16" customWidth="1"/>
    <col min="520" max="520" width="1.85546875" style="16" customWidth="1"/>
    <col min="521" max="521" width="11.7109375" style="16" customWidth="1"/>
    <col min="522" max="522" width="1.85546875" style="16" customWidth="1"/>
    <col min="523" max="523" width="11.7109375" style="16" customWidth="1"/>
    <col min="524" max="524" width="1.85546875" style="16" customWidth="1"/>
    <col min="525" max="525" width="11.7109375" style="16" customWidth="1"/>
    <col min="526" max="526" width="2.140625" style="16" customWidth="1"/>
    <col min="527" max="527" width="12.28515625" style="16" customWidth="1"/>
    <col min="528" max="528" width="9.140625" style="16"/>
    <col min="529" max="534" width="8.85546875" style="16" customWidth="1"/>
    <col min="535" max="768" width="9.140625" style="16"/>
    <col min="769" max="769" width="2.7109375" style="16" customWidth="1"/>
    <col min="770" max="770" width="2" style="16" customWidth="1"/>
    <col min="771" max="771" width="22.7109375" style="16" customWidth="1"/>
    <col min="772" max="772" width="1.85546875" style="16" customWidth="1"/>
    <col min="773" max="773" width="11.7109375" style="16" customWidth="1"/>
    <col min="774" max="774" width="1.85546875" style="16" customWidth="1"/>
    <col min="775" max="775" width="11.7109375" style="16" customWidth="1"/>
    <col min="776" max="776" width="1.85546875" style="16" customWidth="1"/>
    <col min="777" max="777" width="11.7109375" style="16" customWidth="1"/>
    <col min="778" max="778" width="1.85546875" style="16" customWidth="1"/>
    <col min="779" max="779" width="11.7109375" style="16" customWidth="1"/>
    <col min="780" max="780" width="1.85546875" style="16" customWidth="1"/>
    <col min="781" max="781" width="11.7109375" style="16" customWidth="1"/>
    <col min="782" max="782" width="2.140625" style="16" customWidth="1"/>
    <col min="783" max="783" width="12.28515625" style="16" customWidth="1"/>
    <col min="784" max="784" width="9.140625" style="16"/>
    <col min="785" max="790" width="8.85546875" style="16" customWidth="1"/>
    <col min="791" max="1024" width="9.140625" style="16"/>
    <col min="1025" max="1025" width="2.7109375" style="16" customWidth="1"/>
    <col min="1026" max="1026" width="2" style="16" customWidth="1"/>
    <col min="1027" max="1027" width="22.7109375" style="16" customWidth="1"/>
    <col min="1028" max="1028" width="1.85546875" style="16" customWidth="1"/>
    <col min="1029" max="1029" width="11.7109375" style="16" customWidth="1"/>
    <col min="1030" max="1030" width="1.85546875" style="16" customWidth="1"/>
    <col min="1031" max="1031" width="11.7109375" style="16" customWidth="1"/>
    <col min="1032" max="1032" width="1.85546875" style="16" customWidth="1"/>
    <col min="1033" max="1033" width="11.7109375" style="16" customWidth="1"/>
    <col min="1034" max="1034" width="1.85546875" style="16" customWidth="1"/>
    <col min="1035" max="1035" width="11.7109375" style="16" customWidth="1"/>
    <col min="1036" max="1036" width="1.85546875" style="16" customWidth="1"/>
    <col min="1037" max="1037" width="11.7109375" style="16" customWidth="1"/>
    <col min="1038" max="1038" width="2.140625" style="16" customWidth="1"/>
    <col min="1039" max="1039" width="12.28515625" style="16" customWidth="1"/>
    <col min="1040" max="1040" width="9.140625" style="16"/>
    <col min="1041" max="1046" width="8.85546875" style="16" customWidth="1"/>
    <col min="1047" max="1280" width="9.140625" style="16"/>
    <col min="1281" max="1281" width="2.7109375" style="16" customWidth="1"/>
    <col min="1282" max="1282" width="2" style="16" customWidth="1"/>
    <col min="1283" max="1283" width="22.7109375" style="16" customWidth="1"/>
    <col min="1284" max="1284" width="1.85546875" style="16" customWidth="1"/>
    <col min="1285" max="1285" width="11.7109375" style="16" customWidth="1"/>
    <col min="1286" max="1286" width="1.85546875" style="16" customWidth="1"/>
    <col min="1287" max="1287" width="11.7109375" style="16" customWidth="1"/>
    <col min="1288" max="1288" width="1.85546875" style="16" customWidth="1"/>
    <col min="1289" max="1289" width="11.7109375" style="16" customWidth="1"/>
    <col min="1290" max="1290" width="1.85546875" style="16" customWidth="1"/>
    <col min="1291" max="1291" width="11.7109375" style="16" customWidth="1"/>
    <col min="1292" max="1292" width="1.85546875" style="16" customWidth="1"/>
    <col min="1293" max="1293" width="11.7109375" style="16" customWidth="1"/>
    <col min="1294" max="1294" width="2.140625" style="16" customWidth="1"/>
    <col min="1295" max="1295" width="12.28515625" style="16" customWidth="1"/>
    <col min="1296" max="1296" width="9.140625" style="16"/>
    <col min="1297" max="1302" width="8.85546875" style="16" customWidth="1"/>
    <col min="1303" max="1536" width="9.140625" style="16"/>
    <col min="1537" max="1537" width="2.7109375" style="16" customWidth="1"/>
    <col min="1538" max="1538" width="2" style="16" customWidth="1"/>
    <col min="1539" max="1539" width="22.7109375" style="16" customWidth="1"/>
    <col min="1540" max="1540" width="1.85546875" style="16" customWidth="1"/>
    <col min="1541" max="1541" width="11.7109375" style="16" customWidth="1"/>
    <col min="1542" max="1542" width="1.85546875" style="16" customWidth="1"/>
    <col min="1543" max="1543" width="11.7109375" style="16" customWidth="1"/>
    <col min="1544" max="1544" width="1.85546875" style="16" customWidth="1"/>
    <col min="1545" max="1545" width="11.7109375" style="16" customWidth="1"/>
    <col min="1546" max="1546" width="1.85546875" style="16" customWidth="1"/>
    <col min="1547" max="1547" width="11.7109375" style="16" customWidth="1"/>
    <col min="1548" max="1548" width="1.85546875" style="16" customWidth="1"/>
    <col min="1549" max="1549" width="11.7109375" style="16" customWidth="1"/>
    <col min="1550" max="1550" width="2.140625" style="16" customWidth="1"/>
    <col min="1551" max="1551" width="12.28515625" style="16" customWidth="1"/>
    <col min="1552" max="1552" width="9.140625" style="16"/>
    <col min="1553" max="1558" width="8.85546875" style="16" customWidth="1"/>
    <col min="1559" max="1792" width="9.140625" style="16"/>
    <col min="1793" max="1793" width="2.7109375" style="16" customWidth="1"/>
    <col min="1794" max="1794" width="2" style="16" customWidth="1"/>
    <col min="1795" max="1795" width="22.7109375" style="16" customWidth="1"/>
    <col min="1796" max="1796" width="1.85546875" style="16" customWidth="1"/>
    <col min="1797" max="1797" width="11.7109375" style="16" customWidth="1"/>
    <col min="1798" max="1798" width="1.85546875" style="16" customWidth="1"/>
    <col min="1799" max="1799" width="11.7109375" style="16" customWidth="1"/>
    <col min="1800" max="1800" width="1.85546875" style="16" customWidth="1"/>
    <col min="1801" max="1801" width="11.7109375" style="16" customWidth="1"/>
    <col min="1802" max="1802" width="1.85546875" style="16" customWidth="1"/>
    <col min="1803" max="1803" width="11.7109375" style="16" customWidth="1"/>
    <col min="1804" max="1804" width="1.85546875" style="16" customWidth="1"/>
    <col min="1805" max="1805" width="11.7109375" style="16" customWidth="1"/>
    <col min="1806" max="1806" width="2.140625" style="16" customWidth="1"/>
    <col min="1807" max="1807" width="12.28515625" style="16" customWidth="1"/>
    <col min="1808" max="1808" width="9.140625" style="16"/>
    <col min="1809" max="1814" width="8.85546875" style="16" customWidth="1"/>
    <col min="1815" max="2048" width="9.140625" style="16"/>
    <col min="2049" max="2049" width="2.7109375" style="16" customWidth="1"/>
    <col min="2050" max="2050" width="2" style="16" customWidth="1"/>
    <col min="2051" max="2051" width="22.7109375" style="16" customWidth="1"/>
    <col min="2052" max="2052" width="1.85546875" style="16" customWidth="1"/>
    <col min="2053" max="2053" width="11.7109375" style="16" customWidth="1"/>
    <col min="2054" max="2054" width="1.85546875" style="16" customWidth="1"/>
    <col min="2055" max="2055" width="11.7109375" style="16" customWidth="1"/>
    <col min="2056" max="2056" width="1.85546875" style="16" customWidth="1"/>
    <col min="2057" max="2057" width="11.7109375" style="16" customWidth="1"/>
    <col min="2058" max="2058" width="1.85546875" style="16" customWidth="1"/>
    <col min="2059" max="2059" width="11.7109375" style="16" customWidth="1"/>
    <col min="2060" max="2060" width="1.85546875" style="16" customWidth="1"/>
    <col min="2061" max="2061" width="11.7109375" style="16" customWidth="1"/>
    <col min="2062" max="2062" width="2.140625" style="16" customWidth="1"/>
    <col min="2063" max="2063" width="12.28515625" style="16" customWidth="1"/>
    <col min="2064" max="2064" width="9.140625" style="16"/>
    <col min="2065" max="2070" width="8.85546875" style="16" customWidth="1"/>
    <col min="2071" max="2304" width="9.140625" style="16"/>
    <col min="2305" max="2305" width="2.7109375" style="16" customWidth="1"/>
    <col min="2306" max="2306" width="2" style="16" customWidth="1"/>
    <col min="2307" max="2307" width="22.7109375" style="16" customWidth="1"/>
    <col min="2308" max="2308" width="1.85546875" style="16" customWidth="1"/>
    <col min="2309" max="2309" width="11.7109375" style="16" customWidth="1"/>
    <col min="2310" max="2310" width="1.85546875" style="16" customWidth="1"/>
    <col min="2311" max="2311" width="11.7109375" style="16" customWidth="1"/>
    <col min="2312" max="2312" width="1.85546875" style="16" customWidth="1"/>
    <col min="2313" max="2313" width="11.7109375" style="16" customWidth="1"/>
    <col min="2314" max="2314" width="1.85546875" style="16" customWidth="1"/>
    <col min="2315" max="2315" width="11.7109375" style="16" customWidth="1"/>
    <col min="2316" max="2316" width="1.85546875" style="16" customWidth="1"/>
    <col min="2317" max="2317" width="11.7109375" style="16" customWidth="1"/>
    <col min="2318" max="2318" width="2.140625" style="16" customWidth="1"/>
    <col min="2319" max="2319" width="12.28515625" style="16" customWidth="1"/>
    <col min="2320" max="2320" width="9.140625" style="16"/>
    <col min="2321" max="2326" width="8.85546875" style="16" customWidth="1"/>
    <col min="2327" max="2560" width="9.140625" style="16"/>
    <col min="2561" max="2561" width="2.7109375" style="16" customWidth="1"/>
    <col min="2562" max="2562" width="2" style="16" customWidth="1"/>
    <col min="2563" max="2563" width="22.7109375" style="16" customWidth="1"/>
    <col min="2564" max="2564" width="1.85546875" style="16" customWidth="1"/>
    <col min="2565" max="2565" width="11.7109375" style="16" customWidth="1"/>
    <col min="2566" max="2566" width="1.85546875" style="16" customWidth="1"/>
    <col min="2567" max="2567" width="11.7109375" style="16" customWidth="1"/>
    <col min="2568" max="2568" width="1.85546875" style="16" customWidth="1"/>
    <col min="2569" max="2569" width="11.7109375" style="16" customWidth="1"/>
    <col min="2570" max="2570" width="1.85546875" style="16" customWidth="1"/>
    <col min="2571" max="2571" width="11.7109375" style="16" customWidth="1"/>
    <col min="2572" max="2572" width="1.85546875" style="16" customWidth="1"/>
    <col min="2573" max="2573" width="11.7109375" style="16" customWidth="1"/>
    <col min="2574" max="2574" width="2.140625" style="16" customWidth="1"/>
    <col min="2575" max="2575" width="12.28515625" style="16" customWidth="1"/>
    <col min="2576" max="2576" width="9.140625" style="16"/>
    <col min="2577" max="2582" width="8.85546875" style="16" customWidth="1"/>
    <col min="2583" max="2816" width="9.140625" style="16"/>
    <col min="2817" max="2817" width="2.7109375" style="16" customWidth="1"/>
    <col min="2818" max="2818" width="2" style="16" customWidth="1"/>
    <col min="2819" max="2819" width="22.7109375" style="16" customWidth="1"/>
    <col min="2820" max="2820" width="1.85546875" style="16" customWidth="1"/>
    <col min="2821" max="2821" width="11.7109375" style="16" customWidth="1"/>
    <col min="2822" max="2822" width="1.85546875" style="16" customWidth="1"/>
    <col min="2823" max="2823" width="11.7109375" style="16" customWidth="1"/>
    <col min="2824" max="2824" width="1.85546875" style="16" customWidth="1"/>
    <col min="2825" max="2825" width="11.7109375" style="16" customWidth="1"/>
    <col min="2826" max="2826" width="1.85546875" style="16" customWidth="1"/>
    <col min="2827" max="2827" width="11.7109375" style="16" customWidth="1"/>
    <col min="2828" max="2828" width="1.85546875" style="16" customWidth="1"/>
    <col min="2829" max="2829" width="11.7109375" style="16" customWidth="1"/>
    <col min="2830" max="2830" width="2.140625" style="16" customWidth="1"/>
    <col min="2831" max="2831" width="12.28515625" style="16" customWidth="1"/>
    <col min="2832" max="2832" width="9.140625" style="16"/>
    <col min="2833" max="2838" width="8.85546875" style="16" customWidth="1"/>
    <col min="2839" max="3072" width="9.140625" style="16"/>
    <col min="3073" max="3073" width="2.7109375" style="16" customWidth="1"/>
    <col min="3074" max="3074" width="2" style="16" customWidth="1"/>
    <col min="3075" max="3075" width="22.7109375" style="16" customWidth="1"/>
    <col min="3076" max="3076" width="1.85546875" style="16" customWidth="1"/>
    <col min="3077" max="3077" width="11.7109375" style="16" customWidth="1"/>
    <col min="3078" max="3078" width="1.85546875" style="16" customWidth="1"/>
    <col min="3079" max="3079" width="11.7109375" style="16" customWidth="1"/>
    <col min="3080" max="3080" width="1.85546875" style="16" customWidth="1"/>
    <col min="3081" max="3081" width="11.7109375" style="16" customWidth="1"/>
    <col min="3082" max="3082" width="1.85546875" style="16" customWidth="1"/>
    <col min="3083" max="3083" width="11.7109375" style="16" customWidth="1"/>
    <col min="3084" max="3084" width="1.85546875" style="16" customWidth="1"/>
    <col min="3085" max="3085" width="11.7109375" style="16" customWidth="1"/>
    <col min="3086" max="3086" width="2.140625" style="16" customWidth="1"/>
    <col min="3087" max="3087" width="12.28515625" style="16" customWidth="1"/>
    <col min="3088" max="3088" width="9.140625" style="16"/>
    <col min="3089" max="3094" width="8.85546875" style="16" customWidth="1"/>
    <col min="3095" max="3328" width="9.140625" style="16"/>
    <col min="3329" max="3329" width="2.7109375" style="16" customWidth="1"/>
    <col min="3330" max="3330" width="2" style="16" customWidth="1"/>
    <col min="3331" max="3331" width="22.7109375" style="16" customWidth="1"/>
    <col min="3332" max="3332" width="1.85546875" style="16" customWidth="1"/>
    <col min="3333" max="3333" width="11.7109375" style="16" customWidth="1"/>
    <col min="3334" max="3334" width="1.85546875" style="16" customWidth="1"/>
    <col min="3335" max="3335" width="11.7109375" style="16" customWidth="1"/>
    <col min="3336" max="3336" width="1.85546875" style="16" customWidth="1"/>
    <col min="3337" max="3337" width="11.7109375" style="16" customWidth="1"/>
    <col min="3338" max="3338" width="1.85546875" style="16" customWidth="1"/>
    <col min="3339" max="3339" width="11.7109375" style="16" customWidth="1"/>
    <col min="3340" max="3340" width="1.85546875" style="16" customWidth="1"/>
    <col min="3341" max="3341" width="11.7109375" style="16" customWidth="1"/>
    <col min="3342" max="3342" width="2.140625" style="16" customWidth="1"/>
    <col min="3343" max="3343" width="12.28515625" style="16" customWidth="1"/>
    <col min="3344" max="3344" width="9.140625" style="16"/>
    <col min="3345" max="3350" width="8.85546875" style="16" customWidth="1"/>
    <col min="3351" max="3584" width="9.140625" style="16"/>
    <col min="3585" max="3585" width="2.7109375" style="16" customWidth="1"/>
    <col min="3586" max="3586" width="2" style="16" customWidth="1"/>
    <col min="3587" max="3587" width="22.7109375" style="16" customWidth="1"/>
    <col min="3588" max="3588" width="1.85546875" style="16" customWidth="1"/>
    <col min="3589" max="3589" width="11.7109375" style="16" customWidth="1"/>
    <col min="3590" max="3590" width="1.85546875" style="16" customWidth="1"/>
    <col min="3591" max="3591" width="11.7109375" style="16" customWidth="1"/>
    <col min="3592" max="3592" width="1.85546875" style="16" customWidth="1"/>
    <col min="3593" max="3593" width="11.7109375" style="16" customWidth="1"/>
    <col min="3594" max="3594" width="1.85546875" style="16" customWidth="1"/>
    <col min="3595" max="3595" width="11.7109375" style="16" customWidth="1"/>
    <col min="3596" max="3596" width="1.85546875" style="16" customWidth="1"/>
    <col min="3597" max="3597" width="11.7109375" style="16" customWidth="1"/>
    <col min="3598" max="3598" width="2.140625" style="16" customWidth="1"/>
    <col min="3599" max="3599" width="12.28515625" style="16" customWidth="1"/>
    <col min="3600" max="3600" width="9.140625" style="16"/>
    <col min="3601" max="3606" width="8.85546875" style="16" customWidth="1"/>
    <col min="3607" max="3840" width="9.140625" style="16"/>
    <col min="3841" max="3841" width="2.7109375" style="16" customWidth="1"/>
    <col min="3842" max="3842" width="2" style="16" customWidth="1"/>
    <col min="3843" max="3843" width="22.7109375" style="16" customWidth="1"/>
    <col min="3844" max="3844" width="1.85546875" style="16" customWidth="1"/>
    <col min="3845" max="3845" width="11.7109375" style="16" customWidth="1"/>
    <col min="3846" max="3846" width="1.85546875" style="16" customWidth="1"/>
    <col min="3847" max="3847" width="11.7109375" style="16" customWidth="1"/>
    <col min="3848" max="3848" width="1.85546875" style="16" customWidth="1"/>
    <col min="3849" max="3849" width="11.7109375" style="16" customWidth="1"/>
    <col min="3850" max="3850" width="1.85546875" style="16" customWidth="1"/>
    <col min="3851" max="3851" width="11.7109375" style="16" customWidth="1"/>
    <col min="3852" max="3852" width="1.85546875" style="16" customWidth="1"/>
    <col min="3853" max="3853" width="11.7109375" style="16" customWidth="1"/>
    <col min="3854" max="3854" width="2.140625" style="16" customWidth="1"/>
    <col min="3855" max="3855" width="12.28515625" style="16" customWidth="1"/>
    <col min="3856" max="3856" width="9.140625" style="16"/>
    <col min="3857" max="3862" width="8.85546875" style="16" customWidth="1"/>
    <col min="3863" max="4096" width="9.140625" style="16"/>
    <col min="4097" max="4097" width="2.7109375" style="16" customWidth="1"/>
    <col min="4098" max="4098" width="2" style="16" customWidth="1"/>
    <col min="4099" max="4099" width="22.7109375" style="16" customWidth="1"/>
    <col min="4100" max="4100" width="1.85546875" style="16" customWidth="1"/>
    <col min="4101" max="4101" width="11.7109375" style="16" customWidth="1"/>
    <col min="4102" max="4102" width="1.85546875" style="16" customWidth="1"/>
    <col min="4103" max="4103" width="11.7109375" style="16" customWidth="1"/>
    <col min="4104" max="4104" width="1.85546875" style="16" customWidth="1"/>
    <col min="4105" max="4105" width="11.7109375" style="16" customWidth="1"/>
    <col min="4106" max="4106" width="1.85546875" style="16" customWidth="1"/>
    <col min="4107" max="4107" width="11.7109375" style="16" customWidth="1"/>
    <col min="4108" max="4108" width="1.85546875" style="16" customWidth="1"/>
    <col min="4109" max="4109" width="11.7109375" style="16" customWidth="1"/>
    <col min="4110" max="4110" width="2.140625" style="16" customWidth="1"/>
    <col min="4111" max="4111" width="12.28515625" style="16" customWidth="1"/>
    <col min="4112" max="4112" width="9.140625" style="16"/>
    <col min="4113" max="4118" width="8.85546875" style="16" customWidth="1"/>
    <col min="4119" max="4352" width="9.140625" style="16"/>
    <col min="4353" max="4353" width="2.7109375" style="16" customWidth="1"/>
    <col min="4354" max="4354" width="2" style="16" customWidth="1"/>
    <col min="4355" max="4355" width="22.7109375" style="16" customWidth="1"/>
    <col min="4356" max="4356" width="1.85546875" style="16" customWidth="1"/>
    <col min="4357" max="4357" width="11.7109375" style="16" customWidth="1"/>
    <col min="4358" max="4358" width="1.85546875" style="16" customWidth="1"/>
    <col min="4359" max="4359" width="11.7109375" style="16" customWidth="1"/>
    <col min="4360" max="4360" width="1.85546875" style="16" customWidth="1"/>
    <col min="4361" max="4361" width="11.7109375" style="16" customWidth="1"/>
    <col min="4362" max="4362" width="1.85546875" style="16" customWidth="1"/>
    <col min="4363" max="4363" width="11.7109375" style="16" customWidth="1"/>
    <col min="4364" max="4364" width="1.85546875" style="16" customWidth="1"/>
    <col min="4365" max="4365" width="11.7109375" style="16" customWidth="1"/>
    <col min="4366" max="4366" width="2.140625" style="16" customWidth="1"/>
    <col min="4367" max="4367" width="12.28515625" style="16" customWidth="1"/>
    <col min="4368" max="4368" width="9.140625" style="16"/>
    <col min="4369" max="4374" width="8.85546875" style="16" customWidth="1"/>
    <col min="4375" max="4608" width="9.140625" style="16"/>
    <col min="4609" max="4609" width="2.7109375" style="16" customWidth="1"/>
    <col min="4610" max="4610" width="2" style="16" customWidth="1"/>
    <col min="4611" max="4611" width="22.7109375" style="16" customWidth="1"/>
    <col min="4612" max="4612" width="1.85546875" style="16" customWidth="1"/>
    <col min="4613" max="4613" width="11.7109375" style="16" customWidth="1"/>
    <col min="4614" max="4614" width="1.85546875" style="16" customWidth="1"/>
    <col min="4615" max="4615" width="11.7109375" style="16" customWidth="1"/>
    <col min="4616" max="4616" width="1.85546875" style="16" customWidth="1"/>
    <col min="4617" max="4617" width="11.7109375" style="16" customWidth="1"/>
    <col min="4618" max="4618" width="1.85546875" style="16" customWidth="1"/>
    <col min="4619" max="4619" width="11.7109375" style="16" customWidth="1"/>
    <col min="4620" max="4620" width="1.85546875" style="16" customWidth="1"/>
    <col min="4621" max="4621" width="11.7109375" style="16" customWidth="1"/>
    <col min="4622" max="4622" width="2.140625" style="16" customWidth="1"/>
    <col min="4623" max="4623" width="12.28515625" style="16" customWidth="1"/>
    <col min="4624" max="4624" width="9.140625" style="16"/>
    <col min="4625" max="4630" width="8.85546875" style="16" customWidth="1"/>
    <col min="4631" max="4864" width="9.140625" style="16"/>
    <col min="4865" max="4865" width="2.7109375" style="16" customWidth="1"/>
    <col min="4866" max="4866" width="2" style="16" customWidth="1"/>
    <col min="4867" max="4867" width="22.7109375" style="16" customWidth="1"/>
    <col min="4868" max="4868" width="1.85546875" style="16" customWidth="1"/>
    <col min="4869" max="4869" width="11.7109375" style="16" customWidth="1"/>
    <col min="4870" max="4870" width="1.85546875" style="16" customWidth="1"/>
    <col min="4871" max="4871" width="11.7109375" style="16" customWidth="1"/>
    <col min="4872" max="4872" width="1.85546875" style="16" customWidth="1"/>
    <col min="4873" max="4873" width="11.7109375" style="16" customWidth="1"/>
    <col min="4874" max="4874" width="1.85546875" style="16" customWidth="1"/>
    <col min="4875" max="4875" width="11.7109375" style="16" customWidth="1"/>
    <col min="4876" max="4876" width="1.85546875" style="16" customWidth="1"/>
    <col min="4877" max="4877" width="11.7109375" style="16" customWidth="1"/>
    <col min="4878" max="4878" width="2.140625" style="16" customWidth="1"/>
    <col min="4879" max="4879" width="12.28515625" style="16" customWidth="1"/>
    <col min="4880" max="4880" width="9.140625" style="16"/>
    <col min="4881" max="4886" width="8.85546875" style="16" customWidth="1"/>
    <col min="4887" max="5120" width="9.140625" style="16"/>
    <col min="5121" max="5121" width="2.7109375" style="16" customWidth="1"/>
    <col min="5122" max="5122" width="2" style="16" customWidth="1"/>
    <col min="5123" max="5123" width="22.7109375" style="16" customWidth="1"/>
    <col min="5124" max="5124" width="1.85546875" style="16" customWidth="1"/>
    <col min="5125" max="5125" width="11.7109375" style="16" customWidth="1"/>
    <col min="5126" max="5126" width="1.85546875" style="16" customWidth="1"/>
    <col min="5127" max="5127" width="11.7109375" style="16" customWidth="1"/>
    <col min="5128" max="5128" width="1.85546875" style="16" customWidth="1"/>
    <col min="5129" max="5129" width="11.7109375" style="16" customWidth="1"/>
    <col min="5130" max="5130" width="1.85546875" style="16" customWidth="1"/>
    <col min="5131" max="5131" width="11.7109375" style="16" customWidth="1"/>
    <col min="5132" max="5132" width="1.85546875" style="16" customWidth="1"/>
    <col min="5133" max="5133" width="11.7109375" style="16" customWidth="1"/>
    <col min="5134" max="5134" width="2.140625" style="16" customWidth="1"/>
    <col min="5135" max="5135" width="12.28515625" style="16" customWidth="1"/>
    <col min="5136" max="5136" width="9.140625" style="16"/>
    <col min="5137" max="5142" width="8.85546875" style="16" customWidth="1"/>
    <col min="5143" max="5376" width="9.140625" style="16"/>
    <col min="5377" max="5377" width="2.7109375" style="16" customWidth="1"/>
    <col min="5378" max="5378" width="2" style="16" customWidth="1"/>
    <col min="5379" max="5379" width="22.7109375" style="16" customWidth="1"/>
    <col min="5380" max="5380" width="1.85546875" style="16" customWidth="1"/>
    <col min="5381" max="5381" width="11.7109375" style="16" customWidth="1"/>
    <col min="5382" max="5382" width="1.85546875" style="16" customWidth="1"/>
    <col min="5383" max="5383" width="11.7109375" style="16" customWidth="1"/>
    <col min="5384" max="5384" width="1.85546875" style="16" customWidth="1"/>
    <col min="5385" max="5385" width="11.7109375" style="16" customWidth="1"/>
    <col min="5386" max="5386" width="1.85546875" style="16" customWidth="1"/>
    <col min="5387" max="5387" width="11.7109375" style="16" customWidth="1"/>
    <col min="5388" max="5388" width="1.85546875" style="16" customWidth="1"/>
    <col min="5389" max="5389" width="11.7109375" style="16" customWidth="1"/>
    <col min="5390" max="5390" width="2.140625" style="16" customWidth="1"/>
    <col min="5391" max="5391" width="12.28515625" style="16" customWidth="1"/>
    <col min="5392" max="5392" width="9.140625" style="16"/>
    <col min="5393" max="5398" width="8.85546875" style="16" customWidth="1"/>
    <col min="5399" max="5632" width="9.140625" style="16"/>
    <col min="5633" max="5633" width="2.7109375" style="16" customWidth="1"/>
    <col min="5634" max="5634" width="2" style="16" customWidth="1"/>
    <col min="5635" max="5635" width="22.7109375" style="16" customWidth="1"/>
    <col min="5636" max="5636" width="1.85546875" style="16" customWidth="1"/>
    <col min="5637" max="5637" width="11.7109375" style="16" customWidth="1"/>
    <col min="5638" max="5638" width="1.85546875" style="16" customWidth="1"/>
    <col min="5639" max="5639" width="11.7109375" style="16" customWidth="1"/>
    <col min="5640" max="5640" width="1.85546875" style="16" customWidth="1"/>
    <col min="5641" max="5641" width="11.7109375" style="16" customWidth="1"/>
    <col min="5642" max="5642" width="1.85546875" style="16" customWidth="1"/>
    <col min="5643" max="5643" width="11.7109375" style="16" customWidth="1"/>
    <col min="5644" max="5644" width="1.85546875" style="16" customWidth="1"/>
    <col min="5645" max="5645" width="11.7109375" style="16" customWidth="1"/>
    <col min="5646" max="5646" width="2.140625" style="16" customWidth="1"/>
    <col min="5647" max="5647" width="12.28515625" style="16" customWidth="1"/>
    <col min="5648" max="5648" width="9.140625" style="16"/>
    <col min="5649" max="5654" width="8.85546875" style="16" customWidth="1"/>
    <col min="5655" max="5888" width="9.140625" style="16"/>
    <col min="5889" max="5889" width="2.7109375" style="16" customWidth="1"/>
    <col min="5890" max="5890" width="2" style="16" customWidth="1"/>
    <col min="5891" max="5891" width="22.7109375" style="16" customWidth="1"/>
    <col min="5892" max="5892" width="1.85546875" style="16" customWidth="1"/>
    <col min="5893" max="5893" width="11.7109375" style="16" customWidth="1"/>
    <col min="5894" max="5894" width="1.85546875" style="16" customWidth="1"/>
    <col min="5895" max="5895" width="11.7109375" style="16" customWidth="1"/>
    <col min="5896" max="5896" width="1.85546875" style="16" customWidth="1"/>
    <col min="5897" max="5897" width="11.7109375" style="16" customWidth="1"/>
    <col min="5898" max="5898" width="1.85546875" style="16" customWidth="1"/>
    <col min="5899" max="5899" width="11.7109375" style="16" customWidth="1"/>
    <col min="5900" max="5900" width="1.85546875" style="16" customWidth="1"/>
    <col min="5901" max="5901" width="11.7109375" style="16" customWidth="1"/>
    <col min="5902" max="5902" width="2.140625" style="16" customWidth="1"/>
    <col min="5903" max="5903" width="12.28515625" style="16" customWidth="1"/>
    <col min="5904" max="5904" width="9.140625" style="16"/>
    <col min="5905" max="5910" width="8.85546875" style="16" customWidth="1"/>
    <col min="5911" max="6144" width="9.140625" style="16"/>
    <col min="6145" max="6145" width="2.7109375" style="16" customWidth="1"/>
    <col min="6146" max="6146" width="2" style="16" customWidth="1"/>
    <col min="6147" max="6147" width="22.7109375" style="16" customWidth="1"/>
    <col min="6148" max="6148" width="1.85546875" style="16" customWidth="1"/>
    <col min="6149" max="6149" width="11.7109375" style="16" customWidth="1"/>
    <col min="6150" max="6150" width="1.85546875" style="16" customWidth="1"/>
    <col min="6151" max="6151" width="11.7109375" style="16" customWidth="1"/>
    <col min="6152" max="6152" width="1.85546875" style="16" customWidth="1"/>
    <col min="6153" max="6153" width="11.7109375" style="16" customWidth="1"/>
    <col min="6154" max="6154" width="1.85546875" style="16" customWidth="1"/>
    <col min="6155" max="6155" width="11.7109375" style="16" customWidth="1"/>
    <col min="6156" max="6156" width="1.85546875" style="16" customWidth="1"/>
    <col min="6157" max="6157" width="11.7109375" style="16" customWidth="1"/>
    <col min="6158" max="6158" width="2.140625" style="16" customWidth="1"/>
    <col min="6159" max="6159" width="12.28515625" style="16" customWidth="1"/>
    <col min="6160" max="6160" width="9.140625" style="16"/>
    <col min="6161" max="6166" width="8.85546875" style="16" customWidth="1"/>
    <col min="6167" max="6400" width="9.140625" style="16"/>
    <col min="6401" max="6401" width="2.7109375" style="16" customWidth="1"/>
    <col min="6402" max="6402" width="2" style="16" customWidth="1"/>
    <col min="6403" max="6403" width="22.7109375" style="16" customWidth="1"/>
    <col min="6404" max="6404" width="1.85546875" style="16" customWidth="1"/>
    <col min="6405" max="6405" width="11.7109375" style="16" customWidth="1"/>
    <col min="6406" max="6406" width="1.85546875" style="16" customWidth="1"/>
    <col min="6407" max="6407" width="11.7109375" style="16" customWidth="1"/>
    <col min="6408" max="6408" width="1.85546875" style="16" customWidth="1"/>
    <col min="6409" max="6409" width="11.7109375" style="16" customWidth="1"/>
    <col min="6410" max="6410" width="1.85546875" style="16" customWidth="1"/>
    <col min="6411" max="6411" width="11.7109375" style="16" customWidth="1"/>
    <col min="6412" max="6412" width="1.85546875" style="16" customWidth="1"/>
    <col min="6413" max="6413" width="11.7109375" style="16" customWidth="1"/>
    <col min="6414" max="6414" width="2.140625" style="16" customWidth="1"/>
    <col min="6415" max="6415" width="12.28515625" style="16" customWidth="1"/>
    <col min="6416" max="6416" width="9.140625" style="16"/>
    <col min="6417" max="6422" width="8.85546875" style="16" customWidth="1"/>
    <col min="6423" max="6656" width="9.140625" style="16"/>
    <col min="6657" max="6657" width="2.7109375" style="16" customWidth="1"/>
    <col min="6658" max="6658" width="2" style="16" customWidth="1"/>
    <col min="6659" max="6659" width="22.7109375" style="16" customWidth="1"/>
    <col min="6660" max="6660" width="1.85546875" style="16" customWidth="1"/>
    <col min="6661" max="6661" width="11.7109375" style="16" customWidth="1"/>
    <col min="6662" max="6662" width="1.85546875" style="16" customWidth="1"/>
    <col min="6663" max="6663" width="11.7109375" style="16" customWidth="1"/>
    <col min="6664" max="6664" width="1.85546875" style="16" customWidth="1"/>
    <col min="6665" max="6665" width="11.7109375" style="16" customWidth="1"/>
    <col min="6666" max="6666" width="1.85546875" style="16" customWidth="1"/>
    <col min="6667" max="6667" width="11.7109375" style="16" customWidth="1"/>
    <col min="6668" max="6668" width="1.85546875" style="16" customWidth="1"/>
    <col min="6669" max="6669" width="11.7109375" style="16" customWidth="1"/>
    <col min="6670" max="6670" width="2.140625" style="16" customWidth="1"/>
    <col min="6671" max="6671" width="12.28515625" style="16" customWidth="1"/>
    <col min="6672" max="6672" width="9.140625" style="16"/>
    <col min="6673" max="6678" width="8.85546875" style="16" customWidth="1"/>
    <col min="6679" max="6912" width="9.140625" style="16"/>
    <col min="6913" max="6913" width="2.7109375" style="16" customWidth="1"/>
    <col min="6914" max="6914" width="2" style="16" customWidth="1"/>
    <col min="6915" max="6915" width="22.7109375" style="16" customWidth="1"/>
    <col min="6916" max="6916" width="1.85546875" style="16" customWidth="1"/>
    <col min="6917" max="6917" width="11.7109375" style="16" customWidth="1"/>
    <col min="6918" max="6918" width="1.85546875" style="16" customWidth="1"/>
    <col min="6919" max="6919" width="11.7109375" style="16" customWidth="1"/>
    <col min="6920" max="6920" width="1.85546875" style="16" customWidth="1"/>
    <col min="6921" max="6921" width="11.7109375" style="16" customWidth="1"/>
    <col min="6922" max="6922" width="1.85546875" style="16" customWidth="1"/>
    <col min="6923" max="6923" width="11.7109375" style="16" customWidth="1"/>
    <col min="6924" max="6924" width="1.85546875" style="16" customWidth="1"/>
    <col min="6925" max="6925" width="11.7109375" style="16" customWidth="1"/>
    <col min="6926" max="6926" width="2.140625" style="16" customWidth="1"/>
    <col min="6927" max="6927" width="12.28515625" style="16" customWidth="1"/>
    <col min="6928" max="6928" width="9.140625" style="16"/>
    <col min="6929" max="6934" width="8.85546875" style="16" customWidth="1"/>
    <col min="6935" max="7168" width="9.140625" style="16"/>
    <col min="7169" max="7169" width="2.7109375" style="16" customWidth="1"/>
    <col min="7170" max="7170" width="2" style="16" customWidth="1"/>
    <col min="7171" max="7171" width="22.7109375" style="16" customWidth="1"/>
    <col min="7172" max="7172" width="1.85546875" style="16" customWidth="1"/>
    <col min="7173" max="7173" width="11.7109375" style="16" customWidth="1"/>
    <col min="7174" max="7174" width="1.85546875" style="16" customWidth="1"/>
    <col min="7175" max="7175" width="11.7109375" style="16" customWidth="1"/>
    <col min="7176" max="7176" width="1.85546875" style="16" customWidth="1"/>
    <col min="7177" max="7177" width="11.7109375" style="16" customWidth="1"/>
    <col min="7178" max="7178" width="1.85546875" style="16" customWidth="1"/>
    <col min="7179" max="7179" width="11.7109375" style="16" customWidth="1"/>
    <col min="7180" max="7180" width="1.85546875" style="16" customWidth="1"/>
    <col min="7181" max="7181" width="11.7109375" style="16" customWidth="1"/>
    <col min="7182" max="7182" width="2.140625" style="16" customWidth="1"/>
    <col min="7183" max="7183" width="12.28515625" style="16" customWidth="1"/>
    <col min="7184" max="7184" width="9.140625" style="16"/>
    <col min="7185" max="7190" width="8.85546875" style="16" customWidth="1"/>
    <col min="7191" max="7424" width="9.140625" style="16"/>
    <col min="7425" max="7425" width="2.7109375" style="16" customWidth="1"/>
    <col min="7426" max="7426" width="2" style="16" customWidth="1"/>
    <col min="7427" max="7427" width="22.7109375" style="16" customWidth="1"/>
    <col min="7428" max="7428" width="1.85546875" style="16" customWidth="1"/>
    <col min="7429" max="7429" width="11.7109375" style="16" customWidth="1"/>
    <col min="7430" max="7430" width="1.85546875" style="16" customWidth="1"/>
    <col min="7431" max="7431" width="11.7109375" style="16" customWidth="1"/>
    <col min="7432" max="7432" width="1.85546875" style="16" customWidth="1"/>
    <col min="7433" max="7433" width="11.7109375" style="16" customWidth="1"/>
    <col min="7434" max="7434" width="1.85546875" style="16" customWidth="1"/>
    <col min="7435" max="7435" width="11.7109375" style="16" customWidth="1"/>
    <col min="7436" max="7436" width="1.85546875" style="16" customWidth="1"/>
    <col min="7437" max="7437" width="11.7109375" style="16" customWidth="1"/>
    <col min="7438" max="7438" width="2.140625" style="16" customWidth="1"/>
    <col min="7439" max="7439" width="12.28515625" style="16" customWidth="1"/>
    <col min="7440" max="7440" width="9.140625" style="16"/>
    <col min="7441" max="7446" width="8.85546875" style="16" customWidth="1"/>
    <col min="7447" max="7680" width="9.140625" style="16"/>
    <col min="7681" max="7681" width="2.7109375" style="16" customWidth="1"/>
    <col min="7682" max="7682" width="2" style="16" customWidth="1"/>
    <col min="7683" max="7683" width="22.7109375" style="16" customWidth="1"/>
    <col min="7684" max="7684" width="1.85546875" style="16" customWidth="1"/>
    <col min="7685" max="7685" width="11.7109375" style="16" customWidth="1"/>
    <col min="7686" max="7686" width="1.85546875" style="16" customWidth="1"/>
    <col min="7687" max="7687" width="11.7109375" style="16" customWidth="1"/>
    <col min="7688" max="7688" width="1.85546875" style="16" customWidth="1"/>
    <col min="7689" max="7689" width="11.7109375" style="16" customWidth="1"/>
    <col min="7690" max="7690" width="1.85546875" style="16" customWidth="1"/>
    <col min="7691" max="7691" width="11.7109375" style="16" customWidth="1"/>
    <col min="7692" max="7692" width="1.85546875" style="16" customWidth="1"/>
    <col min="7693" max="7693" width="11.7109375" style="16" customWidth="1"/>
    <col min="7694" max="7694" width="2.140625" style="16" customWidth="1"/>
    <col min="7695" max="7695" width="12.28515625" style="16" customWidth="1"/>
    <col min="7696" max="7696" width="9.140625" style="16"/>
    <col min="7697" max="7702" width="8.85546875" style="16" customWidth="1"/>
    <col min="7703" max="7936" width="9.140625" style="16"/>
    <col min="7937" max="7937" width="2.7109375" style="16" customWidth="1"/>
    <col min="7938" max="7938" width="2" style="16" customWidth="1"/>
    <col min="7939" max="7939" width="22.7109375" style="16" customWidth="1"/>
    <col min="7940" max="7940" width="1.85546875" style="16" customWidth="1"/>
    <col min="7941" max="7941" width="11.7109375" style="16" customWidth="1"/>
    <col min="7942" max="7942" width="1.85546875" style="16" customWidth="1"/>
    <col min="7943" max="7943" width="11.7109375" style="16" customWidth="1"/>
    <col min="7944" max="7944" width="1.85546875" style="16" customWidth="1"/>
    <col min="7945" max="7945" width="11.7109375" style="16" customWidth="1"/>
    <col min="7946" max="7946" width="1.85546875" style="16" customWidth="1"/>
    <col min="7947" max="7947" width="11.7109375" style="16" customWidth="1"/>
    <col min="7948" max="7948" width="1.85546875" style="16" customWidth="1"/>
    <col min="7949" max="7949" width="11.7109375" style="16" customWidth="1"/>
    <col min="7950" max="7950" width="2.140625" style="16" customWidth="1"/>
    <col min="7951" max="7951" width="12.28515625" style="16" customWidth="1"/>
    <col min="7952" max="7952" width="9.140625" style="16"/>
    <col min="7953" max="7958" width="8.85546875" style="16" customWidth="1"/>
    <col min="7959" max="8192" width="9.140625" style="16"/>
    <col min="8193" max="8193" width="2.7109375" style="16" customWidth="1"/>
    <col min="8194" max="8194" width="2" style="16" customWidth="1"/>
    <col min="8195" max="8195" width="22.7109375" style="16" customWidth="1"/>
    <col min="8196" max="8196" width="1.85546875" style="16" customWidth="1"/>
    <col min="8197" max="8197" width="11.7109375" style="16" customWidth="1"/>
    <col min="8198" max="8198" width="1.85546875" style="16" customWidth="1"/>
    <col min="8199" max="8199" width="11.7109375" style="16" customWidth="1"/>
    <col min="8200" max="8200" width="1.85546875" style="16" customWidth="1"/>
    <col min="8201" max="8201" width="11.7109375" style="16" customWidth="1"/>
    <col min="8202" max="8202" width="1.85546875" style="16" customWidth="1"/>
    <col min="8203" max="8203" width="11.7109375" style="16" customWidth="1"/>
    <col min="8204" max="8204" width="1.85546875" style="16" customWidth="1"/>
    <col min="8205" max="8205" width="11.7109375" style="16" customWidth="1"/>
    <col min="8206" max="8206" width="2.140625" style="16" customWidth="1"/>
    <col min="8207" max="8207" width="12.28515625" style="16" customWidth="1"/>
    <col min="8208" max="8208" width="9.140625" style="16"/>
    <col min="8209" max="8214" width="8.85546875" style="16" customWidth="1"/>
    <col min="8215" max="8448" width="9.140625" style="16"/>
    <col min="8449" max="8449" width="2.7109375" style="16" customWidth="1"/>
    <col min="8450" max="8450" width="2" style="16" customWidth="1"/>
    <col min="8451" max="8451" width="22.7109375" style="16" customWidth="1"/>
    <col min="8452" max="8452" width="1.85546875" style="16" customWidth="1"/>
    <col min="8453" max="8453" width="11.7109375" style="16" customWidth="1"/>
    <col min="8454" max="8454" width="1.85546875" style="16" customWidth="1"/>
    <col min="8455" max="8455" width="11.7109375" style="16" customWidth="1"/>
    <col min="8456" max="8456" width="1.85546875" style="16" customWidth="1"/>
    <col min="8457" max="8457" width="11.7109375" style="16" customWidth="1"/>
    <col min="8458" max="8458" width="1.85546875" style="16" customWidth="1"/>
    <col min="8459" max="8459" width="11.7109375" style="16" customWidth="1"/>
    <col min="8460" max="8460" width="1.85546875" style="16" customWidth="1"/>
    <col min="8461" max="8461" width="11.7109375" style="16" customWidth="1"/>
    <col min="8462" max="8462" width="2.140625" style="16" customWidth="1"/>
    <col min="8463" max="8463" width="12.28515625" style="16" customWidth="1"/>
    <col min="8464" max="8464" width="9.140625" style="16"/>
    <col min="8465" max="8470" width="8.85546875" style="16" customWidth="1"/>
    <col min="8471" max="8704" width="9.140625" style="16"/>
    <col min="8705" max="8705" width="2.7109375" style="16" customWidth="1"/>
    <col min="8706" max="8706" width="2" style="16" customWidth="1"/>
    <col min="8707" max="8707" width="22.7109375" style="16" customWidth="1"/>
    <col min="8708" max="8708" width="1.85546875" style="16" customWidth="1"/>
    <col min="8709" max="8709" width="11.7109375" style="16" customWidth="1"/>
    <col min="8710" max="8710" width="1.85546875" style="16" customWidth="1"/>
    <col min="8711" max="8711" width="11.7109375" style="16" customWidth="1"/>
    <col min="8712" max="8712" width="1.85546875" style="16" customWidth="1"/>
    <col min="8713" max="8713" width="11.7109375" style="16" customWidth="1"/>
    <col min="8714" max="8714" width="1.85546875" style="16" customWidth="1"/>
    <col min="8715" max="8715" width="11.7109375" style="16" customWidth="1"/>
    <col min="8716" max="8716" width="1.85546875" style="16" customWidth="1"/>
    <col min="8717" max="8717" width="11.7109375" style="16" customWidth="1"/>
    <col min="8718" max="8718" width="2.140625" style="16" customWidth="1"/>
    <col min="8719" max="8719" width="12.28515625" style="16" customWidth="1"/>
    <col min="8720" max="8720" width="9.140625" style="16"/>
    <col min="8721" max="8726" width="8.85546875" style="16" customWidth="1"/>
    <col min="8727" max="8960" width="9.140625" style="16"/>
    <col min="8961" max="8961" width="2.7109375" style="16" customWidth="1"/>
    <col min="8962" max="8962" width="2" style="16" customWidth="1"/>
    <col min="8963" max="8963" width="22.7109375" style="16" customWidth="1"/>
    <col min="8964" max="8964" width="1.85546875" style="16" customWidth="1"/>
    <col min="8965" max="8965" width="11.7109375" style="16" customWidth="1"/>
    <col min="8966" max="8966" width="1.85546875" style="16" customWidth="1"/>
    <col min="8967" max="8967" width="11.7109375" style="16" customWidth="1"/>
    <col min="8968" max="8968" width="1.85546875" style="16" customWidth="1"/>
    <col min="8969" max="8969" width="11.7109375" style="16" customWidth="1"/>
    <col min="8970" max="8970" width="1.85546875" style="16" customWidth="1"/>
    <col min="8971" max="8971" width="11.7109375" style="16" customWidth="1"/>
    <col min="8972" max="8972" width="1.85546875" style="16" customWidth="1"/>
    <col min="8973" max="8973" width="11.7109375" style="16" customWidth="1"/>
    <col min="8974" max="8974" width="2.140625" style="16" customWidth="1"/>
    <col min="8975" max="8975" width="12.28515625" style="16" customWidth="1"/>
    <col min="8976" max="8976" width="9.140625" style="16"/>
    <col min="8977" max="8982" width="8.85546875" style="16" customWidth="1"/>
    <col min="8983" max="9216" width="9.140625" style="16"/>
    <col min="9217" max="9217" width="2.7109375" style="16" customWidth="1"/>
    <col min="9218" max="9218" width="2" style="16" customWidth="1"/>
    <col min="9219" max="9219" width="22.7109375" style="16" customWidth="1"/>
    <col min="9220" max="9220" width="1.85546875" style="16" customWidth="1"/>
    <col min="9221" max="9221" width="11.7109375" style="16" customWidth="1"/>
    <col min="9222" max="9222" width="1.85546875" style="16" customWidth="1"/>
    <col min="9223" max="9223" width="11.7109375" style="16" customWidth="1"/>
    <col min="9224" max="9224" width="1.85546875" style="16" customWidth="1"/>
    <col min="9225" max="9225" width="11.7109375" style="16" customWidth="1"/>
    <col min="9226" max="9226" width="1.85546875" style="16" customWidth="1"/>
    <col min="9227" max="9227" width="11.7109375" style="16" customWidth="1"/>
    <col min="9228" max="9228" width="1.85546875" style="16" customWidth="1"/>
    <col min="9229" max="9229" width="11.7109375" style="16" customWidth="1"/>
    <col min="9230" max="9230" width="2.140625" style="16" customWidth="1"/>
    <col min="9231" max="9231" width="12.28515625" style="16" customWidth="1"/>
    <col min="9232" max="9232" width="9.140625" style="16"/>
    <col min="9233" max="9238" width="8.85546875" style="16" customWidth="1"/>
    <col min="9239" max="9472" width="9.140625" style="16"/>
    <col min="9473" max="9473" width="2.7109375" style="16" customWidth="1"/>
    <col min="9474" max="9474" width="2" style="16" customWidth="1"/>
    <col min="9475" max="9475" width="22.7109375" style="16" customWidth="1"/>
    <col min="9476" max="9476" width="1.85546875" style="16" customWidth="1"/>
    <col min="9477" max="9477" width="11.7109375" style="16" customWidth="1"/>
    <col min="9478" max="9478" width="1.85546875" style="16" customWidth="1"/>
    <col min="9479" max="9479" width="11.7109375" style="16" customWidth="1"/>
    <col min="9480" max="9480" width="1.85546875" style="16" customWidth="1"/>
    <col min="9481" max="9481" width="11.7109375" style="16" customWidth="1"/>
    <col min="9482" max="9482" width="1.85546875" style="16" customWidth="1"/>
    <col min="9483" max="9483" width="11.7109375" style="16" customWidth="1"/>
    <col min="9484" max="9484" width="1.85546875" style="16" customWidth="1"/>
    <col min="9485" max="9485" width="11.7109375" style="16" customWidth="1"/>
    <col min="9486" max="9486" width="2.140625" style="16" customWidth="1"/>
    <col min="9487" max="9487" width="12.28515625" style="16" customWidth="1"/>
    <col min="9488" max="9488" width="9.140625" style="16"/>
    <col min="9489" max="9494" width="8.85546875" style="16" customWidth="1"/>
    <col min="9495" max="9728" width="9.140625" style="16"/>
    <col min="9729" max="9729" width="2.7109375" style="16" customWidth="1"/>
    <col min="9730" max="9730" width="2" style="16" customWidth="1"/>
    <col min="9731" max="9731" width="22.7109375" style="16" customWidth="1"/>
    <col min="9732" max="9732" width="1.85546875" style="16" customWidth="1"/>
    <col min="9733" max="9733" width="11.7109375" style="16" customWidth="1"/>
    <col min="9734" max="9734" width="1.85546875" style="16" customWidth="1"/>
    <col min="9735" max="9735" width="11.7109375" style="16" customWidth="1"/>
    <col min="9736" max="9736" width="1.85546875" style="16" customWidth="1"/>
    <col min="9737" max="9737" width="11.7109375" style="16" customWidth="1"/>
    <col min="9738" max="9738" width="1.85546875" style="16" customWidth="1"/>
    <col min="9739" max="9739" width="11.7109375" style="16" customWidth="1"/>
    <col min="9740" max="9740" width="1.85546875" style="16" customWidth="1"/>
    <col min="9741" max="9741" width="11.7109375" style="16" customWidth="1"/>
    <col min="9742" max="9742" width="2.140625" style="16" customWidth="1"/>
    <col min="9743" max="9743" width="12.28515625" style="16" customWidth="1"/>
    <col min="9744" max="9744" width="9.140625" style="16"/>
    <col min="9745" max="9750" width="8.85546875" style="16" customWidth="1"/>
    <col min="9751" max="9984" width="9.140625" style="16"/>
    <col min="9985" max="9985" width="2.7109375" style="16" customWidth="1"/>
    <col min="9986" max="9986" width="2" style="16" customWidth="1"/>
    <col min="9987" max="9987" width="22.7109375" style="16" customWidth="1"/>
    <col min="9988" max="9988" width="1.85546875" style="16" customWidth="1"/>
    <col min="9989" max="9989" width="11.7109375" style="16" customWidth="1"/>
    <col min="9990" max="9990" width="1.85546875" style="16" customWidth="1"/>
    <col min="9991" max="9991" width="11.7109375" style="16" customWidth="1"/>
    <col min="9992" max="9992" width="1.85546875" style="16" customWidth="1"/>
    <col min="9993" max="9993" width="11.7109375" style="16" customWidth="1"/>
    <col min="9994" max="9994" width="1.85546875" style="16" customWidth="1"/>
    <col min="9995" max="9995" width="11.7109375" style="16" customWidth="1"/>
    <col min="9996" max="9996" width="1.85546875" style="16" customWidth="1"/>
    <col min="9997" max="9997" width="11.7109375" style="16" customWidth="1"/>
    <col min="9998" max="9998" width="2.140625" style="16" customWidth="1"/>
    <col min="9999" max="9999" width="12.28515625" style="16" customWidth="1"/>
    <col min="10000" max="10000" width="9.140625" style="16"/>
    <col min="10001" max="10006" width="8.85546875" style="16" customWidth="1"/>
    <col min="10007" max="10240" width="9.140625" style="16"/>
    <col min="10241" max="10241" width="2.7109375" style="16" customWidth="1"/>
    <col min="10242" max="10242" width="2" style="16" customWidth="1"/>
    <col min="10243" max="10243" width="22.7109375" style="16" customWidth="1"/>
    <col min="10244" max="10244" width="1.85546875" style="16" customWidth="1"/>
    <col min="10245" max="10245" width="11.7109375" style="16" customWidth="1"/>
    <col min="10246" max="10246" width="1.85546875" style="16" customWidth="1"/>
    <col min="10247" max="10247" width="11.7109375" style="16" customWidth="1"/>
    <col min="10248" max="10248" width="1.85546875" style="16" customWidth="1"/>
    <col min="10249" max="10249" width="11.7109375" style="16" customWidth="1"/>
    <col min="10250" max="10250" width="1.85546875" style="16" customWidth="1"/>
    <col min="10251" max="10251" width="11.7109375" style="16" customWidth="1"/>
    <col min="10252" max="10252" width="1.85546875" style="16" customWidth="1"/>
    <col min="10253" max="10253" width="11.7109375" style="16" customWidth="1"/>
    <col min="10254" max="10254" width="2.140625" style="16" customWidth="1"/>
    <col min="10255" max="10255" width="12.28515625" style="16" customWidth="1"/>
    <col min="10256" max="10256" width="9.140625" style="16"/>
    <col min="10257" max="10262" width="8.85546875" style="16" customWidth="1"/>
    <col min="10263" max="10496" width="9.140625" style="16"/>
    <col min="10497" max="10497" width="2.7109375" style="16" customWidth="1"/>
    <col min="10498" max="10498" width="2" style="16" customWidth="1"/>
    <col min="10499" max="10499" width="22.7109375" style="16" customWidth="1"/>
    <col min="10500" max="10500" width="1.85546875" style="16" customWidth="1"/>
    <col min="10501" max="10501" width="11.7109375" style="16" customWidth="1"/>
    <col min="10502" max="10502" width="1.85546875" style="16" customWidth="1"/>
    <col min="10503" max="10503" width="11.7109375" style="16" customWidth="1"/>
    <col min="10504" max="10504" width="1.85546875" style="16" customWidth="1"/>
    <col min="10505" max="10505" width="11.7109375" style="16" customWidth="1"/>
    <col min="10506" max="10506" width="1.85546875" style="16" customWidth="1"/>
    <col min="10507" max="10507" width="11.7109375" style="16" customWidth="1"/>
    <col min="10508" max="10508" width="1.85546875" style="16" customWidth="1"/>
    <col min="10509" max="10509" width="11.7109375" style="16" customWidth="1"/>
    <col min="10510" max="10510" width="2.140625" style="16" customWidth="1"/>
    <col min="10511" max="10511" width="12.28515625" style="16" customWidth="1"/>
    <col min="10512" max="10512" width="9.140625" style="16"/>
    <col min="10513" max="10518" width="8.85546875" style="16" customWidth="1"/>
    <col min="10519" max="10752" width="9.140625" style="16"/>
    <col min="10753" max="10753" width="2.7109375" style="16" customWidth="1"/>
    <col min="10754" max="10754" width="2" style="16" customWidth="1"/>
    <col min="10755" max="10755" width="22.7109375" style="16" customWidth="1"/>
    <col min="10756" max="10756" width="1.85546875" style="16" customWidth="1"/>
    <col min="10757" max="10757" width="11.7109375" style="16" customWidth="1"/>
    <col min="10758" max="10758" width="1.85546875" style="16" customWidth="1"/>
    <col min="10759" max="10759" width="11.7109375" style="16" customWidth="1"/>
    <col min="10760" max="10760" width="1.85546875" style="16" customWidth="1"/>
    <col min="10761" max="10761" width="11.7109375" style="16" customWidth="1"/>
    <col min="10762" max="10762" width="1.85546875" style="16" customWidth="1"/>
    <col min="10763" max="10763" width="11.7109375" style="16" customWidth="1"/>
    <col min="10764" max="10764" width="1.85546875" style="16" customWidth="1"/>
    <col min="10765" max="10765" width="11.7109375" style="16" customWidth="1"/>
    <col min="10766" max="10766" width="2.140625" style="16" customWidth="1"/>
    <col min="10767" max="10767" width="12.28515625" style="16" customWidth="1"/>
    <col min="10768" max="10768" width="9.140625" style="16"/>
    <col min="10769" max="10774" width="8.85546875" style="16" customWidth="1"/>
    <col min="10775" max="11008" width="9.140625" style="16"/>
    <col min="11009" max="11009" width="2.7109375" style="16" customWidth="1"/>
    <col min="11010" max="11010" width="2" style="16" customWidth="1"/>
    <col min="11011" max="11011" width="22.7109375" style="16" customWidth="1"/>
    <col min="11012" max="11012" width="1.85546875" style="16" customWidth="1"/>
    <col min="11013" max="11013" width="11.7109375" style="16" customWidth="1"/>
    <col min="11014" max="11014" width="1.85546875" style="16" customWidth="1"/>
    <col min="11015" max="11015" width="11.7109375" style="16" customWidth="1"/>
    <col min="11016" max="11016" width="1.85546875" style="16" customWidth="1"/>
    <col min="11017" max="11017" width="11.7109375" style="16" customWidth="1"/>
    <col min="11018" max="11018" width="1.85546875" style="16" customWidth="1"/>
    <col min="11019" max="11019" width="11.7109375" style="16" customWidth="1"/>
    <col min="11020" max="11020" width="1.85546875" style="16" customWidth="1"/>
    <col min="11021" max="11021" width="11.7109375" style="16" customWidth="1"/>
    <col min="11022" max="11022" width="2.140625" style="16" customWidth="1"/>
    <col min="11023" max="11023" width="12.28515625" style="16" customWidth="1"/>
    <col min="11024" max="11024" width="9.140625" style="16"/>
    <col min="11025" max="11030" width="8.85546875" style="16" customWidth="1"/>
    <col min="11031" max="11264" width="9.140625" style="16"/>
    <col min="11265" max="11265" width="2.7109375" style="16" customWidth="1"/>
    <col min="11266" max="11266" width="2" style="16" customWidth="1"/>
    <col min="11267" max="11267" width="22.7109375" style="16" customWidth="1"/>
    <col min="11268" max="11268" width="1.85546875" style="16" customWidth="1"/>
    <col min="11269" max="11269" width="11.7109375" style="16" customWidth="1"/>
    <col min="11270" max="11270" width="1.85546875" style="16" customWidth="1"/>
    <col min="11271" max="11271" width="11.7109375" style="16" customWidth="1"/>
    <col min="11272" max="11272" width="1.85546875" style="16" customWidth="1"/>
    <col min="11273" max="11273" width="11.7109375" style="16" customWidth="1"/>
    <col min="11274" max="11274" width="1.85546875" style="16" customWidth="1"/>
    <col min="11275" max="11275" width="11.7109375" style="16" customWidth="1"/>
    <col min="11276" max="11276" width="1.85546875" style="16" customWidth="1"/>
    <col min="11277" max="11277" width="11.7109375" style="16" customWidth="1"/>
    <col min="11278" max="11278" width="2.140625" style="16" customWidth="1"/>
    <col min="11279" max="11279" width="12.28515625" style="16" customWidth="1"/>
    <col min="11280" max="11280" width="9.140625" style="16"/>
    <col min="11281" max="11286" width="8.85546875" style="16" customWidth="1"/>
    <col min="11287" max="11520" width="9.140625" style="16"/>
    <col min="11521" max="11521" width="2.7109375" style="16" customWidth="1"/>
    <col min="11522" max="11522" width="2" style="16" customWidth="1"/>
    <col min="11523" max="11523" width="22.7109375" style="16" customWidth="1"/>
    <col min="11524" max="11524" width="1.85546875" style="16" customWidth="1"/>
    <col min="11525" max="11525" width="11.7109375" style="16" customWidth="1"/>
    <col min="11526" max="11526" width="1.85546875" style="16" customWidth="1"/>
    <col min="11527" max="11527" width="11.7109375" style="16" customWidth="1"/>
    <col min="11528" max="11528" width="1.85546875" style="16" customWidth="1"/>
    <col min="11529" max="11529" width="11.7109375" style="16" customWidth="1"/>
    <col min="11530" max="11530" width="1.85546875" style="16" customWidth="1"/>
    <col min="11531" max="11531" width="11.7109375" style="16" customWidth="1"/>
    <col min="11532" max="11532" width="1.85546875" style="16" customWidth="1"/>
    <col min="11533" max="11533" width="11.7109375" style="16" customWidth="1"/>
    <col min="11534" max="11534" width="2.140625" style="16" customWidth="1"/>
    <col min="11535" max="11535" width="12.28515625" style="16" customWidth="1"/>
    <col min="11536" max="11536" width="9.140625" style="16"/>
    <col min="11537" max="11542" width="8.85546875" style="16" customWidth="1"/>
    <col min="11543" max="11776" width="9.140625" style="16"/>
    <col min="11777" max="11777" width="2.7109375" style="16" customWidth="1"/>
    <col min="11778" max="11778" width="2" style="16" customWidth="1"/>
    <col min="11779" max="11779" width="22.7109375" style="16" customWidth="1"/>
    <col min="11780" max="11780" width="1.85546875" style="16" customWidth="1"/>
    <col min="11781" max="11781" width="11.7109375" style="16" customWidth="1"/>
    <col min="11782" max="11782" width="1.85546875" style="16" customWidth="1"/>
    <col min="11783" max="11783" width="11.7109375" style="16" customWidth="1"/>
    <col min="11784" max="11784" width="1.85546875" style="16" customWidth="1"/>
    <col min="11785" max="11785" width="11.7109375" style="16" customWidth="1"/>
    <col min="11786" max="11786" width="1.85546875" style="16" customWidth="1"/>
    <col min="11787" max="11787" width="11.7109375" style="16" customWidth="1"/>
    <col min="11788" max="11788" width="1.85546875" style="16" customWidth="1"/>
    <col min="11789" max="11789" width="11.7109375" style="16" customWidth="1"/>
    <col min="11790" max="11790" width="2.140625" style="16" customWidth="1"/>
    <col min="11791" max="11791" width="12.28515625" style="16" customWidth="1"/>
    <col min="11792" max="11792" width="9.140625" style="16"/>
    <col min="11793" max="11798" width="8.85546875" style="16" customWidth="1"/>
    <col min="11799" max="12032" width="9.140625" style="16"/>
    <col min="12033" max="12033" width="2.7109375" style="16" customWidth="1"/>
    <col min="12034" max="12034" width="2" style="16" customWidth="1"/>
    <col min="12035" max="12035" width="22.7109375" style="16" customWidth="1"/>
    <col min="12036" max="12036" width="1.85546875" style="16" customWidth="1"/>
    <col min="12037" max="12037" width="11.7109375" style="16" customWidth="1"/>
    <col min="12038" max="12038" width="1.85546875" style="16" customWidth="1"/>
    <col min="12039" max="12039" width="11.7109375" style="16" customWidth="1"/>
    <col min="12040" max="12040" width="1.85546875" style="16" customWidth="1"/>
    <col min="12041" max="12041" width="11.7109375" style="16" customWidth="1"/>
    <col min="12042" max="12042" width="1.85546875" style="16" customWidth="1"/>
    <col min="12043" max="12043" width="11.7109375" style="16" customWidth="1"/>
    <col min="12044" max="12044" width="1.85546875" style="16" customWidth="1"/>
    <col min="12045" max="12045" width="11.7109375" style="16" customWidth="1"/>
    <col min="12046" max="12046" width="2.140625" style="16" customWidth="1"/>
    <col min="12047" max="12047" width="12.28515625" style="16" customWidth="1"/>
    <col min="12048" max="12048" width="9.140625" style="16"/>
    <col min="12049" max="12054" width="8.85546875" style="16" customWidth="1"/>
    <col min="12055" max="12288" width="9.140625" style="16"/>
    <col min="12289" max="12289" width="2.7109375" style="16" customWidth="1"/>
    <col min="12290" max="12290" width="2" style="16" customWidth="1"/>
    <col min="12291" max="12291" width="22.7109375" style="16" customWidth="1"/>
    <col min="12292" max="12292" width="1.85546875" style="16" customWidth="1"/>
    <col min="12293" max="12293" width="11.7109375" style="16" customWidth="1"/>
    <col min="12294" max="12294" width="1.85546875" style="16" customWidth="1"/>
    <col min="12295" max="12295" width="11.7109375" style="16" customWidth="1"/>
    <col min="12296" max="12296" width="1.85546875" style="16" customWidth="1"/>
    <col min="12297" max="12297" width="11.7109375" style="16" customWidth="1"/>
    <col min="12298" max="12298" width="1.85546875" style="16" customWidth="1"/>
    <col min="12299" max="12299" width="11.7109375" style="16" customWidth="1"/>
    <col min="12300" max="12300" width="1.85546875" style="16" customWidth="1"/>
    <col min="12301" max="12301" width="11.7109375" style="16" customWidth="1"/>
    <col min="12302" max="12302" width="2.140625" style="16" customWidth="1"/>
    <col min="12303" max="12303" width="12.28515625" style="16" customWidth="1"/>
    <col min="12304" max="12304" width="9.140625" style="16"/>
    <col min="12305" max="12310" width="8.85546875" style="16" customWidth="1"/>
    <col min="12311" max="12544" width="9.140625" style="16"/>
    <col min="12545" max="12545" width="2.7109375" style="16" customWidth="1"/>
    <col min="12546" max="12546" width="2" style="16" customWidth="1"/>
    <col min="12547" max="12547" width="22.7109375" style="16" customWidth="1"/>
    <col min="12548" max="12548" width="1.85546875" style="16" customWidth="1"/>
    <col min="12549" max="12549" width="11.7109375" style="16" customWidth="1"/>
    <col min="12550" max="12550" width="1.85546875" style="16" customWidth="1"/>
    <col min="12551" max="12551" width="11.7109375" style="16" customWidth="1"/>
    <col min="12552" max="12552" width="1.85546875" style="16" customWidth="1"/>
    <col min="12553" max="12553" width="11.7109375" style="16" customWidth="1"/>
    <col min="12554" max="12554" width="1.85546875" style="16" customWidth="1"/>
    <col min="12555" max="12555" width="11.7109375" style="16" customWidth="1"/>
    <col min="12556" max="12556" width="1.85546875" style="16" customWidth="1"/>
    <col min="12557" max="12557" width="11.7109375" style="16" customWidth="1"/>
    <col min="12558" max="12558" width="2.140625" style="16" customWidth="1"/>
    <col min="12559" max="12559" width="12.28515625" style="16" customWidth="1"/>
    <col min="12560" max="12560" width="9.140625" style="16"/>
    <col min="12561" max="12566" width="8.85546875" style="16" customWidth="1"/>
    <col min="12567" max="12800" width="9.140625" style="16"/>
    <col min="12801" max="12801" width="2.7109375" style="16" customWidth="1"/>
    <col min="12802" max="12802" width="2" style="16" customWidth="1"/>
    <col min="12803" max="12803" width="22.7109375" style="16" customWidth="1"/>
    <col min="12804" max="12804" width="1.85546875" style="16" customWidth="1"/>
    <col min="12805" max="12805" width="11.7109375" style="16" customWidth="1"/>
    <col min="12806" max="12806" width="1.85546875" style="16" customWidth="1"/>
    <col min="12807" max="12807" width="11.7109375" style="16" customWidth="1"/>
    <col min="12808" max="12808" width="1.85546875" style="16" customWidth="1"/>
    <col min="12809" max="12809" width="11.7109375" style="16" customWidth="1"/>
    <col min="12810" max="12810" width="1.85546875" style="16" customWidth="1"/>
    <col min="12811" max="12811" width="11.7109375" style="16" customWidth="1"/>
    <col min="12812" max="12812" width="1.85546875" style="16" customWidth="1"/>
    <col min="12813" max="12813" width="11.7109375" style="16" customWidth="1"/>
    <col min="12814" max="12814" width="2.140625" style="16" customWidth="1"/>
    <col min="12815" max="12815" width="12.28515625" style="16" customWidth="1"/>
    <col min="12816" max="12816" width="9.140625" style="16"/>
    <col min="12817" max="12822" width="8.85546875" style="16" customWidth="1"/>
    <col min="12823" max="13056" width="9.140625" style="16"/>
    <col min="13057" max="13057" width="2.7109375" style="16" customWidth="1"/>
    <col min="13058" max="13058" width="2" style="16" customWidth="1"/>
    <col min="13059" max="13059" width="22.7109375" style="16" customWidth="1"/>
    <col min="13060" max="13060" width="1.85546875" style="16" customWidth="1"/>
    <col min="13061" max="13061" width="11.7109375" style="16" customWidth="1"/>
    <col min="13062" max="13062" width="1.85546875" style="16" customWidth="1"/>
    <col min="13063" max="13063" width="11.7109375" style="16" customWidth="1"/>
    <col min="13064" max="13064" width="1.85546875" style="16" customWidth="1"/>
    <col min="13065" max="13065" width="11.7109375" style="16" customWidth="1"/>
    <col min="13066" max="13066" width="1.85546875" style="16" customWidth="1"/>
    <col min="13067" max="13067" width="11.7109375" style="16" customWidth="1"/>
    <col min="13068" max="13068" width="1.85546875" style="16" customWidth="1"/>
    <col min="13069" max="13069" width="11.7109375" style="16" customWidth="1"/>
    <col min="13070" max="13070" width="2.140625" style="16" customWidth="1"/>
    <col min="13071" max="13071" width="12.28515625" style="16" customWidth="1"/>
    <col min="13072" max="13072" width="9.140625" style="16"/>
    <col min="13073" max="13078" width="8.85546875" style="16" customWidth="1"/>
    <col min="13079" max="13312" width="9.140625" style="16"/>
    <col min="13313" max="13313" width="2.7109375" style="16" customWidth="1"/>
    <col min="13314" max="13314" width="2" style="16" customWidth="1"/>
    <col min="13315" max="13315" width="22.7109375" style="16" customWidth="1"/>
    <col min="13316" max="13316" width="1.85546875" style="16" customWidth="1"/>
    <col min="13317" max="13317" width="11.7109375" style="16" customWidth="1"/>
    <col min="13318" max="13318" width="1.85546875" style="16" customWidth="1"/>
    <col min="13319" max="13319" width="11.7109375" style="16" customWidth="1"/>
    <col min="13320" max="13320" width="1.85546875" style="16" customWidth="1"/>
    <col min="13321" max="13321" width="11.7109375" style="16" customWidth="1"/>
    <col min="13322" max="13322" width="1.85546875" style="16" customWidth="1"/>
    <col min="13323" max="13323" width="11.7109375" style="16" customWidth="1"/>
    <col min="13324" max="13324" width="1.85546875" style="16" customWidth="1"/>
    <col min="13325" max="13325" width="11.7109375" style="16" customWidth="1"/>
    <col min="13326" max="13326" width="2.140625" style="16" customWidth="1"/>
    <col min="13327" max="13327" width="12.28515625" style="16" customWidth="1"/>
    <col min="13328" max="13328" width="9.140625" style="16"/>
    <col min="13329" max="13334" width="8.85546875" style="16" customWidth="1"/>
    <col min="13335" max="13568" width="9.140625" style="16"/>
    <col min="13569" max="13569" width="2.7109375" style="16" customWidth="1"/>
    <col min="13570" max="13570" width="2" style="16" customWidth="1"/>
    <col min="13571" max="13571" width="22.7109375" style="16" customWidth="1"/>
    <col min="13572" max="13572" width="1.85546875" style="16" customWidth="1"/>
    <col min="13573" max="13573" width="11.7109375" style="16" customWidth="1"/>
    <col min="13574" max="13574" width="1.85546875" style="16" customWidth="1"/>
    <col min="13575" max="13575" width="11.7109375" style="16" customWidth="1"/>
    <col min="13576" max="13576" width="1.85546875" style="16" customWidth="1"/>
    <col min="13577" max="13577" width="11.7109375" style="16" customWidth="1"/>
    <col min="13578" max="13578" width="1.85546875" style="16" customWidth="1"/>
    <col min="13579" max="13579" width="11.7109375" style="16" customWidth="1"/>
    <col min="13580" max="13580" width="1.85546875" style="16" customWidth="1"/>
    <col min="13581" max="13581" width="11.7109375" style="16" customWidth="1"/>
    <col min="13582" max="13582" width="2.140625" style="16" customWidth="1"/>
    <col min="13583" max="13583" width="12.28515625" style="16" customWidth="1"/>
    <col min="13584" max="13584" width="9.140625" style="16"/>
    <col min="13585" max="13590" width="8.85546875" style="16" customWidth="1"/>
    <col min="13591" max="13824" width="9.140625" style="16"/>
    <col min="13825" max="13825" width="2.7109375" style="16" customWidth="1"/>
    <col min="13826" max="13826" width="2" style="16" customWidth="1"/>
    <col min="13827" max="13827" width="22.7109375" style="16" customWidth="1"/>
    <col min="13828" max="13828" width="1.85546875" style="16" customWidth="1"/>
    <col min="13829" max="13829" width="11.7109375" style="16" customWidth="1"/>
    <col min="13830" max="13830" width="1.85546875" style="16" customWidth="1"/>
    <col min="13831" max="13831" width="11.7109375" style="16" customWidth="1"/>
    <col min="13832" max="13832" width="1.85546875" style="16" customWidth="1"/>
    <col min="13833" max="13833" width="11.7109375" style="16" customWidth="1"/>
    <col min="13834" max="13834" width="1.85546875" style="16" customWidth="1"/>
    <col min="13835" max="13835" width="11.7109375" style="16" customWidth="1"/>
    <col min="13836" max="13836" width="1.85546875" style="16" customWidth="1"/>
    <col min="13837" max="13837" width="11.7109375" style="16" customWidth="1"/>
    <col min="13838" max="13838" width="2.140625" style="16" customWidth="1"/>
    <col min="13839" max="13839" width="12.28515625" style="16" customWidth="1"/>
    <col min="13840" max="13840" width="9.140625" style="16"/>
    <col min="13841" max="13846" width="8.85546875" style="16" customWidth="1"/>
    <col min="13847" max="14080" width="9.140625" style="16"/>
    <col min="14081" max="14081" width="2.7109375" style="16" customWidth="1"/>
    <col min="14082" max="14082" width="2" style="16" customWidth="1"/>
    <col min="14083" max="14083" width="22.7109375" style="16" customWidth="1"/>
    <col min="14084" max="14084" width="1.85546875" style="16" customWidth="1"/>
    <col min="14085" max="14085" width="11.7109375" style="16" customWidth="1"/>
    <col min="14086" max="14086" width="1.85546875" style="16" customWidth="1"/>
    <col min="14087" max="14087" width="11.7109375" style="16" customWidth="1"/>
    <col min="14088" max="14088" width="1.85546875" style="16" customWidth="1"/>
    <col min="14089" max="14089" width="11.7109375" style="16" customWidth="1"/>
    <col min="14090" max="14090" width="1.85546875" style="16" customWidth="1"/>
    <col min="14091" max="14091" width="11.7109375" style="16" customWidth="1"/>
    <col min="14092" max="14092" width="1.85546875" style="16" customWidth="1"/>
    <col min="14093" max="14093" width="11.7109375" style="16" customWidth="1"/>
    <col min="14094" max="14094" width="2.140625" style="16" customWidth="1"/>
    <col min="14095" max="14095" width="12.28515625" style="16" customWidth="1"/>
    <col min="14096" max="14096" width="9.140625" style="16"/>
    <col min="14097" max="14102" width="8.85546875" style="16" customWidth="1"/>
    <col min="14103" max="14336" width="9.140625" style="16"/>
    <col min="14337" max="14337" width="2.7109375" style="16" customWidth="1"/>
    <col min="14338" max="14338" width="2" style="16" customWidth="1"/>
    <col min="14339" max="14339" width="22.7109375" style="16" customWidth="1"/>
    <col min="14340" max="14340" width="1.85546875" style="16" customWidth="1"/>
    <col min="14341" max="14341" width="11.7109375" style="16" customWidth="1"/>
    <col min="14342" max="14342" width="1.85546875" style="16" customWidth="1"/>
    <col min="14343" max="14343" width="11.7109375" style="16" customWidth="1"/>
    <col min="14344" max="14344" width="1.85546875" style="16" customWidth="1"/>
    <col min="14345" max="14345" width="11.7109375" style="16" customWidth="1"/>
    <col min="14346" max="14346" width="1.85546875" style="16" customWidth="1"/>
    <col min="14347" max="14347" width="11.7109375" style="16" customWidth="1"/>
    <col min="14348" max="14348" width="1.85546875" style="16" customWidth="1"/>
    <col min="14349" max="14349" width="11.7109375" style="16" customWidth="1"/>
    <col min="14350" max="14350" width="2.140625" style="16" customWidth="1"/>
    <col min="14351" max="14351" width="12.28515625" style="16" customWidth="1"/>
    <col min="14352" max="14352" width="9.140625" style="16"/>
    <col min="14353" max="14358" width="8.85546875" style="16" customWidth="1"/>
    <col min="14359" max="14592" width="9.140625" style="16"/>
    <col min="14593" max="14593" width="2.7109375" style="16" customWidth="1"/>
    <col min="14594" max="14594" width="2" style="16" customWidth="1"/>
    <col min="14595" max="14595" width="22.7109375" style="16" customWidth="1"/>
    <col min="14596" max="14596" width="1.85546875" style="16" customWidth="1"/>
    <col min="14597" max="14597" width="11.7109375" style="16" customWidth="1"/>
    <col min="14598" max="14598" width="1.85546875" style="16" customWidth="1"/>
    <col min="14599" max="14599" width="11.7109375" style="16" customWidth="1"/>
    <col min="14600" max="14600" width="1.85546875" style="16" customWidth="1"/>
    <col min="14601" max="14601" width="11.7109375" style="16" customWidth="1"/>
    <col min="14602" max="14602" width="1.85546875" style="16" customWidth="1"/>
    <col min="14603" max="14603" width="11.7109375" style="16" customWidth="1"/>
    <col min="14604" max="14604" width="1.85546875" style="16" customWidth="1"/>
    <col min="14605" max="14605" width="11.7109375" style="16" customWidth="1"/>
    <col min="14606" max="14606" width="2.140625" style="16" customWidth="1"/>
    <col min="14607" max="14607" width="12.28515625" style="16" customWidth="1"/>
    <col min="14608" max="14608" width="9.140625" style="16"/>
    <col min="14609" max="14614" width="8.85546875" style="16" customWidth="1"/>
    <col min="14615" max="14848" width="9.140625" style="16"/>
    <col min="14849" max="14849" width="2.7109375" style="16" customWidth="1"/>
    <col min="14850" max="14850" width="2" style="16" customWidth="1"/>
    <col min="14851" max="14851" width="22.7109375" style="16" customWidth="1"/>
    <col min="14852" max="14852" width="1.85546875" style="16" customWidth="1"/>
    <col min="14853" max="14853" width="11.7109375" style="16" customWidth="1"/>
    <col min="14854" max="14854" width="1.85546875" style="16" customWidth="1"/>
    <col min="14855" max="14855" width="11.7109375" style="16" customWidth="1"/>
    <col min="14856" max="14856" width="1.85546875" style="16" customWidth="1"/>
    <col min="14857" max="14857" width="11.7109375" style="16" customWidth="1"/>
    <col min="14858" max="14858" width="1.85546875" style="16" customWidth="1"/>
    <col min="14859" max="14859" width="11.7109375" style="16" customWidth="1"/>
    <col min="14860" max="14860" width="1.85546875" style="16" customWidth="1"/>
    <col min="14861" max="14861" width="11.7109375" style="16" customWidth="1"/>
    <col min="14862" max="14862" width="2.140625" style="16" customWidth="1"/>
    <col min="14863" max="14863" width="12.28515625" style="16" customWidth="1"/>
    <col min="14864" max="14864" width="9.140625" style="16"/>
    <col min="14865" max="14870" width="8.85546875" style="16" customWidth="1"/>
    <col min="14871" max="15104" width="9.140625" style="16"/>
    <col min="15105" max="15105" width="2.7109375" style="16" customWidth="1"/>
    <col min="15106" max="15106" width="2" style="16" customWidth="1"/>
    <col min="15107" max="15107" width="22.7109375" style="16" customWidth="1"/>
    <col min="15108" max="15108" width="1.85546875" style="16" customWidth="1"/>
    <col min="15109" max="15109" width="11.7109375" style="16" customWidth="1"/>
    <col min="15110" max="15110" width="1.85546875" style="16" customWidth="1"/>
    <col min="15111" max="15111" width="11.7109375" style="16" customWidth="1"/>
    <col min="15112" max="15112" width="1.85546875" style="16" customWidth="1"/>
    <col min="15113" max="15113" width="11.7109375" style="16" customWidth="1"/>
    <col min="15114" max="15114" width="1.85546875" style="16" customWidth="1"/>
    <col min="15115" max="15115" width="11.7109375" style="16" customWidth="1"/>
    <col min="15116" max="15116" width="1.85546875" style="16" customWidth="1"/>
    <col min="15117" max="15117" width="11.7109375" style="16" customWidth="1"/>
    <col min="15118" max="15118" width="2.140625" style="16" customWidth="1"/>
    <col min="15119" max="15119" width="12.28515625" style="16" customWidth="1"/>
    <col min="15120" max="15120" width="9.140625" style="16"/>
    <col min="15121" max="15126" width="8.85546875" style="16" customWidth="1"/>
    <col min="15127" max="15360" width="9.140625" style="16"/>
    <col min="15361" max="15361" width="2.7109375" style="16" customWidth="1"/>
    <col min="15362" max="15362" width="2" style="16" customWidth="1"/>
    <col min="15363" max="15363" width="22.7109375" style="16" customWidth="1"/>
    <col min="15364" max="15364" width="1.85546875" style="16" customWidth="1"/>
    <col min="15365" max="15365" width="11.7109375" style="16" customWidth="1"/>
    <col min="15366" max="15366" width="1.85546875" style="16" customWidth="1"/>
    <col min="15367" max="15367" width="11.7109375" style="16" customWidth="1"/>
    <col min="15368" max="15368" width="1.85546875" style="16" customWidth="1"/>
    <col min="15369" max="15369" width="11.7109375" style="16" customWidth="1"/>
    <col min="15370" max="15370" width="1.85546875" style="16" customWidth="1"/>
    <col min="15371" max="15371" width="11.7109375" style="16" customWidth="1"/>
    <col min="15372" max="15372" width="1.85546875" style="16" customWidth="1"/>
    <col min="15373" max="15373" width="11.7109375" style="16" customWidth="1"/>
    <col min="15374" max="15374" width="2.140625" style="16" customWidth="1"/>
    <col min="15375" max="15375" width="12.28515625" style="16" customWidth="1"/>
    <col min="15376" max="15376" width="9.140625" style="16"/>
    <col min="15377" max="15382" width="8.85546875" style="16" customWidth="1"/>
    <col min="15383" max="15616" width="9.140625" style="16"/>
    <col min="15617" max="15617" width="2.7109375" style="16" customWidth="1"/>
    <col min="15618" max="15618" width="2" style="16" customWidth="1"/>
    <col min="15619" max="15619" width="22.7109375" style="16" customWidth="1"/>
    <col min="15620" max="15620" width="1.85546875" style="16" customWidth="1"/>
    <col min="15621" max="15621" width="11.7109375" style="16" customWidth="1"/>
    <col min="15622" max="15622" width="1.85546875" style="16" customWidth="1"/>
    <col min="15623" max="15623" width="11.7109375" style="16" customWidth="1"/>
    <col min="15624" max="15624" width="1.85546875" style="16" customWidth="1"/>
    <col min="15625" max="15625" width="11.7109375" style="16" customWidth="1"/>
    <col min="15626" max="15626" width="1.85546875" style="16" customWidth="1"/>
    <col min="15627" max="15627" width="11.7109375" style="16" customWidth="1"/>
    <col min="15628" max="15628" width="1.85546875" style="16" customWidth="1"/>
    <col min="15629" max="15629" width="11.7109375" style="16" customWidth="1"/>
    <col min="15630" max="15630" width="2.140625" style="16" customWidth="1"/>
    <col min="15631" max="15631" width="12.28515625" style="16" customWidth="1"/>
    <col min="15632" max="15632" width="9.140625" style="16"/>
    <col min="15633" max="15638" width="8.85546875" style="16" customWidth="1"/>
    <col min="15639" max="15872" width="9.140625" style="16"/>
    <col min="15873" max="15873" width="2.7109375" style="16" customWidth="1"/>
    <col min="15874" max="15874" width="2" style="16" customWidth="1"/>
    <col min="15875" max="15875" width="22.7109375" style="16" customWidth="1"/>
    <col min="15876" max="15876" width="1.85546875" style="16" customWidth="1"/>
    <col min="15877" max="15877" width="11.7109375" style="16" customWidth="1"/>
    <col min="15878" max="15878" width="1.85546875" style="16" customWidth="1"/>
    <col min="15879" max="15879" width="11.7109375" style="16" customWidth="1"/>
    <col min="15880" max="15880" width="1.85546875" style="16" customWidth="1"/>
    <col min="15881" max="15881" width="11.7109375" style="16" customWidth="1"/>
    <col min="15882" max="15882" width="1.85546875" style="16" customWidth="1"/>
    <col min="15883" max="15883" width="11.7109375" style="16" customWidth="1"/>
    <col min="15884" max="15884" width="1.85546875" style="16" customWidth="1"/>
    <col min="15885" max="15885" width="11.7109375" style="16" customWidth="1"/>
    <col min="15886" max="15886" width="2.140625" style="16" customWidth="1"/>
    <col min="15887" max="15887" width="12.28515625" style="16" customWidth="1"/>
    <col min="15888" max="15888" width="9.140625" style="16"/>
    <col min="15889" max="15894" width="8.85546875" style="16" customWidth="1"/>
    <col min="15895" max="16128" width="9.140625" style="16"/>
    <col min="16129" max="16129" width="2.7109375" style="16" customWidth="1"/>
    <col min="16130" max="16130" width="2" style="16" customWidth="1"/>
    <col min="16131" max="16131" width="22.7109375" style="16" customWidth="1"/>
    <col min="16132" max="16132" width="1.85546875" style="16" customWidth="1"/>
    <col min="16133" max="16133" width="11.7109375" style="16" customWidth="1"/>
    <col min="16134" max="16134" width="1.85546875" style="16" customWidth="1"/>
    <col min="16135" max="16135" width="11.7109375" style="16" customWidth="1"/>
    <col min="16136" max="16136" width="1.85546875" style="16" customWidth="1"/>
    <col min="16137" max="16137" width="11.7109375" style="16" customWidth="1"/>
    <col min="16138" max="16138" width="1.85546875" style="16" customWidth="1"/>
    <col min="16139" max="16139" width="11.7109375" style="16" customWidth="1"/>
    <col min="16140" max="16140" width="1.85546875" style="16" customWidth="1"/>
    <col min="16141" max="16141" width="11.7109375" style="16" customWidth="1"/>
    <col min="16142" max="16142" width="2.140625" style="16" customWidth="1"/>
    <col min="16143" max="16143" width="12.28515625" style="16" customWidth="1"/>
    <col min="16144" max="16144" width="9.140625" style="16"/>
    <col min="16145" max="16150" width="8.85546875" style="16" customWidth="1"/>
    <col min="16151" max="16384" width="9.140625" style="16"/>
  </cols>
  <sheetData>
    <row r="1" spans="1:26">
      <c r="A1" s="15" t="s">
        <v>103</v>
      </c>
    </row>
    <row r="2" spans="1:26" s="27" customFormat="1" ht="20.25">
      <c r="A2" s="23" t="s">
        <v>43</v>
      </c>
      <c r="B2" s="23"/>
      <c r="C2" s="23"/>
      <c r="D2" s="23"/>
      <c r="E2" s="23"/>
      <c r="F2" s="23"/>
      <c r="G2" s="23"/>
      <c r="H2" s="24"/>
      <c r="I2" s="25"/>
      <c r="J2" s="163"/>
      <c r="K2" s="163"/>
      <c r="L2" s="163"/>
      <c r="M2" s="163"/>
      <c r="N2" s="163"/>
      <c r="O2" s="163"/>
      <c r="P2" s="26"/>
      <c r="Q2" s="22"/>
      <c r="R2" s="22"/>
      <c r="S2" s="22"/>
      <c r="T2" s="22"/>
      <c r="U2" s="22"/>
      <c r="V2" s="22"/>
      <c r="W2" s="26"/>
      <c r="X2" s="26"/>
      <c r="Y2" s="26"/>
      <c r="Z2" s="26"/>
    </row>
    <row r="3" spans="1:26" s="27" customFormat="1" ht="20.25">
      <c r="A3" s="24" t="s">
        <v>44</v>
      </c>
      <c r="B3" s="24"/>
      <c r="C3" s="24"/>
      <c r="D3" s="24"/>
      <c r="E3" s="24"/>
      <c r="F3" s="24"/>
      <c r="G3" s="24"/>
      <c r="H3" s="24"/>
      <c r="I3" s="24"/>
      <c r="J3" s="24"/>
      <c r="K3" s="24"/>
      <c r="L3" s="28"/>
      <c r="M3" s="28"/>
      <c r="N3" s="28"/>
      <c r="O3" s="28"/>
      <c r="P3" s="26"/>
      <c r="Q3" s="29"/>
      <c r="R3" s="29"/>
      <c r="S3" s="29"/>
      <c r="T3" s="29"/>
      <c r="U3" s="29"/>
      <c r="V3" s="22"/>
      <c r="W3" s="26"/>
      <c r="X3" s="26"/>
      <c r="Y3" s="26"/>
      <c r="Z3" s="26"/>
    </row>
    <row r="4" spans="1:26" s="27" customFormat="1" ht="20.25">
      <c r="A4" s="24" t="s">
        <v>45</v>
      </c>
      <c r="B4" s="24"/>
      <c r="C4" s="24"/>
      <c r="D4" s="24"/>
      <c r="E4" s="24"/>
      <c r="F4" s="24"/>
      <c r="G4" s="24"/>
      <c r="H4" s="24"/>
      <c r="I4" s="24"/>
      <c r="J4" s="24"/>
      <c r="K4" s="24"/>
      <c r="L4" s="30"/>
      <c r="M4" s="30"/>
      <c r="N4" s="30"/>
      <c r="O4" s="30"/>
      <c r="P4" s="26"/>
      <c r="Q4" s="29"/>
      <c r="R4" s="29"/>
      <c r="S4" s="29"/>
      <c r="T4" s="29"/>
      <c r="U4" s="29"/>
      <c r="V4" s="22"/>
      <c r="W4" s="26"/>
      <c r="X4" s="26"/>
      <c r="Y4" s="26"/>
      <c r="Z4" s="26"/>
    </row>
    <row r="5" spans="1:26" ht="35.25" customHeight="1">
      <c r="A5" s="31"/>
      <c r="B5" s="31"/>
      <c r="C5" s="32"/>
      <c r="D5" s="33"/>
      <c r="E5" s="34"/>
      <c r="F5" s="34"/>
      <c r="G5" s="34"/>
      <c r="H5" s="34"/>
      <c r="I5" s="35"/>
      <c r="J5" s="36"/>
      <c r="K5" s="36"/>
      <c r="L5" s="36"/>
      <c r="M5" s="36"/>
      <c r="N5" s="36"/>
      <c r="O5" s="30"/>
    </row>
    <row r="6" spans="1:26" ht="18">
      <c r="A6" s="164" t="s">
        <v>46</v>
      </c>
      <c r="B6" s="164"/>
      <c r="C6" s="164"/>
      <c r="D6" s="164"/>
      <c r="E6" s="164"/>
      <c r="F6" s="164"/>
      <c r="G6" s="164"/>
      <c r="H6" s="165" t="s">
        <v>47</v>
      </c>
      <c r="I6" s="166"/>
      <c r="J6" s="166"/>
      <c r="K6" s="166"/>
      <c r="L6" s="166"/>
      <c r="M6" s="166"/>
      <c r="N6" s="166"/>
      <c r="O6" s="167"/>
      <c r="P6" s="37"/>
      <c r="Q6" s="168"/>
      <c r="R6" s="168"/>
      <c r="S6" s="168"/>
      <c r="T6" s="168"/>
      <c r="U6" s="38"/>
      <c r="V6" s="38"/>
    </row>
    <row r="7" spans="1:26" ht="13.5" customHeight="1" thickBot="1">
      <c r="A7" s="169"/>
      <c r="B7" s="170"/>
      <c r="C7" s="170"/>
      <c r="D7" s="170"/>
      <c r="E7" s="170"/>
      <c r="F7" s="170"/>
      <c r="G7" s="170"/>
      <c r="H7" s="170"/>
      <c r="I7" s="170"/>
      <c r="J7" s="170"/>
      <c r="K7" s="170"/>
      <c r="L7" s="170"/>
      <c r="M7" s="170"/>
      <c r="N7" s="170"/>
      <c r="O7" s="171"/>
      <c r="Q7" s="38"/>
      <c r="R7" s="38"/>
      <c r="S7" s="38"/>
      <c r="T7" s="38"/>
      <c r="U7" s="38"/>
      <c r="V7" s="38"/>
    </row>
    <row r="8" spans="1:26" ht="14.25" customHeight="1">
      <c r="A8" s="39" t="s">
        <v>48</v>
      </c>
      <c r="B8" s="40"/>
      <c r="C8" s="40"/>
      <c r="D8" s="40"/>
      <c r="E8" s="40"/>
      <c r="F8" s="40"/>
      <c r="G8" s="40"/>
      <c r="H8" s="40"/>
      <c r="I8" s="40"/>
      <c r="J8" s="40"/>
      <c r="K8" s="40"/>
      <c r="L8" s="40"/>
      <c r="M8" s="40"/>
      <c r="N8" s="40"/>
      <c r="O8" s="41"/>
      <c r="Q8" s="38"/>
      <c r="R8" s="38"/>
      <c r="S8" s="38"/>
      <c r="T8" s="38"/>
      <c r="U8" s="38"/>
      <c r="V8" s="38"/>
    </row>
    <row r="9" spans="1:26" ht="12" customHeight="1">
      <c r="A9" s="42"/>
      <c r="B9" s="43"/>
      <c r="C9" s="43"/>
      <c r="D9" s="158" t="s">
        <v>49</v>
      </c>
      <c r="E9" s="159"/>
      <c r="F9" s="159"/>
      <c r="G9" s="159"/>
      <c r="H9" s="159"/>
      <c r="I9" s="159"/>
      <c r="J9" s="160" t="s">
        <v>50</v>
      </c>
      <c r="K9" s="161"/>
      <c r="L9" s="161"/>
      <c r="M9" s="161"/>
      <c r="N9" s="161"/>
      <c r="O9" s="162"/>
      <c r="Q9" s="38"/>
      <c r="R9" s="38"/>
      <c r="S9" s="38"/>
      <c r="T9" s="38"/>
      <c r="U9" s="38"/>
      <c r="V9" s="38"/>
    </row>
    <row r="10" spans="1:26" ht="12" customHeight="1">
      <c r="A10" s="42"/>
      <c r="B10" s="43"/>
      <c r="C10" s="43"/>
      <c r="D10" s="172" t="s">
        <v>51</v>
      </c>
      <c r="E10" s="173"/>
      <c r="F10" s="173"/>
      <c r="G10" s="173"/>
      <c r="H10" s="173"/>
      <c r="I10" s="173"/>
      <c r="J10" s="174" t="s">
        <v>52</v>
      </c>
      <c r="K10" s="175"/>
      <c r="L10" s="175"/>
      <c r="M10" s="175"/>
      <c r="N10" s="175"/>
      <c r="O10" s="176"/>
      <c r="Q10" s="38"/>
      <c r="R10" s="38"/>
      <c r="S10" s="38"/>
      <c r="T10" s="38"/>
      <c r="U10" s="38"/>
      <c r="V10" s="38"/>
    </row>
    <row r="11" spans="1:26" ht="12" customHeight="1">
      <c r="A11" s="42"/>
      <c r="B11" s="43"/>
      <c r="C11" s="43"/>
      <c r="D11" s="177" t="s">
        <v>53</v>
      </c>
      <c r="E11" s="178"/>
      <c r="F11" s="177" t="s">
        <v>54</v>
      </c>
      <c r="G11" s="178"/>
      <c r="H11" s="177" t="s">
        <v>55</v>
      </c>
      <c r="I11" s="178"/>
      <c r="J11" s="179" t="s">
        <v>53</v>
      </c>
      <c r="K11" s="180"/>
      <c r="L11" s="179" t="s">
        <v>54</v>
      </c>
      <c r="M11" s="180"/>
      <c r="N11" s="181" t="s">
        <v>55</v>
      </c>
      <c r="O11" s="182"/>
      <c r="Q11" s="38"/>
      <c r="R11" s="38"/>
      <c r="S11" s="38"/>
      <c r="T11" s="38"/>
      <c r="U11" s="38"/>
      <c r="V11" s="38"/>
    </row>
    <row r="12" spans="1:26" ht="26.1" customHeight="1">
      <c r="A12" s="44" t="s">
        <v>56</v>
      </c>
      <c r="B12" s="45" t="s">
        <v>57</v>
      </c>
      <c r="C12" s="43"/>
      <c r="D12" s="46">
        <v>1</v>
      </c>
      <c r="E12" s="47">
        <v>235884</v>
      </c>
      <c r="F12" s="46">
        <v>2</v>
      </c>
      <c r="G12" s="47">
        <v>4674</v>
      </c>
      <c r="H12" s="46">
        <v>3</v>
      </c>
      <c r="I12" s="47">
        <v>257</v>
      </c>
      <c r="J12" s="46">
        <v>4</v>
      </c>
      <c r="K12" s="47">
        <v>1699567</v>
      </c>
      <c r="L12" s="46">
        <v>5</v>
      </c>
      <c r="M12" s="47">
        <v>20091</v>
      </c>
      <c r="N12" s="46">
        <v>6</v>
      </c>
      <c r="O12" s="47">
        <v>10304</v>
      </c>
      <c r="Q12" s="48"/>
      <c r="R12" s="48"/>
      <c r="S12" s="48"/>
      <c r="T12" s="48"/>
      <c r="U12" s="48"/>
      <c r="V12" s="48"/>
    </row>
    <row r="13" spans="1:26" ht="14.1" customHeight="1">
      <c r="A13" s="49" t="s">
        <v>58</v>
      </c>
      <c r="B13" s="187" t="s">
        <v>59</v>
      </c>
      <c r="C13" s="187"/>
      <c r="D13" s="188">
        <v>7</v>
      </c>
      <c r="E13" s="50"/>
      <c r="F13" s="183"/>
      <c r="G13" s="184"/>
      <c r="H13" s="183"/>
      <c r="I13" s="184"/>
      <c r="J13" s="188">
        <v>8</v>
      </c>
      <c r="K13" s="51"/>
      <c r="L13" s="183"/>
      <c r="M13" s="184"/>
      <c r="N13" s="183"/>
      <c r="O13" s="184"/>
      <c r="Q13" s="38"/>
      <c r="R13" s="38"/>
      <c r="S13" s="38"/>
      <c r="T13" s="38"/>
      <c r="U13" s="38"/>
      <c r="V13" s="38"/>
    </row>
    <row r="14" spans="1:26" ht="14.1" customHeight="1">
      <c r="A14" s="49"/>
      <c r="B14" s="52" t="s">
        <v>60</v>
      </c>
      <c r="C14" s="53"/>
      <c r="D14" s="189"/>
      <c r="E14" s="54">
        <v>601718</v>
      </c>
      <c r="F14" s="185"/>
      <c r="G14" s="186"/>
      <c r="H14" s="185"/>
      <c r="I14" s="186"/>
      <c r="J14" s="189"/>
      <c r="K14" s="54">
        <v>3360843</v>
      </c>
      <c r="L14" s="185"/>
      <c r="M14" s="186"/>
      <c r="N14" s="185"/>
      <c r="O14" s="186"/>
      <c r="Q14" s="38"/>
      <c r="R14" s="38"/>
      <c r="S14" s="38"/>
      <c r="T14" s="38"/>
      <c r="U14" s="38"/>
      <c r="V14" s="38"/>
    </row>
    <row r="15" spans="1:26" ht="14.1" customHeight="1">
      <c r="A15" s="49" t="s">
        <v>61</v>
      </c>
      <c r="B15" s="187" t="s">
        <v>62</v>
      </c>
      <c r="C15" s="187"/>
      <c r="D15" s="188">
        <v>9</v>
      </c>
      <c r="E15" s="50"/>
      <c r="F15" s="183"/>
      <c r="G15" s="184"/>
      <c r="H15" s="188">
        <v>10</v>
      </c>
      <c r="I15" s="55"/>
      <c r="J15" s="188">
        <v>11</v>
      </c>
      <c r="K15" s="51"/>
      <c r="L15" s="183"/>
      <c r="M15" s="184"/>
      <c r="N15" s="188">
        <v>12</v>
      </c>
      <c r="O15" s="51"/>
      <c r="Q15" s="38"/>
      <c r="R15" s="38"/>
      <c r="S15" s="38"/>
      <c r="T15" s="38"/>
      <c r="U15" s="38"/>
      <c r="V15" s="38"/>
    </row>
    <row r="16" spans="1:26" ht="14.1" customHeight="1">
      <c r="A16" s="49"/>
      <c r="B16" s="52" t="s">
        <v>63</v>
      </c>
      <c r="C16" s="53"/>
      <c r="D16" s="189"/>
      <c r="E16" s="54">
        <v>10451</v>
      </c>
      <c r="F16" s="185"/>
      <c r="G16" s="186"/>
      <c r="H16" s="189"/>
      <c r="I16" s="54">
        <v>6426</v>
      </c>
      <c r="J16" s="189"/>
      <c r="K16" s="54">
        <v>48148</v>
      </c>
      <c r="L16" s="185"/>
      <c r="M16" s="186"/>
      <c r="N16" s="189"/>
      <c r="O16" s="54">
        <v>24756</v>
      </c>
      <c r="Q16" s="38"/>
      <c r="R16" s="38"/>
      <c r="S16" s="38"/>
      <c r="T16" s="38"/>
      <c r="U16" s="38"/>
      <c r="V16" s="38"/>
    </row>
    <row r="17" spans="1:26" ht="14.1" customHeight="1">
      <c r="A17" s="49" t="s">
        <v>64</v>
      </c>
      <c r="B17" s="206" t="s">
        <v>65</v>
      </c>
      <c r="C17" s="206"/>
      <c r="D17" s="183"/>
      <c r="E17" s="184"/>
      <c r="F17" s="183"/>
      <c r="G17" s="184"/>
      <c r="H17" s="188">
        <v>13</v>
      </c>
      <c r="I17" s="55"/>
      <c r="J17" s="183"/>
      <c r="K17" s="184"/>
      <c r="L17" s="183"/>
      <c r="M17" s="184"/>
      <c r="N17" s="188">
        <v>14</v>
      </c>
      <c r="O17" s="51"/>
      <c r="Q17" s="38"/>
      <c r="R17" s="38"/>
      <c r="S17" s="38"/>
      <c r="T17" s="38"/>
      <c r="U17" s="38"/>
      <c r="V17" s="38"/>
    </row>
    <row r="18" spans="1:26" ht="14.1" customHeight="1">
      <c r="A18" s="49"/>
      <c r="B18" s="56" t="s">
        <v>66</v>
      </c>
      <c r="C18" s="57"/>
      <c r="D18" s="185"/>
      <c r="E18" s="186"/>
      <c r="F18" s="185"/>
      <c r="G18" s="186"/>
      <c r="H18" s="189"/>
      <c r="I18" s="54">
        <v>330</v>
      </c>
      <c r="J18" s="185"/>
      <c r="K18" s="186"/>
      <c r="L18" s="185"/>
      <c r="M18" s="186"/>
      <c r="N18" s="189"/>
      <c r="O18" s="54">
        <v>13185</v>
      </c>
      <c r="Q18" s="38"/>
      <c r="R18" s="38"/>
      <c r="S18" s="38"/>
      <c r="T18" s="38"/>
      <c r="U18" s="38"/>
      <c r="V18" s="38"/>
    </row>
    <row r="19" spans="1:26" s="65" customFormat="1" ht="16.5" customHeight="1">
      <c r="A19" s="58" t="s">
        <v>67</v>
      </c>
      <c r="B19" s="45" t="s">
        <v>68</v>
      </c>
      <c r="C19" s="45"/>
      <c r="D19" s="59"/>
      <c r="E19" s="59"/>
      <c r="F19" s="59"/>
      <c r="G19" s="59"/>
      <c r="H19" s="59"/>
      <c r="I19" s="59"/>
      <c r="J19" s="60"/>
      <c r="K19" s="60"/>
      <c r="L19" s="60"/>
      <c r="M19" s="61"/>
      <c r="N19" s="62">
        <v>15</v>
      </c>
      <c r="O19" s="63">
        <v>1935451</v>
      </c>
      <c r="P19" s="64"/>
      <c r="Q19" s="38"/>
      <c r="R19" s="38"/>
      <c r="S19" s="38"/>
      <c r="T19" s="38"/>
      <c r="U19" s="38"/>
      <c r="V19" s="38"/>
      <c r="W19" s="64"/>
      <c r="X19" s="64"/>
      <c r="Y19" s="64"/>
      <c r="Z19" s="64"/>
    </row>
    <row r="20" spans="1:26" s="65" customFormat="1" ht="16.5" customHeight="1">
      <c r="A20" s="58" t="s">
        <v>69</v>
      </c>
      <c r="B20" s="45" t="s">
        <v>70</v>
      </c>
      <c r="C20" s="45"/>
      <c r="D20" s="59"/>
      <c r="E20" s="59"/>
      <c r="F20" s="59"/>
      <c r="G20" s="59"/>
      <c r="H20" s="59"/>
      <c r="I20" s="59"/>
      <c r="J20" s="60"/>
      <c r="K20" s="60"/>
      <c r="L20" s="60"/>
      <c r="M20" s="61"/>
      <c r="N20" s="66">
        <v>16</v>
      </c>
      <c r="O20" s="67">
        <v>24765</v>
      </c>
      <c r="P20" s="64"/>
      <c r="Q20" s="38"/>
      <c r="R20" s="38"/>
      <c r="S20" s="38"/>
      <c r="T20" s="38"/>
      <c r="U20" s="38"/>
      <c r="V20" s="38"/>
      <c r="W20" s="64"/>
      <c r="X20" s="64"/>
      <c r="Y20" s="64"/>
      <c r="Z20" s="64"/>
    </row>
    <row r="21" spans="1:26" s="65" customFormat="1" ht="16.5" customHeight="1">
      <c r="A21" s="58" t="s">
        <v>71</v>
      </c>
      <c r="B21" s="45" t="s">
        <v>72</v>
      </c>
      <c r="C21" s="45"/>
      <c r="D21" s="59"/>
      <c r="E21" s="59"/>
      <c r="F21" s="59"/>
      <c r="G21" s="59"/>
      <c r="H21" s="59"/>
      <c r="I21" s="59"/>
      <c r="J21" s="60"/>
      <c r="K21" s="60"/>
      <c r="L21" s="60"/>
      <c r="M21" s="61"/>
      <c r="N21" s="66">
        <v>17</v>
      </c>
      <c r="O21" s="67">
        <v>10561</v>
      </c>
      <c r="P21" s="64"/>
      <c r="Q21" s="38"/>
      <c r="R21" s="38"/>
      <c r="S21" s="38"/>
      <c r="T21" s="38"/>
      <c r="U21" s="38"/>
      <c r="V21" s="38"/>
      <c r="W21" s="64"/>
      <c r="X21" s="64"/>
      <c r="Y21" s="64"/>
      <c r="Z21" s="64"/>
    </row>
    <row r="22" spans="1:26" s="65" customFormat="1" ht="16.5" customHeight="1">
      <c r="A22" s="58" t="s">
        <v>73</v>
      </c>
      <c r="B22" s="45" t="s">
        <v>74</v>
      </c>
      <c r="C22" s="45"/>
      <c r="D22" s="45"/>
      <c r="E22" s="45"/>
      <c r="F22" s="45"/>
      <c r="G22" s="45"/>
      <c r="H22" s="45"/>
      <c r="I22" s="45"/>
      <c r="J22" s="68"/>
      <c r="K22" s="68"/>
      <c r="L22" s="68"/>
      <c r="M22" s="69"/>
      <c r="N22" s="70">
        <v>18</v>
      </c>
      <c r="O22" s="63">
        <v>3962561</v>
      </c>
      <c r="P22" s="64"/>
      <c r="Q22" s="38"/>
      <c r="R22" s="38"/>
      <c r="S22" s="38"/>
      <c r="T22" s="38"/>
      <c r="U22" s="38"/>
      <c r="V22" s="38"/>
      <c r="W22" s="64"/>
      <c r="X22" s="64"/>
      <c r="Y22" s="64"/>
      <c r="Z22" s="64"/>
    </row>
    <row r="23" spans="1:26" s="65" customFormat="1" ht="16.5" customHeight="1">
      <c r="A23" s="58" t="s">
        <v>75</v>
      </c>
      <c r="B23" s="45" t="s">
        <v>76</v>
      </c>
      <c r="C23" s="45"/>
      <c r="D23" s="45"/>
      <c r="E23" s="45"/>
      <c r="F23" s="45"/>
      <c r="G23" s="45"/>
      <c r="H23" s="45"/>
      <c r="I23" s="45"/>
      <c r="J23" s="68"/>
      <c r="K23" s="68"/>
      <c r="L23" s="68"/>
      <c r="M23" s="69"/>
      <c r="N23" s="70">
        <v>19</v>
      </c>
      <c r="O23" s="63">
        <v>58599</v>
      </c>
      <c r="P23" s="64"/>
      <c r="Q23" s="38"/>
      <c r="R23" s="38"/>
      <c r="S23" s="38"/>
      <c r="T23" s="38"/>
      <c r="U23" s="38"/>
      <c r="V23" s="38"/>
      <c r="W23" s="64"/>
      <c r="X23" s="64"/>
      <c r="Y23" s="64"/>
      <c r="Z23" s="64"/>
    </row>
    <row r="24" spans="1:26" s="65" customFormat="1" ht="16.5" customHeight="1">
      <c r="A24" s="58" t="s">
        <v>77</v>
      </c>
      <c r="B24" s="45" t="s">
        <v>78</v>
      </c>
      <c r="C24" s="45"/>
      <c r="D24" s="45"/>
      <c r="E24" s="45"/>
      <c r="F24" s="45"/>
      <c r="G24" s="45"/>
      <c r="H24" s="45"/>
      <c r="I24" s="45"/>
      <c r="J24" s="68"/>
      <c r="K24" s="68"/>
      <c r="L24" s="68"/>
      <c r="M24" s="69"/>
      <c r="N24" s="70">
        <v>20</v>
      </c>
      <c r="O24" s="71">
        <v>31182</v>
      </c>
      <c r="P24" s="64"/>
      <c r="Q24" s="38"/>
      <c r="R24" s="38"/>
      <c r="S24" s="38"/>
      <c r="T24" s="38"/>
      <c r="U24" s="38"/>
      <c r="V24" s="38"/>
      <c r="W24" s="64"/>
      <c r="X24" s="64"/>
      <c r="Y24" s="64"/>
      <c r="Z24" s="64"/>
    </row>
    <row r="25" spans="1:26" s="65" customFormat="1" ht="16.5" customHeight="1">
      <c r="A25" s="58" t="s">
        <v>79</v>
      </c>
      <c r="B25" s="45" t="s">
        <v>80</v>
      </c>
      <c r="C25" s="45"/>
      <c r="D25" s="45"/>
      <c r="E25" s="45"/>
      <c r="F25" s="45"/>
      <c r="G25" s="45"/>
      <c r="H25" s="45"/>
      <c r="I25" s="45"/>
      <c r="J25" s="68"/>
      <c r="K25" s="68"/>
      <c r="L25" s="68"/>
      <c r="M25" s="69"/>
      <c r="N25" s="72">
        <v>21</v>
      </c>
      <c r="O25" s="73">
        <v>13515</v>
      </c>
      <c r="P25" s="64"/>
      <c r="Q25" s="38"/>
      <c r="R25" s="38"/>
      <c r="S25" s="38"/>
      <c r="T25" s="38"/>
      <c r="U25" s="38"/>
      <c r="V25" s="38"/>
      <c r="W25" s="64"/>
      <c r="X25" s="64"/>
      <c r="Y25" s="64"/>
      <c r="Z25" s="64"/>
    </row>
    <row r="26" spans="1:26" s="65" customFormat="1" ht="3" customHeight="1" thickBot="1">
      <c r="A26" s="58"/>
      <c r="B26" s="45"/>
      <c r="C26" s="45"/>
      <c r="D26" s="45"/>
      <c r="E26" s="45"/>
      <c r="F26" s="45"/>
      <c r="G26" s="45"/>
      <c r="H26" s="45"/>
      <c r="I26" s="45"/>
      <c r="J26" s="68"/>
      <c r="K26" s="68"/>
      <c r="L26" s="68"/>
      <c r="M26" s="68"/>
      <c r="N26" s="74"/>
      <c r="O26" s="75"/>
      <c r="P26" s="64"/>
      <c r="Q26" s="38"/>
      <c r="R26" s="38"/>
      <c r="S26" s="38"/>
      <c r="T26" s="38"/>
      <c r="U26" s="38"/>
      <c r="V26" s="38"/>
      <c r="W26" s="64"/>
      <c r="X26" s="64"/>
      <c r="Y26" s="64"/>
      <c r="Z26" s="64"/>
    </row>
    <row r="27" spans="1:26" ht="14.25" customHeight="1">
      <c r="A27" s="76" t="s">
        <v>81</v>
      </c>
      <c r="B27" s="77"/>
      <c r="C27" s="77"/>
      <c r="D27" s="78"/>
      <c r="E27" s="77"/>
      <c r="F27" s="77"/>
      <c r="G27" s="77"/>
      <c r="H27" s="77"/>
      <c r="I27" s="77"/>
      <c r="J27" s="79"/>
      <c r="K27" s="79"/>
      <c r="L27" s="79"/>
      <c r="M27" s="79"/>
      <c r="N27" s="79"/>
      <c r="O27" s="80"/>
      <c r="Q27" s="38"/>
      <c r="R27" s="38"/>
      <c r="S27" s="38"/>
      <c r="T27" s="38"/>
      <c r="U27" s="38"/>
      <c r="V27" s="38"/>
    </row>
    <row r="28" spans="1:26" ht="15.75" customHeight="1">
      <c r="A28" s="81" t="s">
        <v>82</v>
      </c>
      <c r="B28" s="82" t="s">
        <v>83</v>
      </c>
      <c r="C28" s="82"/>
      <c r="D28" s="83"/>
      <c r="E28" s="82"/>
      <c r="F28" s="82"/>
      <c r="G28" s="82"/>
      <c r="H28" s="82"/>
      <c r="I28" s="82"/>
      <c r="J28" s="84"/>
      <c r="K28" s="84"/>
      <c r="L28" s="84"/>
      <c r="M28" s="84"/>
      <c r="N28" s="85">
        <v>22</v>
      </c>
      <c r="O28" s="86">
        <v>0</v>
      </c>
      <c r="Q28" s="38"/>
      <c r="R28" s="38"/>
      <c r="S28" s="38"/>
      <c r="T28" s="38"/>
      <c r="U28" s="38"/>
      <c r="V28" s="38"/>
    </row>
    <row r="29" spans="1:26" ht="15.75" customHeight="1">
      <c r="A29" s="81" t="s">
        <v>84</v>
      </c>
      <c r="B29" s="82" t="s">
        <v>85</v>
      </c>
      <c r="C29" s="82"/>
      <c r="D29" s="83"/>
      <c r="E29" s="82"/>
      <c r="F29" s="82"/>
      <c r="G29" s="82"/>
      <c r="H29" s="82"/>
      <c r="I29" s="82"/>
      <c r="J29" s="87"/>
      <c r="K29" s="87"/>
      <c r="L29" s="87"/>
      <c r="M29" s="87"/>
      <c r="N29" s="85">
        <v>23</v>
      </c>
      <c r="O29" s="86">
        <v>0</v>
      </c>
      <c r="Q29" s="38"/>
      <c r="R29" s="38"/>
      <c r="S29" s="38"/>
      <c r="T29" s="38"/>
      <c r="U29" s="38"/>
      <c r="V29" s="38"/>
    </row>
    <row r="30" spans="1:26" ht="15.75" customHeight="1">
      <c r="A30" s="81" t="s">
        <v>86</v>
      </c>
      <c r="B30" s="82" t="s">
        <v>87</v>
      </c>
      <c r="C30" s="82"/>
      <c r="D30" s="83"/>
      <c r="E30" s="82"/>
      <c r="F30" s="82"/>
      <c r="G30" s="82"/>
      <c r="H30" s="82"/>
      <c r="I30" s="82"/>
      <c r="J30" s="87"/>
      <c r="K30" s="87"/>
      <c r="L30" s="87"/>
      <c r="M30" s="87"/>
      <c r="N30" s="85">
        <v>24</v>
      </c>
      <c r="O30" s="86">
        <v>0</v>
      </c>
      <c r="R30" s="38"/>
      <c r="S30" s="38"/>
      <c r="T30" s="38"/>
      <c r="U30" s="38"/>
      <c r="V30" s="38"/>
    </row>
    <row r="31" spans="1:26" ht="15.75" customHeight="1">
      <c r="A31" s="81" t="s">
        <v>88</v>
      </c>
      <c r="B31" s="82" t="s">
        <v>89</v>
      </c>
      <c r="C31" s="82"/>
      <c r="D31" s="83"/>
      <c r="E31" s="82"/>
      <c r="F31" s="82"/>
      <c r="G31" s="82"/>
      <c r="H31" s="82"/>
      <c r="I31" s="82"/>
      <c r="J31" s="87"/>
      <c r="K31" s="87"/>
      <c r="L31" s="87"/>
      <c r="M31" s="87"/>
      <c r="N31" s="85">
        <v>25</v>
      </c>
      <c r="O31" s="86">
        <v>2119424</v>
      </c>
      <c r="R31" s="38"/>
      <c r="S31" s="38"/>
      <c r="T31" s="38"/>
      <c r="U31" s="38"/>
      <c r="V31" s="38"/>
    </row>
    <row r="32" spans="1:26" ht="15.75" customHeight="1">
      <c r="A32" s="81" t="s">
        <v>90</v>
      </c>
      <c r="B32" s="82" t="s">
        <v>91</v>
      </c>
      <c r="C32" s="82"/>
      <c r="D32" s="83"/>
      <c r="E32" s="82"/>
      <c r="F32" s="82"/>
      <c r="G32" s="82"/>
      <c r="H32" s="82"/>
      <c r="I32" s="82"/>
      <c r="J32" s="87"/>
      <c r="K32" s="88"/>
      <c r="L32" s="87"/>
      <c r="M32" s="87"/>
      <c r="N32" s="46">
        <v>26</v>
      </c>
      <c r="O32" s="47">
        <v>2119424</v>
      </c>
    </row>
    <row r="33" spans="1:26" ht="15.75" customHeight="1">
      <c r="A33" s="81" t="s">
        <v>92</v>
      </c>
      <c r="B33" s="82" t="s">
        <v>93</v>
      </c>
      <c r="C33" s="82"/>
      <c r="D33" s="83"/>
      <c r="E33" s="82"/>
      <c r="F33" s="82"/>
      <c r="G33" s="82"/>
      <c r="H33" s="82"/>
      <c r="I33" s="82"/>
      <c r="J33" s="87"/>
      <c r="K33" s="87"/>
      <c r="L33" s="195">
        <v>27</v>
      </c>
      <c r="M33" s="197">
        <v>0</v>
      </c>
      <c r="N33" s="89"/>
      <c r="O33" s="90"/>
    </row>
    <row r="34" spans="1:26" s="65" customFormat="1" ht="3" customHeight="1" thickBot="1">
      <c r="A34" s="58"/>
      <c r="B34" s="45"/>
      <c r="C34" s="45"/>
      <c r="D34" s="91"/>
      <c r="E34" s="45"/>
      <c r="F34" s="45"/>
      <c r="G34" s="45"/>
      <c r="H34" s="45"/>
      <c r="I34" s="45"/>
      <c r="J34" s="92"/>
      <c r="K34" s="92"/>
      <c r="L34" s="196"/>
      <c r="M34" s="198" t="e">
        <v>#N/A</v>
      </c>
      <c r="N34" s="93"/>
      <c r="O34" s="94"/>
      <c r="P34" s="64"/>
      <c r="Q34" s="22"/>
      <c r="R34" s="22"/>
      <c r="S34" s="22"/>
      <c r="T34" s="22"/>
      <c r="U34" s="22"/>
      <c r="V34" s="22"/>
      <c r="W34" s="64"/>
      <c r="X34" s="64"/>
      <c r="Y34" s="64"/>
      <c r="Z34" s="64"/>
    </row>
    <row r="35" spans="1:26" s="99" customFormat="1" ht="14.25" customHeight="1">
      <c r="A35" s="76" t="s">
        <v>94</v>
      </c>
      <c r="B35" s="95"/>
      <c r="C35" s="95"/>
      <c r="D35" s="96"/>
      <c r="E35" s="95"/>
      <c r="F35" s="95"/>
      <c r="G35" s="95"/>
      <c r="H35" s="95"/>
      <c r="I35" s="95"/>
      <c r="J35" s="199"/>
      <c r="K35" s="200"/>
      <c r="L35" s="97"/>
      <c r="M35" s="201" t="s">
        <v>95</v>
      </c>
      <c r="N35" s="201"/>
      <c r="O35" s="202"/>
      <c r="P35" s="98"/>
      <c r="Q35" s="22"/>
      <c r="R35" s="22"/>
      <c r="S35" s="22"/>
      <c r="T35" s="22"/>
      <c r="U35" s="22"/>
      <c r="V35" s="22"/>
      <c r="W35" s="98"/>
      <c r="X35" s="98"/>
      <c r="Y35" s="98"/>
      <c r="Z35" s="98"/>
    </row>
    <row r="36" spans="1:26" ht="17.25" customHeight="1">
      <c r="A36" s="81" t="s">
        <v>96</v>
      </c>
      <c r="B36" s="82" t="s">
        <v>97</v>
      </c>
      <c r="C36" s="82"/>
      <c r="D36" s="83"/>
      <c r="E36" s="82"/>
      <c r="F36" s="82"/>
      <c r="G36" s="82"/>
      <c r="H36" s="82"/>
      <c r="I36" s="82"/>
      <c r="J36" s="84"/>
      <c r="K36" s="84"/>
      <c r="L36" s="84"/>
      <c r="M36" s="84"/>
      <c r="N36" s="100">
        <v>28</v>
      </c>
      <c r="O36" s="101">
        <v>551629904</v>
      </c>
    </row>
    <row r="37" spans="1:26" ht="17.25" customHeight="1">
      <c r="A37" s="81" t="s">
        <v>98</v>
      </c>
      <c r="B37" s="82" t="s">
        <v>99</v>
      </c>
      <c r="C37" s="82"/>
      <c r="D37" s="83"/>
      <c r="E37" s="82"/>
      <c r="F37" s="82"/>
      <c r="G37" s="82"/>
      <c r="H37" s="82"/>
      <c r="I37" s="82"/>
      <c r="J37" s="87"/>
      <c r="K37" s="87"/>
      <c r="L37" s="87"/>
      <c r="M37" s="87"/>
      <c r="N37" s="100">
        <v>29</v>
      </c>
      <c r="O37" s="101">
        <v>5168520</v>
      </c>
    </row>
    <row r="38" spans="1:26" ht="17.25" customHeight="1">
      <c r="A38" s="81" t="s">
        <v>100</v>
      </c>
      <c r="B38" s="82" t="s">
        <v>101</v>
      </c>
      <c r="C38" s="82"/>
      <c r="D38" s="83"/>
      <c r="E38" s="82"/>
      <c r="F38" s="82"/>
      <c r="G38" s="82"/>
      <c r="H38" s="82"/>
      <c r="I38" s="82"/>
      <c r="J38" s="87"/>
      <c r="K38" s="87"/>
      <c r="L38" s="87"/>
      <c r="M38" s="87"/>
      <c r="N38" s="102">
        <v>30</v>
      </c>
      <c r="O38" s="103">
        <v>556798424</v>
      </c>
    </row>
    <row r="39" spans="1:26" s="65" customFormat="1" ht="3" customHeight="1" thickBot="1">
      <c r="A39" s="58"/>
      <c r="B39" s="45"/>
      <c r="C39" s="45"/>
      <c r="D39" s="91"/>
      <c r="E39" s="45"/>
      <c r="F39" s="45"/>
      <c r="G39" s="45"/>
      <c r="H39" s="45"/>
      <c r="I39" s="45"/>
      <c r="J39" s="92"/>
      <c r="K39" s="92"/>
      <c r="L39" s="92"/>
      <c r="M39" s="92"/>
      <c r="N39" s="104"/>
      <c r="O39" s="105"/>
      <c r="P39" s="64"/>
      <c r="Q39" s="22"/>
      <c r="R39" s="22"/>
      <c r="S39" s="22"/>
      <c r="T39" s="22"/>
      <c r="U39" s="22"/>
      <c r="V39" s="22"/>
      <c r="W39" s="64"/>
      <c r="X39" s="64"/>
      <c r="Y39" s="64"/>
      <c r="Z39" s="64"/>
    </row>
    <row r="40" spans="1:26" ht="12.75" customHeight="1">
      <c r="A40" s="203" t="s">
        <v>4</v>
      </c>
      <c r="B40" s="204"/>
      <c r="C40" s="204"/>
      <c r="D40" s="204"/>
      <c r="E40" s="204"/>
      <c r="F40" s="204"/>
      <c r="G40" s="204"/>
      <c r="H40" s="204"/>
      <c r="I40" s="204"/>
      <c r="J40" s="204"/>
      <c r="K40" s="204"/>
      <c r="L40" s="204"/>
      <c r="M40" s="204"/>
      <c r="N40" s="204"/>
      <c r="O40" s="205"/>
      <c r="Q40" s="38"/>
    </row>
    <row r="41" spans="1:26" ht="51" customHeight="1">
      <c r="A41" s="190" t="s">
        <v>5</v>
      </c>
      <c r="B41" s="191"/>
      <c r="C41" s="191"/>
      <c r="D41" s="191"/>
      <c r="E41" s="191"/>
      <c r="F41" s="191"/>
      <c r="G41" s="191"/>
      <c r="H41" s="191"/>
      <c r="I41" s="191"/>
      <c r="J41" s="191"/>
      <c r="K41" s="191"/>
      <c r="L41" s="191"/>
      <c r="M41" s="191"/>
      <c r="N41" s="191"/>
      <c r="O41" s="192"/>
      <c r="Q41" s="38"/>
    </row>
    <row r="42" spans="1:26">
      <c r="L42" s="193" t="s">
        <v>102</v>
      </c>
      <c r="M42" s="194"/>
      <c r="N42" s="106"/>
      <c r="O42" s="107">
        <v>1129908964</v>
      </c>
    </row>
  </sheetData>
  <sheetProtection selectLockedCells="1"/>
  <mergeCells count="43">
    <mergeCell ref="A41:O41"/>
    <mergeCell ref="L42:M42"/>
    <mergeCell ref="N17:N18"/>
    <mergeCell ref="L33:L34"/>
    <mergeCell ref="M33:M34"/>
    <mergeCell ref="J35:K35"/>
    <mergeCell ref="M35:O35"/>
    <mergeCell ref="A40:O40"/>
    <mergeCell ref="B17:C17"/>
    <mergeCell ref="D17:E18"/>
    <mergeCell ref="F17:G18"/>
    <mergeCell ref="H17:H18"/>
    <mergeCell ref="J17:K18"/>
    <mergeCell ref="L17:M18"/>
    <mergeCell ref="N13:O14"/>
    <mergeCell ref="B15:C15"/>
    <mergeCell ref="D15:D16"/>
    <mergeCell ref="F15:G16"/>
    <mergeCell ref="H15:H16"/>
    <mergeCell ref="J15:J16"/>
    <mergeCell ref="L15:M16"/>
    <mergeCell ref="N15:N16"/>
    <mergeCell ref="B13:C13"/>
    <mergeCell ref="D13:D14"/>
    <mergeCell ref="F13:G14"/>
    <mergeCell ref="H13:I14"/>
    <mergeCell ref="J13:J14"/>
    <mergeCell ref="L13:M14"/>
    <mergeCell ref="Q6:T6"/>
    <mergeCell ref="A7:O7"/>
    <mergeCell ref="D10:I10"/>
    <mergeCell ref="J10:O10"/>
    <mergeCell ref="D11:E11"/>
    <mergeCell ref="F11:G11"/>
    <mergeCell ref="H11:I11"/>
    <mergeCell ref="J11:K11"/>
    <mergeCell ref="L11:M11"/>
    <mergeCell ref="N11:O11"/>
    <mergeCell ref="D9:I9"/>
    <mergeCell ref="J9:O9"/>
    <mergeCell ref="J2:O2"/>
    <mergeCell ref="A6:G6"/>
    <mergeCell ref="H6:O6"/>
  </mergeCells>
  <dataValidations count="5">
    <dataValidation type="whole" operator="greaterThanOrEqual" showInputMessage="1" sqref="WVW983053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O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O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O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O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O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O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O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O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O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O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O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O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O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O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formula1>M12</formula1>
    </dataValidation>
    <dataValidation type="whole" operator="lessThanOrEqual" showInputMessage="1" sqref="WVQ983053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49 JE65549 TA65549 ACW65549 AMS65549 AWO65549 BGK65549 BQG65549 CAC65549 CJY65549 CTU65549 DDQ65549 DNM65549 DXI65549 EHE65549 ERA65549 FAW65549 FKS65549 FUO65549 GEK65549 GOG65549 GYC65549 HHY65549 HRU65549 IBQ65549 ILM65549 IVI65549 JFE65549 JPA65549 JYW65549 KIS65549 KSO65549 LCK65549 LMG65549 LWC65549 MFY65549 MPU65549 MZQ65549 NJM65549 NTI65549 ODE65549 ONA65549 OWW65549 PGS65549 PQO65549 QAK65549 QKG65549 QUC65549 RDY65549 RNU65549 RXQ65549 SHM65549 SRI65549 TBE65549 TLA65549 TUW65549 UES65549 UOO65549 UYK65549 VIG65549 VSC65549 WBY65549 WLU65549 WVQ65549 I131085 JE131085 TA131085 ACW131085 AMS131085 AWO131085 BGK131085 BQG131085 CAC131085 CJY131085 CTU131085 DDQ131085 DNM131085 DXI131085 EHE131085 ERA131085 FAW131085 FKS131085 FUO131085 GEK131085 GOG131085 GYC131085 HHY131085 HRU131085 IBQ131085 ILM131085 IVI131085 JFE131085 JPA131085 JYW131085 KIS131085 KSO131085 LCK131085 LMG131085 LWC131085 MFY131085 MPU131085 MZQ131085 NJM131085 NTI131085 ODE131085 ONA131085 OWW131085 PGS131085 PQO131085 QAK131085 QKG131085 QUC131085 RDY131085 RNU131085 RXQ131085 SHM131085 SRI131085 TBE131085 TLA131085 TUW131085 UES131085 UOO131085 UYK131085 VIG131085 VSC131085 WBY131085 WLU131085 WVQ131085 I196621 JE196621 TA196621 ACW196621 AMS196621 AWO196621 BGK196621 BQG196621 CAC196621 CJY196621 CTU196621 DDQ196621 DNM196621 DXI196621 EHE196621 ERA196621 FAW196621 FKS196621 FUO196621 GEK196621 GOG196621 GYC196621 HHY196621 HRU196621 IBQ196621 ILM196621 IVI196621 JFE196621 JPA196621 JYW196621 KIS196621 KSO196621 LCK196621 LMG196621 LWC196621 MFY196621 MPU196621 MZQ196621 NJM196621 NTI196621 ODE196621 ONA196621 OWW196621 PGS196621 PQO196621 QAK196621 QKG196621 QUC196621 RDY196621 RNU196621 RXQ196621 SHM196621 SRI196621 TBE196621 TLA196621 TUW196621 UES196621 UOO196621 UYK196621 VIG196621 VSC196621 WBY196621 WLU196621 WVQ196621 I262157 JE262157 TA262157 ACW262157 AMS262157 AWO262157 BGK262157 BQG262157 CAC262157 CJY262157 CTU262157 DDQ262157 DNM262157 DXI262157 EHE262157 ERA262157 FAW262157 FKS262157 FUO262157 GEK262157 GOG262157 GYC262157 HHY262157 HRU262157 IBQ262157 ILM262157 IVI262157 JFE262157 JPA262157 JYW262157 KIS262157 KSO262157 LCK262157 LMG262157 LWC262157 MFY262157 MPU262157 MZQ262157 NJM262157 NTI262157 ODE262157 ONA262157 OWW262157 PGS262157 PQO262157 QAK262157 QKG262157 QUC262157 RDY262157 RNU262157 RXQ262157 SHM262157 SRI262157 TBE262157 TLA262157 TUW262157 UES262157 UOO262157 UYK262157 VIG262157 VSC262157 WBY262157 WLU262157 WVQ262157 I327693 JE327693 TA327693 ACW327693 AMS327693 AWO327693 BGK327693 BQG327693 CAC327693 CJY327693 CTU327693 DDQ327693 DNM327693 DXI327693 EHE327693 ERA327693 FAW327693 FKS327693 FUO327693 GEK327693 GOG327693 GYC327693 HHY327693 HRU327693 IBQ327693 ILM327693 IVI327693 JFE327693 JPA327693 JYW327693 KIS327693 KSO327693 LCK327693 LMG327693 LWC327693 MFY327693 MPU327693 MZQ327693 NJM327693 NTI327693 ODE327693 ONA327693 OWW327693 PGS327693 PQO327693 QAK327693 QKG327693 QUC327693 RDY327693 RNU327693 RXQ327693 SHM327693 SRI327693 TBE327693 TLA327693 TUW327693 UES327693 UOO327693 UYK327693 VIG327693 VSC327693 WBY327693 WLU327693 WVQ327693 I393229 JE393229 TA393229 ACW393229 AMS393229 AWO393229 BGK393229 BQG393229 CAC393229 CJY393229 CTU393229 DDQ393229 DNM393229 DXI393229 EHE393229 ERA393229 FAW393229 FKS393229 FUO393229 GEK393229 GOG393229 GYC393229 HHY393229 HRU393229 IBQ393229 ILM393229 IVI393229 JFE393229 JPA393229 JYW393229 KIS393229 KSO393229 LCK393229 LMG393229 LWC393229 MFY393229 MPU393229 MZQ393229 NJM393229 NTI393229 ODE393229 ONA393229 OWW393229 PGS393229 PQO393229 QAK393229 QKG393229 QUC393229 RDY393229 RNU393229 RXQ393229 SHM393229 SRI393229 TBE393229 TLA393229 TUW393229 UES393229 UOO393229 UYK393229 VIG393229 VSC393229 WBY393229 WLU393229 WVQ393229 I458765 JE458765 TA458765 ACW458765 AMS458765 AWO458765 BGK458765 BQG458765 CAC458765 CJY458765 CTU458765 DDQ458765 DNM458765 DXI458765 EHE458765 ERA458765 FAW458765 FKS458765 FUO458765 GEK458765 GOG458765 GYC458765 HHY458765 HRU458765 IBQ458765 ILM458765 IVI458765 JFE458765 JPA458765 JYW458765 KIS458765 KSO458765 LCK458765 LMG458765 LWC458765 MFY458765 MPU458765 MZQ458765 NJM458765 NTI458765 ODE458765 ONA458765 OWW458765 PGS458765 PQO458765 QAK458765 QKG458765 QUC458765 RDY458765 RNU458765 RXQ458765 SHM458765 SRI458765 TBE458765 TLA458765 TUW458765 UES458765 UOO458765 UYK458765 VIG458765 VSC458765 WBY458765 WLU458765 WVQ458765 I524301 JE524301 TA524301 ACW524301 AMS524301 AWO524301 BGK524301 BQG524301 CAC524301 CJY524301 CTU524301 DDQ524301 DNM524301 DXI524301 EHE524301 ERA524301 FAW524301 FKS524301 FUO524301 GEK524301 GOG524301 GYC524301 HHY524301 HRU524301 IBQ524301 ILM524301 IVI524301 JFE524301 JPA524301 JYW524301 KIS524301 KSO524301 LCK524301 LMG524301 LWC524301 MFY524301 MPU524301 MZQ524301 NJM524301 NTI524301 ODE524301 ONA524301 OWW524301 PGS524301 PQO524301 QAK524301 QKG524301 QUC524301 RDY524301 RNU524301 RXQ524301 SHM524301 SRI524301 TBE524301 TLA524301 TUW524301 UES524301 UOO524301 UYK524301 VIG524301 VSC524301 WBY524301 WLU524301 WVQ524301 I589837 JE589837 TA589837 ACW589837 AMS589837 AWO589837 BGK589837 BQG589837 CAC589837 CJY589837 CTU589837 DDQ589837 DNM589837 DXI589837 EHE589837 ERA589837 FAW589837 FKS589837 FUO589837 GEK589837 GOG589837 GYC589837 HHY589837 HRU589837 IBQ589837 ILM589837 IVI589837 JFE589837 JPA589837 JYW589837 KIS589837 KSO589837 LCK589837 LMG589837 LWC589837 MFY589837 MPU589837 MZQ589837 NJM589837 NTI589837 ODE589837 ONA589837 OWW589837 PGS589837 PQO589837 QAK589837 QKG589837 QUC589837 RDY589837 RNU589837 RXQ589837 SHM589837 SRI589837 TBE589837 TLA589837 TUW589837 UES589837 UOO589837 UYK589837 VIG589837 VSC589837 WBY589837 WLU589837 WVQ589837 I655373 JE655373 TA655373 ACW655373 AMS655373 AWO655373 BGK655373 BQG655373 CAC655373 CJY655373 CTU655373 DDQ655373 DNM655373 DXI655373 EHE655373 ERA655373 FAW655373 FKS655373 FUO655373 GEK655373 GOG655373 GYC655373 HHY655373 HRU655373 IBQ655373 ILM655373 IVI655373 JFE655373 JPA655373 JYW655373 KIS655373 KSO655373 LCK655373 LMG655373 LWC655373 MFY655373 MPU655373 MZQ655373 NJM655373 NTI655373 ODE655373 ONA655373 OWW655373 PGS655373 PQO655373 QAK655373 QKG655373 QUC655373 RDY655373 RNU655373 RXQ655373 SHM655373 SRI655373 TBE655373 TLA655373 TUW655373 UES655373 UOO655373 UYK655373 VIG655373 VSC655373 WBY655373 WLU655373 WVQ655373 I720909 JE720909 TA720909 ACW720909 AMS720909 AWO720909 BGK720909 BQG720909 CAC720909 CJY720909 CTU720909 DDQ720909 DNM720909 DXI720909 EHE720909 ERA720909 FAW720909 FKS720909 FUO720909 GEK720909 GOG720909 GYC720909 HHY720909 HRU720909 IBQ720909 ILM720909 IVI720909 JFE720909 JPA720909 JYW720909 KIS720909 KSO720909 LCK720909 LMG720909 LWC720909 MFY720909 MPU720909 MZQ720909 NJM720909 NTI720909 ODE720909 ONA720909 OWW720909 PGS720909 PQO720909 QAK720909 QKG720909 QUC720909 RDY720909 RNU720909 RXQ720909 SHM720909 SRI720909 TBE720909 TLA720909 TUW720909 UES720909 UOO720909 UYK720909 VIG720909 VSC720909 WBY720909 WLU720909 WVQ720909 I786445 JE786445 TA786445 ACW786445 AMS786445 AWO786445 BGK786445 BQG786445 CAC786445 CJY786445 CTU786445 DDQ786445 DNM786445 DXI786445 EHE786445 ERA786445 FAW786445 FKS786445 FUO786445 GEK786445 GOG786445 GYC786445 HHY786445 HRU786445 IBQ786445 ILM786445 IVI786445 JFE786445 JPA786445 JYW786445 KIS786445 KSO786445 LCK786445 LMG786445 LWC786445 MFY786445 MPU786445 MZQ786445 NJM786445 NTI786445 ODE786445 ONA786445 OWW786445 PGS786445 PQO786445 QAK786445 QKG786445 QUC786445 RDY786445 RNU786445 RXQ786445 SHM786445 SRI786445 TBE786445 TLA786445 TUW786445 UES786445 UOO786445 UYK786445 VIG786445 VSC786445 WBY786445 WLU786445 WVQ786445 I851981 JE851981 TA851981 ACW851981 AMS851981 AWO851981 BGK851981 BQG851981 CAC851981 CJY851981 CTU851981 DDQ851981 DNM851981 DXI851981 EHE851981 ERA851981 FAW851981 FKS851981 FUO851981 GEK851981 GOG851981 GYC851981 HHY851981 HRU851981 IBQ851981 ILM851981 IVI851981 JFE851981 JPA851981 JYW851981 KIS851981 KSO851981 LCK851981 LMG851981 LWC851981 MFY851981 MPU851981 MZQ851981 NJM851981 NTI851981 ODE851981 ONA851981 OWW851981 PGS851981 PQO851981 QAK851981 QKG851981 QUC851981 RDY851981 RNU851981 RXQ851981 SHM851981 SRI851981 TBE851981 TLA851981 TUW851981 UES851981 UOO851981 UYK851981 VIG851981 VSC851981 WBY851981 WLU851981 WVQ851981 I917517 JE917517 TA917517 ACW917517 AMS917517 AWO917517 BGK917517 BQG917517 CAC917517 CJY917517 CTU917517 DDQ917517 DNM917517 DXI917517 EHE917517 ERA917517 FAW917517 FKS917517 FUO917517 GEK917517 GOG917517 GYC917517 HHY917517 HRU917517 IBQ917517 ILM917517 IVI917517 JFE917517 JPA917517 JYW917517 KIS917517 KSO917517 LCK917517 LMG917517 LWC917517 MFY917517 MPU917517 MZQ917517 NJM917517 NTI917517 ODE917517 ONA917517 OWW917517 PGS917517 PQO917517 QAK917517 QKG917517 QUC917517 RDY917517 RNU917517 RXQ917517 SHM917517 SRI917517 TBE917517 TLA917517 TUW917517 UES917517 UOO917517 UYK917517 VIG917517 VSC917517 WBY917517 WLU917517 WVQ917517 I983053 JE983053 TA983053 ACW983053 AMS983053 AWO983053 BGK983053 BQG983053 CAC983053 CJY983053 CTU983053 DDQ983053 DNM983053 DXI983053 EHE983053 ERA983053 FAW983053 FKS983053 FUO983053 GEK983053 GOG983053 GYC983053 HHY983053 HRU983053 IBQ983053 ILM983053 IVI983053 JFE983053 JPA983053 JYW983053 KIS983053 KSO983053 LCK983053 LMG983053 LWC983053 MFY983053 MPU983053 MZQ983053 NJM983053 NTI983053 ODE983053 ONA983053 OWW983053 PGS983053 PQO983053 QAK983053 QKG983053 QUC983053 RDY983053 RNU983053 RXQ983053 SHM983053 SRI983053 TBE983053 TLA983053 TUW983053 UES983053 UOO983053 UYK983053 VIG983053 VSC983053 WBY983053 WLU983053">
      <formula1>G12</formula1>
    </dataValidation>
    <dataValidation operator="lessThanOrEqual" allowBlank="1" showInputMessage="1" errorTitle="Validation Error" error="ERROR:  Cell 2 must be equal to or less than Cell 10."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dataValidation operator="lessThanOrEqual" allowBlank="1" showInputMessage="1" errorTitle="Validation Error" error="ERROR:  Cell 5 must be equal to or less than Cell 12."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ataValidation allowBlank="1" showInputMessage="1" sqref="A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WVQ983041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dataValidations>
  <printOptions horizontalCentered="1" verticalCentered="1"/>
  <pageMargins left="0.25" right="0.25" top="0.25" bottom="0.25" header="0.5" footer="0.5"/>
  <pageSetup scale="93" orientation="portrait" r:id="rId1"/>
  <headerFooter alignWithMargins="0">
    <oddHeader>&amp;LSTATE OF CALIFORNIA - HEALTH AND HUMAN SERVICES AGENCY&amp;RCALIFORNIA DEPARTMENT OF SOCIAL SERVICES
DATA SYSTEMS AND SURVEY DESIGN BUREAU</oddHeader>
    <oddFooter>&amp;LDFA 256 (11/03)&amp;CPage &amp;P of 1</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dimension ref="A1:AZ62"/>
  <sheetViews>
    <sheetView showGridLines="0" zoomScale="85" zoomScaleNormal="85" workbookViewId="0"/>
  </sheetViews>
  <sheetFormatPr defaultColWidth="23.42578125" defaultRowHeight="15"/>
  <cols>
    <col min="1" max="1" width="25.28515625" style="138" customWidth="1"/>
    <col min="2" max="2" width="16.140625" style="139" bestFit="1" customWidth="1"/>
    <col min="3" max="5" width="16.5703125" style="139" bestFit="1" customWidth="1"/>
    <col min="6" max="6" width="16.5703125" style="139" customWidth="1"/>
    <col min="7" max="7" width="16.5703125" style="139" bestFit="1" customWidth="1"/>
    <col min="8" max="8" width="16.5703125" style="139" customWidth="1"/>
    <col min="9" max="10" width="16.5703125" style="139" bestFit="1" customWidth="1"/>
    <col min="11" max="11" width="17.7109375" style="139" bestFit="1" customWidth="1"/>
    <col min="12" max="12" width="17.28515625" style="139" bestFit="1" customWidth="1"/>
    <col min="13" max="13" width="17.7109375" style="139" bestFit="1" customWidth="1"/>
    <col min="14" max="15" width="9" style="139" bestFit="1" customWidth="1"/>
    <col min="16" max="16" width="11.85546875" style="139" bestFit="1" customWidth="1"/>
    <col min="17" max="18" width="9" style="139" bestFit="1" customWidth="1"/>
    <col min="19" max="19" width="12.85546875" style="139" customWidth="1"/>
    <col min="20" max="25" width="9" style="139" bestFit="1" customWidth="1"/>
    <col min="26" max="27" width="11.85546875" style="139" bestFit="1" customWidth="1"/>
    <col min="28" max="28" width="9" style="139" bestFit="1" customWidth="1"/>
    <col min="29" max="29" width="14.7109375" style="139" bestFit="1" customWidth="1"/>
    <col min="30" max="30" width="12.85546875" style="139" customWidth="1"/>
    <col min="31" max="31" width="14.7109375" style="139" bestFit="1" customWidth="1"/>
    <col min="32" max="32" width="1.42578125" style="127" customWidth="1"/>
    <col min="33" max="33" width="18.85546875" style="127" bestFit="1" customWidth="1"/>
    <col min="34" max="50" width="23.42578125" style="127"/>
    <col min="51" max="16384" width="23.42578125" style="128"/>
  </cols>
  <sheetData>
    <row r="1" spans="1:52" s="118" customFormat="1" ht="13.15" customHeight="1">
      <c r="A1" s="108" t="s">
        <v>195</v>
      </c>
      <c r="B1" s="109"/>
      <c r="C1" s="110"/>
      <c r="D1" s="110"/>
      <c r="E1" s="110"/>
      <c r="F1" s="110"/>
      <c r="G1" s="110"/>
      <c r="H1" s="110"/>
      <c r="I1" s="110"/>
      <c r="J1" s="110"/>
      <c r="K1" s="109"/>
      <c r="L1" s="110"/>
      <c r="M1" s="110"/>
      <c r="N1" s="110"/>
      <c r="O1" s="110"/>
      <c r="P1" s="110"/>
      <c r="Q1" s="110"/>
      <c r="R1" s="110"/>
      <c r="S1" s="110"/>
      <c r="T1" s="110"/>
      <c r="U1" s="110"/>
      <c r="V1" s="111"/>
      <c r="W1" s="112"/>
      <c r="X1" s="113"/>
      <c r="Y1" s="113"/>
      <c r="Z1" s="113"/>
      <c r="AA1" s="113"/>
      <c r="AB1" s="114"/>
      <c r="AC1" s="115"/>
      <c r="AD1" s="116"/>
      <c r="AE1" s="117"/>
      <c r="AG1" s="119"/>
      <c r="AH1" s="119"/>
      <c r="AI1" s="119"/>
      <c r="AJ1" s="119"/>
      <c r="AK1" s="119"/>
      <c r="AL1" s="119"/>
      <c r="AM1" s="119"/>
      <c r="AN1" s="119"/>
      <c r="AO1" s="119"/>
      <c r="AP1" s="119"/>
      <c r="AQ1" s="119"/>
      <c r="AR1" s="119"/>
      <c r="AS1" s="119"/>
      <c r="AT1" s="119"/>
      <c r="AU1" s="119"/>
      <c r="AV1" s="119"/>
      <c r="AW1" s="119"/>
      <c r="AX1" s="119"/>
    </row>
    <row r="2" spans="1:52" s="122" customFormat="1" ht="18.75" customHeight="1">
      <c r="A2" s="120" t="s">
        <v>104</v>
      </c>
      <c r="B2" s="140" t="s">
        <v>105</v>
      </c>
      <c r="C2" s="140" t="s">
        <v>106</v>
      </c>
      <c r="D2" s="140" t="s">
        <v>107</v>
      </c>
      <c r="E2" s="140" t="s">
        <v>108</v>
      </c>
      <c r="F2" s="140" t="s">
        <v>109</v>
      </c>
      <c r="G2" s="140" t="s">
        <v>110</v>
      </c>
      <c r="H2" s="140" t="s">
        <v>111</v>
      </c>
      <c r="I2" s="140" t="s">
        <v>112</v>
      </c>
      <c r="J2" s="140" t="s">
        <v>113</v>
      </c>
      <c r="K2" s="140" t="s">
        <v>114</v>
      </c>
      <c r="L2" s="140" t="s">
        <v>115</v>
      </c>
      <c r="M2" s="140" t="s">
        <v>116</v>
      </c>
      <c r="N2" s="140" t="s">
        <v>117</v>
      </c>
      <c r="O2" s="140" t="s">
        <v>118</v>
      </c>
      <c r="P2" s="140" t="s">
        <v>119</v>
      </c>
      <c r="Q2" s="140" t="s">
        <v>120</v>
      </c>
      <c r="R2" s="140" t="s">
        <v>121</v>
      </c>
      <c r="S2" s="140" t="s">
        <v>122</v>
      </c>
      <c r="T2" s="140" t="s">
        <v>123</v>
      </c>
      <c r="U2" s="140" t="s">
        <v>124</v>
      </c>
      <c r="V2" s="140" t="s">
        <v>125</v>
      </c>
      <c r="W2" s="140" t="s">
        <v>126</v>
      </c>
      <c r="X2" s="140" t="s">
        <v>127</v>
      </c>
      <c r="Y2" s="140" t="s">
        <v>128</v>
      </c>
      <c r="Z2" s="140" t="s">
        <v>129</v>
      </c>
      <c r="AA2" s="140" t="s">
        <v>130</v>
      </c>
      <c r="AB2" s="140" t="s">
        <v>131</v>
      </c>
      <c r="AC2" s="140" t="s">
        <v>132</v>
      </c>
      <c r="AD2" s="140" t="s">
        <v>133</v>
      </c>
      <c r="AE2" s="140" t="s">
        <v>134</v>
      </c>
      <c r="AF2" s="121"/>
      <c r="AG2" s="121"/>
      <c r="AH2" s="121"/>
      <c r="AI2" s="121"/>
      <c r="AJ2" s="121"/>
      <c r="AK2" s="121"/>
      <c r="AL2" s="121"/>
      <c r="AM2" s="121"/>
      <c r="AN2" s="121"/>
      <c r="AO2" s="121"/>
      <c r="AP2" s="121"/>
      <c r="AQ2" s="121"/>
      <c r="AR2" s="121"/>
      <c r="AS2" s="121"/>
      <c r="AT2" s="121"/>
      <c r="AU2" s="121"/>
      <c r="AV2" s="121"/>
      <c r="AW2" s="121"/>
      <c r="AX2" s="121"/>
    </row>
    <row r="3" spans="1:52" ht="15" customHeight="1">
      <c r="A3" s="123" t="s">
        <v>135</v>
      </c>
      <c r="B3" s="124">
        <v>4917</v>
      </c>
      <c r="C3" s="124">
        <v>191</v>
      </c>
      <c r="D3" s="124">
        <v>7</v>
      </c>
      <c r="E3" s="124">
        <v>49641</v>
      </c>
      <c r="F3" s="124">
        <v>1424</v>
      </c>
      <c r="G3" s="124">
        <v>684</v>
      </c>
      <c r="H3" s="124">
        <v>11275</v>
      </c>
      <c r="I3" s="124">
        <v>89266</v>
      </c>
      <c r="J3" s="124">
        <v>444</v>
      </c>
      <c r="K3" s="124">
        <v>256</v>
      </c>
      <c r="L3" s="124">
        <v>3163</v>
      </c>
      <c r="M3" s="124">
        <v>1862</v>
      </c>
      <c r="N3" s="124">
        <v>13</v>
      </c>
      <c r="O3" s="124">
        <v>904</v>
      </c>
      <c r="P3" s="124">
        <v>54558</v>
      </c>
      <c r="Q3" s="124">
        <v>1615</v>
      </c>
      <c r="R3" s="124">
        <v>691</v>
      </c>
      <c r="S3" s="124">
        <v>100541</v>
      </c>
      <c r="T3" s="124">
        <v>3607</v>
      </c>
      <c r="U3" s="124">
        <v>2118</v>
      </c>
      <c r="V3" s="124">
        <v>917</v>
      </c>
      <c r="W3" s="125" t="s">
        <v>136</v>
      </c>
      <c r="X3" s="125" t="s">
        <v>136</v>
      </c>
      <c r="Y3" s="125" t="s">
        <v>136</v>
      </c>
      <c r="Z3" s="124">
        <v>56864</v>
      </c>
      <c r="AA3" s="124">
        <v>56864</v>
      </c>
      <c r="AB3" s="124">
        <v>0</v>
      </c>
      <c r="AC3" s="124">
        <v>14790381</v>
      </c>
      <c r="AD3" s="124">
        <v>342905</v>
      </c>
      <c r="AE3" s="126">
        <v>15133286</v>
      </c>
    </row>
    <row r="4" spans="1:52" ht="15" customHeight="1">
      <c r="A4" s="123" t="s">
        <v>137</v>
      </c>
      <c r="B4" s="124">
        <v>1</v>
      </c>
      <c r="C4" s="124">
        <v>0</v>
      </c>
      <c r="D4" s="124">
        <v>0</v>
      </c>
      <c r="E4" s="124">
        <v>75</v>
      </c>
      <c r="F4" s="124">
        <v>0</v>
      </c>
      <c r="G4" s="124">
        <v>0</v>
      </c>
      <c r="H4" s="124">
        <v>1</v>
      </c>
      <c r="I4" s="124">
        <v>137</v>
      </c>
      <c r="J4" s="124">
        <v>0</v>
      </c>
      <c r="K4" s="124">
        <v>0</v>
      </c>
      <c r="L4" s="124">
        <v>0</v>
      </c>
      <c r="M4" s="124">
        <v>0</v>
      </c>
      <c r="N4" s="124">
        <v>0</v>
      </c>
      <c r="O4" s="124">
        <v>0</v>
      </c>
      <c r="P4" s="124">
        <v>76</v>
      </c>
      <c r="Q4" s="124">
        <v>0</v>
      </c>
      <c r="R4" s="124">
        <v>0</v>
      </c>
      <c r="S4" s="124">
        <v>138</v>
      </c>
      <c r="T4" s="124">
        <v>0</v>
      </c>
      <c r="U4" s="124">
        <v>0</v>
      </c>
      <c r="V4" s="124">
        <v>0</v>
      </c>
      <c r="W4" s="125" t="s">
        <v>136</v>
      </c>
      <c r="X4" s="125" t="s">
        <v>136</v>
      </c>
      <c r="Y4" s="125" t="s">
        <v>136</v>
      </c>
      <c r="Z4" s="124">
        <v>80</v>
      </c>
      <c r="AA4" s="124">
        <v>80</v>
      </c>
      <c r="AB4" s="124">
        <v>0</v>
      </c>
      <c r="AC4" s="124">
        <v>16899</v>
      </c>
      <c r="AD4" s="124">
        <v>0</v>
      </c>
      <c r="AE4" s="126">
        <v>16899</v>
      </c>
    </row>
    <row r="5" spans="1:52" ht="15" customHeight="1">
      <c r="A5" s="123" t="s">
        <v>138</v>
      </c>
      <c r="B5" s="124">
        <v>118</v>
      </c>
      <c r="C5" s="124">
        <v>0</v>
      </c>
      <c r="D5" s="124">
        <v>0</v>
      </c>
      <c r="E5" s="124">
        <v>1529</v>
      </c>
      <c r="F5" s="124">
        <v>2</v>
      </c>
      <c r="G5" s="124">
        <v>0</v>
      </c>
      <c r="H5" s="124">
        <v>300</v>
      </c>
      <c r="I5" s="124">
        <v>2690</v>
      </c>
      <c r="J5" s="124">
        <v>0</v>
      </c>
      <c r="K5" s="124">
        <v>0</v>
      </c>
      <c r="L5" s="124">
        <v>7</v>
      </c>
      <c r="M5" s="124">
        <v>2</v>
      </c>
      <c r="N5" s="124">
        <v>0</v>
      </c>
      <c r="O5" s="124">
        <v>0</v>
      </c>
      <c r="P5" s="124">
        <v>1647</v>
      </c>
      <c r="Q5" s="124">
        <v>2</v>
      </c>
      <c r="R5" s="124">
        <v>0</v>
      </c>
      <c r="S5" s="124">
        <v>2990</v>
      </c>
      <c r="T5" s="124">
        <v>7</v>
      </c>
      <c r="U5" s="124">
        <v>2</v>
      </c>
      <c r="V5" s="124">
        <v>0</v>
      </c>
      <c r="W5" s="125" t="s">
        <v>136</v>
      </c>
      <c r="X5" s="125" t="s">
        <v>136</v>
      </c>
      <c r="Y5" s="125" t="s">
        <v>136</v>
      </c>
      <c r="Z5" s="124">
        <v>1708</v>
      </c>
      <c r="AA5" s="124">
        <v>1708</v>
      </c>
      <c r="AB5" s="124">
        <v>0</v>
      </c>
      <c r="AC5" s="124">
        <v>392151</v>
      </c>
      <c r="AD5" s="124">
        <v>0</v>
      </c>
      <c r="AE5" s="126">
        <v>392151</v>
      </c>
    </row>
    <row r="6" spans="1:52" ht="15" customHeight="1">
      <c r="A6" s="123" t="s">
        <v>139</v>
      </c>
      <c r="B6" s="124">
        <v>1525</v>
      </c>
      <c r="C6" s="124">
        <v>8</v>
      </c>
      <c r="D6" s="124">
        <v>0</v>
      </c>
      <c r="E6" s="124">
        <v>15052</v>
      </c>
      <c r="F6" s="124">
        <v>42</v>
      </c>
      <c r="G6" s="124">
        <v>24</v>
      </c>
      <c r="H6" s="124">
        <v>3785</v>
      </c>
      <c r="I6" s="124">
        <v>26933</v>
      </c>
      <c r="J6" s="124">
        <v>20</v>
      </c>
      <c r="K6" s="124">
        <v>9</v>
      </c>
      <c r="L6" s="124">
        <v>117</v>
      </c>
      <c r="M6" s="124">
        <v>45</v>
      </c>
      <c r="N6" s="124">
        <v>0</v>
      </c>
      <c r="O6" s="124">
        <v>28</v>
      </c>
      <c r="P6" s="124">
        <v>16577</v>
      </c>
      <c r="Q6" s="124">
        <v>50</v>
      </c>
      <c r="R6" s="124">
        <v>24</v>
      </c>
      <c r="S6" s="124">
        <v>30718</v>
      </c>
      <c r="T6" s="124">
        <v>137</v>
      </c>
      <c r="U6" s="124">
        <v>54</v>
      </c>
      <c r="V6" s="124">
        <v>28</v>
      </c>
      <c r="W6" s="125" t="s">
        <v>136</v>
      </c>
      <c r="X6" s="125" t="s">
        <v>136</v>
      </c>
      <c r="Y6" s="125" t="s">
        <v>136</v>
      </c>
      <c r="Z6" s="124">
        <v>17504</v>
      </c>
      <c r="AA6" s="124">
        <v>17504</v>
      </c>
      <c r="AB6" s="124">
        <v>0</v>
      </c>
      <c r="AC6" s="124">
        <v>4179670</v>
      </c>
      <c r="AD6" s="124">
        <v>9799</v>
      </c>
      <c r="AE6" s="126">
        <v>4189469</v>
      </c>
    </row>
    <row r="7" spans="1:52" ht="15" customHeight="1">
      <c r="A7" s="123" t="s">
        <v>140</v>
      </c>
      <c r="B7" s="124">
        <v>192</v>
      </c>
      <c r="C7" s="124">
        <v>0</v>
      </c>
      <c r="D7" s="124">
        <v>0</v>
      </c>
      <c r="E7" s="124">
        <v>2585</v>
      </c>
      <c r="F7" s="124">
        <v>4</v>
      </c>
      <c r="G7" s="124">
        <v>4</v>
      </c>
      <c r="H7" s="124">
        <v>511</v>
      </c>
      <c r="I7" s="124">
        <v>4452</v>
      </c>
      <c r="J7" s="124">
        <v>0</v>
      </c>
      <c r="K7" s="124">
        <v>0</v>
      </c>
      <c r="L7" s="124">
        <v>7</v>
      </c>
      <c r="M7" s="124">
        <v>5</v>
      </c>
      <c r="N7" s="124">
        <v>0</v>
      </c>
      <c r="O7" s="124">
        <v>5</v>
      </c>
      <c r="P7" s="124">
        <v>2777</v>
      </c>
      <c r="Q7" s="124">
        <v>4</v>
      </c>
      <c r="R7" s="124">
        <v>4</v>
      </c>
      <c r="S7" s="124">
        <v>4963</v>
      </c>
      <c r="T7" s="124">
        <v>7</v>
      </c>
      <c r="U7" s="124">
        <v>5</v>
      </c>
      <c r="V7" s="124">
        <v>5</v>
      </c>
      <c r="W7" s="125" t="s">
        <v>136</v>
      </c>
      <c r="X7" s="125" t="s">
        <v>136</v>
      </c>
      <c r="Y7" s="125" t="s">
        <v>136</v>
      </c>
      <c r="Z7" s="124">
        <v>2928</v>
      </c>
      <c r="AA7" s="124">
        <v>2928</v>
      </c>
      <c r="AB7" s="124">
        <v>0</v>
      </c>
      <c r="AC7" s="124">
        <v>665392</v>
      </c>
      <c r="AD7" s="124">
        <v>1340</v>
      </c>
      <c r="AE7" s="126">
        <v>666732</v>
      </c>
    </row>
    <row r="8" spans="1:52" ht="15" customHeight="1">
      <c r="A8" s="123" t="s">
        <v>141</v>
      </c>
      <c r="B8" s="124">
        <v>79</v>
      </c>
      <c r="C8" s="124">
        <v>2</v>
      </c>
      <c r="D8" s="124">
        <v>0</v>
      </c>
      <c r="E8" s="124">
        <v>603</v>
      </c>
      <c r="F8" s="124">
        <v>2</v>
      </c>
      <c r="G8" s="124">
        <v>1</v>
      </c>
      <c r="H8" s="124">
        <v>191</v>
      </c>
      <c r="I8" s="124">
        <v>1320</v>
      </c>
      <c r="J8" s="124">
        <v>5</v>
      </c>
      <c r="K8" s="124">
        <v>2</v>
      </c>
      <c r="L8" s="124">
        <v>6</v>
      </c>
      <c r="M8" s="124">
        <v>2</v>
      </c>
      <c r="N8" s="124">
        <v>0</v>
      </c>
      <c r="O8" s="124">
        <v>1</v>
      </c>
      <c r="P8" s="124">
        <v>682</v>
      </c>
      <c r="Q8" s="124">
        <v>4</v>
      </c>
      <c r="R8" s="124">
        <v>1</v>
      </c>
      <c r="S8" s="124">
        <v>1511</v>
      </c>
      <c r="T8" s="124">
        <v>11</v>
      </c>
      <c r="U8" s="124">
        <v>4</v>
      </c>
      <c r="V8" s="124">
        <v>1</v>
      </c>
      <c r="W8" s="125" t="s">
        <v>136</v>
      </c>
      <c r="X8" s="125" t="s">
        <v>136</v>
      </c>
      <c r="Y8" s="125" t="s">
        <v>136</v>
      </c>
      <c r="Z8" s="124">
        <v>731</v>
      </c>
      <c r="AA8" s="124">
        <v>731</v>
      </c>
      <c r="AB8" s="124">
        <v>0</v>
      </c>
      <c r="AC8" s="124">
        <v>185279</v>
      </c>
      <c r="AD8" s="124">
        <v>446</v>
      </c>
      <c r="AE8" s="126">
        <v>185725</v>
      </c>
    </row>
    <row r="9" spans="1:52" ht="15" customHeight="1">
      <c r="A9" s="123" t="s">
        <v>142</v>
      </c>
      <c r="B9" s="124">
        <v>3605</v>
      </c>
      <c r="C9" s="124">
        <v>103</v>
      </c>
      <c r="D9" s="124">
        <v>1</v>
      </c>
      <c r="E9" s="124">
        <v>27010</v>
      </c>
      <c r="F9" s="124">
        <v>402</v>
      </c>
      <c r="G9" s="124">
        <v>121</v>
      </c>
      <c r="H9" s="124">
        <v>8396</v>
      </c>
      <c r="I9" s="124">
        <v>51925</v>
      </c>
      <c r="J9" s="124">
        <v>242</v>
      </c>
      <c r="K9" s="124">
        <v>149</v>
      </c>
      <c r="L9" s="124">
        <v>976</v>
      </c>
      <c r="M9" s="124">
        <v>546</v>
      </c>
      <c r="N9" s="124">
        <v>1</v>
      </c>
      <c r="O9" s="124">
        <v>153</v>
      </c>
      <c r="P9" s="124">
        <v>30615</v>
      </c>
      <c r="Q9" s="124">
        <v>505</v>
      </c>
      <c r="R9" s="124">
        <v>122</v>
      </c>
      <c r="S9" s="124">
        <v>60321</v>
      </c>
      <c r="T9" s="124">
        <v>1218</v>
      </c>
      <c r="U9" s="124">
        <v>695</v>
      </c>
      <c r="V9" s="124">
        <v>154</v>
      </c>
      <c r="W9" s="125" t="s">
        <v>136</v>
      </c>
      <c r="X9" s="125" t="s">
        <v>136</v>
      </c>
      <c r="Y9" s="125" t="s">
        <v>136</v>
      </c>
      <c r="Z9" s="124">
        <v>36096</v>
      </c>
      <c r="AA9" s="124">
        <v>36096</v>
      </c>
      <c r="AB9" s="124">
        <v>0</v>
      </c>
      <c r="AC9" s="124">
        <v>8666989</v>
      </c>
      <c r="AD9" s="124">
        <v>83689</v>
      </c>
      <c r="AE9" s="126">
        <v>8750678</v>
      </c>
    </row>
    <row r="10" spans="1:52" ht="15" customHeight="1">
      <c r="A10" s="123" t="s">
        <v>143</v>
      </c>
      <c r="B10" s="124">
        <v>358</v>
      </c>
      <c r="C10" s="124">
        <v>0</v>
      </c>
      <c r="D10" s="124">
        <v>0</v>
      </c>
      <c r="E10" s="124">
        <v>2203</v>
      </c>
      <c r="F10" s="124">
        <v>1</v>
      </c>
      <c r="G10" s="124">
        <v>2</v>
      </c>
      <c r="H10" s="124">
        <v>1023</v>
      </c>
      <c r="I10" s="124">
        <v>4218</v>
      </c>
      <c r="J10" s="124">
        <v>0</v>
      </c>
      <c r="K10" s="124">
        <v>0</v>
      </c>
      <c r="L10" s="124">
        <v>2</v>
      </c>
      <c r="M10" s="124">
        <v>1</v>
      </c>
      <c r="N10" s="124">
        <v>0</v>
      </c>
      <c r="O10" s="124">
        <v>5</v>
      </c>
      <c r="P10" s="124">
        <v>2561</v>
      </c>
      <c r="Q10" s="124">
        <v>1</v>
      </c>
      <c r="R10" s="124">
        <v>2</v>
      </c>
      <c r="S10" s="124">
        <v>5241</v>
      </c>
      <c r="T10" s="124">
        <v>2</v>
      </c>
      <c r="U10" s="124">
        <v>1</v>
      </c>
      <c r="V10" s="124">
        <v>5</v>
      </c>
      <c r="W10" s="125" t="s">
        <v>136</v>
      </c>
      <c r="X10" s="125" t="s">
        <v>136</v>
      </c>
      <c r="Y10" s="125" t="s">
        <v>136</v>
      </c>
      <c r="Z10" s="124">
        <v>2662</v>
      </c>
      <c r="AA10" s="124">
        <v>2662</v>
      </c>
      <c r="AB10" s="124">
        <v>0</v>
      </c>
      <c r="AC10" s="124">
        <v>687250</v>
      </c>
      <c r="AD10" s="124">
        <v>511</v>
      </c>
      <c r="AE10" s="126">
        <v>687761</v>
      </c>
    </row>
    <row r="11" spans="1:52" ht="15" customHeight="1">
      <c r="A11" s="123" t="s">
        <v>144</v>
      </c>
      <c r="B11" s="124">
        <v>502</v>
      </c>
      <c r="C11" s="124">
        <v>2</v>
      </c>
      <c r="D11" s="124">
        <v>0</v>
      </c>
      <c r="E11" s="124">
        <v>6281</v>
      </c>
      <c r="F11" s="124">
        <v>25</v>
      </c>
      <c r="G11" s="124">
        <v>7</v>
      </c>
      <c r="H11" s="124">
        <v>1198</v>
      </c>
      <c r="I11" s="124">
        <v>10738</v>
      </c>
      <c r="J11" s="124">
        <v>2</v>
      </c>
      <c r="K11" s="124">
        <v>2</v>
      </c>
      <c r="L11" s="124">
        <v>67</v>
      </c>
      <c r="M11" s="124">
        <v>32</v>
      </c>
      <c r="N11" s="124">
        <v>0</v>
      </c>
      <c r="O11" s="124">
        <v>7</v>
      </c>
      <c r="P11" s="124">
        <v>6783</v>
      </c>
      <c r="Q11" s="124">
        <v>27</v>
      </c>
      <c r="R11" s="124">
        <v>7</v>
      </c>
      <c r="S11" s="124">
        <v>11936</v>
      </c>
      <c r="T11" s="124">
        <v>69</v>
      </c>
      <c r="U11" s="124">
        <v>34</v>
      </c>
      <c r="V11" s="124">
        <v>7</v>
      </c>
      <c r="W11" s="125" t="s">
        <v>136</v>
      </c>
      <c r="X11" s="125" t="s">
        <v>136</v>
      </c>
      <c r="Y11" s="125" t="s">
        <v>136</v>
      </c>
      <c r="Z11" s="124">
        <v>7094</v>
      </c>
      <c r="AA11" s="124">
        <v>7094</v>
      </c>
      <c r="AB11" s="124">
        <v>0</v>
      </c>
      <c r="AC11" s="124">
        <v>1601623</v>
      </c>
      <c r="AD11" s="124">
        <v>2996</v>
      </c>
      <c r="AE11" s="126">
        <v>1604619</v>
      </c>
    </row>
    <row r="12" spans="1:52" ht="15" customHeight="1">
      <c r="A12" s="123" t="s">
        <v>145</v>
      </c>
      <c r="B12" s="124">
        <v>11311</v>
      </c>
      <c r="C12" s="124">
        <v>168</v>
      </c>
      <c r="D12" s="124">
        <v>8</v>
      </c>
      <c r="E12" s="124">
        <v>75621</v>
      </c>
      <c r="F12" s="124">
        <v>651</v>
      </c>
      <c r="G12" s="124">
        <v>227</v>
      </c>
      <c r="H12" s="124">
        <v>30628</v>
      </c>
      <c r="I12" s="124">
        <v>169857</v>
      </c>
      <c r="J12" s="124">
        <v>418</v>
      </c>
      <c r="K12" s="124">
        <v>210</v>
      </c>
      <c r="L12" s="124">
        <v>1816</v>
      </c>
      <c r="M12" s="124">
        <v>750</v>
      </c>
      <c r="N12" s="124">
        <v>10</v>
      </c>
      <c r="O12" s="124">
        <v>289</v>
      </c>
      <c r="P12" s="124">
        <v>86932</v>
      </c>
      <c r="Q12" s="124">
        <v>819</v>
      </c>
      <c r="R12" s="124">
        <v>235</v>
      </c>
      <c r="S12" s="124">
        <v>200485</v>
      </c>
      <c r="T12" s="124">
        <v>2234</v>
      </c>
      <c r="U12" s="124">
        <v>960</v>
      </c>
      <c r="V12" s="124">
        <v>299</v>
      </c>
      <c r="W12" s="125" t="s">
        <v>136</v>
      </c>
      <c r="X12" s="125" t="s">
        <v>136</v>
      </c>
      <c r="Y12" s="125" t="s">
        <v>136</v>
      </c>
      <c r="Z12" s="124">
        <v>101171</v>
      </c>
      <c r="AA12" s="124">
        <v>101171</v>
      </c>
      <c r="AB12" s="124">
        <v>0</v>
      </c>
      <c r="AC12" s="124">
        <v>29574957</v>
      </c>
      <c r="AD12" s="124">
        <v>160888</v>
      </c>
      <c r="AE12" s="126">
        <v>29735845</v>
      </c>
    </row>
    <row r="13" spans="1:52" ht="15" customHeight="1">
      <c r="A13" s="123" t="s">
        <v>146</v>
      </c>
      <c r="B13" s="124">
        <v>191</v>
      </c>
      <c r="C13" s="124">
        <v>0</v>
      </c>
      <c r="D13" s="124">
        <v>0</v>
      </c>
      <c r="E13" s="124">
        <v>1270</v>
      </c>
      <c r="F13" s="124">
        <v>8</v>
      </c>
      <c r="G13" s="124">
        <v>0</v>
      </c>
      <c r="H13" s="124">
        <v>491</v>
      </c>
      <c r="I13" s="124">
        <v>2836</v>
      </c>
      <c r="J13" s="124">
        <v>0</v>
      </c>
      <c r="K13" s="124">
        <v>0</v>
      </c>
      <c r="L13" s="124">
        <v>24</v>
      </c>
      <c r="M13" s="124">
        <v>8</v>
      </c>
      <c r="N13" s="124">
        <v>0</v>
      </c>
      <c r="O13" s="124">
        <v>0</v>
      </c>
      <c r="P13" s="124">
        <v>1461</v>
      </c>
      <c r="Q13" s="124">
        <v>8</v>
      </c>
      <c r="R13" s="124">
        <v>0</v>
      </c>
      <c r="S13" s="124">
        <v>3327</v>
      </c>
      <c r="T13" s="124">
        <v>24</v>
      </c>
      <c r="U13" s="124">
        <v>8</v>
      </c>
      <c r="V13" s="124">
        <v>0</v>
      </c>
      <c r="W13" s="125" t="s">
        <v>136</v>
      </c>
      <c r="X13" s="125" t="s">
        <v>136</v>
      </c>
      <c r="Y13" s="125" t="s">
        <v>136</v>
      </c>
      <c r="Z13" s="124">
        <v>1560</v>
      </c>
      <c r="AA13" s="124">
        <v>1560</v>
      </c>
      <c r="AB13" s="124">
        <v>0</v>
      </c>
      <c r="AC13" s="124">
        <v>405346</v>
      </c>
      <c r="AD13" s="124">
        <v>783</v>
      </c>
      <c r="AE13" s="126">
        <v>406129</v>
      </c>
    </row>
    <row r="14" spans="1:52" ht="15" customHeight="1">
      <c r="A14" s="123" t="s">
        <v>147</v>
      </c>
      <c r="B14" s="124">
        <v>830</v>
      </c>
      <c r="C14" s="124">
        <v>3</v>
      </c>
      <c r="D14" s="124">
        <v>0</v>
      </c>
      <c r="E14" s="124">
        <v>11144</v>
      </c>
      <c r="F14" s="124">
        <v>28</v>
      </c>
      <c r="G14" s="124">
        <v>9</v>
      </c>
      <c r="H14" s="124">
        <v>2060</v>
      </c>
      <c r="I14" s="124">
        <v>18149</v>
      </c>
      <c r="J14" s="124">
        <v>3</v>
      </c>
      <c r="K14" s="124">
        <v>4</v>
      </c>
      <c r="L14" s="124">
        <v>59</v>
      </c>
      <c r="M14" s="124">
        <v>30</v>
      </c>
      <c r="N14" s="124">
        <v>0</v>
      </c>
      <c r="O14" s="124">
        <v>11</v>
      </c>
      <c r="P14" s="124">
        <v>11974</v>
      </c>
      <c r="Q14" s="124">
        <v>31</v>
      </c>
      <c r="R14" s="124">
        <v>9</v>
      </c>
      <c r="S14" s="124">
        <v>20209</v>
      </c>
      <c r="T14" s="124">
        <v>62</v>
      </c>
      <c r="U14" s="124">
        <v>34</v>
      </c>
      <c r="V14" s="124">
        <v>11</v>
      </c>
      <c r="W14" s="125" t="s">
        <v>136</v>
      </c>
      <c r="X14" s="125" t="s">
        <v>136</v>
      </c>
      <c r="Y14" s="125" t="s">
        <v>136</v>
      </c>
      <c r="Z14" s="124">
        <v>12588</v>
      </c>
      <c r="AA14" s="124">
        <v>12588</v>
      </c>
      <c r="AB14" s="124">
        <v>0</v>
      </c>
      <c r="AC14" s="124">
        <v>2810681</v>
      </c>
      <c r="AD14" s="124">
        <v>5355</v>
      </c>
      <c r="AE14" s="126">
        <v>2816036</v>
      </c>
    </row>
    <row r="15" spans="1:52" ht="15" customHeight="1">
      <c r="A15" s="123" t="s">
        <v>148</v>
      </c>
      <c r="B15" s="124">
        <v>2189</v>
      </c>
      <c r="C15" s="124">
        <v>23</v>
      </c>
      <c r="D15" s="124">
        <v>1</v>
      </c>
      <c r="E15" s="124">
        <v>14598</v>
      </c>
      <c r="F15" s="124">
        <v>319</v>
      </c>
      <c r="G15" s="124">
        <v>61</v>
      </c>
      <c r="H15" s="124">
        <v>6209</v>
      </c>
      <c r="I15" s="124">
        <v>34083</v>
      </c>
      <c r="J15" s="124">
        <v>55</v>
      </c>
      <c r="K15" s="124">
        <v>23</v>
      </c>
      <c r="L15" s="124">
        <v>884</v>
      </c>
      <c r="M15" s="124">
        <v>347</v>
      </c>
      <c r="N15" s="124">
        <v>1</v>
      </c>
      <c r="O15" s="124">
        <v>65</v>
      </c>
      <c r="P15" s="124">
        <v>16787</v>
      </c>
      <c r="Q15" s="124">
        <v>342</v>
      </c>
      <c r="R15" s="124">
        <v>62</v>
      </c>
      <c r="S15" s="124">
        <v>40292</v>
      </c>
      <c r="T15" s="124">
        <v>939</v>
      </c>
      <c r="U15" s="124">
        <v>370</v>
      </c>
      <c r="V15" s="124">
        <v>66</v>
      </c>
      <c r="W15" s="125" t="s">
        <v>136</v>
      </c>
      <c r="X15" s="125" t="s">
        <v>136</v>
      </c>
      <c r="Y15" s="125" t="s">
        <v>136</v>
      </c>
      <c r="Z15" s="124">
        <v>17984</v>
      </c>
      <c r="AA15" s="124">
        <v>17984</v>
      </c>
      <c r="AB15" s="124">
        <v>0</v>
      </c>
      <c r="AC15" s="124">
        <v>5174061</v>
      </c>
      <c r="AD15" s="124">
        <v>44087</v>
      </c>
      <c r="AE15" s="126">
        <v>5218148</v>
      </c>
    </row>
    <row r="16" spans="1:52" s="127" customFormat="1" ht="15" customHeight="1">
      <c r="A16" s="123" t="s">
        <v>149</v>
      </c>
      <c r="B16" s="124">
        <v>77</v>
      </c>
      <c r="C16" s="124">
        <v>0</v>
      </c>
      <c r="D16" s="124">
        <v>0</v>
      </c>
      <c r="E16" s="124">
        <v>926</v>
      </c>
      <c r="F16" s="124">
        <v>7</v>
      </c>
      <c r="G16" s="124">
        <v>2</v>
      </c>
      <c r="H16" s="124">
        <v>201</v>
      </c>
      <c r="I16" s="124">
        <v>1712</v>
      </c>
      <c r="J16" s="124">
        <v>0</v>
      </c>
      <c r="K16" s="124">
        <v>0</v>
      </c>
      <c r="L16" s="124">
        <v>14</v>
      </c>
      <c r="M16" s="124">
        <v>7</v>
      </c>
      <c r="N16" s="124">
        <v>0</v>
      </c>
      <c r="O16" s="124">
        <v>2</v>
      </c>
      <c r="P16" s="124">
        <v>1003</v>
      </c>
      <c r="Q16" s="124">
        <v>7</v>
      </c>
      <c r="R16" s="124">
        <v>2</v>
      </c>
      <c r="S16" s="124">
        <v>1913</v>
      </c>
      <c r="T16" s="124">
        <v>14</v>
      </c>
      <c r="U16" s="124">
        <v>7</v>
      </c>
      <c r="V16" s="124">
        <v>2</v>
      </c>
      <c r="W16" s="125" t="s">
        <v>136</v>
      </c>
      <c r="X16" s="125" t="s">
        <v>136</v>
      </c>
      <c r="Y16" s="125" t="s">
        <v>136</v>
      </c>
      <c r="Z16" s="124">
        <v>1055</v>
      </c>
      <c r="AA16" s="124">
        <v>1055</v>
      </c>
      <c r="AB16" s="124">
        <v>0</v>
      </c>
      <c r="AC16" s="124">
        <v>247530</v>
      </c>
      <c r="AD16" s="124">
        <v>720</v>
      </c>
      <c r="AE16" s="126">
        <v>248250</v>
      </c>
      <c r="AY16" s="128"/>
      <c r="AZ16" s="128"/>
    </row>
    <row r="17" spans="1:52" s="127" customFormat="1" ht="15" customHeight="1">
      <c r="A17" s="123" t="s">
        <v>150</v>
      </c>
      <c r="B17" s="124">
        <v>9328</v>
      </c>
      <c r="C17" s="124">
        <v>32</v>
      </c>
      <c r="D17" s="124">
        <v>3</v>
      </c>
      <c r="E17" s="124">
        <v>58650</v>
      </c>
      <c r="F17" s="124">
        <v>418</v>
      </c>
      <c r="G17" s="124">
        <v>270</v>
      </c>
      <c r="H17" s="124">
        <v>24897</v>
      </c>
      <c r="I17" s="124">
        <v>132502</v>
      </c>
      <c r="J17" s="124">
        <v>75</v>
      </c>
      <c r="K17" s="124">
        <v>36</v>
      </c>
      <c r="L17" s="124">
        <v>1189</v>
      </c>
      <c r="M17" s="124">
        <v>469</v>
      </c>
      <c r="N17" s="124">
        <v>3</v>
      </c>
      <c r="O17" s="124">
        <v>414</v>
      </c>
      <c r="P17" s="124">
        <v>67978</v>
      </c>
      <c r="Q17" s="124">
        <v>450</v>
      </c>
      <c r="R17" s="124">
        <v>273</v>
      </c>
      <c r="S17" s="124">
        <v>157399</v>
      </c>
      <c r="T17" s="124">
        <v>1264</v>
      </c>
      <c r="U17" s="124">
        <v>505</v>
      </c>
      <c r="V17" s="124">
        <v>417</v>
      </c>
      <c r="W17" s="125" t="s">
        <v>136</v>
      </c>
      <c r="X17" s="125" t="s">
        <v>136</v>
      </c>
      <c r="Y17" s="125" t="s">
        <v>136</v>
      </c>
      <c r="Z17" s="124">
        <v>72593</v>
      </c>
      <c r="AA17" s="124">
        <v>72593</v>
      </c>
      <c r="AB17" s="124">
        <v>0</v>
      </c>
      <c r="AC17" s="124">
        <v>20912484</v>
      </c>
      <c r="AD17" s="124">
        <v>119304</v>
      </c>
      <c r="AE17" s="126">
        <v>21031788</v>
      </c>
      <c r="AY17" s="128"/>
      <c r="AZ17" s="128"/>
    </row>
    <row r="18" spans="1:52" s="127" customFormat="1" ht="15" customHeight="1">
      <c r="A18" s="123" t="s">
        <v>151</v>
      </c>
      <c r="B18" s="124">
        <v>1405</v>
      </c>
      <c r="C18" s="124">
        <v>15</v>
      </c>
      <c r="D18" s="124">
        <v>0</v>
      </c>
      <c r="E18" s="124">
        <v>8939</v>
      </c>
      <c r="F18" s="124">
        <v>107</v>
      </c>
      <c r="G18" s="124">
        <v>27</v>
      </c>
      <c r="H18" s="124">
        <v>3868</v>
      </c>
      <c r="I18" s="124">
        <v>19341</v>
      </c>
      <c r="J18" s="124">
        <v>40</v>
      </c>
      <c r="K18" s="124">
        <v>15</v>
      </c>
      <c r="L18" s="124">
        <v>324</v>
      </c>
      <c r="M18" s="124">
        <v>114</v>
      </c>
      <c r="N18" s="124">
        <v>0</v>
      </c>
      <c r="O18" s="124">
        <v>32</v>
      </c>
      <c r="P18" s="124">
        <v>10344</v>
      </c>
      <c r="Q18" s="124">
        <v>122</v>
      </c>
      <c r="R18" s="124">
        <v>27</v>
      </c>
      <c r="S18" s="124">
        <v>23209</v>
      </c>
      <c r="T18" s="124">
        <v>364</v>
      </c>
      <c r="U18" s="124">
        <v>129</v>
      </c>
      <c r="V18" s="124">
        <v>32</v>
      </c>
      <c r="W18" s="125" t="s">
        <v>136</v>
      </c>
      <c r="X18" s="125" t="s">
        <v>136</v>
      </c>
      <c r="Y18" s="125" t="s">
        <v>136</v>
      </c>
      <c r="Z18" s="124">
        <v>11012</v>
      </c>
      <c r="AA18" s="124">
        <v>11012</v>
      </c>
      <c r="AB18" s="124">
        <v>0</v>
      </c>
      <c r="AC18" s="124">
        <v>2963708</v>
      </c>
      <c r="AD18" s="124">
        <v>16662</v>
      </c>
      <c r="AE18" s="126">
        <v>2980370</v>
      </c>
      <c r="AY18" s="128"/>
      <c r="AZ18" s="128"/>
    </row>
    <row r="19" spans="1:52" s="127" customFormat="1" ht="15" customHeight="1">
      <c r="A19" s="123" t="s">
        <v>152</v>
      </c>
      <c r="B19" s="124">
        <v>538</v>
      </c>
      <c r="C19" s="124">
        <v>3</v>
      </c>
      <c r="D19" s="124">
        <v>0</v>
      </c>
      <c r="E19" s="124">
        <v>5786</v>
      </c>
      <c r="F19" s="124">
        <v>22</v>
      </c>
      <c r="G19" s="124">
        <v>2</v>
      </c>
      <c r="H19" s="124">
        <v>1382</v>
      </c>
      <c r="I19" s="124">
        <v>10295</v>
      </c>
      <c r="J19" s="124">
        <v>6</v>
      </c>
      <c r="K19" s="124">
        <v>3</v>
      </c>
      <c r="L19" s="124">
        <v>50</v>
      </c>
      <c r="M19" s="124">
        <v>25</v>
      </c>
      <c r="N19" s="124">
        <v>0</v>
      </c>
      <c r="O19" s="124">
        <v>4</v>
      </c>
      <c r="P19" s="124">
        <v>6324</v>
      </c>
      <c r="Q19" s="124">
        <v>25</v>
      </c>
      <c r="R19" s="124">
        <v>2</v>
      </c>
      <c r="S19" s="124">
        <v>11677</v>
      </c>
      <c r="T19" s="124">
        <v>56</v>
      </c>
      <c r="U19" s="124">
        <v>28</v>
      </c>
      <c r="V19" s="124">
        <v>4</v>
      </c>
      <c r="W19" s="125" t="s">
        <v>136</v>
      </c>
      <c r="X19" s="125" t="s">
        <v>136</v>
      </c>
      <c r="Y19" s="125" t="s">
        <v>136</v>
      </c>
      <c r="Z19" s="124">
        <v>6691</v>
      </c>
      <c r="AA19" s="124">
        <v>6691</v>
      </c>
      <c r="AB19" s="124">
        <v>0</v>
      </c>
      <c r="AC19" s="124">
        <v>1562282</v>
      </c>
      <c r="AD19" s="124">
        <v>2417</v>
      </c>
      <c r="AE19" s="126">
        <v>1564699</v>
      </c>
      <c r="AY19" s="128"/>
      <c r="AZ19" s="128"/>
    </row>
    <row r="20" spans="1:52" s="127" customFormat="1" ht="15" customHeight="1">
      <c r="A20" s="123" t="s">
        <v>153</v>
      </c>
      <c r="B20" s="124">
        <v>222</v>
      </c>
      <c r="C20" s="124">
        <v>0</v>
      </c>
      <c r="D20" s="124">
        <v>0</v>
      </c>
      <c r="E20" s="124">
        <v>1361</v>
      </c>
      <c r="F20" s="124">
        <v>1</v>
      </c>
      <c r="G20" s="124">
        <v>0</v>
      </c>
      <c r="H20" s="124">
        <v>618</v>
      </c>
      <c r="I20" s="124">
        <v>2542</v>
      </c>
      <c r="J20" s="124">
        <v>0</v>
      </c>
      <c r="K20" s="124">
        <v>0</v>
      </c>
      <c r="L20" s="124">
        <v>3</v>
      </c>
      <c r="M20" s="124">
        <v>1</v>
      </c>
      <c r="N20" s="124">
        <v>0</v>
      </c>
      <c r="O20" s="124">
        <v>0</v>
      </c>
      <c r="P20" s="124">
        <v>1583</v>
      </c>
      <c r="Q20" s="124">
        <v>1</v>
      </c>
      <c r="R20" s="124">
        <v>0</v>
      </c>
      <c r="S20" s="124">
        <v>3160</v>
      </c>
      <c r="T20" s="124">
        <v>3</v>
      </c>
      <c r="U20" s="124">
        <v>1</v>
      </c>
      <c r="V20" s="124">
        <v>0</v>
      </c>
      <c r="W20" s="125" t="s">
        <v>136</v>
      </c>
      <c r="X20" s="125" t="s">
        <v>136</v>
      </c>
      <c r="Y20" s="125" t="s">
        <v>136</v>
      </c>
      <c r="Z20" s="124">
        <v>1692</v>
      </c>
      <c r="AA20" s="124">
        <v>1692</v>
      </c>
      <c r="AB20" s="124">
        <v>0</v>
      </c>
      <c r="AC20" s="124">
        <v>438358</v>
      </c>
      <c r="AD20" s="124">
        <v>138</v>
      </c>
      <c r="AE20" s="126">
        <v>438496</v>
      </c>
      <c r="AY20" s="128"/>
      <c r="AZ20" s="128"/>
    </row>
    <row r="21" spans="1:52" s="127" customFormat="1" ht="15" customHeight="1">
      <c r="A21" s="123" t="s">
        <v>154</v>
      </c>
      <c r="B21" s="124">
        <v>79152</v>
      </c>
      <c r="C21" s="124">
        <v>2162</v>
      </c>
      <c r="D21" s="124">
        <v>190</v>
      </c>
      <c r="E21" s="124">
        <v>441061</v>
      </c>
      <c r="F21" s="124">
        <v>5172</v>
      </c>
      <c r="G21" s="124">
        <v>3278</v>
      </c>
      <c r="H21" s="124">
        <v>192829</v>
      </c>
      <c r="I21" s="124">
        <v>843026</v>
      </c>
      <c r="J21" s="124">
        <v>4511</v>
      </c>
      <c r="K21" s="124">
        <v>3013</v>
      </c>
      <c r="L21" s="124">
        <v>11988</v>
      </c>
      <c r="M21" s="124">
        <v>6437</v>
      </c>
      <c r="N21" s="124">
        <v>236</v>
      </c>
      <c r="O21" s="124">
        <v>4179</v>
      </c>
      <c r="P21" s="124">
        <v>520213</v>
      </c>
      <c r="Q21" s="124">
        <v>7334</v>
      </c>
      <c r="R21" s="124">
        <v>3468</v>
      </c>
      <c r="S21" s="124">
        <v>1035855</v>
      </c>
      <c r="T21" s="124">
        <v>16499</v>
      </c>
      <c r="U21" s="124">
        <v>9450</v>
      </c>
      <c r="V21" s="124">
        <v>4415</v>
      </c>
      <c r="W21" s="125" t="s">
        <v>136</v>
      </c>
      <c r="X21" s="125" t="s">
        <v>136</v>
      </c>
      <c r="Y21" s="125" t="s">
        <v>136</v>
      </c>
      <c r="Z21" s="124">
        <v>562389</v>
      </c>
      <c r="AA21" s="124">
        <v>562389</v>
      </c>
      <c r="AB21" s="124">
        <v>0</v>
      </c>
      <c r="AC21" s="124">
        <v>150219998</v>
      </c>
      <c r="AD21" s="124">
        <v>1708322</v>
      </c>
      <c r="AE21" s="126">
        <v>151928320</v>
      </c>
      <c r="AY21" s="128"/>
      <c r="AZ21" s="128"/>
    </row>
    <row r="22" spans="1:52" s="127" customFormat="1" ht="15" customHeight="1">
      <c r="A22" s="123" t="s">
        <v>155</v>
      </c>
      <c r="B22" s="124">
        <v>1591</v>
      </c>
      <c r="C22" s="124">
        <v>15</v>
      </c>
      <c r="D22" s="124">
        <v>1</v>
      </c>
      <c r="E22" s="124">
        <v>9733</v>
      </c>
      <c r="F22" s="124">
        <v>62</v>
      </c>
      <c r="G22" s="124">
        <v>6</v>
      </c>
      <c r="H22" s="124">
        <v>4352</v>
      </c>
      <c r="I22" s="124">
        <v>23030</v>
      </c>
      <c r="J22" s="124">
        <v>37</v>
      </c>
      <c r="K22" s="124">
        <v>15</v>
      </c>
      <c r="L22" s="124">
        <v>187</v>
      </c>
      <c r="M22" s="124">
        <v>67</v>
      </c>
      <c r="N22" s="124">
        <v>1</v>
      </c>
      <c r="O22" s="124">
        <v>12</v>
      </c>
      <c r="P22" s="124">
        <v>11324</v>
      </c>
      <c r="Q22" s="124">
        <v>77</v>
      </c>
      <c r="R22" s="124">
        <v>7</v>
      </c>
      <c r="S22" s="124">
        <v>27382</v>
      </c>
      <c r="T22" s="124">
        <v>224</v>
      </c>
      <c r="U22" s="124">
        <v>82</v>
      </c>
      <c r="V22" s="124">
        <v>13</v>
      </c>
      <c r="W22" s="125" t="s">
        <v>136</v>
      </c>
      <c r="X22" s="125" t="s">
        <v>136</v>
      </c>
      <c r="Y22" s="125" t="s">
        <v>136</v>
      </c>
      <c r="Z22" s="124">
        <v>8578</v>
      </c>
      <c r="AA22" s="124">
        <v>8578</v>
      </c>
      <c r="AB22" s="124">
        <v>0</v>
      </c>
      <c r="AC22" s="124">
        <v>3630844</v>
      </c>
      <c r="AD22" s="124">
        <v>8215</v>
      </c>
      <c r="AE22" s="126">
        <v>3639059</v>
      </c>
      <c r="AY22" s="128"/>
      <c r="AZ22" s="128"/>
    </row>
    <row r="23" spans="1:52" s="127" customFormat="1" ht="15" customHeight="1">
      <c r="A23" s="123" t="s">
        <v>156</v>
      </c>
      <c r="B23" s="124">
        <v>502</v>
      </c>
      <c r="C23" s="124">
        <v>37</v>
      </c>
      <c r="D23" s="124">
        <v>2</v>
      </c>
      <c r="E23" s="124">
        <v>5088</v>
      </c>
      <c r="F23" s="124">
        <v>241</v>
      </c>
      <c r="G23" s="124">
        <v>69</v>
      </c>
      <c r="H23" s="124">
        <v>1114</v>
      </c>
      <c r="I23" s="124">
        <v>7756</v>
      </c>
      <c r="J23" s="124">
        <v>74</v>
      </c>
      <c r="K23" s="124">
        <v>42</v>
      </c>
      <c r="L23" s="124">
        <v>488</v>
      </c>
      <c r="M23" s="124">
        <v>286</v>
      </c>
      <c r="N23" s="124">
        <v>2</v>
      </c>
      <c r="O23" s="124">
        <v>82</v>
      </c>
      <c r="P23" s="124">
        <v>5590</v>
      </c>
      <c r="Q23" s="124">
        <v>278</v>
      </c>
      <c r="R23" s="124">
        <v>71</v>
      </c>
      <c r="S23" s="124">
        <v>8870</v>
      </c>
      <c r="T23" s="124">
        <v>562</v>
      </c>
      <c r="U23" s="124">
        <v>328</v>
      </c>
      <c r="V23" s="124">
        <v>84</v>
      </c>
      <c r="W23" s="125" t="s">
        <v>136</v>
      </c>
      <c r="X23" s="125" t="s">
        <v>136</v>
      </c>
      <c r="Y23" s="125" t="s">
        <v>136</v>
      </c>
      <c r="Z23" s="124">
        <v>6172</v>
      </c>
      <c r="AA23" s="124">
        <v>6172</v>
      </c>
      <c r="AB23" s="124">
        <v>0</v>
      </c>
      <c r="AC23" s="124">
        <v>1336703</v>
      </c>
      <c r="AD23" s="124">
        <v>36618</v>
      </c>
      <c r="AE23" s="126">
        <v>1373321</v>
      </c>
      <c r="AY23" s="128"/>
      <c r="AZ23" s="128"/>
    </row>
    <row r="24" spans="1:52" s="127" customFormat="1" ht="15" customHeight="1">
      <c r="A24" s="123" t="s">
        <v>157</v>
      </c>
      <c r="B24" s="124">
        <v>78</v>
      </c>
      <c r="C24" s="124">
        <v>1</v>
      </c>
      <c r="D24" s="124">
        <v>0</v>
      </c>
      <c r="E24" s="124">
        <v>933</v>
      </c>
      <c r="F24" s="124">
        <v>1</v>
      </c>
      <c r="G24" s="124">
        <v>1</v>
      </c>
      <c r="H24" s="124">
        <v>204</v>
      </c>
      <c r="I24" s="124">
        <v>1614</v>
      </c>
      <c r="J24" s="124">
        <v>1</v>
      </c>
      <c r="K24" s="124">
        <v>1</v>
      </c>
      <c r="L24" s="124">
        <v>4</v>
      </c>
      <c r="M24" s="124">
        <v>1</v>
      </c>
      <c r="N24" s="124">
        <v>0</v>
      </c>
      <c r="O24" s="124">
        <v>1</v>
      </c>
      <c r="P24" s="124">
        <v>1011</v>
      </c>
      <c r="Q24" s="124">
        <v>2</v>
      </c>
      <c r="R24" s="124">
        <v>1</v>
      </c>
      <c r="S24" s="124">
        <v>1818</v>
      </c>
      <c r="T24" s="124">
        <v>5</v>
      </c>
      <c r="U24" s="124">
        <v>2</v>
      </c>
      <c r="V24" s="124">
        <v>1</v>
      </c>
      <c r="W24" s="125" t="s">
        <v>136</v>
      </c>
      <c r="X24" s="125" t="s">
        <v>136</v>
      </c>
      <c r="Y24" s="125" t="s">
        <v>136</v>
      </c>
      <c r="Z24" s="124">
        <v>1259</v>
      </c>
      <c r="AA24" s="124">
        <v>1259</v>
      </c>
      <c r="AB24" s="124">
        <v>0</v>
      </c>
      <c r="AC24" s="124">
        <v>271736</v>
      </c>
      <c r="AD24" s="124">
        <v>302</v>
      </c>
      <c r="AE24" s="126">
        <v>272038</v>
      </c>
      <c r="AY24" s="128"/>
      <c r="AZ24" s="128"/>
    </row>
    <row r="25" spans="1:52" s="127" customFormat="1" ht="15" customHeight="1">
      <c r="A25" s="123" t="s">
        <v>158</v>
      </c>
      <c r="B25" s="124">
        <v>520</v>
      </c>
      <c r="C25" s="124">
        <v>3</v>
      </c>
      <c r="D25" s="124">
        <v>0</v>
      </c>
      <c r="E25" s="124">
        <v>5687</v>
      </c>
      <c r="F25" s="124">
        <v>39</v>
      </c>
      <c r="G25" s="124">
        <v>11</v>
      </c>
      <c r="H25" s="124">
        <v>1294</v>
      </c>
      <c r="I25" s="124">
        <v>10257</v>
      </c>
      <c r="J25" s="124">
        <v>10</v>
      </c>
      <c r="K25" s="124">
        <v>3</v>
      </c>
      <c r="L25" s="124">
        <v>95</v>
      </c>
      <c r="M25" s="124">
        <v>44</v>
      </c>
      <c r="N25" s="124">
        <v>0</v>
      </c>
      <c r="O25" s="124">
        <v>13</v>
      </c>
      <c r="P25" s="124">
        <v>6207</v>
      </c>
      <c r="Q25" s="124">
        <v>42</v>
      </c>
      <c r="R25" s="124">
        <v>11</v>
      </c>
      <c r="S25" s="124">
        <v>11551</v>
      </c>
      <c r="T25" s="124">
        <v>105</v>
      </c>
      <c r="U25" s="124">
        <v>47</v>
      </c>
      <c r="V25" s="124">
        <v>13</v>
      </c>
      <c r="W25" s="125" t="s">
        <v>136</v>
      </c>
      <c r="X25" s="125" t="s">
        <v>136</v>
      </c>
      <c r="Y25" s="125" t="s">
        <v>136</v>
      </c>
      <c r="Z25" s="124">
        <v>6560</v>
      </c>
      <c r="AA25" s="124">
        <v>6560</v>
      </c>
      <c r="AB25" s="124">
        <v>0</v>
      </c>
      <c r="AC25" s="124">
        <v>1620996</v>
      </c>
      <c r="AD25" s="124">
        <v>6465</v>
      </c>
      <c r="AE25" s="126">
        <v>1627461</v>
      </c>
      <c r="AY25" s="128"/>
      <c r="AZ25" s="128"/>
    </row>
    <row r="26" spans="1:52" s="127" customFormat="1" ht="15" customHeight="1">
      <c r="A26" s="123" t="s">
        <v>159</v>
      </c>
      <c r="B26" s="124">
        <v>3426</v>
      </c>
      <c r="C26" s="124">
        <v>20</v>
      </c>
      <c r="D26" s="124">
        <v>0</v>
      </c>
      <c r="E26" s="124">
        <v>19964</v>
      </c>
      <c r="F26" s="124">
        <v>82</v>
      </c>
      <c r="G26" s="124">
        <v>15</v>
      </c>
      <c r="H26" s="124">
        <v>9308</v>
      </c>
      <c r="I26" s="124">
        <v>44739</v>
      </c>
      <c r="J26" s="124">
        <v>50</v>
      </c>
      <c r="K26" s="124">
        <v>20</v>
      </c>
      <c r="L26" s="124">
        <v>224</v>
      </c>
      <c r="M26" s="124">
        <v>91</v>
      </c>
      <c r="N26" s="124">
        <v>0</v>
      </c>
      <c r="O26" s="124">
        <v>15</v>
      </c>
      <c r="P26" s="124">
        <v>23390</v>
      </c>
      <c r="Q26" s="124">
        <v>102</v>
      </c>
      <c r="R26" s="124">
        <v>15</v>
      </c>
      <c r="S26" s="124">
        <v>54047</v>
      </c>
      <c r="T26" s="124">
        <v>274</v>
      </c>
      <c r="U26" s="124">
        <v>111</v>
      </c>
      <c r="V26" s="124">
        <v>15</v>
      </c>
      <c r="W26" s="125" t="s">
        <v>136</v>
      </c>
      <c r="X26" s="125" t="s">
        <v>136</v>
      </c>
      <c r="Y26" s="125" t="s">
        <v>136</v>
      </c>
      <c r="Z26" s="124">
        <v>24597</v>
      </c>
      <c r="AA26" s="124">
        <v>24597</v>
      </c>
      <c r="AB26" s="124">
        <v>0</v>
      </c>
      <c r="AC26" s="124">
        <v>7083527</v>
      </c>
      <c r="AD26" s="124">
        <v>11047</v>
      </c>
      <c r="AE26" s="126">
        <v>7094574</v>
      </c>
      <c r="AY26" s="128"/>
      <c r="AZ26" s="128"/>
    </row>
    <row r="27" spans="1:52" s="127" customFormat="1" ht="15" customHeight="1">
      <c r="A27" s="123" t="s">
        <v>160</v>
      </c>
      <c r="B27" s="124">
        <v>77</v>
      </c>
      <c r="C27" s="124">
        <v>1</v>
      </c>
      <c r="D27" s="124">
        <v>0</v>
      </c>
      <c r="E27" s="124">
        <v>461</v>
      </c>
      <c r="F27" s="124">
        <v>0</v>
      </c>
      <c r="G27" s="124">
        <v>1</v>
      </c>
      <c r="H27" s="124">
        <v>206</v>
      </c>
      <c r="I27" s="124">
        <v>942</v>
      </c>
      <c r="J27" s="124">
        <v>1</v>
      </c>
      <c r="K27" s="124">
        <v>1</v>
      </c>
      <c r="L27" s="124">
        <v>0</v>
      </c>
      <c r="M27" s="124">
        <v>0</v>
      </c>
      <c r="N27" s="124">
        <v>0</v>
      </c>
      <c r="O27" s="124">
        <v>2</v>
      </c>
      <c r="P27" s="124">
        <v>538</v>
      </c>
      <c r="Q27" s="124">
        <v>1</v>
      </c>
      <c r="R27" s="124">
        <v>1</v>
      </c>
      <c r="S27" s="124">
        <v>1148</v>
      </c>
      <c r="T27" s="124">
        <v>1</v>
      </c>
      <c r="U27" s="124">
        <v>1</v>
      </c>
      <c r="V27" s="124">
        <v>2</v>
      </c>
      <c r="W27" s="125" t="s">
        <v>136</v>
      </c>
      <c r="X27" s="125" t="s">
        <v>136</v>
      </c>
      <c r="Y27" s="125" t="s">
        <v>136</v>
      </c>
      <c r="Z27" s="124">
        <v>568</v>
      </c>
      <c r="AA27" s="124">
        <v>568</v>
      </c>
      <c r="AB27" s="124">
        <v>0</v>
      </c>
      <c r="AC27" s="124">
        <v>153954</v>
      </c>
      <c r="AD27" s="124">
        <v>493</v>
      </c>
      <c r="AE27" s="126">
        <v>154447</v>
      </c>
      <c r="AY27" s="128"/>
      <c r="AZ27" s="128"/>
    </row>
    <row r="28" spans="1:52" s="127" customFormat="1" ht="15" customHeight="1">
      <c r="A28" s="123" t="s">
        <v>161</v>
      </c>
      <c r="B28" s="124">
        <v>9</v>
      </c>
      <c r="C28" s="124">
        <v>0</v>
      </c>
      <c r="D28" s="124">
        <v>0</v>
      </c>
      <c r="E28" s="124">
        <v>381</v>
      </c>
      <c r="F28" s="124">
        <v>3</v>
      </c>
      <c r="G28" s="124">
        <v>0</v>
      </c>
      <c r="H28" s="124">
        <v>30</v>
      </c>
      <c r="I28" s="124">
        <v>635</v>
      </c>
      <c r="J28" s="124">
        <v>0</v>
      </c>
      <c r="K28" s="124">
        <v>0</v>
      </c>
      <c r="L28" s="124">
        <v>8</v>
      </c>
      <c r="M28" s="124">
        <v>3</v>
      </c>
      <c r="N28" s="124">
        <v>0</v>
      </c>
      <c r="O28" s="124">
        <v>0</v>
      </c>
      <c r="P28" s="124">
        <v>390</v>
      </c>
      <c r="Q28" s="124">
        <v>3</v>
      </c>
      <c r="R28" s="124">
        <v>0</v>
      </c>
      <c r="S28" s="124">
        <v>665</v>
      </c>
      <c r="T28" s="124">
        <v>8</v>
      </c>
      <c r="U28" s="124">
        <v>3</v>
      </c>
      <c r="V28" s="124">
        <v>0</v>
      </c>
      <c r="W28" s="125" t="s">
        <v>136</v>
      </c>
      <c r="X28" s="125" t="s">
        <v>136</v>
      </c>
      <c r="Y28" s="125" t="s">
        <v>136</v>
      </c>
      <c r="Z28" s="124">
        <v>420</v>
      </c>
      <c r="AA28" s="124">
        <v>420</v>
      </c>
      <c r="AB28" s="124">
        <v>0</v>
      </c>
      <c r="AC28" s="124">
        <v>93909</v>
      </c>
      <c r="AD28" s="124">
        <v>317</v>
      </c>
      <c r="AE28" s="126">
        <v>94226</v>
      </c>
      <c r="AY28" s="128"/>
      <c r="AZ28" s="128"/>
    </row>
    <row r="29" spans="1:52" s="127" customFormat="1" ht="15" customHeight="1">
      <c r="A29" s="123" t="s">
        <v>162</v>
      </c>
      <c r="B29" s="124">
        <v>2072</v>
      </c>
      <c r="C29" s="124">
        <v>22</v>
      </c>
      <c r="D29" s="124">
        <v>0</v>
      </c>
      <c r="E29" s="124">
        <v>17835</v>
      </c>
      <c r="F29" s="124">
        <v>178</v>
      </c>
      <c r="G29" s="124">
        <v>30</v>
      </c>
      <c r="H29" s="124">
        <v>5291</v>
      </c>
      <c r="I29" s="124">
        <v>37884</v>
      </c>
      <c r="J29" s="124">
        <v>53</v>
      </c>
      <c r="K29" s="124">
        <v>25</v>
      </c>
      <c r="L29" s="124">
        <v>488</v>
      </c>
      <c r="M29" s="124">
        <v>198</v>
      </c>
      <c r="N29" s="124">
        <v>0</v>
      </c>
      <c r="O29" s="124">
        <v>43</v>
      </c>
      <c r="P29" s="124">
        <v>19907</v>
      </c>
      <c r="Q29" s="124">
        <v>200</v>
      </c>
      <c r="R29" s="124">
        <v>30</v>
      </c>
      <c r="S29" s="124">
        <v>43175</v>
      </c>
      <c r="T29" s="124">
        <v>541</v>
      </c>
      <c r="U29" s="124">
        <v>223</v>
      </c>
      <c r="V29" s="124">
        <v>43</v>
      </c>
      <c r="W29" s="125" t="s">
        <v>136</v>
      </c>
      <c r="X29" s="125" t="s">
        <v>136</v>
      </c>
      <c r="Y29" s="125" t="s">
        <v>136</v>
      </c>
      <c r="Z29" s="124">
        <v>21098</v>
      </c>
      <c r="AA29" s="124">
        <v>21098</v>
      </c>
      <c r="AB29" s="124">
        <v>0</v>
      </c>
      <c r="AC29" s="124">
        <v>5626198</v>
      </c>
      <c r="AD29" s="124">
        <v>22912</v>
      </c>
      <c r="AE29" s="126">
        <v>5649110</v>
      </c>
      <c r="AY29" s="128"/>
      <c r="AZ29" s="128"/>
    </row>
    <row r="30" spans="1:52" s="127" customFormat="1" ht="15" customHeight="1">
      <c r="A30" s="123" t="s">
        <v>163</v>
      </c>
      <c r="B30" s="124">
        <v>260</v>
      </c>
      <c r="C30" s="124">
        <v>3</v>
      </c>
      <c r="D30" s="124">
        <v>0</v>
      </c>
      <c r="E30" s="124">
        <v>2801</v>
      </c>
      <c r="F30" s="124">
        <v>53</v>
      </c>
      <c r="G30" s="124">
        <v>6</v>
      </c>
      <c r="H30" s="124">
        <v>607</v>
      </c>
      <c r="I30" s="124">
        <v>5362</v>
      </c>
      <c r="J30" s="124">
        <v>9</v>
      </c>
      <c r="K30" s="124">
        <v>3</v>
      </c>
      <c r="L30" s="124">
        <v>118</v>
      </c>
      <c r="M30" s="124">
        <v>62</v>
      </c>
      <c r="N30" s="124">
        <v>0</v>
      </c>
      <c r="O30" s="124">
        <v>7</v>
      </c>
      <c r="P30" s="124">
        <v>3061</v>
      </c>
      <c r="Q30" s="124">
        <v>56</v>
      </c>
      <c r="R30" s="124">
        <v>6</v>
      </c>
      <c r="S30" s="124">
        <v>5969</v>
      </c>
      <c r="T30" s="124">
        <v>127</v>
      </c>
      <c r="U30" s="124">
        <v>65</v>
      </c>
      <c r="V30" s="124">
        <v>7</v>
      </c>
      <c r="W30" s="125" t="s">
        <v>136</v>
      </c>
      <c r="X30" s="125" t="s">
        <v>136</v>
      </c>
      <c r="Y30" s="125" t="s">
        <v>136</v>
      </c>
      <c r="Z30" s="124">
        <v>3255</v>
      </c>
      <c r="AA30" s="124">
        <v>3255</v>
      </c>
      <c r="AB30" s="124">
        <v>0</v>
      </c>
      <c r="AC30" s="124">
        <v>752217</v>
      </c>
      <c r="AD30" s="124">
        <v>4796</v>
      </c>
      <c r="AE30" s="126">
        <v>757013</v>
      </c>
      <c r="AY30" s="128"/>
      <c r="AZ30" s="128"/>
    </row>
    <row r="31" spans="1:52" s="127" customFormat="1" ht="15" customHeight="1">
      <c r="A31" s="123" t="s">
        <v>164</v>
      </c>
      <c r="B31" s="124">
        <v>241</v>
      </c>
      <c r="C31" s="124">
        <v>1</v>
      </c>
      <c r="D31" s="124">
        <v>0</v>
      </c>
      <c r="E31" s="124">
        <v>3859</v>
      </c>
      <c r="F31" s="124">
        <v>9</v>
      </c>
      <c r="G31" s="124">
        <v>1</v>
      </c>
      <c r="H31" s="124">
        <v>609</v>
      </c>
      <c r="I31" s="124">
        <v>6455</v>
      </c>
      <c r="J31" s="124">
        <v>2</v>
      </c>
      <c r="K31" s="124">
        <v>1</v>
      </c>
      <c r="L31" s="124">
        <v>22</v>
      </c>
      <c r="M31" s="124">
        <v>9</v>
      </c>
      <c r="N31" s="124">
        <v>0</v>
      </c>
      <c r="O31" s="124">
        <v>1</v>
      </c>
      <c r="P31" s="124">
        <v>4100</v>
      </c>
      <c r="Q31" s="124">
        <v>10</v>
      </c>
      <c r="R31" s="124">
        <v>1</v>
      </c>
      <c r="S31" s="124">
        <v>7064</v>
      </c>
      <c r="T31" s="124">
        <v>24</v>
      </c>
      <c r="U31" s="124">
        <v>10</v>
      </c>
      <c r="V31" s="124">
        <v>1</v>
      </c>
      <c r="W31" s="125" t="s">
        <v>136</v>
      </c>
      <c r="X31" s="125" t="s">
        <v>136</v>
      </c>
      <c r="Y31" s="125" t="s">
        <v>136</v>
      </c>
      <c r="Z31" s="124">
        <v>4315</v>
      </c>
      <c r="AA31" s="124">
        <v>4315</v>
      </c>
      <c r="AB31" s="124">
        <v>0</v>
      </c>
      <c r="AC31" s="124">
        <v>967227</v>
      </c>
      <c r="AD31" s="124">
        <v>767</v>
      </c>
      <c r="AE31" s="126">
        <v>967994</v>
      </c>
      <c r="AY31" s="128"/>
      <c r="AZ31" s="128"/>
    </row>
    <row r="32" spans="1:52" s="127" customFormat="1" ht="15" customHeight="1">
      <c r="A32" s="123" t="s">
        <v>165</v>
      </c>
      <c r="B32" s="124">
        <v>9388</v>
      </c>
      <c r="C32" s="124">
        <v>185</v>
      </c>
      <c r="D32" s="124">
        <v>3</v>
      </c>
      <c r="E32" s="124">
        <v>102454</v>
      </c>
      <c r="F32" s="124">
        <v>2042</v>
      </c>
      <c r="G32" s="124">
        <v>1077</v>
      </c>
      <c r="H32" s="124">
        <v>24078</v>
      </c>
      <c r="I32" s="124">
        <v>199877</v>
      </c>
      <c r="J32" s="124">
        <v>406</v>
      </c>
      <c r="K32" s="124">
        <v>266</v>
      </c>
      <c r="L32" s="124">
        <v>4395</v>
      </c>
      <c r="M32" s="124">
        <v>2586</v>
      </c>
      <c r="N32" s="124">
        <v>5</v>
      </c>
      <c r="O32" s="124">
        <v>1443</v>
      </c>
      <c r="P32" s="124">
        <v>111842</v>
      </c>
      <c r="Q32" s="124">
        <v>2227</v>
      </c>
      <c r="R32" s="124">
        <v>1080</v>
      </c>
      <c r="S32" s="124">
        <v>223955</v>
      </c>
      <c r="T32" s="124">
        <v>4801</v>
      </c>
      <c r="U32" s="124">
        <v>2852</v>
      </c>
      <c r="V32" s="124">
        <v>1448</v>
      </c>
      <c r="W32" s="125" t="s">
        <v>136</v>
      </c>
      <c r="X32" s="125" t="s">
        <v>136</v>
      </c>
      <c r="Y32" s="125" t="s">
        <v>136</v>
      </c>
      <c r="Z32" s="124">
        <v>120297</v>
      </c>
      <c r="AA32" s="124">
        <v>120297</v>
      </c>
      <c r="AB32" s="124">
        <v>0</v>
      </c>
      <c r="AC32" s="124">
        <v>30685715</v>
      </c>
      <c r="AD32" s="124">
        <v>486283</v>
      </c>
      <c r="AE32" s="126">
        <v>31171998</v>
      </c>
      <c r="AY32" s="128"/>
      <c r="AZ32" s="128"/>
    </row>
    <row r="33" spans="1:52" s="127" customFormat="1" ht="15" customHeight="1">
      <c r="A33" s="123" t="s">
        <v>166</v>
      </c>
      <c r="B33" s="124">
        <v>621</v>
      </c>
      <c r="C33" s="124">
        <v>12</v>
      </c>
      <c r="D33" s="124">
        <v>1</v>
      </c>
      <c r="E33" s="124">
        <v>7972</v>
      </c>
      <c r="F33" s="124">
        <v>38</v>
      </c>
      <c r="G33" s="124">
        <v>40</v>
      </c>
      <c r="H33" s="124">
        <v>1568</v>
      </c>
      <c r="I33" s="124">
        <v>14346</v>
      </c>
      <c r="J33" s="124">
        <v>22</v>
      </c>
      <c r="K33" s="124">
        <v>17</v>
      </c>
      <c r="L33" s="124">
        <v>87</v>
      </c>
      <c r="M33" s="124">
        <v>42</v>
      </c>
      <c r="N33" s="124">
        <v>3</v>
      </c>
      <c r="O33" s="124">
        <v>57</v>
      </c>
      <c r="P33" s="124">
        <v>8593</v>
      </c>
      <c r="Q33" s="124">
        <v>50</v>
      </c>
      <c r="R33" s="124">
        <v>41</v>
      </c>
      <c r="S33" s="124">
        <v>15914</v>
      </c>
      <c r="T33" s="124">
        <v>109</v>
      </c>
      <c r="U33" s="124">
        <v>59</v>
      </c>
      <c r="V33" s="124">
        <v>60</v>
      </c>
      <c r="W33" s="125" t="s">
        <v>136</v>
      </c>
      <c r="X33" s="125" t="s">
        <v>136</v>
      </c>
      <c r="Y33" s="125" t="s">
        <v>136</v>
      </c>
      <c r="Z33" s="124">
        <v>9102</v>
      </c>
      <c r="AA33" s="124">
        <v>9102</v>
      </c>
      <c r="AB33" s="124">
        <v>0</v>
      </c>
      <c r="AC33" s="124">
        <v>2042247</v>
      </c>
      <c r="AD33" s="124">
        <v>15102</v>
      </c>
      <c r="AE33" s="126">
        <v>2057349</v>
      </c>
      <c r="AY33" s="128"/>
      <c r="AZ33" s="128"/>
    </row>
    <row r="34" spans="1:52" s="127" customFormat="1" ht="15" customHeight="1">
      <c r="A34" s="123" t="s">
        <v>167</v>
      </c>
      <c r="B34" s="124">
        <v>67</v>
      </c>
      <c r="C34" s="124">
        <v>0</v>
      </c>
      <c r="D34" s="124">
        <v>0</v>
      </c>
      <c r="E34" s="124">
        <v>1040</v>
      </c>
      <c r="F34" s="124">
        <v>1</v>
      </c>
      <c r="G34" s="124">
        <v>0</v>
      </c>
      <c r="H34" s="124">
        <v>164</v>
      </c>
      <c r="I34" s="124">
        <v>1783</v>
      </c>
      <c r="J34" s="124">
        <v>0</v>
      </c>
      <c r="K34" s="124">
        <v>0</v>
      </c>
      <c r="L34" s="124">
        <v>3</v>
      </c>
      <c r="M34" s="124">
        <v>0</v>
      </c>
      <c r="N34" s="124">
        <v>0</v>
      </c>
      <c r="O34" s="124">
        <v>0</v>
      </c>
      <c r="P34" s="124">
        <v>1107</v>
      </c>
      <c r="Q34" s="124">
        <v>1</v>
      </c>
      <c r="R34" s="124">
        <v>0</v>
      </c>
      <c r="S34" s="124">
        <v>1947</v>
      </c>
      <c r="T34" s="124">
        <v>3</v>
      </c>
      <c r="U34" s="124">
        <v>0</v>
      </c>
      <c r="V34" s="124">
        <v>0</v>
      </c>
      <c r="W34" s="125" t="s">
        <v>136</v>
      </c>
      <c r="X34" s="125" t="s">
        <v>136</v>
      </c>
      <c r="Y34" s="125" t="s">
        <v>136</v>
      </c>
      <c r="Z34" s="124">
        <v>1152</v>
      </c>
      <c r="AA34" s="124">
        <v>1152</v>
      </c>
      <c r="AB34" s="124">
        <v>0</v>
      </c>
      <c r="AC34" s="124">
        <v>271813</v>
      </c>
      <c r="AD34" s="124">
        <v>0</v>
      </c>
      <c r="AE34" s="126">
        <v>271813</v>
      </c>
      <c r="AY34" s="128"/>
      <c r="AZ34" s="128"/>
    </row>
    <row r="35" spans="1:52" s="127" customFormat="1" ht="15" customHeight="1">
      <c r="A35" s="123" t="s">
        <v>168</v>
      </c>
      <c r="B35" s="124">
        <v>13999</v>
      </c>
      <c r="C35" s="124">
        <v>98</v>
      </c>
      <c r="D35" s="124">
        <v>2</v>
      </c>
      <c r="E35" s="124">
        <v>106781</v>
      </c>
      <c r="F35" s="124">
        <v>714</v>
      </c>
      <c r="G35" s="124">
        <v>159</v>
      </c>
      <c r="H35" s="124">
        <v>38000</v>
      </c>
      <c r="I35" s="124">
        <v>227342</v>
      </c>
      <c r="J35" s="124">
        <v>261</v>
      </c>
      <c r="K35" s="124">
        <v>123</v>
      </c>
      <c r="L35" s="124">
        <v>1953</v>
      </c>
      <c r="M35" s="124">
        <v>814</v>
      </c>
      <c r="N35" s="124">
        <v>2</v>
      </c>
      <c r="O35" s="124">
        <v>208</v>
      </c>
      <c r="P35" s="124">
        <v>120780</v>
      </c>
      <c r="Q35" s="124">
        <v>812</v>
      </c>
      <c r="R35" s="124">
        <v>161</v>
      </c>
      <c r="S35" s="124">
        <v>265342</v>
      </c>
      <c r="T35" s="124">
        <v>2214</v>
      </c>
      <c r="U35" s="124">
        <v>937</v>
      </c>
      <c r="V35" s="124">
        <v>210</v>
      </c>
      <c r="W35" s="125" t="s">
        <v>136</v>
      </c>
      <c r="X35" s="125" t="s">
        <v>136</v>
      </c>
      <c r="Y35" s="125" t="s">
        <v>136</v>
      </c>
      <c r="Z35" s="124">
        <v>127155</v>
      </c>
      <c r="AA35" s="124">
        <v>127155</v>
      </c>
      <c r="AB35" s="124">
        <v>0</v>
      </c>
      <c r="AC35" s="124">
        <v>35249686</v>
      </c>
      <c r="AD35" s="124">
        <v>116211</v>
      </c>
      <c r="AE35" s="126">
        <v>35365897</v>
      </c>
      <c r="AY35" s="128"/>
      <c r="AZ35" s="128"/>
    </row>
    <row r="36" spans="1:52" s="127" customFormat="1" ht="15" customHeight="1">
      <c r="A36" s="123" t="s">
        <v>169</v>
      </c>
      <c r="B36" s="124">
        <v>13366</v>
      </c>
      <c r="C36" s="124">
        <v>559</v>
      </c>
      <c r="D36" s="124">
        <v>6</v>
      </c>
      <c r="E36" s="124">
        <v>82390</v>
      </c>
      <c r="F36" s="124">
        <v>1128</v>
      </c>
      <c r="G36" s="124">
        <v>548</v>
      </c>
      <c r="H36" s="124">
        <v>35240</v>
      </c>
      <c r="I36" s="124">
        <v>162338</v>
      </c>
      <c r="J36" s="124">
        <v>1396</v>
      </c>
      <c r="K36" s="124">
        <v>940</v>
      </c>
      <c r="L36" s="124">
        <v>2645</v>
      </c>
      <c r="M36" s="124">
        <v>1660</v>
      </c>
      <c r="N36" s="124">
        <v>9</v>
      </c>
      <c r="O36" s="124">
        <v>718</v>
      </c>
      <c r="P36" s="124">
        <v>95756</v>
      </c>
      <c r="Q36" s="124">
        <v>1687</v>
      </c>
      <c r="R36" s="124">
        <v>554</v>
      </c>
      <c r="S36" s="124">
        <v>197578</v>
      </c>
      <c r="T36" s="124">
        <v>4041</v>
      </c>
      <c r="U36" s="124">
        <v>2600</v>
      </c>
      <c r="V36" s="124">
        <v>727</v>
      </c>
      <c r="W36" s="125" t="s">
        <v>136</v>
      </c>
      <c r="X36" s="125" t="s">
        <v>136</v>
      </c>
      <c r="Y36" s="125" t="s">
        <v>136</v>
      </c>
      <c r="Z36" s="124">
        <v>111936</v>
      </c>
      <c r="AA36" s="124">
        <v>111936</v>
      </c>
      <c r="AB36" s="124">
        <v>0</v>
      </c>
      <c r="AC36" s="124">
        <v>28489106</v>
      </c>
      <c r="AD36" s="124">
        <v>375677</v>
      </c>
      <c r="AE36" s="126">
        <v>28864783</v>
      </c>
      <c r="AY36" s="128"/>
      <c r="AZ36" s="128"/>
    </row>
    <row r="37" spans="1:52" s="127" customFormat="1" ht="15" customHeight="1">
      <c r="A37" s="123" t="s">
        <v>170</v>
      </c>
      <c r="B37" s="124">
        <v>229</v>
      </c>
      <c r="C37" s="124">
        <v>1</v>
      </c>
      <c r="D37" s="124">
        <v>0</v>
      </c>
      <c r="E37" s="124">
        <v>1929</v>
      </c>
      <c r="F37" s="124">
        <v>20</v>
      </c>
      <c r="G37" s="124">
        <v>1</v>
      </c>
      <c r="H37" s="124">
        <v>612</v>
      </c>
      <c r="I37" s="124">
        <v>4162</v>
      </c>
      <c r="J37" s="124">
        <v>5</v>
      </c>
      <c r="K37" s="124">
        <v>1</v>
      </c>
      <c r="L37" s="124">
        <v>50</v>
      </c>
      <c r="M37" s="124">
        <v>22</v>
      </c>
      <c r="N37" s="124">
        <v>0</v>
      </c>
      <c r="O37" s="124">
        <v>1</v>
      </c>
      <c r="P37" s="124">
        <v>2158</v>
      </c>
      <c r="Q37" s="124">
        <v>21</v>
      </c>
      <c r="R37" s="124">
        <v>1</v>
      </c>
      <c r="S37" s="124">
        <v>4774</v>
      </c>
      <c r="T37" s="124">
        <v>55</v>
      </c>
      <c r="U37" s="124">
        <v>23</v>
      </c>
      <c r="V37" s="124">
        <v>1</v>
      </c>
      <c r="W37" s="125" t="s">
        <v>136</v>
      </c>
      <c r="X37" s="125" t="s">
        <v>136</v>
      </c>
      <c r="Y37" s="125" t="s">
        <v>136</v>
      </c>
      <c r="Z37" s="124">
        <v>2258</v>
      </c>
      <c r="AA37" s="124">
        <v>2258</v>
      </c>
      <c r="AB37" s="124">
        <v>0</v>
      </c>
      <c r="AC37" s="124">
        <v>620337</v>
      </c>
      <c r="AD37" s="124">
        <v>1705</v>
      </c>
      <c r="AE37" s="126">
        <v>622042</v>
      </c>
      <c r="AY37" s="128"/>
      <c r="AZ37" s="128"/>
    </row>
    <row r="38" spans="1:52" s="127" customFormat="1" ht="15" customHeight="1">
      <c r="A38" s="123" t="s">
        <v>171</v>
      </c>
      <c r="B38" s="124">
        <v>22485</v>
      </c>
      <c r="C38" s="124">
        <v>133</v>
      </c>
      <c r="D38" s="124">
        <v>7</v>
      </c>
      <c r="E38" s="124">
        <v>141783</v>
      </c>
      <c r="F38" s="124">
        <v>892</v>
      </c>
      <c r="G38" s="124">
        <v>309</v>
      </c>
      <c r="H38" s="124">
        <v>59308</v>
      </c>
      <c r="I38" s="124">
        <v>297500</v>
      </c>
      <c r="J38" s="124">
        <v>324</v>
      </c>
      <c r="K38" s="124">
        <v>152</v>
      </c>
      <c r="L38" s="124">
        <v>2374</v>
      </c>
      <c r="M38" s="124">
        <v>1035</v>
      </c>
      <c r="N38" s="124">
        <v>9</v>
      </c>
      <c r="O38" s="124">
        <v>430</v>
      </c>
      <c r="P38" s="124">
        <v>164268</v>
      </c>
      <c r="Q38" s="124">
        <v>1025</v>
      </c>
      <c r="R38" s="124">
        <v>316</v>
      </c>
      <c r="S38" s="124">
        <v>356808</v>
      </c>
      <c r="T38" s="124">
        <v>2698</v>
      </c>
      <c r="U38" s="124">
        <v>1187</v>
      </c>
      <c r="V38" s="124">
        <v>439</v>
      </c>
      <c r="W38" s="125" t="s">
        <v>136</v>
      </c>
      <c r="X38" s="125" t="s">
        <v>136</v>
      </c>
      <c r="Y38" s="125" t="s">
        <v>136</v>
      </c>
      <c r="Z38" s="124">
        <v>173110</v>
      </c>
      <c r="AA38" s="124">
        <v>173110</v>
      </c>
      <c r="AB38" s="124">
        <v>0</v>
      </c>
      <c r="AC38" s="124">
        <v>48601153</v>
      </c>
      <c r="AD38" s="124">
        <v>170005</v>
      </c>
      <c r="AE38" s="126">
        <v>48771158</v>
      </c>
      <c r="AY38" s="128"/>
      <c r="AZ38" s="128"/>
    </row>
    <row r="39" spans="1:52" s="127" customFormat="1" ht="15" customHeight="1">
      <c r="A39" s="123" t="s">
        <v>172</v>
      </c>
      <c r="B39" s="124">
        <v>11567</v>
      </c>
      <c r="C39" s="124">
        <v>314</v>
      </c>
      <c r="D39" s="124">
        <v>9</v>
      </c>
      <c r="E39" s="124">
        <v>118471</v>
      </c>
      <c r="F39" s="124">
        <v>1645</v>
      </c>
      <c r="G39" s="124">
        <v>674</v>
      </c>
      <c r="H39" s="124">
        <v>31705</v>
      </c>
      <c r="I39" s="124">
        <v>226931</v>
      </c>
      <c r="J39" s="124">
        <v>716</v>
      </c>
      <c r="K39" s="124">
        <v>415</v>
      </c>
      <c r="L39" s="124">
        <v>3910</v>
      </c>
      <c r="M39" s="124">
        <v>1945</v>
      </c>
      <c r="N39" s="124">
        <v>14</v>
      </c>
      <c r="O39" s="124">
        <v>855</v>
      </c>
      <c r="P39" s="124">
        <v>130038</v>
      </c>
      <c r="Q39" s="124">
        <v>1959</v>
      </c>
      <c r="R39" s="124">
        <v>683</v>
      </c>
      <c r="S39" s="124">
        <v>258636</v>
      </c>
      <c r="T39" s="124">
        <v>4626</v>
      </c>
      <c r="U39" s="124">
        <v>2360</v>
      </c>
      <c r="V39" s="124">
        <v>869</v>
      </c>
      <c r="W39" s="125" t="s">
        <v>136</v>
      </c>
      <c r="X39" s="125" t="s">
        <v>136</v>
      </c>
      <c r="Y39" s="125" t="s">
        <v>136</v>
      </c>
      <c r="Z39" s="124">
        <v>155445</v>
      </c>
      <c r="AA39" s="124">
        <v>155445</v>
      </c>
      <c r="AB39" s="124">
        <v>0</v>
      </c>
      <c r="AC39" s="124">
        <v>35022159</v>
      </c>
      <c r="AD39" s="124">
        <v>345875</v>
      </c>
      <c r="AE39" s="126">
        <v>35368034</v>
      </c>
      <c r="AY39" s="128"/>
      <c r="AZ39" s="128"/>
    </row>
    <row r="40" spans="1:52" s="127" customFormat="1" ht="15" customHeight="1">
      <c r="A40" s="123" t="s">
        <v>173</v>
      </c>
      <c r="B40" s="124">
        <v>1894</v>
      </c>
      <c r="C40" s="124">
        <v>122</v>
      </c>
      <c r="D40" s="124">
        <v>11</v>
      </c>
      <c r="E40" s="124">
        <v>30207</v>
      </c>
      <c r="F40" s="124">
        <v>705</v>
      </c>
      <c r="G40" s="124">
        <v>1069</v>
      </c>
      <c r="H40" s="124">
        <v>4024</v>
      </c>
      <c r="I40" s="124">
        <v>43056</v>
      </c>
      <c r="J40" s="124">
        <v>229</v>
      </c>
      <c r="K40" s="124">
        <v>143</v>
      </c>
      <c r="L40" s="124">
        <v>1312</v>
      </c>
      <c r="M40" s="124">
        <v>867</v>
      </c>
      <c r="N40" s="124">
        <v>15</v>
      </c>
      <c r="O40" s="124">
        <v>1113</v>
      </c>
      <c r="P40" s="124">
        <v>32101</v>
      </c>
      <c r="Q40" s="124">
        <v>827</v>
      </c>
      <c r="R40" s="124">
        <v>1080</v>
      </c>
      <c r="S40" s="124">
        <v>47080</v>
      </c>
      <c r="T40" s="124">
        <v>1541</v>
      </c>
      <c r="U40" s="124">
        <v>1010</v>
      </c>
      <c r="V40" s="124">
        <v>1128</v>
      </c>
      <c r="W40" s="125" t="s">
        <v>136</v>
      </c>
      <c r="X40" s="125" t="s">
        <v>136</v>
      </c>
      <c r="Y40" s="125" t="s">
        <v>136</v>
      </c>
      <c r="Z40" s="124">
        <v>36963</v>
      </c>
      <c r="AA40" s="124">
        <v>36963</v>
      </c>
      <c r="AB40" s="124">
        <v>0</v>
      </c>
      <c r="AC40" s="124">
        <v>6984501</v>
      </c>
      <c r="AD40" s="124">
        <v>279620</v>
      </c>
      <c r="AE40" s="126">
        <v>7264121</v>
      </c>
      <c r="AY40" s="128"/>
      <c r="AZ40" s="128"/>
    </row>
    <row r="41" spans="1:52" s="127" customFormat="1" ht="15" customHeight="1">
      <c r="A41" s="123" t="s">
        <v>174</v>
      </c>
      <c r="B41" s="124">
        <v>6408</v>
      </c>
      <c r="C41" s="124">
        <v>55</v>
      </c>
      <c r="D41" s="124">
        <v>1</v>
      </c>
      <c r="E41" s="124">
        <v>41105</v>
      </c>
      <c r="F41" s="124">
        <v>408</v>
      </c>
      <c r="G41" s="124">
        <v>146</v>
      </c>
      <c r="H41" s="124">
        <v>15776</v>
      </c>
      <c r="I41" s="124">
        <v>88794</v>
      </c>
      <c r="J41" s="124">
        <v>130</v>
      </c>
      <c r="K41" s="124">
        <v>67</v>
      </c>
      <c r="L41" s="124">
        <v>1151</v>
      </c>
      <c r="M41" s="124">
        <v>518</v>
      </c>
      <c r="N41" s="124">
        <v>1</v>
      </c>
      <c r="O41" s="124">
        <v>205</v>
      </c>
      <c r="P41" s="124">
        <v>47513</v>
      </c>
      <c r="Q41" s="124">
        <v>463</v>
      </c>
      <c r="R41" s="124">
        <v>147</v>
      </c>
      <c r="S41" s="124">
        <v>104570</v>
      </c>
      <c r="T41" s="124">
        <v>1281</v>
      </c>
      <c r="U41" s="124">
        <v>585</v>
      </c>
      <c r="V41" s="124">
        <v>206</v>
      </c>
      <c r="W41" s="125" t="s">
        <v>136</v>
      </c>
      <c r="X41" s="125" t="s">
        <v>136</v>
      </c>
      <c r="Y41" s="125" t="s">
        <v>136</v>
      </c>
      <c r="Z41" s="124">
        <v>50356</v>
      </c>
      <c r="AA41" s="124">
        <v>50356</v>
      </c>
      <c r="AB41" s="124">
        <v>0</v>
      </c>
      <c r="AC41" s="124">
        <v>13934765</v>
      </c>
      <c r="AD41" s="124">
        <v>85922</v>
      </c>
      <c r="AE41" s="126">
        <v>14020687</v>
      </c>
      <c r="AY41" s="128"/>
      <c r="AZ41" s="128"/>
    </row>
    <row r="42" spans="1:52" s="127" customFormat="1" ht="15" customHeight="1">
      <c r="A42" s="123" t="s">
        <v>175</v>
      </c>
      <c r="B42" s="124">
        <v>793</v>
      </c>
      <c r="C42" s="124">
        <v>7</v>
      </c>
      <c r="D42" s="124">
        <v>0</v>
      </c>
      <c r="E42" s="124">
        <v>8653</v>
      </c>
      <c r="F42" s="124">
        <v>25</v>
      </c>
      <c r="G42" s="124">
        <v>7</v>
      </c>
      <c r="H42" s="124">
        <v>1963</v>
      </c>
      <c r="I42" s="124">
        <v>14757</v>
      </c>
      <c r="J42" s="124">
        <v>23</v>
      </c>
      <c r="K42" s="124">
        <v>8</v>
      </c>
      <c r="L42" s="124">
        <v>51</v>
      </c>
      <c r="M42" s="124">
        <v>29</v>
      </c>
      <c r="N42" s="124">
        <v>0</v>
      </c>
      <c r="O42" s="124">
        <v>9</v>
      </c>
      <c r="P42" s="124">
        <v>9446</v>
      </c>
      <c r="Q42" s="124">
        <v>32</v>
      </c>
      <c r="R42" s="124">
        <v>7</v>
      </c>
      <c r="S42" s="124">
        <v>16720</v>
      </c>
      <c r="T42" s="124">
        <v>74</v>
      </c>
      <c r="U42" s="124">
        <v>37</v>
      </c>
      <c r="V42" s="124">
        <v>9</v>
      </c>
      <c r="W42" s="125" t="s">
        <v>136</v>
      </c>
      <c r="X42" s="125" t="s">
        <v>136</v>
      </c>
      <c r="Y42" s="125" t="s">
        <v>136</v>
      </c>
      <c r="Z42" s="124">
        <v>9803</v>
      </c>
      <c r="AA42" s="124">
        <v>9803</v>
      </c>
      <c r="AB42" s="124">
        <v>0</v>
      </c>
      <c r="AC42" s="124">
        <v>2237329</v>
      </c>
      <c r="AD42" s="124">
        <v>3583</v>
      </c>
      <c r="AE42" s="126">
        <v>2240912</v>
      </c>
      <c r="AY42" s="128"/>
      <c r="AZ42" s="128"/>
    </row>
    <row r="43" spans="1:52" s="127" customFormat="1" ht="15" customHeight="1">
      <c r="A43" s="123" t="s">
        <v>176</v>
      </c>
      <c r="B43" s="124">
        <v>654</v>
      </c>
      <c r="C43" s="124">
        <v>19</v>
      </c>
      <c r="D43" s="124">
        <v>0</v>
      </c>
      <c r="E43" s="124">
        <v>12317</v>
      </c>
      <c r="F43" s="124">
        <v>387</v>
      </c>
      <c r="G43" s="124">
        <v>135</v>
      </c>
      <c r="H43" s="124">
        <v>1570</v>
      </c>
      <c r="I43" s="124">
        <v>22722</v>
      </c>
      <c r="J43" s="124">
        <v>41</v>
      </c>
      <c r="K43" s="124">
        <v>20</v>
      </c>
      <c r="L43" s="124">
        <v>951</v>
      </c>
      <c r="M43" s="124">
        <v>473</v>
      </c>
      <c r="N43" s="124">
        <v>0</v>
      </c>
      <c r="O43" s="124">
        <v>177</v>
      </c>
      <c r="P43" s="124">
        <v>12971</v>
      </c>
      <c r="Q43" s="124">
        <v>406</v>
      </c>
      <c r="R43" s="124">
        <v>135</v>
      </c>
      <c r="S43" s="124">
        <v>24292</v>
      </c>
      <c r="T43" s="124">
        <v>992</v>
      </c>
      <c r="U43" s="124">
        <v>493</v>
      </c>
      <c r="V43" s="124">
        <v>177</v>
      </c>
      <c r="W43" s="125" t="s">
        <v>136</v>
      </c>
      <c r="X43" s="125" t="s">
        <v>136</v>
      </c>
      <c r="Y43" s="125" t="s">
        <v>136</v>
      </c>
      <c r="Z43" s="124">
        <v>15472</v>
      </c>
      <c r="AA43" s="124">
        <v>15472</v>
      </c>
      <c r="AB43" s="124">
        <v>0</v>
      </c>
      <c r="AC43" s="124">
        <v>3288092</v>
      </c>
      <c r="AD43" s="124">
        <v>59747</v>
      </c>
      <c r="AE43" s="126">
        <v>3347839</v>
      </c>
      <c r="AY43" s="128"/>
      <c r="AZ43" s="128"/>
    </row>
    <row r="44" spans="1:52" s="127" customFormat="1" ht="15" customHeight="1">
      <c r="A44" s="123" t="s">
        <v>177</v>
      </c>
      <c r="B44" s="124">
        <v>1861</v>
      </c>
      <c r="C44" s="124">
        <v>16</v>
      </c>
      <c r="D44" s="124">
        <v>0</v>
      </c>
      <c r="E44" s="124">
        <v>16084</v>
      </c>
      <c r="F44" s="124">
        <v>131</v>
      </c>
      <c r="G44" s="124">
        <v>58</v>
      </c>
      <c r="H44" s="124">
        <v>4920</v>
      </c>
      <c r="I44" s="124">
        <v>31372</v>
      </c>
      <c r="J44" s="124">
        <v>36</v>
      </c>
      <c r="K44" s="124">
        <v>16</v>
      </c>
      <c r="L44" s="124">
        <v>375</v>
      </c>
      <c r="M44" s="124">
        <v>144</v>
      </c>
      <c r="N44" s="124">
        <v>0</v>
      </c>
      <c r="O44" s="124">
        <v>70</v>
      </c>
      <c r="P44" s="124">
        <v>17945</v>
      </c>
      <c r="Q44" s="124">
        <v>147</v>
      </c>
      <c r="R44" s="124">
        <v>58</v>
      </c>
      <c r="S44" s="124">
        <v>36292</v>
      </c>
      <c r="T44" s="124">
        <v>411</v>
      </c>
      <c r="U44" s="124">
        <v>160</v>
      </c>
      <c r="V44" s="124">
        <v>70</v>
      </c>
      <c r="W44" s="125" t="s">
        <v>136</v>
      </c>
      <c r="X44" s="125" t="s">
        <v>136</v>
      </c>
      <c r="Y44" s="125" t="s">
        <v>136</v>
      </c>
      <c r="Z44" s="124">
        <v>20908</v>
      </c>
      <c r="AA44" s="124">
        <v>20908</v>
      </c>
      <c r="AB44" s="124">
        <v>0</v>
      </c>
      <c r="AC44" s="124">
        <v>4929891</v>
      </c>
      <c r="AD44" s="124">
        <v>23520</v>
      </c>
      <c r="AE44" s="126">
        <v>4953411</v>
      </c>
      <c r="AY44" s="128"/>
      <c r="AZ44" s="128"/>
    </row>
    <row r="45" spans="1:52" s="127" customFormat="1" ht="15" customHeight="1">
      <c r="A45" s="123" t="s">
        <v>209</v>
      </c>
      <c r="B45" s="124">
        <v>3659</v>
      </c>
      <c r="C45" s="124">
        <v>85</v>
      </c>
      <c r="D45" s="124">
        <v>2</v>
      </c>
      <c r="E45" s="124">
        <v>41495</v>
      </c>
      <c r="F45" s="124">
        <v>773</v>
      </c>
      <c r="G45" s="124">
        <v>554</v>
      </c>
      <c r="H45" s="124">
        <v>8860</v>
      </c>
      <c r="I45" s="124">
        <v>78123</v>
      </c>
      <c r="J45" s="124">
        <v>173</v>
      </c>
      <c r="K45" s="124">
        <v>106</v>
      </c>
      <c r="L45" s="124">
        <v>1662</v>
      </c>
      <c r="M45" s="124">
        <v>995</v>
      </c>
      <c r="N45" s="124">
        <v>3</v>
      </c>
      <c r="O45" s="124">
        <v>783</v>
      </c>
      <c r="P45" s="124">
        <v>45154</v>
      </c>
      <c r="Q45" s="124">
        <v>858</v>
      </c>
      <c r="R45" s="124">
        <v>556</v>
      </c>
      <c r="S45" s="124">
        <v>86983</v>
      </c>
      <c r="T45" s="124">
        <v>1835</v>
      </c>
      <c r="U45" s="124">
        <v>1101</v>
      </c>
      <c r="V45" s="124">
        <v>786</v>
      </c>
      <c r="W45" s="125" t="s">
        <v>136</v>
      </c>
      <c r="X45" s="125" t="s">
        <v>136</v>
      </c>
      <c r="Y45" s="125" t="s">
        <v>136</v>
      </c>
      <c r="Z45" s="124">
        <v>48472</v>
      </c>
      <c r="AA45" s="124">
        <v>48472</v>
      </c>
      <c r="AB45" s="124">
        <v>0</v>
      </c>
      <c r="AC45" s="124">
        <v>11881862</v>
      </c>
      <c r="AD45" s="124">
        <v>213483</v>
      </c>
      <c r="AE45" s="126">
        <v>12095345</v>
      </c>
      <c r="AY45" s="128"/>
      <c r="AZ45" s="128"/>
    </row>
    <row r="46" spans="1:52" s="127" customFormat="1" ht="15" customHeight="1">
      <c r="A46" s="123" t="s">
        <v>179</v>
      </c>
      <c r="B46" s="124">
        <v>988</v>
      </c>
      <c r="C46" s="124">
        <v>2</v>
      </c>
      <c r="D46" s="124">
        <v>0</v>
      </c>
      <c r="E46" s="124">
        <v>13204</v>
      </c>
      <c r="F46" s="124">
        <v>48</v>
      </c>
      <c r="G46" s="124">
        <v>10</v>
      </c>
      <c r="H46" s="124">
        <v>2454</v>
      </c>
      <c r="I46" s="124">
        <v>22706</v>
      </c>
      <c r="J46" s="124">
        <v>5</v>
      </c>
      <c r="K46" s="124">
        <v>2</v>
      </c>
      <c r="L46" s="124">
        <v>123</v>
      </c>
      <c r="M46" s="124">
        <v>60</v>
      </c>
      <c r="N46" s="124">
        <v>0</v>
      </c>
      <c r="O46" s="124">
        <v>12</v>
      </c>
      <c r="P46" s="124">
        <v>14192</v>
      </c>
      <c r="Q46" s="124">
        <v>50</v>
      </c>
      <c r="R46" s="124">
        <v>10</v>
      </c>
      <c r="S46" s="124">
        <v>25160</v>
      </c>
      <c r="T46" s="124">
        <v>128</v>
      </c>
      <c r="U46" s="124">
        <v>62</v>
      </c>
      <c r="V46" s="124">
        <v>12</v>
      </c>
      <c r="W46" s="125" t="s">
        <v>136</v>
      </c>
      <c r="X46" s="125" t="s">
        <v>136</v>
      </c>
      <c r="Y46" s="125" t="s">
        <v>136</v>
      </c>
      <c r="Z46" s="124">
        <v>16041</v>
      </c>
      <c r="AA46" s="124">
        <v>16041</v>
      </c>
      <c r="AB46" s="124">
        <v>0</v>
      </c>
      <c r="AC46" s="124">
        <v>3397670</v>
      </c>
      <c r="AD46" s="124">
        <v>7380</v>
      </c>
      <c r="AE46" s="126">
        <v>3405050</v>
      </c>
      <c r="AY46" s="128"/>
      <c r="AZ46" s="128"/>
    </row>
    <row r="47" spans="1:52" s="127" customFormat="1" ht="15" customHeight="1">
      <c r="A47" s="123" t="s">
        <v>180</v>
      </c>
      <c r="B47" s="124">
        <v>1159</v>
      </c>
      <c r="C47" s="124">
        <v>4</v>
      </c>
      <c r="D47" s="124">
        <v>0</v>
      </c>
      <c r="E47" s="124">
        <v>11128</v>
      </c>
      <c r="F47" s="124">
        <v>25</v>
      </c>
      <c r="G47" s="124">
        <v>16</v>
      </c>
      <c r="H47" s="124">
        <v>2808</v>
      </c>
      <c r="I47" s="124">
        <v>20205</v>
      </c>
      <c r="J47" s="124">
        <v>8</v>
      </c>
      <c r="K47" s="124">
        <v>4</v>
      </c>
      <c r="L47" s="124">
        <v>63</v>
      </c>
      <c r="M47" s="124">
        <v>27</v>
      </c>
      <c r="N47" s="124">
        <v>0</v>
      </c>
      <c r="O47" s="124">
        <v>20</v>
      </c>
      <c r="P47" s="124">
        <v>12287</v>
      </c>
      <c r="Q47" s="124">
        <v>29</v>
      </c>
      <c r="R47" s="124">
        <v>16</v>
      </c>
      <c r="S47" s="124">
        <v>23013</v>
      </c>
      <c r="T47" s="124">
        <v>71</v>
      </c>
      <c r="U47" s="124">
        <v>31</v>
      </c>
      <c r="V47" s="124">
        <v>20</v>
      </c>
      <c r="W47" s="125" t="s">
        <v>136</v>
      </c>
      <c r="X47" s="125" t="s">
        <v>136</v>
      </c>
      <c r="Y47" s="125" t="s">
        <v>136</v>
      </c>
      <c r="Z47" s="124">
        <v>13006</v>
      </c>
      <c r="AA47" s="124">
        <v>13006</v>
      </c>
      <c r="AB47" s="124">
        <v>0</v>
      </c>
      <c r="AC47" s="124">
        <v>3041797</v>
      </c>
      <c r="AD47" s="124">
        <v>6909</v>
      </c>
      <c r="AE47" s="126">
        <v>3048706</v>
      </c>
      <c r="AY47" s="128"/>
      <c r="AZ47" s="128"/>
    </row>
    <row r="48" spans="1:52" s="127" customFormat="1" ht="15" customHeight="1">
      <c r="A48" s="123" t="s">
        <v>181</v>
      </c>
      <c r="B48" s="124">
        <v>11</v>
      </c>
      <c r="C48" s="124">
        <v>0</v>
      </c>
      <c r="D48" s="124">
        <v>0</v>
      </c>
      <c r="E48" s="124">
        <v>144</v>
      </c>
      <c r="F48" s="124">
        <v>0</v>
      </c>
      <c r="G48" s="124">
        <v>0</v>
      </c>
      <c r="H48" s="124">
        <v>27</v>
      </c>
      <c r="I48" s="124">
        <v>232</v>
      </c>
      <c r="J48" s="124">
        <v>0</v>
      </c>
      <c r="K48" s="124">
        <v>0</v>
      </c>
      <c r="L48" s="124">
        <v>0</v>
      </c>
      <c r="M48" s="124">
        <v>0</v>
      </c>
      <c r="N48" s="124">
        <v>0</v>
      </c>
      <c r="O48" s="124">
        <v>0</v>
      </c>
      <c r="P48" s="124">
        <v>155</v>
      </c>
      <c r="Q48" s="124">
        <v>0</v>
      </c>
      <c r="R48" s="124">
        <v>0</v>
      </c>
      <c r="S48" s="124">
        <v>259</v>
      </c>
      <c r="T48" s="124">
        <v>0</v>
      </c>
      <c r="U48" s="124">
        <v>0</v>
      </c>
      <c r="V48" s="124">
        <v>0</v>
      </c>
      <c r="W48" s="125" t="s">
        <v>136</v>
      </c>
      <c r="X48" s="125" t="s">
        <v>136</v>
      </c>
      <c r="Y48" s="125" t="s">
        <v>136</v>
      </c>
      <c r="Z48" s="124">
        <v>161</v>
      </c>
      <c r="AA48" s="124">
        <v>161</v>
      </c>
      <c r="AB48" s="124">
        <v>0</v>
      </c>
      <c r="AC48" s="124">
        <v>36559</v>
      </c>
      <c r="AD48" s="124">
        <v>0</v>
      </c>
      <c r="AE48" s="126">
        <v>36559</v>
      </c>
      <c r="AY48" s="128"/>
      <c r="AZ48" s="128"/>
    </row>
    <row r="49" spans="1:52" s="127" customFormat="1" ht="15" customHeight="1">
      <c r="A49" s="123" t="s">
        <v>182</v>
      </c>
      <c r="B49" s="124">
        <v>345</v>
      </c>
      <c r="C49" s="124">
        <v>0</v>
      </c>
      <c r="D49" s="124">
        <v>0</v>
      </c>
      <c r="E49" s="124">
        <v>2717</v>
      </c>
      <c r="F49" s="124">
        <v>7</v>
      </c>
      <c r="G49" s="124">
        <v>2</v>
      </c>
      <c r="H49" s="124">
        <v>910</v>
      </c>
      <c r="I49" s="124">
        <v>5385</v>
      </c>
      <c r="J49" s="124">
        <v>0</v>
      </c>
      <c r="K49" s="124">
        <v>0</v>
      </c>
      <c r="L49" s="124">
        <v>18</v>
      </c>
      <c r="M49" s="124">
        <v>9</v>
      </c>
      <c r="N49" s="124">
        <v>0</v>
      </c>
      <c r="O49" s="124">
        <v>3</v>
      </c>
      <c r="P49" s="124">
        <v>3062</v>
      </c>
      <c r="Q49" s="124">
        <v>7</v>
      </c>
      <c r="R49" s="124">
        <v>2</v>
      </c>
      <c r="S49" s="124">
        <v>6295</v>
      </c>
      <c r="T49" s="124">
        <v>18</v>
      </c>
      <c r="U49" s="124">
        <v>9</v>
      </c>
      <c r="V49" s="124">
        <v>3</v>
      </c>
      <c r="W49" s="125" t="s">
        <v>136</v>
      </c>
      <c r="X49" s="125" t="s">
        <v>136</v>
      </c>
      <c r="Y49" s="125" t="s">
        <v>136</v>
      </c>
      <c r="Z49" s="124">
        <v>3283</v>
      </c>
      <c r="AA49" s="124">
        <v>3283</v>
      </c>
      <c r="AB49" s="124">
        <v>0</v>
      </c>
      <c r="AC49" s="124">
        <v>834580</v>
      </c>
      <c r="AD49" s="124">
        <v>821</v>
      </c>
      <c r="AE49" s="126">
        <v>835401</v>
      </c>
      <c r="AY49" s="128"/>
      <c r="AZ49" s="128"/>
    </row>
    <row r="50" spans="1:52" s="127" customFormat="1" ht="15" customHeight="1">
      <c r="A50" s="123" t="s">
        <v>183</v>
      </c>
      <c r="B50" s="124">
        <v>2294</v>
      </c>
      <c r="C50" s="124">
        <v>21</v>
      </c>
      <c r="D50" s="124">
        <v>0</v>
      </c>
      <c r="E50" s="124">
        <v>18390</v>
      </c>
      <c r="F50" s="124">
        <v>149</v>
      </c>
      <c r="G50" s="124">
        <v>64</v>
      </c>
      <c r="H50" s="124">
        <v>5475</v>
      </c>
      <c r="I50" s="124">
        <v>33121</v>
      </c>
      <c r="J50" s="124">
        <v>55</v>
      </c>
      <c r="K50" s="124">
        <v>23</v>
      </c>
      <c r="L50" s="124">
        <v>353</v>
      </c>
      <c r="M50" s="124">
        <v>177</v>
      </c>
      <c r="N50" s="124">
        <v>0</v>
      </c>
      <c r="O50" s="124">
        <v>85</v>
      </c>
      <c r="P50" s="124">
        <v>20684</v>
      </c>
      <c r="Q50" s="124">
        <v>170</v>
      </c>
      <c r="R50" s="124">
        <v>64</v>
      </c>
      <c r="S50" s="124">
        <v>38596</v>
      </c>
      <c r="T50" s="124">
        <v>408</v>
      </c>
      <c r="U50" s="124">
        <v>200</v>
      </c>
      <c r="V50" s="124">
        <v>85</v>
      </c>
      <c r="W50" s="125" t="s">
        <v>136</v>
      </c>
      <c r="X50" s="125" t="s">
        <v>136</v>
      </c>
      <c r="Y50" s="125" t="s">
        <v>136</v>
      </c>
      <c r="Z50" s="124">
        <v>22071</v>
      </c>
      <c r="AA50" s="124">
        <v>22071</v>
      </c>
      <c r="AB50" s="124">
        <v>0</v>
      </c>
      <c r="AC50" s="124">
        <v>5440829</v>
      </c>
      <c r="AD50" s="124">
        <v>30041</v>
      </c>
      <c r="AE50" s="126">
        <v>5470870</v>
      </c>
      <c r="AY50" s="128"/>
      <c r="AZ50" s="128"/>
    </row>
    <row r="51" spans="1:52" s="127" customFormat="1" ht="15" customHeight="1">
      <c r="A51" s="123" t="s">
        <v>184</v>
      </c>
      <c r="B51" s="124">
        <v>1194</v>
      </c>
      <c r="C51" s="124">
        <v>36</v>
      </c>
      <c r="D51" s="124">
        <v>0</v>
      </c>
      <c r="E51" s="124">
        <v>15617</v>
      </c>
      <c r="F51" s="124">
        <v>222</v>
      </c>
      <c r="G51" s="124">
        <v>45</v>
      </c>
      <c r="H51" s="124">
        <v>2905</v>
      </c>
      <c r="I51" s="124">
        <v>26132</v>
      </c>
      <c r="J51" s="124">
        <v>92</v>
      </c>
      <c r="K51" s="124">
        <v>41</v>
      </c>
      <c r="L51" s="124">
        <v>546</v>
      </c>
      <c r="M51" s="124">
        <v>242</v>
      </c>
      <c r="N51" s="124">
        <v>0</v>
      </c>
      <c r="O51" s="124">
        <v>60</v>
      </c>
      <c r="P51" s="124">
        <v>16811</v>
      </c>
      <c r="Q51" s="124">
        <v>258</v>
      </c>
      <c r="R51" s="124">
        <v>45</v>
      </c>
      <c r="S51" s="124">
        <v>29037</v>
      </c>
      <c r="T51" s="124">
        <v>638</v>
      </c>
      <c r="U51" s="124">
        <v>283</v>
      </c>
      <c r="V51" s="124">
        <v>60</v>
      </c>
      <c r="W51" s="125" t="s">
        <v>136</v>
      </c>
      <c r="X51" s="125" t="s">
        <v>136</v>
      </c>
      <c r="Y51" s="125" t="s">
        <v>136</v>
      </c>
      <c r="Z51" s="124">
        <v>19206</v>
      </c>
      <c r="AA51" s="124">
        <v>19206</v>
      </c>
      <c r="AB51" s="124">
        <v>0</v>
      </c>
      <c r="AC51" s="124">
        <v>3933247</v>
      </c>
      <c r="AD51" s="124">
        <v>30290</v>
      </c>
      <c r="AE51" s="126">
        <v>3963537</v>
      </c>
      <c r="AY51" s="128"/>
      <c r="AZ51" s="128"/>
    </row>
    <row r="52" spans="1:52" s="127" customFormat="1" ht="15" customHeight="1">
      <c r="A52" s="123" t="s">
        <v>185</v>
      </c>
      <c r="B52" s="124">
        <v>5050</v>
      </c>
      <c r="C52" s="124">
        <v>32</v>
      </c>
      <c r="D52" s="124">
        <v>0</v>
      </c>
      <c r="E52" s="124">
        <v>34361</v>
      </c>
      <c r="F52" s="124">
        <v>170</v>
      </c>
      <c r="G52" s="124">
        <v>27</v>
      </c>
      <c r="H52" s="124">
        <v>13109</v>
      </c>
      <c r="I52" s="124">
        <v>68672</v>
      </c>
      <c r="J52" s="124">
        <v>87</v>
      </c>
      <c r="K52" s="124">
        <v>38</v>
      </c>
      <c r="L52" s="124">
        <v>494</v>
      </c>
      <c r="M52" s="124">
        <v>195</v>
      </c>
      <c r="N52" s="124">
        <v>0</v>
      </c>
      <c r="O52" s="124">
        <v>34</v>
      </c>
      <c r="P52" s="124">
        <v>39411</v>
      </c>
      <c r="Q52" s="124">
        <v>202</v>
      </c>
      <c r="R52" s="124">
        <v>27</v>
      </c>
      <c r="S52" s="124">
        <v>81781</v>
      </c>
      <c r="T52" s="124">
        <v>581</v>
      </c>
      <c r="U52" s="124">
        <v>233</v>
      </c>
      <c r="V52" s="124">
        <v>34</v>
      </c>
      <c r="W52" s="125" t="s">
        <v>136</v>
      </c>
      <c r="X52" s="125" t="s">
        <v>136</v>
      </c>
      <c r="Y52" s="125" t="s">
        <v>136</v>
      </c>
      <c r="Z52" s="124">
        <v>41192</v>
      </c>
      <c r="AA52" s="124">
        <v>41192</v>
      </c>
      <c r="AB52" s="124">
        <v>0</v>
      </c>
      <c r="AC52" s="124">
        <v>10970623</v>
      </c>
      <c r="AD52" s="124">
        <v>23893</v>
      </c>
      <c r="AE52" s="126">
        <v>10994516</v>
      </c>
      <c r="AY52" s="128"/>
      <c r="AZ52" s="128"/>
    </row>
    <row r="53" spans="1:52" s="127" customFormat="1" ht="15" customHeight="1">
      <c r="A53" s="123" t="s">
        <v>186</v>
      </c>
      <c r="B53" s="124">
        <v>673</v>
      </c>
      <c r="C53" s="124">
        <v>14</v>
      </c>
      <c r="D53" s="124">
        <v>1</v>
      </c>
      <c r="E53" s="124">
        <v>4715</v>
      </c>
      <c r="F53" s="124">
        <v>38</v>
      </c>
      <c r="G53" s="124">
        <v>11</v>
      </c>
      <c r="H53" s="124">
        <v>1905</v>
      </c>
      <c r="I53" s="124">
        <v>10407</v>
      </c>
      <c r="J53" s="124">
        <v>32</v>
      </c>
      <c r="K53" s="124">
        <v>14</v>
      </c>
      <c r="L53" s="124">
        <v>107</v>
      </c>
      <c r="M53" s="124">
        <v>48</v>
      </c>
      <c r="N53" s="124">
        <v>1</v>
      </c>
      <c r="O53" s="124">
        <v>15</v>
      </c>
      <c r="P53" s="124">
        <v>5388</v>
      </c>
      <c r="Q53" s="124">
        <v>52</v>
      </c>
      <c r="R53" s="124">
        <v>12</v>
      </c>
      <c r="S53" s="124">
        <v>12312</v>
      </c>
      <c r="T53" s="124">
        <v>139</v>
      </c>
      <c r="U53" s="124">
        <v>62</v>
      </c>
      <c r="V53" s="124">
        <v>16</v>
      </c>
      <c r="W53" s="125" t="s">
        <v>136</v>
      </c>
      <c r="X53" s="125" t="s">
        <v>136</v>
      </c>
      <c r="Y53" s="125" t="s">
        <v>136</v>
      </c>
      <c r="Z53" s="124">
        <v>5714</v>
      </c>
      <c r="AA53" s="124">
        <v>5714</v>
      </c>
      <c r="AB53" s="124">
        <v>0</v>
      </c>
      <c r="AC53" s="124">
        <v>1631305</v>
      </c>
      <c r="AD53" s="124">
        <v>8128</v>
      </c>
      <c r="AE53" s="126">
        <v>1639433</v>
      </c>
      <c r="AY53" s="128"/>
      <c r="AZ53" s="128"/>
    </row>
    <row r="54" spans="1:52" s="127" customFormat="1" ht="15" customHeight="1">
      <c r="A54" s="123" t="s">
        <v>187</v>
      </c>
      <c r="B54" s="124">
        <v>439</v>
      </c>
      <c r="C54" s="124">
        <v>0</v>
      </c>
      <c r="D54" s="124">
        <v>0</v>
      </c>
      <c r="E54" s="124">
        <v>3819</v>
      </c>
      <c r="F54" s="124">
        <v>10</v>
      </c>
      <c r="G54" s="124">
        <v>1</v>
      </c>
      <c r="H54" s="124">
        <v>1145</v>
      </c>
      <c r="I54" s="124">
        <v>8047</v>
      </c>
      <c r="J54" s="124">
        <v>0</v>
      </c>
      <c r="K54" s="124">
        <v>0</v>
      </c>
      <c r="L54" s="124">
        <v>24</v>
      </c>
      <c r="M54" s="124">
        <v>10</v>
      </c>
      <c r="N54" s="124">
        <v>0</v>
      </c>
      <c r="O54" s="124">
        <v>1</v>
      </c>
      <c r="P54" s="124">
        <v>4258</v>
      </c>
      <c r="Q54" s="124">
        <v>10</v>
      </c>
      <c r="R54" s="124">
        <v>1</v>
      </c>
      <c r="S54" s="124">
        <v>9192</v>
      </c>
      <c r="T54" s="124">
        <v>24</v>
      </c>
      <c r="U54" s="124">
        <v>10</v>
      </c>
      <c r="V54" s="124">
        <v>1</v>
      </c>
      <c r="W54" s="125" t="s">
        <v>136</v>
      </c>
      <c r="X54" s="125" t="s">
        <v>136</v>
      </c>
      <c r="Y54" s="125" t="s">
        <v>136</v>
      </c>
      <c r="Z54" s="124">
        <v>4507</v>
      </c>
      <c r="AA54" s="124">
        <v>4507</v>
      </c>
      <c r="AB54" s="124">
        <v>0</v>
      </c>
      <c r="AC54" s="124">
        <v>1170420</v>
      </c>
      <c r="AD54" s="124">
        <v>1599</v>
      </c>
      <c r="AE54" s="126">
        <v>1172019</v>
      </c>
      <c r="AY54" s="128"/>
      <c r="AZ54" s="128"/>
    </row>
    <row r="55" spans="1:52" s="127" customFormat="1" ht="15" customHeight="1">
      <c r="A55" s="123" t="s">
        <v>188</v>
      </c>
      <c r="B55" s="124">
        <v>62</v>
      </c>
      <c r="C55" s="124">
        <v>0</v>
      </c>
      <c r="D55" s="124">
        <v>0</v>
      </c>
      <c r="E55" s="124">
        <v>873</v>
      </c>
      <c r="F55" s="124">
        <v>2</v>
      </c>
      <c r="G55" s="124">
        <v>0</v>
      </c>
      <c r="H55" s="124">
        <v>147</v>
      </c>
      <c r="I55" s="124">
        <v>1492</v>
      </c>
      <c r="J55" s="124">
        <v>0</v>
      </c>
      <c r="K55" s="124">
        <v>0</v>
      </c>
      <c r="L55" s="124">
        <v>4</v>
      </c>
      <c r="M55" s="124">
        <v>2</v>
      </c>
      <c r="N55" s="124">
        <v>0</v>
      </c>
      <c r="O55" s="124">
        <v>0</v>
      </c>
      <c r="P55" s="124">
        <v>935</v>
      </c>
      <c r="Q55" s="124">
        <v>2</v>
      </c>
      <c r="R55" s="124">
        <v>0</v>
      </c>
      <c r="S55" s="124">
        <v>1639</v>
      </c>
      <c r="T55" s="124">
        <v>4</v>
      </c>
      <c r="U55" s="124">
        <v>2</v>
      </c>
      <c r="V55" s="124">
        <v>0</v>
      </c>
      <c r="W55" s="125" t="s">
        <v>136</v>
      </c>
      <c r="X55" s="125" t="s">
        <v>136</v>
      </c>
      <c r="Y55" s="125" t="s">
        <v>136</v>
      </c>
      <c r="Z55" s="124">
        <v>981</v>
      </c>
      <c r="AA55" s="124">
        <v>981</v>
      </c>
      <c r="AB55" s="124">
        <v>0</v>
      </c>
      <c r="AC55" s="124">
        <v>227335</v>
      </c>
      <c r="AD55" s="124">
        <v>207</v>
      </c>
      <c r="AE55" s="126">
        <v>227542</v>
      </c>
      <c r="AY55" s="128"/>
      <c r="AZ55" s="128"/>
    </row>
    <row r="56" spans="1:52" s="127" customFormat="1" ht="15" customHeight="1">
      <c r="A56" s="123" t="s">
        <v>189</v>
      </c>
      <c r="B56" s="124">
        <v>6982</v>
      </c>
      <c r="C56" s="124">
        <v>65</v>
      </c>
      <c r="D56" s="124">
        <v>1</v>
      </c>
      <c r="E56" s="124">
        <v>42640</v>
      </c>
      <c r="F56" s="124">
        <v>719</v>
      </c>
      <c r="G56" s="124">
        <v>205</v>
      </c>
      <c r="H56" s="124">
        <v>19011</v>
      </c>
      <c r="I56" s="124">
        <v>94754</v>
      </c>
      <c r="J56" s="124">
        <v>157</v>
      </c>
      <c r="K56" s="124">
        <v>76</v>
      </c>
      <c r="L56" s="124">
        <v>1998</v>
      </c>
      <c r="M56" s="124">
        <v>795</v>
      </c>
      <c r="N56" s="124">
        <v>1</v>
      </c>
      <c r="O56" s="124">
        <v>246</v>
      </c>
      <c r="P56" s="124">
        <v>49622</v>
      </c>
      <c r="Q56" s="124">
        <v>784</v>
      </c>
      <c r="R56" s="124">
        <v>206</v>
      </c>
      <c r="S56" s="124">
        <v>113765</v>
      </c>
      <c r="T56" s="124">
        <v>2155</v>
      </c>
      <c r="U56" s="124">
        <v>871</v>
      </c>
      <c r="V56" s="124">
        <v>247</v>
      </c>
      <c r="W56" s="125" t="s">
        <v>136</v>
      </c>
      <c r="X56" s="125" t="s">
        <v>136</v>
      </c>
      <c r="Y56" s="125" t="s">
        <v>136</v>
      </c>
      <c r="Z56" s="124">
        <v>58707</v>
      </c>
      <c r="AA56" s="124">
        <v>58707</v>
      </c>
      <c r="AB56" s="124">
        <v>0</v>
      </c>
      <c r="AC56" s="124">
        <v>15690356</v>
      </c>
      <c r="AD56" s="124">
        <v>124040</v>
      </c>
      <c r="AE56" s="126">
        <v>15814396</v>
      </c>
      <c r="AY56" s="128"/>
      <c r="AZ56" s="128"/>
    </row>
    <row r="57" spans="1:52" s="127" customFormat="1" ht="15" customHeight="1">
      <c r="A57" s="123" t="s">
        <v>190</v>
      </c>
      <c r="B57" s="124">
        <v>245</v>
      </c>
      <c r="C57" s="124">
        <v>1</v>
      </c>
      <c r="D57" s="124">
        <v>0</v>
      </c>
      <c r="E57" s="124">
        <v>2558</v>
      </c>
      <c r="F57" s="124">
        <v>1</v>
      </c>
      <c r="G57" s="124">
        <v>2</v>
      </c>
      <c r="H57" s="124">
        <v>614</v>
      </c>
      <c r="I57" s="124">
        <v>4330</v>
      </c>
      <c r="J57" s="124">
        <v>4</v>
      </c>
      <c r="K57" s="124">
        <v>2</v>
      </c>
      <c r="L57" s="124">
        <v>1</v>
      </c>
      <c r="M57" s="124">
        <v>1</v>
      </c>
      <c r="N57" s="124">
        <v>0</v>
      </c>
      <c r="O57" s="124">
        <v>3</v>
      </c>
      <c r="P57" s="124">
        <v>2803</v>
      </c>
      <c r="Q57" s="124">
        <v>2</v>
      </c>
      <c r="R57" s="124">
        <v>2</v>
      </c>
      <c r="S57" s="124">
        <v>4944</v>
      </c>
      <c r="T57" s="124">
        <v>5</v>
      </c>
      <c r="U57" s="124">
        <v>3</v>
      </c>
      <c r="V57" s="124">
        <v>3</v>
      </c>
      <c r="W57" s="125" t="s">
        <v>136</v>
      </c>
      <c r="X57" s="125" t="s">
        <v>136</v>
      </c>
      <c r="Y57" s="125" t="s">
        <v>136</v>
      </c>
      <c r="Z57" s="124">
        <v>2935</v>
      </c>
      <c r="AA57" s="124">
        <v>2935</v>
      </c>
      <c r="AB57" s="124">
        <v>0</v>
      </c>
      <c r="AC57" s="124">
        <v>641341</v>
      </c>
      <c r="AD57" s="124">
        <v>551</v>
      </c>
      <c r="AE57" s="126">
        <v>641892</v>
      </c>
      <c r="AY57" s="128"/>
      <c r="AZ57" s="128"/>
    </row>
    <row r="58" spans="1:52" s="127" customFormat="1" ht="15" customHeight="1">
      <c r="A58" s="123" t="s">
        <v>191</v>
      </c>
      <c r="B58" s="124">
        <v>2575</v>
      </c>
      <c r="C58" s="124">
        <v>23</v>
      </c>
      <c r="D58" s="124">
        <v>0</v>
      </c>
      <c r="E58" s="124">
        <v>31580</v>
      </c>
      <c r="F58" s="124">
        <v>311</v>
      </c>
      <c r="G58" s="124">
        <v>222</v>
      </c>
      <c r="H58" s="124">
        <v>6456</v>
      </c>
      <c r="I58" s="124">
        <v>60670</v>
      </c>
      <c r="J58" s="124">
        <v>53</v>
      </c>
      <c r="K58" s="124">
        <v>32</v>
      </c>
      <c r="L58" s="124">
        <v>714</v>
      </c>
      <c r="M58" s="124">
        <v>356</v>
      </c>
      <c r="N58" s="124">
        <v>0</v>
      </c>
      <c r="O58" s="124">
        <v>279</v>
      </c>
      <c r="P58" s="124">
        <v>34155</v>
      </c>
      <c r="Q58" s="124">
        <v>334</v>
      </c>
      <c r="R58" s="124">
        <v>222</v>
      </c>
      <c r="S58" s="124">
        <v>67126</v>
      </c>
      <c r="T58" s="124">
        <v>767</v>
      </c>
      <c r="U58" s="124">
        <v>388</v>
      </c>
      <c r="V58" s="124">
        <v>279</v>
      </c>
      <c r="W58" s="125" t="s">
        <v>136</v>
      </c>
      <c r="X58" s="125" t="s">
        <v>136</v>
      </c>
      <c r="Y58" s="125" t="s">
        <v>136</v>
      </c>
      <c r="Z58" s="124">
        <v>40160</v>
      </c>
      <c r="AA58" s="124">
        <v>40160</v>
      </c>
      <c r="AB58" s="124">
        <v>0</v>
      </c>
      <c r="AC58" s="124">
        <v>9119348</v>
      </c>
      <c r="AD58" s="124">
        <v>116593</v>
      </c>
      <c r="AE58" s="126">
        <v>9235941</v>
      </c>
      <c r="AY58" s="128"/>
      <c r="AZ58" s="128"/>
    </row>
    <row r="59" spans="1:52" s="127" customFormat="1" ht="15" customHeight="1">
      <c r="A59" s="123" t="s">
        <v>192</v>
      </c>
      <c r="B59" s="124">
        <v>763</v>
      </c>
      <c r="C59" s="124">
        <v>51</v>
      </c>
      <c r="D59" s="124">
        <v>0</v>
      </c>
      <c r="E59" s="124">
        <v>8869</v>
      </c>
      <c r="F59" s="124">
        <v>149</v>
      </c>
      <c r="G59" s="124">
        <v>55</v>
      </c>
      <c r="H59" s="124">
        <v>1941</v>
      </c>
      <c r="I59" s="124">
        <v>16103</v>
      </c>
      <c r="J59" s="124">
        <v>126</v>
      </c>
      <c r="K59" s="124">
        <v>81</v>
      </c>
      <c r="L59" s="124">
        <v>374</v>
      </c>
      <c r="M59" s="124">
        <v>224</v>
      </c>
      <c r="N59" s="124">
        <v>0</v>
      </c>
      <c r="O59" s="124">
        <v>75</v>
      </c>
      <c r="P59" s="124">
        <v>9632</v>
      </c>
      <c r="Q59" s="124">
        <v>200</v>
      </c>
      <c r="R59" s="124">
        <v>55</v>
      </c>
      <c r="S59" s="124">
        <v>18044</v>
      </c>
      <c r="T59" s="124">
        <v>500</v>
      </c>
      <c r="U59" s="124">
        <v>305</v>
      </c>
      <c r="V59" s="124">
        <v>75</v>
      </c>
      <c r="W59" s="125" t="s">
        <v>136</v>
      </c>
      <c r="X59" s="125" t="s">
        <v>136</v>
      </c>
      <c r="Y59" s="125" t="s">
        <v>136</v>
      </c>
      <c r="Z59" s="124">
        <v>11407</v>
      </c>
      <c r="AA59" s="124">
        <v>11407</v>
      </c>
      <c r="AB59" s="124">
        <v>0</v>
      </c>
      <c r="AC59" s="124">
        <v>2486666</v>
      </c>
      <c r="AD59" s="124">
        <v>43619</v>
      </c>
      <c r="AE59" s="126">
        <v>2530285</v>
      </c>
      <c r="AY59" s="128"/>
      <c r="AZ59" s="128"/>
    </row>
    <row r="60" spans="1:52" s="127" customFormat="1" ht="15" customHeight="1" thickBot="1">
      <c r="A60" s="129" t="s">
        <v>193</v>
      </c>
      <c r="B60" s="130">
        <v>797</v>
      </c>
      <c r="C60" s="130">
        <v>4</v>
      </c>
      <c r="D60" s="130">
        <v>0</v>
      </c>
      <c r="E60" s="130">
        <v>5194</v>
      </c>
      <c r="F60" s="130">
        <v>28</v>
      </c>
      <c r="G60" s="130">
        <v>8</v>
      </c>
      <c r="H60" s="130">
        <v>2145</v>
      </c>
      <c r="I60" s="130">
        <v>10788</v>
      </c>
      <c r="J60" s="130">
        <v>12</v>
      </c>
      <c r="K60" s="130">
        <v>6</v>
      </c>
      <c r="L60" s="130">
        <v>80</v>
      </c>
      <c r="M60" s="130">
        <v>36</v>
      </c>
      <c r="N60" s="130">
        <v>0</v>
      </c>
      <c r="O60" s="130">
        <v>8</v>
      </c>
      <c r="P60" s="130">
        <v>5991</v>
      </c>
      <c r="Q60" s="130">
        <v>32</v>
      </c>
      <c r="R60" s="130">
        <v>8</v>
      </c>
      <c r="S60" s="130">
        <v>12933</v>
      </c>
      <c r="T60" s="130">
        <v>92</v>
      </c>
      <c r="U60" s="130">
        <v>42</v>
      </c>
      <c r="V60" s="130">
        <v>8</v>
      </c>
      <c r="W60" s="131" t="s">
        <v>136</v>
      </c>
      <c r="X60" s="131" t="s">
        <v>136</v>
      </c>
      <c r="Y60" s="131" t="s">
        <v>136</v>
      </c>
      <c r="Z60" s="130">
        <v>6400</v>
      </c>
      <c r="AA60" s="130">
        <v>6400</v>
      </c>
      <c r="AB60" s="130">
        <v>0</v>
      </c>
      <c r="AC60" s="130">
        <v>1736822</v>
      </c>
      <c r="AD60" s="130">
        <v>5422</v>
      </c>
      <c r="AE60" s="132">
        <v>1742244</v>
      </c>
      <c r="AG60" s="133" t="s">
        <v>102</v>
      </c>
      <c r="AY60" s="128"/>
      <c r="AZ60" s="128"/>
    </row>
    <row r="61" spans="1:52" s="127" customFormat="1" ht="15.75" customHeight="1" thickTop="1">
      <c r="A61" s="134" t="s">
        <v>194</v>
      </c>
      <c r="B61" s="135">
        <f>SUBTOTAL(109,Jul17Data[Cell 1])</f>
        <v>235884</v>
      </c>
      <c r="C61" s="135">
        <f>SUBTOTAL(109,Jul17Data[Cell 2])</f>
        <v>4674</v>
      </c>
      <c r="D61" s="135">
        <f>SUBTOTAL(109,Jul17Data[Cell 3])</f>
        <v>257</v>
      </c>
      <c r="E61" s="135">
        <f>SUBTOTAL(109,Jul17Data[Cell 4])</f>
        <v>1699567</v>
      </c>
      <c r="F61" s="135">
        <f>SUBTOTAL(109,Jul17Data[Cell 5])</f>
        <v>20091</v>
      </c>
      <c r="G61" s="135">
        <f>SUBTOTAL(109,Jul17Data[Cell 6])</f>
        <v>10304</v>
      </c>
      <c r="H61" s="135">
        <f>SUBTOTAL(109,Jul17Data[Cell 7])</f>
        <v>601718</v>
      </c>
      <c r="I61" s="135">
        <f>SUBTOTAL(109,Jul17Data[Cell 8])</f>
        <v>3360843</v>
      </c>
      <c r="J61" s="135">
        <f>SUBTOTAL(109,Jul17Data[Cell 9])</f>
        <v>10451</v>
      </c>
      <c r="K61" s="135">
        <f>SUBTOTAL(109,Jul17Data[Cell 10])</f>
        <v>6426</v>
      </c>
      <c r="L61" s="135">
        <f>SUBTOTAL(109,Jul17Data[Cell 11])</f>
        <v>48148</v>
      </c>
      <c r="M61" s="135">
        <f>SUBTOTAL(109,Jul17Data[Cell 12])</f>
        <v>24756</v>
      </c>
      <c r="N61" s="135">
        <f>SUBTOTAL(109,Jul17Data[Cell 13])</f>
        <v>330</v>
      </c>
      <c r="O61" s="135">
        <f>SUBTOTAL(109,Jul17Data[Cell 14])</f>
        <v>13185</v>
      </c>
      <c r="P61" s="135">
        <f>SUBTOTAL(109,Jul17Data[Cell 15])</f>
        <v>1935451</v>
      </c>
      <c r="Q61" s="135">
        <f>SUBTOTAL(109,Jul17Data[Cell 16])</f>
        <v>24765</v>
      </c>
      <c r="R61" s="135">
        <f>SUBTOTAL(109,Jul17Data[Cell 17])</f>
        <v>10561</v>
      </c>
      <c r="S61" s="135">
        <f>SUBTOTAL(109,Jul17Data[Cell 18])</f>
        <v>3962561</v>
      </c>
      <c r="T61" s="135">
        <f>SUBTOTAL(109,Jul17Data[Cell 19])</f>
        <v>58599</v>
      </c>
      <c r="U61" s="135">
        <f>SUBTOTAL(109,Jul17Data[Cell 20])</f>
        <v>31182</v>
      </c>
      <c r="V61" s="135">
        <f>SUBTOTAL(109,Jul17Data[Cell 21])</f>
        <v>13515</v>
      </c>
      <c r="W61" s="136"/>
      <c r="X61" s="136"/>
      <c r="Y61" s="136"/>
      <c r="Z61" s="135">
        <f>SUBTOTAL(109,Jul17Data[Cell 25])</f>
        <v>2119424</v>
      </c>
      <c r="AA61" s="135">
        <f>SUBTOTAL(109,Jul17Data[Cell 26])</f>
        <v>2119424</v>
      </c>
      <c r="AB61" s="135">
        <f>SUBTOTAL(109,Jul17Data[Cell 27])</f>
        <v>0</v>
      </c>
      <c r="AC61" s="135">
        <f>SUBTOTAL(109,Jul17Data[Cell 28])</f>
        <v>551629904</v>
      </c>
      <c r="AD61" s="135">
        <f>SUBTOTAL(109,Jul17Data[Cell 29])</f>
        <v>5168520</v>
      </c>
      <c r="AE61" s="135">
        <f>SUBTOTAL(109,Jul17Data[Cell 30])</f>
        <v>556798424</v>
      </c>
      <c r="AG61" s="137">
        <v>1129908964</v>
      </c>
      <c r="AY61" s="128"/>
      <c r="AZ61" s="128"/>
    </row>
    <row r="62" spans="1:52" s="127" customFormat="1" ht="10.5" customHeight="1">
      <c r="A62" s="138"/>
      <c r="B62" s="139"/>
      <c r="C62" s="139"/>
      <c r="D62" s="139"/>
      <c r="E62" s="139"/>
      <c r="F62" s="139"/>
      <c r="G62" s="139"/>
      <c r="H62" s="139"/>
      <c r="I62" s="139"/>
      <c r="J62" s="139"/>
      <c r="K62" s="139"/>
      <c r="L62" s="139"/>
      <c r="M62" s="139"/>
      <c r="N62" s="139"/>
      <c r="O62" s="139"/>
      <c r="P62" s="139"/>
      <c r="Q62" s="139"/>
      <c r="R62" s="139"/>
      <c r="S62" s="139"/>
      <c r="T62" s="139"/>
      <c r="U62" s="139"/>
      <c r="V62" s="139"/>
      <c r="W62" s="139"/>
      <c r="X62" s="139"/>
      <c r="Y62" s="139"/>
      <c r="Z62" s="139"/>
      <c r="AA62" s="139"/>
      <c r="AB62" s="139"/>
      <c r="AC62" s="139"/>
      <c r="AD62" s="139"/>
      <c r="AE62" s="139"/>
      <c r="AY62" s="128"/>
      <c r="AZ62" s="128"/>
    </row>
  </sheetData>
  <conditionalFormatting sqref="B3:AE60">
    <cfRule type="containsBlanks" dxfId="208" priority="2">
      <formula>LEN(TRIM(B3))=0</formula>
    </cfRule>
  </conditionalFormatting>
  <dataValidations disablePrompts="1" count="30">
    <dataValidation allowBlank="1" prompt="Part A.  PARTICIPATION DURING THE MONTH_x000a_ Item 1. Number of Federal Households _x000a_ Column A.  Public Assistance" sqref="B2"/>
    <dataValidation allowBlank="1" prompt="Part A.  PARTICIPATION DURING THE MONTH_x000a_ Item 1. Number of Federal/State Households _x000a_ Column A.  Public Assistance" sqref="C2"/>
    <dataValidation allowBlank="1" prompt="Part A.  PARTICIPATION DURING THE MONTH_x000a_ Item 1. Number of State Households _x000a_ Column A.  Public Assistance" sqref="D2"/>
    <dataValidation allowBlank="1" prompt="Part A.  PARTICIPATION DURING THE MONTH_x000a_ Item 1. Number of Federal Households_x000a_ Column B.  Non-Public Assistance" sqref="E2"/>
    <dataValidation allowBlank="1" prompt="Part A.  PARTICIPATION DURING THE MONTH_x000a_ Item 1. Number of Federal/State Households _x000a_ Column B.  Non-Public Assistance" sqref="F2"/>
    <dataValidation allowBlank="1" prompt="Part A.  PARTICIPATION DURING THE MONTH_x000a_ Item 1. Number of State Households_x000a_ Column B.  Non-Public Assistance" sqref="G2"/>
    <dataValidation allowBlank="1" prompt="Part A.  PARTICIPATION DURING THE MONTH_x000a_ Item 2. Number of persons in federal only households _x000a_ Column A.  Public Assistance" sqref="H2"/>
    <dataValidation allowBlank="1" prompt="Part A.  PARTICIPATION DURING THE MONTH_x000a_ Item 2. Number of persons in federal only households _x000a_ Column B.  Non-Public Assistance" sqref="I2"/>
    <dataValidation allowBlank="1" prompt="Part A.  PARTICIPATION DURING THE MONTH_x000a_ Item 3. Number of federal and state persons in federal/state households (Federal)_x000a_ Column A.  Public Assistance" sqref="J2"/>
    <dataValidation allowBlank="1" prompt="Part A.  PARTICIPATION DURING THE MONTH_x000a_ Item 3. Number of federal and state persons in federal/state households (State)_x000a_ Column A.  Public Assistance" sqref="K2"/>
    <dataValidation allowBlank="1" prompt="Part A.  PARTICIPATION DURING THE MONTH_x000a_ Item 3. Number of federal and state persons in federal/state households (Federal)_x000a_ Column B.  Non-Public Assistance" sqref="L2"/>
    <dataValidation allowBlank="1" prompt="Part A.  PARTICIPATION DURING THE MONTH_x000a_ Item 3. Number of federal and state persons in federal/state households (State)_x000a_ Column B.  Non-Public Assistance" sqref="M2"/>
    <dataValidation allowBlank="1" prompt="Part A.  PARTICIPATION DURING THE MONTH_x000a_ Item 4. Number of persons in state only households _x000a_ Column A.  Public Assistance" sqref="N2"/>
    <dataValidation allowBlank="1" prompt="Part A.  PARTICIPATION DURING THE MONTH_x000a_ Item 4. Number of persons in state only households _x000a_ Column B.  Non-Public Assistance" sqref="O2"/>
    <dataValidation allowBlank="1" prompt="Part A.  PARTICIPATION DURING THE MONTH_x000a_ Item 5. Number of Households (Federal)_x000a_ Column Total" sqref="P2"/>
    <dataValidation allowBlank="1" prompt="Part A.  PARTICIPATION DURING THE MONTH_x000a_ Item 6. Number of Households (Federal/State)_x000a_ Column Total" sqref="Q2"/>
    <dataValidation allowBlank="1" prompt="Part A.  PARTICIPATION DURING THE MONTH_x000a_ Item 7. Number of Households (State)_x000a_ Column Total" sqref="R2"/>
    <dataValidation allowBlank="1" prompt="Part A.  PARTICIPATION DURING THE MONTH_x000a_ Item 8. Number of persons in federal only households _x000a_ Column Total" sqref="S2"/>
    <dataValidation allowBlank="1" prompt="Part A.  PARTICIPATION DURING THE MONTH_x000a_ Item 9. Number of federal and state persons in federal/state households (Federal)_x000a_ Column Total" sqref="T2"/>
    <dataValidation allowBlank="1" prompt="Part A.  PARTICIPATION DURING THE MONTH_x000a_ Item 10. Number of federal and state persons in federal/state households (State)_x000a_ Column Total" sqref="U2"/>
    <dataValidation allowBlank="1" prompt="Part A.  PARTICIPATION DURING THE MONTH_x000a_ Item 11. Number of persons in state only households _x000a_ Column Total" sqref="V2"/>
    <dataValidation allowBlank="1" prompt="Part B.  ISSUANCES DURING THE MONTH_x000a_ Item 12. Mail_x000a_ Column Total" sqref="W2"/>
    <dataValidation allowBlank="1" prompt="Part B.  ISSUANCES DURING THE MONTH_x000a_ Item 13. Contracted Over the Counter_x000a_ Column Total" sqref="X2"/>
    <dataValidation allowBlank="1" prompt="Part B.  ISSUANCES DURING THE MONTH_x000a_ Item 14. Over the Counter_x000a_ Column Total" sqref="Y2"/>
    <dataValidation allowBlank="1" prompt="Part B.  ISSUANCES DURING THE MONTH_x000a_ Item 15. EBT Issuances _x000a_ Column Total" sqref="Z2"/>
    <dataValidation allowBlank="1" prompt="Part B.  ISSUANCES DURING THE MONTH_x000a_ Item 16. Total _x000a_ Column Total" sqref="AA2"/>
    <dataValidation allowBlank="1" prompt="Part B.  ISSUANCES DURING THE MONTH_x000a_ Item 17. EBT Converted to Coupons _x000a_ Column Total" sqref="AB2"/>
    <dataValidation allowBlank="1" prompt="Part C.  VALUE OF BENEFIT ISSUANCES DURING THE MONTH_x000a_ Item 18. Value of Federal benefit issuances_x000a_ Column Total" sqref="AC2"/>
    <dataValidation allowBlank="1" prompt="Part C.  VALUE OF BENEFIT ISSUANCES DURING THE MONTH_x000a_ Item 19. Value of State benefit issuances_x000a_ Column Total" sqref="AD2"/>
    <dataValidation allowBlank="1" prompt="Part C.  VALUE OF BENEFIT ISSUANCES DURING THE MONTH_x000a_ Item 20. Total_x000a_ Column Total" sqref="AE2"/>
  </dataValidations>
  <hyperlinks>
    <hyperlink ref="B2" location="'DataDictionary'!A3" display="Cell 1"/>
    <hyperlink ref="C2" location="'DataDictionary'!A4" display="Cell 2"/>
    <hyperlink ref="D2" location="'DataDictionary'!A5" display="Cell 3"/>
    <hyperlink ref="E2" location="'DataDictionary'!A6" display="Cell 4"/>
    <hyperlink ref="F2" location="'DataDictionary'!A7" display="Cell 5"/>
    <hyperlink ref="G2" location="'DataDictionary'!A8" display="Cell 6"/>
    <hyperlink ref="H2" location="'DataDictionary'!A9" display="Cell 7"/>
    <hyperlink ref="I2" location="'DataDictionary'!A10" display="Cell 8"/>
    <hyperlink ref="J2" location="'DataDictionary'!A11" display="Cell 9"/>
    <hyperlink ref="K2" location="'DataDictionary'!A12" display="Cell 10"/>
    <hyperlink ref="L2" location="'DataDictionary'!A13" display="Cell 11"/>
    <hyperlink ref="M2" location="'DataDictionary'!A14" display="Cell 12"/>
    <hyperlink ref="N2" location="'DataDictionary'!A15" display="Cell 13"/>
    <hyperlink ref="O2" location="'DataDictionary'!A16" display="Cell 14"/>
    <hyperlink ref="P2" location="'DataDictionary'!A17" display="Cell 15"/>
    <hyperlink ref="Q2" location="'DataDictionary'!A18" display="Cell 16"/>
    <hyperlink ref="R2" location="'DataDictionary'!A19" display="Cell 17"/>
    <hyperlink ref="S2" location="'DataDictionary'!A20" display="Cell 18"/>
    <hyperlink ref="T2" location="'DataDictionary'!A21" display="Cell 19"/>
    <hyperlink ref="U2" location="'DataDictionary'!A22" display="Cell 20"/>
    <hyperlink ref="V2" location="'DataDictionary'!A23" display="Cell 21"/>
    <hyperlink ref="W2" location="'DataDictionary'!A24" display="Cell 22"/>
    <hyperlink ref="X2" location="'DataDictionary'!A25" display="Cell 23"/>
    <hyperlink ref="Y2" location="'DataDictionary'!A26" display="Cell 24"/>
    <hyperlink ref="Z2" location="'DataDictionary'!A27" display="Cell 25"/>
    <hyperlink ref="AA2" location="'DataDictionary'!A28" display="Cell 26"/>
    <hyperlink ref="AB2" location="'DataDictionary'!A29" display="Cell 27"/>
    <hyperlink ref="AC2" location="'DataDictionary'!A30" display="Cell 28"/>
    <hyperlink ref="AD2" location="'DataDictionary'!A31" display="Cell 29"/>
    <hyperlink ref="AE2" location="'DataDictionary'!A32" display="Cell 30"/>
  </hyperlinks>
  <printOptions horizontalCentered="1" verticalCentered="1"/>
  <pageMargins left="0.25" right="0.25" top="0.25" bottom="0.25" header="0.5" footer="0.5"/>
  <pageSetup scale="74" orientation="portrait" r:id="rId1"/>
  <headerFooter alignWithMargins="0">
    <oddHeader xml:space="preserve">&amp;C&amp;"Arial,Bold"Food Stamp Program Participation and Benefit Insurance Report (DFA 256)
</oddHeader>
    <oddFooter>&amp;L&amp;"Arial,Regular"CDSS, Data Systems and Survey Design Bureau &amp;C&amp;"Arial,Regular"Page &amp;P of &amp;N</oddFooter>
  </headerFooter>
  <colBreaks count="5" manualBreakCount="5">
    <brk id="10" max="61" man="1"/>
    <brk id="19" max="61" man="1"/>
    <brk id="28" max="61" man="1"/>
    <brk id="33" max="66" man="1"/>
    <brk id="43" max="1048575" man="1"/>
  </colBreaks>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pageSetUpPr fitToPage="1"/>
  </sheetPr>
  <dimension ref="A1:Z42"/>
  <sheetViews>
    <sheetView showGridLines="0" zoomScaleNormal="100" workbookViewId="0"/>
  </sheetViews>
  <sheetFormatPr defaultRowHeight="12.75"/>
  <cols>
    <col min="1" max="1" width="2.7109375" style="16" customWidth="1"/>
    <col min="2" max="2" width="2" style="16" customWidth="1"/>
    <col min="3" max="3" width="22.7109375" style="16" customWidth="1"/>
    <col min="4" max="4" width="1.85546875" style="17" customWidth="1"/>
    <col min="5" max="5" width="11.7109375" style="16" customWidth="1"/>
    <col min="6" max="6" width="1.85546875" style="16" customWidth="1"/>
    <col min="7" max="7" width="11.7109375" style="16" customWidth="1"/>
    <col min="8" max="8" width="1.85546875" style="16" customWidth="1"/>
    <col min="9" max="9" width="11.7109375" style="16" customWidth="1"/>
    <col min="10" max="10" width="1.85546875" style="18" customWidth="1"/>
    <col min="11" max="11" width="11.7109375" style="16" customWidth="1"/>
    <col min="12" max="12" width="1.85546875" style="16" customWidth="1"/>
    <col min="13" max="13" width="11.7109375" style="16" customWidth="1"/>
    <col min="14" max="14" width="2.140625" style="19" customWidth="1"/>
    <col min="15" max="15" width="11.85546875" style="20" customWidth="1"/>
    <col min="16" max="16" width="9.140625" style="21"/>
    <col min="17" max="22" width="8.85546875" style="22" customWidth="1"/>
    <col min="23" max="26" width="9.140625" style="21"/>
    <col min="27" max="256" width="9.140625" style="16"/>
    <col min="257" max="257" width="2.7109375" style="16" customWidth="1"/>
    <col min="258" max="258" width="2" style="16" customWidth="1"/>
    <col min="259" max="259" width="22.7109375" style="16" customWidth="1"/>
    <col min="260" max="260" width="1.85546875" style="16" customWidth="1"/>
    <col min="261" max="261" width="11.7109375" style="16" customWidth="1"/>
    <col min="262" max="262" width="1.85546875" style="16" customWidth="1"/>
    <col min="263" max="263" width="11.7109375" style="16" customWidth="1"/>
    <col min="264" max="264" width="1.85546875" style="16" customWidth="1"/>
    <col min="265" max="265" width="11.7109375" style="16" customWidth="1"/>
    <col min="266" max="266" width="1.85546875" style="16" customWidth="1"/>
    <col min="267" max="267" width="11.7109375" style="16" customWidth="1"/>
    <col min="268" max="268" width="1.85546875" style="16" customWidth="1"/>
    <col min="269" max="269" width="11.7109375" style="16" customWidth="1"/>
    <col min="270" max="270" width="2.140625" style="16" customWidth="1"/>
    <col min="271" max="271" width="12.28515625" style="16" customWidth="1"/>
    <col min="272" max="272" width="9.140625" style="16"/>
    <col min="273" max="278" width="8.85546875" style="16" customWidth="1"/>
    <col min="279" max="512" width="9.140625" style="16"/>
    <col min="513" max="513" width="2.7109375" style="16" customWidth="1"/>
    <col min="514" max="514" width="2" style="16" customWidth="1"/>
    <col min="515" max="515" width="22.7109375" style="16" customWidth="1"/>
    <col min="516" max="516" width="1.85546875" style="16" customWidth="1"/>
    <col min="517" max="517" width="11.7109375" style="16" customWidth="1"/>
    <col min="518" max="518" width="1.85546875" style="16" customWidth="1"/>
    <col min="519" max="519" width="11.7109375" style="16" customWidth="1"/>
    <col min="520" max="520" width="1.85546875" style="16" customWidth="1"/>
    <col min="521" max="521" width="11.7109375" style="16" customWidth="1"/>
    <col min="522" max="522" width="1.85546875" style="16" customWidth="1"/>
    <col min="523" max="523" width="11.7109375" style="16" customWidth="1"/>
    <col min="524" max="524" width="1.85546875" style="16" customWidth="1"/>
    <col min="525" max="525" width="11.7109375" style="16" customWidth="1"/>
    <col min="526" max="526" width="2.140625" style="16" customWidth="1"/>
    <col min="527" max="527" width="12.28515625" style="16" customWidth="1"/>
    <col min="528" max="528" width="9.140625" style="16"/>
    <col min="529" max="534" width="8.85546875" style="16" customWidth="1"/>
    <col min="535" max="768" width="9.140625" style="16"/>
    <col min="769" max="769" width="2.7109375" style="16" customWidth="1"/>
    <col min="770" max="770" width="2" style="16" customWidth="1"/>
    <col min="771" max="771" width="22.7109375" style="16" customWidth="1"/>
    <col min="772" max="772" width="1.85546875" style="16" customWidth="1"/>
    <col min="773" max="773" width="11.7109375" style="16" customWidth="1"/>
    <col min="774" max="774" width="1.85546875" style="16" customWidth="1"/>
    <col min="775" max="775" width="11.7109375" style="16" customWidth="1"/>
    <col min="776" max="776" width="1.85546875" style="16" customWidth="1"/>
    <col min="777" max="777" width="11.7109375" style="16" customWidth="1"/>
    <col min="778" max="778" width="1.85546875" style="16" customWidth="1"/>
    <col min="779" max="779" width="11.7109375" style="16" customWidth="1"/>
    <col min="780" max="780" width="1.85546875" style="16" customWidth="1"/>
    <col min="781" max="781" width="11.7109375" style="16" customWidth="1"/>
    <col min="782" max="782" width="2.140625" style="16" customWidth="1"/>
    <col min="783" max="783" width="12.28515625" style="16" customWidth="1"/>
    <col min="784" max="784" width="9.140625" style="16"/>
    <col min="785" max="790" width="8.85546875" style="16" customWidth="1"/>
    <col min="791" max="1024" width="9.140625" style="16"/>
    <col min="1025" max="1025" width="2.7109375" style="16" customWidth="1"/>
    <col min="1026" max="1026" width="2" style="16" customWidth="1"/>
    <col min="1027" max="1027" width="22.7109375" style="16" customWidth="1"/>
    <col min="1028" max="1028" width="1.85546875" style="16" customWidth="1"/>
    <col min="1029" max="1029" width="11.7109375" style="16" customWidth="1"/>
    <col min="1030" max="1030" width="1.85546875" style="16" customWidth="1"/>
    <col min="1031" max="1031" width="11.7109375" style="16" customWidth="1"/>
    <col min="1032" max="1032" width="1.85546875" style="16" customWidth="1"/>
    <col min="1033" max="1033" width="11.7109375" style="16" customWidth="1"/>
    <col min="1034" max="1034" width="1.85546875" style="16" customWidth="1"/>
    <col min="1035" max="1035" width="11.7109375" style="16" customWidth="1"/>
    <col min="1036" max="1036" width="1.85546875" style="16" customWidth="1"/>
    <col min="1037" max="1037" width="11.7109375" style="16" customWidth="1"/>
    <col min="1038" max="1038" width="2.140625" style="16" customWidth="1"/>
    <col min="1039" max="1039" width="12.28515625" style="16" customWidth="1"/>
    <col min="1040" max="1040" width="9.140625" style="16"/>
    <col min="1041" max="1046" width="8.85546875" style="16" customWidth="1"/>
    <col min="1047" max="1280" width="9.140625" style="16"/>
    <col min="1281" max="1281" width="2.7109375" style="16" customWidth="1"/>
    <col min="1282" max="1282" width="2" style="16" customWidth="1"/>
    <col min="1283" max="1283" width="22.7109375" style="16" customWidth="1"/>
    <col min="1284" max="1284" width="1.85546875" style="16" customWidth="1"/>
    <col min="1285" max="1285" width="11.7109375" style="16" customWidth="1"/>
    <col min="1286" max="1286" width="1.85546875" style="16" customWidth="1"/>
    <col min="1287" max="1287" width="11.7109375" style="16" customWidth="1"/>
    <col min="1288" max="1288" width="1.85546875" style="16" customWidth="1"/>
    <col min="1289" max="1289" width="11.7109375" style="16" customWidth="1"/>
    <col min="1290" max="1290" width="1.85546875" style="16" customWidth="1"/>
    <col min="1291" max="1291" width="11.7109375" style="16" customWidth="1"/>
    <col min="1292" max="1292" width="1.85546875" style="16" customWidth="1"/>
    <col min="1293" max="1293" width="11.7109375" style="16" customWidth="1"/>
    <col min="1294" max="1294" width="2.140625" style="16" customWidth="1"/>
    <col min="1295" max="1295" width="12.28515625" style="16" customWidth="1"/>
    <col min="1296" max="1296" width="9.140625" style="16"/>
    <col min="1297" max="1302" width="8.85546875" style="16" customWidth="1"/>
    <col min="1303" max="1536" width="9.140625" style="16"/>
    <col min="1537" max="1537" width="2.7109375" style="16" customWidth="1"/>
    <col min="1538" max="1538" width="2" style="16" customWidth="1"/>
    <col min="1539" max="1539" width="22.7109375" style="16" customWidth="1"/>
    <col min="1540" max="1540" width="1.85546875" style="16" customWidth="1"/>
    <col min="1541" max="1541" width="11.7109375" style="16" customWidth="1"/>
    <col min="1542" max="1542" width="1.85546875" style="16" customWidth="1"/>
    <col min="1543" max="1543" width="11.7109375" style="16" customWidth="1"/>
    <col min="1544" max="1544" width="1.85546875" style="16" customWidth="1"/>
    <col min="1545" max="1545" width="11.7109375" style="16" customWidth="1"/>
    <col min="1546" max="1546" width="1.85546875" style="16" customWidth="1"/>
    <col min="1547" max="1547" width="11.7109375" style="16" customWidth="1"/>
    <col min="1548" max="1548" width="1.85546875" style="16" customWidth="1"/>
    <col min="1549" max="1549" width="11.7109375" style="16" customWidth="1"/>
    <col min="1550" max="1550" width="2.140625" style="16" customWidth="1"/>
    <col min="1551" max="1551" width="12.28515625" style="16" customWidth="1"/>
    <col min="1552" max="1552" width="9.140625" style="16"/>
    <col min="1553" max="1558" width="8.85546875" style="16" customWidth="1"/>
    <col min="1559" max="1792" width="9.140625" style="16"/>
    <col min="1793" max="1793" width="2.7109375" style="16" customWidth="1"/>
    <col min="1794" max="1794" width="2" style="16" customWidth="1"/>
    <col min="1795" max="1795" width="22.7109375" style="16" customWidth="1"/>
    <col min="1796" max="1796" width="1.85546875" style="16" customWidth="1"/>
    <col min="1797" max="1797" width="11.7109375" style="16" customWidth="1"/>
    <col min="1798" max="1798" width="1.85546875" style="16" customWidth="1"/>
    <col min="1799" max="1799" width="11.7109375" style="16" customWidth="1"/>
    <col min="1800" max="1800" width="1.85546875" style="16" customWidth="1"/>
    <col min="1801" max="1801" width="11.7109375" style="16" customWidth="1"/>
    <col min="1802" max="1802" width="1.85546875" style="16" customWidth="1"/>
    <col min="1803" max="1803" width="11.7109375" style="16" customWidth="1"/>
    <col min="1804" max="1804" width="1.85546875" style="16" customWidth="1"/>
    <col min="1805" max="1805" width="11.7109375" style="16" customWidth="1"/>
    <col min="1806" max="1806" width="2.140625" style="16" customWidth="1"/>
    <col min="1807" max="1807" width="12.28515625" style="16" customWidth="1"/>
    <col min="1808" max="1808" width="9.140625" style="16"/>
    <col min="1809" max="1814" width="8.85546875" style="16" customWidth="1"/>
    <col min="1815" max="2048" width="9.140625" style="16"/>
    <col min="2049" max="2049" width="2.7109375" style="16" customWidth="1"/>
    <col min="2050" max="2050" width="2" style="16" customWidth="1"/>
    <col min="2051" max="2051" width="22.7109375" style="16" customWidth="1"/>
    <col min="2052" max="2052" width="1.85546875" style="16" customWidth="1"/>
    <col min="2053" max="2053" width="11.7109375" style="16" customWidth="1"/>
    <col min="2054" max="2054" width="1.85546875" style="16" customWidth="1"/>
    <col min="2055" max="2055" width="11.7109375" style="16" customWidth="1"/>
    <col min="2056" max="2056" width="1.85546875" style="16" customWidth="1"/>
    <col min="2057" max="2057" width="11.7109375" style="16" customWidth="1"/>
    <col min="2058" max="2058" width="1.85546875" style="16" customWidth="1"/>
    <col min="2059" max="2059" width="11.7109375" style="16" customWidth="1"/>
    <col min="2060" max="2060" width="1.85546875" style="16" customWidth="1"/>
    <col min="2061" max="2061" width="11.7109375" style="16" customWidth="1"/>
    <col min="2062" max="2062" width="2.140625" style="16" customWidth="1"/>
    <col min="2063" max="2063" width="12.28515625" style="16" customWidth="1"/>
    <col min="2064" max="2064" width="9.140625" style="16"/>
    <col min="2065" max="2070" width="8.85546875" style="16" customWidth="1"/>
    <col min="2071" max="2304" width="9.140625" style="16"/>
    <col min="2305" max="2305" width="2.7109375" style="16" customWidth="1"/>
    <col min="2306" max="2306" width="2" style="16" customWidth="1"/>
    <col min="2307" max="2307" width="22.7109375" style="16" customWidth="1"/>
    <col min="2308" max="2308" width="1.85546875" style="16" customWidth="1"/>
    <col min="2309" max="2309" width="11.7109375" style="16" customWidth="1"/>
    <col min="2310" max="2310" width="1.85546875" style="16" customWidth="1"/>
    <col min="2311" max="2311" width="11.7109375" style="16" customWidth="1"/>
    <col min="2312" max="2312" width="1.85546875" style="16" customWidth="1"/>
    <col min="2313" max="2313" width="11.7109375" style="16" customWidth="1"/>
    <col min="2314" max="2314" width="1.85546875" style="16" customWidth="1"/>
    <col min="2315" max="2315" width="11.7109375" style="16" customWidth="1"/>
    <col min="2316" max="2316" width="1.85546875" style="16" customWidth="1"/>
    <col min="2317" max="2317" width="11.7109375" style="16" customWidth="1"/>
    <col min="2318" max="2318" width="2.140625" style="16" customWidth="1"/>
    <col min="2319" max="2319" width="12.28515625" style="16" customWidth="1"/>
    <col min="2320" max="2320" width="9.140625" style="16"/>
    <col min="2321" max="2326" width="8.85546875" style="16" customWidth="1"/>
    <col min="2327" max="2560" width="9.140625" style="16"/>
    <col min="2561" max="2561" width="2.7109375" style="16" customWidth="1"/>
    <col min="2562" max="2562" width="2" style="16" customWidth="1"/>
    <col min="2563" max="2563" width="22.7109375" style="16" customWidth="1"/>
    <col min="2564" max="2564" width="1.85546875" style="16" customWidth="1"/>
    <col min="2565" max="2565" width="11.7109375" style="16" customWidth="1"/>
    <col min="2566" max="2566" width="1.85546875" style="16" customWidth="1"/>
    <col min="2567" max="2567" width="11.7109375" style="16" customWidth="1"/>
    <col min="2568" max="2568" width="1.85546875" style="16" customWidth="1"/>
    <col min="2569" max="2569" width="11.7109375" style="16" customWidth="1"/>
    <col min="2570" max="2570" width="1.85546875" style="16" customWidth="1"/>
    <col min="2571" max="2571" width="11.7109375" style="16" customWidth="1"/>
    <col min="2572" max="2572" width="1.85546875" style="16" customWidth="1"/>
    <col min="2573" max="2573" width="11.7109375" style="16" customWidth="1"/>
    <col min="2574" max="2574" width="2.140625" style="16" customWidth="1"/>
    <col min="2575" max="2575" width="12.28515625" style="16" customWidth="1"/>
    <col min="2576" max="2576" width="9.140625" style="16"/>
    <col min="2577" max="2582" width="8.85546875" style="16" customWidth="1"/>
    <col min="2583" max="2816" width="9.140625" style="16"/>
    <col min="2817" max="2817" width="2.7109375" style="16" customWidth="1"/>
    <col min="2818" max="2818" width="2" style="16" customWidth="1"/>
    <col min="2819" max="2819" width="22.7109375" style="16" customWidth="1"/>
    <col min="2820" max="2820" width="1.85546875" style="16" customWidth="1"/>
    <col min="2821" max="2821" width="11.7109375" style="16" customWidth="1"/>
    <col min="2822" max="2822" width="1.85546875" style="16" customWidth="1"/>
    <col min="2823" max="2823" width="11.7109375" style="16" customWidth="1"/>
    <col min="2824" max="2824" width="1.85546875" style="16" customWidth="1"/>
    <col min="2825" max="2825" width="11.7109375" style="16" customWidth="1"/>
    <col min="2826" max="2826" width="1.85546875" style="16" customWidth="1"/>
    <col min="2827" max="2827" width="11.7109375" style="16" customWidth="1"/>
    <col min="2828" max="2828" width="1.85546875" style="16" customWidth="1"/>
    <col min="2829" max="2829" width="11.7109375" style="16" customWidth="1"/>
    <col min="2830" max="2830" width="2.140625" style="16" customWidth="1"/>
    <col min="2831" max="2831" width="12.28515625" style="16" customWidth="1"/>
    <col min="2832" max="2832" width="9.140625" style="16"/>
    <col min="2833" max="2838" width="8.85546875" style="16" customWidth="1"/>
    <col min="2839" max="3072" width="9.140625" style="16"/>
    <col min="3073" max="3073" width="2.7109375" style="16" customWidth="1"/>
    <col min="3074" max="3074" width="2" style="16" customWidth="1"/>
    <col min="3075" max="3075" width="22.7109375" style="16" customWidth="1"/>
    <col min="3076" max="3076" width="1.85546875" style="16" customWidth="1"/>
    <col min="3077" max="3077" width="11.7109375" style="16" customWidth="1"/>
    <col min="3078" max="3078" width="1.85546875" style="16" customWidth="1"/>
    <col min="3079" max="3079" width="11.7109375" style="16" customWidth="1"/>
    <col min="3080" max="3080" width="1.85546875" style="16" customWidth="1"/>
    <col min="3081" max="3081" width="11.7109375" style="16" customWidth="1"/>
    <col min="3082" max="3082" width="1.85546875" style="16" customWidth="1"/>
    <col min="3083" max="3083" width="11.7109375" style="16" customWidth="1"/>
    <col min="3084" max="3084" width="1.85546875" style="16" customWidth="1"/>
    <col min="3085" max="3085" width="11.7109375" style="16" customWidth="1"/>
    <col min="3086" max="3086" width="2.140625" style="16" customWidth="1"/>
    <col min="3087" max="3087" width="12.28515625" style="16" customWidth="1"/>
    <col min="3088" max="3088" width="9.140625" style="16"/>
    <col min="3089" max="3094" width="8.85546875" style="16" customWidth="1"/>
    <col min="3095" max="3328" width="9.140625" style="16"/>
    <col min="3329" max="3329" width="2.7109375" style="16" customWidth="1"/>
    <col min="3330" max="3330" width="2" style="16" customWidth="1"/>
    <col min="3331" max="3331" width="22.7109375" style="16" customWidth="1"/>
    <col min="3332" max="3332" width="1.85546875" style="16" customWidth="1"/>
    <col min="3333" max="3333" width="11.7109375" style="16" customWidth="1"/>
    <col min="3334" max="3334" width="1.85546875" style="16" customWidth="1"/>
    <col min="3335" max="3335" width="11.7109375" style="16" customWidth="1"/>
    <col min="3336" max="3336" width="1.85546875" style="16" customWidth="1"/>
    <col min="3337" max="3337" width="11.7109375" style="16" customWidth="1"/>
    <col min="3338" max="3338" width="1.85546875" style="16" customWidth="1"/>
    <col min="3339" max="3339" width="11.7109375" style="16" customWidth="1"/>
    <col min="3340" max="3340" width="1.85546875" style="16" customWidth="1"/>
    <col min="3341" max="3341" width="11.7109375" style="16" customWidth="1"/>
    <col min="3342" max="3342" width="2.140625" style="16" customWidth="1"/>
    <col min="3343" max="3343" width="12.28515625" style="16" customWidth="1"/>
    <col min="3344" max="3344" width="9.140625" style="16"/>
    <col min="3345" max="3350" width="8.85546875" style="16" customWidth="1"/>
    <col min="3351" max="3584" width="9.140625" style="16"/>
    <col min="3585" max="3585" width="2.7109375" style="16" customWidth="1"/>
    <col min="3586" max="3586" width="2" style="16" customWidth="1"/>
    <col min="3587" max="3587" width="22.7109375" style="16" customWidth="1"/>
    <col min="3588" max="3588" width="1.85546875" style="16" customWidth="1"/>
    <col min="3589" max="3589" width="11.7109375" style="16" customWidth="1"/>
    <col min="3590" max="3590" width="1.85546875" style="16" customWidth="1"/>
    <col min="3591" max="3591" width="11.7109375" style="16" customWidth="1"/>
    <col min="3592" max="3592" width="1.85546875" style="16" customWidth="1"/>
    <col min="3593" max="3593" width="11.7109375" style="16" customWidth="1"/>
    <col min="3594" max="3594" width="1.85546875" style="16" customWidth="1"/>
    <col min="3595" max="3595" width="11.7109375" style="16" customWidth="1"/>
    <col min="3596" max="3596" width="1.85546875" style="16" customWidth="1"/>
    <col min="3597" max="3597" width="11.7109375" style="16" customWidth="1"/>
    <col min="3598" max="3598" width="2.140625" style="16" customWidth="1"/>
    <col min="3599" max="3599" width="12.28515625" style="16" customWidth="1"/>
    <col min="3600" max="3600" width="9.140625" style="16"/>
    <col min="3601" max="3606" width="8.85546875" style="16" customWidth="1"/>
    <col min="3607" max="3840" width="9.140625" style="16"/>
    <col min="3841" max="3841" width="2.7109375" style="16" customWidth="1"/>
    <col min="3842" max="3842" width="2" style="16" customWidth="1"/>
    <col min="3843" max="3843" width="22.7109375" style="16" customWidth="1"/>
    <col min="3844" max="3844" width="1.85546875" style="16" customWidth="1"/>
    <col min="3845" max="3845" width="11.7109375" style="16" customWidth="1"/>
    <col min="3846" max="3846" width="1.85546875" style="16" customWidth="1"/>
    <col min="3847" max="3847" width="11.7109375" style="16" customWidth="1"/>
    <col min="3848" max="3848" width="1.85546875" style="16" customWidth="1"/>
    <col min="3849" max="3849" width="11.7109375" style="16" customWidth="1"/>
    <col min="3850" max="3850" width="1.85546875" style="16" customWidth="1"/>
    <col min="3851" max="3851" width="11.7109375" style="16" customWidth="1"/>
    <col min="3852" max="3852" width="1.85546875" style="16" customWidth="1"/>
    <col min="3853" max="3853" width="11.7109375" style="16" customWidth="1"/>
    <col min="3854" max="3854" width="2.140625" style="16" customWidth="1"/>
    <col min="3855" max="3855" width="12.28515625" style="16" customWidth="1"/>
    <col min="3856" max="3856" width="9.140625" style="16"/>
    <col min="3857" max="3862" width="8.85546875" style="16" customWidth="1"/>
    <col min="3863" max="4096" width="9.140625" style="16"/>
    <col min="4097" max="4097" width="2.7109375" style="16" customWidth="1"/>
    <col min="4098" max="4098" width="2" style="16" customWidth="1"/>
    <col min="4099" max="4099" width="22.7109375" style="16" customWidth="1"/>
    <col min="4100" max="4100" width="1.85546875" style="16" customWidth="1"/>
    <col min="4101" max="4101" width="11.7109375" style="16" customWidth="1"/>
    <col min="4102" max="4102" width="1.85546875" style="16" customWidth="1"/>
    <col min="4103" max="4103" width="11.7109375" style="16" customWidth="1"/>
    <col min="4104" max="4104" width="1.85546875" style="16" customWidth="1"/>
    <col min="4105" max="4105" width="11.7109375" style="16" customWidth="1"/>
    <col min="4106" max="4106" width="1.85546875" style="16" customWidth="1"/>
    <col min="4107" max="4107" width="11.7109375" style="16" customWidth="1"/>
    <col min="4108" max="4108" width="1.85546875" style="16" customWidth="1"/>
    <col min="4109" max="4109" width="11.7109375" style="16" customWidth="1"/>
    <col min="4110" max="4110" width="2.140625" style="16" customWidth="1"/>
    <col min="4111" max="4111" width="12.28515625" style="16" customWidth="1"/>
    <col min="4112" max="4112" width="9.140625" style="16"/>
    <col min="4113" max="4118" width="8.85546875" style="16" customWidth="1"/>
    <col min="4119" max="4352" width="9.140625" style="16"/>
    <col min="4353" max="4353" width="2.7109375" style="16" customWidth="1"/>
    <col min="4354" max="4354" width="2" style="16" customWidth="1"/>
    <col min="4355" max="4355" width="22.7109375" style="16" customWidth="1"/>
    <col min="4356" max="4356" width="1.85546875" style="16" customWidth="1"/>
    <col min="4357" max="4357" width="11.7109375" style="16" customWidth="1"/>
    <col min="4358" max="4358" width="1.85546875" style="16" customWidth="1"/>
    <col min="4359" max="4359" width="11.7109375" style="16" customWidth="1"/>
    <col min="4360" max="4360" width="1.85546875" style="16" customWidth="1"/>
    <col min="4361" max="4361" width="11.7109375" style="16" customWidth="1"/>
    <col min="4362" max="4362" width="1.85546875" style="16" customWidth="1"/>
    <col min="4363" max="4363" width="11.7109375" style="16" customWidth="1"/>
    <col min="4364" max="4364" width="1.85546875" style="16" customWidth="1"/>
    <col min="4365" max="4365" width="11.7109375" style="16" customWidth="1"/>
    <col min="4366" max="4366" width="2.140625" style="16" customWidth="1"/>
    <col min="4367" max="4367" width="12.28515625" style="16" customWidth="1"/>
    <col min="4368" max="4368" width="9.140625" style="16"/>
    <col min="4369" max="4374" width="8.85546875" style="16" customWidth="1"/>
    <col min="4375" max="4608" width="9.140625" style="16"/>
    <col min="4609" max="4609" width="2.7109375" style="16" customWidth="1"/>
    <col min="4610" max="4610" width="2" style="16" customWidth="1"/>
    <col min="4611" max="4611" width="22.7109375" style="16" customWidth="1"/>
    <col min="4612" max="4612" width="1.85546875" style="16" customWidth="1"/>
    <col min="4613" max="4613" width="11.7109375" style="16" customWidth="1"/>
    <col min="4614" max="4614" width="1.85546875" style="16" customWidth="1"/>
    <col min="4615" max="4615" width="11.7109375" style="16" customWidth="1"/>
    <col min="4616" max="4616" width="1.85546875" style="16" customWidth="1"/>
    <col min="4617" max="4617" width="11.7109375" style="16" customWidth="1"/>
    <col min="4618" max="4618" width="1.85546875" style="16" customWidth="1"/>
    <col min="4619" max="4619" width="11.7109375" style="16" customWidth="1"/>
    <col min="4620" max="4620" width="1.85546875" style="16" customWidth="1"/>
    <col min="4621" max="4621" width="11.7109375" style="16" customWidth="1"/>
    <col min="4622" max="4622" width="2.140625" style="16" customWidth="1"/>
    <col min="4623" max="4623" width="12.28515625" style="16" customWidth="1"/>
    <col min="4624" max="4624" width="9.140625" style="16"/>
    <col min="4625" max="4630" width="8.85546875" style="16" customWidth="1"/>
    <col min="4631" max="4864" width="9.140625" style="16"/>
    <col min="4865" max="4865" width="2.7109375" style="16" customWidth="1"/>
    <col min="4866" max="4866" width="2" style="16" customWidth="1"/>
    <col min="4867" max="4867" width="22.7109375" style="16" customWidth="1"/>
    <col min="4868" max="4868" width="1.85546875" style="16" customWidth="1"/>
    <col min="4869" max="4869" width="11.7109375" style="16" customWidth="1"/>
    <col min="4870" max="4870" width="1.85546875" style="16" customWidth="1"/>
    <col min="4871" max="4871" width="11.7109375" style="16" customWidth="1"/>
    <col min="4872" max="4872" width="1.85546875" style="16" customWidth="1"/>
    <col min="4873" max="4873" width="11.7109375" style="16" customWidth="1"/>
    <col min="4874" max="4874" width="1.85546875" style="16" customWidth="1"/>
    <col min="4875" max="4875" width="11.7109375" style="16" customWidth="1"/>
    <col min="4876" max="4876" width="1.85546875" style="16" customWidth="1"/>
    <col min="4877" max="4877" width="11.7109375" style="16" customWidth="1"/>
    <col min="4878" max="4878" width="2.140625" style="16" customWidth="1"/>
    <col min="4879" max="4879" width="12.28515625" style="16" customWidth="1"/>
    <col min="4880" max="4880" width="9.140625" style="16"/>
    <col min="4881" max="4886" width="8.85546875" style="16" customWidth="1"/>
    <col min="4887" max="5120" width="9.140625" style="16"/>
    <col min="5121" max="5121" width="2.7109375" style="16" customWidth="1"/>
    <col min="5122" max="5122" width="2" style="16" customWidth="1"/>
    <col min="5123" max="5123" width="22.7109375" style="16" customWidth="1"/>
    <col min="5124" max="5124" width="1.85546875" style="16" customWidth="1"/>
    <col min="5125" max="5125" width="11.7109375" style="16" customWidth="1"/>
    <col min="5126" max="5126" width="1.85546875" style="16" customWidth="1"/>
    <col min="5127" max="5127" width="11.7109375" style="16" customWidth="1"/>
    <col min="5128" max="5128" width="1.85546875" style="16" customWidth="1"/>
    <col min="5129" max="5129" width="11.7109375" style="16" customWidth="1"/>
    <col min="5130" max="5130" width="1.85546875" style="16" customWidth="1"/>
    <col min="5131" max="5131" width="11.7109375" style="16" customWidth="1"/>
    <col min="5132" max="5132" width="1.85546875" style="16" customWidth="1"/>
    <col min="5133" max="5133" width="11.7109375" style="16" customWidth="1"/>
    <col min="5134" max="5134" width="2.140625" style="16" customWidth="1"/>
    <col min="5135" max="5135" width="12.28515625" style="16" customWidth="1"/>
    <col min="5136" max="5136" width="9.140625" style="16"/>
    <col min="5137" max="5142" width="8.85546875" style="16" customWidth="1"/>
    <col min="5143" max="5376" width="9.140625" style="16"/>
    <col min="5377" max="5377" width="2.7109375" style="16" customWidth="1"/>
    <col min="5378" max="5378" width="2" style="16" customWidth="1"/>
    <col min="5379" max="5379" width="22.7109375" style="16" customWidth="1"/>
    <col min="5380" max="5380" width="1.85546875" style="16" customWidth="1"/>
    <col min="5381" max="5381" width="11.7109375" style="16" customWidth="1"/>
    <col min="5382" max="5382" width="1.85546875" style="16" customWidth="1"/>
    <col min="5383" max="5383" width="11.7109375" style="16" customWidth="1"/>
    <col min="5384" max="5384" width="1.85546875" style="16" customWidth="1"/>
    <col min="5385" max="5385" width="11.7109375" style="16" customWidth="1"/>
    <col min="5386" max="5386" width="1.85546875" style="16" customWidth="1"/>
    <col min="5387" max="5387" width="11.7109375" style="16" customWidth="1"/>
    <col min="5388" max="5388" width="1.85546875" style="16" customWidth="1"/>
    <col min="5389" max="5389" width="11.7109375" style="16" customWidth="1"/>
    <col min="5390" max="5390" width="2.140625" style="16" customWidth="1"/>
    <col min="5391" max="5391" width="12.28515625" style="16" customWidth="1"/>
    <col min="5392" max="5392" width="9.140625" style="16"/>
    <col min="5393" max="5398" width="8.85546875" style="16" customWidth="1"/>
    <col min="5399" max="5632" width="9.140625" style="16"/>
    <col min="5633" max="5633" width="2.7109375" style="16" customWidth="1"/>
    <col min="5634" max="5634" width="2" style="16" customWidth="1"/>
    <col min="5635" max="5635" width="22.7109375" style="16" customWidth="1"/>
    <col min="5636" max="5636" width="1.85546875" style="16" customWidth="1"/>
    <col min="5637" max="5637" width="11.7109375" style="16" customWidth="1"/>
    <col min="5638" max="5638" width="1.85546875" style="16" customWidth="1"/>
    <col min="5639" max="5639" width="11.7109375" style="16" customWidth="1"/>
    <col min="5640" max="5640" width="1.85546875" style="16" customWidth="1"/>
    <col min="5641" max="5641" width="11.7109375" style="16" customWidth="1"/>
    <col min="5642" max="5642" width="1.85546875" style="16" customWidth="1"/>
    <col min="5643" max="5643" width="11.7109375" style="16" customWidth="1"/>
    <col min="5644" max="5644" width="1.85546875" style="16" customWidth="1"/>
    <col min="5645" max="5645" width="11.7109375" style="16" customWidth="1"/>
    <col min="5646" max="5646" width="2.140625" style="16" customWidth="1"/>
    <col min="5647" max="5647" width="12.28515625" style="16" customWidth="1"/>
    <col min="5648" max="5648" width="9.140625" style="16"/>
    <col min="5649" max="5654" width="8.85546875" style="16" customWidth="1"/>
    <col min="5655" max="5888" width="9.140625" style="16"/>
    <col min="5889" max="5889" width="2.7109375" style="16" customWidth="1"/>
    <col min="5890" max="5890" width="2" style="16" customWidth="1"/>
    <col min="5891" max="5891" width="22.7109375" style="16" customWidth="1"/>
    <col min="5892" max="5892" width="1.85546875" style="16" customWidth="1"/>
    <col min="5893" max="5893" width="11.7109375" style="16" customWidth="1"/>
    <col min="5894" max="5894" width="1.85546875" style="16" customWidth="1"/>
    <col min="5895" max="5895" width="11.7109375" style="16" customWidth="1"/>
    <col min="5896" max="5896" width="1.85546875" style="16" customWidth="1"/>
    <col min="5897" max="5897" width="11.7109375" style="16" customWidth="1"/>
    <col min="5898" max="5898" width="1.85546875" style="16" customWidth="1"/>
    <col min="5899" max="5899" width="11.7109375" style="16" customWidth="1"/>
    <col min="5900" max="5900" width="1.85546875" style="16" customWidth="1"/>
    <col min="5901" max="5901" width="11.7109375" style="16" customWidth="1"/>
    <col min="5902" max="5902" width="2.140625" style="16" customWidth="1"/>
    <col min="5903" max="5903" width="12.28515625" style="16" customWidth="1"/>
    <col min="5904" max="5904" width="9.140625" style="16"/>
    <col min="5905" max="5910" width="8.85546875" style="16" customWidth="1"/>
    <col min="5911" max="6144" width="9.140625" style="16"/>
    <col min="6145" max="6145" width="2.7109375" style="16" customWidth="1"/>
    <col min="6146" max="6146" width="2" style="16" customWidth="1"/>
    <col min="6147" max="6147" width="22.7109375" style="16" customWidth="1"/>
    <col min="6148" max="6148" width="1.85546875" style="16" customWidth="1"/>
    <col min="6149" max="6149" width="11.7109375" style="16" customWidth="1"/>
    <col min="6150" max="6150" width="1.85546875" style="16" customWidth="1"/>
    <col min="6151" max="6151" width="11.7109375" style="16" customWidth="1"/>
    <col min="6152" max="6152" width="1.85546875" style="16" customWidth="1"/>
    <col min="6153" max="6153" width="11.7109375" style="16" customWidth="1"/>
    <col min="6154" max="6154" width="1.85546875" style="16" customWidth="1"/>
    <col min="6155" max="6155" width="11.7109375" style="16" customWidth="1"/>
    <col min="6156" max="6156" width="1.85546875" style="16" customWidth="1"/>
    <col min="6157" max="6157" width="11.7109375" style="16" customWidth="1"/>
    <col min="6158" max="6158" width="2.140625" style="16" customWidth="1"/>
    <col min="6159" max="6159" width="12.28515625" style="16" customWidth="1"/>
    <col min="6160" max="6160" width="9.140625" style="16"/>
    <col min="6161" max="6166" width="8.85546875" style="16" customWidth="1"/>
    <col min="6167" max="6400" width="9.140625" style="16"/>
    <col min="6401" max="6401" width="2.7109375" style="16" customWidth="1"/>
    <col min="6402" max="6402" width="2" style="16" customWidth="1"/>
    <col min="6403" max="6403" width="22.7109375" style="16" customWidth="1"/>
    <col min="6404" max="6404" width="1.85546875" style="16" customWidth="1"/>
    <col min="6405" max="6405" width="11.7109375" style="16" customWidth="1"/>
    <col min="6406" max="6406" width="1.85546875" style="16" customWidth="1"/>
    <col min="6407" max="6407" width="11.7109375" style="16" customWidth="1"/>
    <col min="6408" max="6408" width="1.85546875" style="16" customWidth="1"/>
    <col min="6409" max="6409" width="11.7109375" style="16" customWidth="1"/>
    <col min="6410" max="6410" width="1.85546875" style="16" customWidth="1"/>
    <col min="6411" max="6411" width="11.7109375" style="16" customWidth="1"/>
    <col min="6412" max="6412" width="1.85546875" style="16" customWidth="1"/>
    <col min="6413" max="6413" width="11.7109375" style="16" customWidth="1"/>
    <col min="6414" max="6414" width="2.140625" style="16" customWidth="1"/>
    <col min="6415" max="6415" width="12.28515625" style="16" customWidth="1"/>
    <col min="6416" max="6416" width="9.140625" style="16"/>
    <col min="6417" max="6422" width="8.85546875" style="16" customWidth="1"/>
    <col min="6423" max="6656" width="9.140625" style="16"/>
    <col min="6657" max="6657" width="2.7109375" style="16" customWidth="1"/>
    <col min="6658" max="6658" width="2" style="16" customWidth="1"/>
    <col min="6659" max="6659" width="22.7109375" style="16" customWidth="1"/>
    <col min="6660" max="6660" width="1.85546875" style="16" customWidth="1"/>
    <col min="6661" max="6661" width="11.7109375" style="16" customWidth="1"/>
    <col min="6662" max="6662" width="1.85546875" style="16" customWidth="1"/>
    <col min="6663" max="6663" width="11.7109375" style="16" customWidth="1"/>
    <col min="6664" max="6664" width="1.85546875" style="16" customWidth="1"/>
    <col min="6665" max="6665" width="11.7109375" style="16" customWidth="1"/>
    <col min="6666" max="6666" width="1.85546875" style="16" customWidth="1"/>
    <col min="6667" max="6667" width="11.7109375" style="16" customWidth="1"/>
    <col min="6668" max="6668" width="1.85546875" style="16" customWidth="1"/>
    <col min="6669" max="6669" width="11.7109375" style="16" customWidth="1"/>
    <col min="6670" max="6670" width="2.140625" style="16" customWidth="1"/>
    <col min="6671" max="6671" width="12.28515625" style="16" customWidth="1"/>
    <col min="6672" max="6672" width="9.140625" style="16"/>
    <col min="6673" max="6678" width="8.85546875" style="16" customWidth="1"/>
    <col min="6679" max="6912" width="9.140625" style="16"/>
    <col min="6913" max="6913" width="2.7109375" style="16" customWidth="1"/>
    <col min="6914" max="6914" width="2" style="16" customWidth="1"/>
    <col min="6915" max="6915" width="22.7109375" style="16" customWidth="1"/>
    <col min="6916" max="6916" width="1.85546875" style="16" customWidth="1"/>
    <col min="6917" max="6917" width="11.7109375" style="16" customWidth="1"/>
    <col min="6918" max="6918" width="1.85546875" style="16" customWidth="1"/>
    <col min="6919" max="6919" width="11.7109375" style="16" customWidth="1"/>
    <col min="6920" max="6920" width="1.85546875" style="16" customWidth="1"/>
    <col min="6921" max="6921" width="11.7109375" style="16" customWidth="1"/>
    <col min="6922" max="6922" width="1.85546875" style="16" customWidth="1"/>
    <col min="6923" max="6923" width="11.7109375" style="16" customWidth="1"/>
    <col min="6924" max="6924" width="1.85546875" style="16" customWidth="1"/>
    <col min="6925" max="6925" width="11.7109375" style="16" customWidth="1"/>
    <col min="6926" max="6926" width="2.140625" style="16" customWidth="1"/>
    <col min="6927" max="6927" width="12.28515625" style="16" customWidth="1"/>
    <col min="6928" max="6928" width="9.140625" style="16"/>
    <col min="6929" max="6934" width="8.85546875" style="16" customWidth="1"/>
    <col min="6935" max="7168" width="9.140625" style="16"/>
    <col min="7169" max="7169" width="2.7109375" style="16" customWidth="1"/>
    <col min="7170" max="7170" width="2" style="16" customWidth="1"/>
    <col min="7171" max="7171" width="22.7109375" style="16" customWidth="1"/>
    <col min="7172" max="7172" width="1.85546875" style="16" customWidth="1"/>
    <col min="7173" max="7173" width="11.7109375" style="16" customWidth="1"/>
    <col min="7174" max="7174" width="1.85546875" style="16" customWidth="1"/>
    <col min="7175" max="7175" width="11.7109375" style="16" customWidth="1"/>
    <col min="7176" max="7176" width="1.85546875" style="16" customWidth="1"/>
    <col min="7177" max="7177" width="11.7109375" style="16" customWidth="1"/>
    <col min="7178" max="7178" width="1.85546875" style="16" customWidth="1"/>
    <col min="7179" max="7179" width="11.7109375" style="16" customWidth="1"/>
    <col min="7180" max="7180" width="1.85546875" style="16" customWidth="1"/>
    <col min="7181" max="7181" width="11.7109375" style="16" customWidth="1"/>
    <col min="7182" max="7182" width="2.140625" style="16" customWidth="1"/>
    <col min="7183" max="7183" width="12.28515625" style="16" customWidth="1"/>
    <col min="7184" max="7184" width="9.140625" style="16"/>
    <col min="7185" max="7190" width="8.85546875" style="16" customWidth="1"/>
    <col min="7191" max="7424" width="9.140625" style="16"/>
    <col min="7425" max="7425" width="2.7109375" style="16" customWidth="1"/>
    <col min="7426" max="7426" width="2" style="16" customWidth="1"/>
    <col min="7427" max="7427" width="22.7109375" style="16" customWidth="1"/>
    <col min="7428" max="7428" width="1.85546875" style="16" customWidth="1"/>
    <col min="7429" max="7429" width="11.7109375" style="16" customWidth="1"/>
    <col min="7430" max="7430" width="1.85546875" style="16" customWidth="1"/>
    <col min="7431" max="7431" width="11.7109375" style="16" customWidth="1"/>
    <col min="7432" max="7432" width="1.85546875" style="16" customWidth="1"/>
    <col min="7433" max="7433" width="11.7109375" style="16" customWidth="1"/>
    <col min="7434" max="7434" width="1.85546875" style="16" customWidth="1"/>
    <col min="7435" max="7435" width="11.7109375" style="16" customWidth="1"/>
    <col min="7436" max="7436" width="1.85546875" style="16" customWidth="1"/>
    <col min="7437" max="7437" width="11.7109375" style="16" customWidth="1"/>
    <col min="7438" max="7438" width="2.140625" style="16" customWidth="1"/>
    <col min="7439" max="7439" width="12.28515625" style="16" customWidth="1"/>
    <col min="7440" max="7440" width="9.140625" style="16"/>
    <col min="7441" max="7446" width="8.85546875" style="16" customWidth="1"/>
    <col min="7447" max="7680" width="9.140625" style="16"/>
    <col min="7681" max="7681" width="2.7109375" style="16" customWidth="1"/>
    <col min="7682" max="7682" width="2" style="16" customWidth="1"/>
    <col min="7683" max="7683" width="22.7109375" style="16" customWidth="1"/>
    <col min="7684" max="7684" width="1.85546875" style="16" customWidth="1"/>
    <col min="7685" max="7685" width="11.7109375" style="16" customWidth="1"/>
    <col min="7686" max="7686" width="1.85546875" style="16" customWidth="1"/>
    <col min="7687" max="7687" width="11.7109375" style="16" customWidth="1"/>
    <col min="7688" max="7688" width="1.85546875" style="16" customWidth="1"/>
    <col min="7689" max="7689" width="11.7109375" style="16" customWidth="1"/>
    <col min="7690" max="7690" width="1.85546875" style="16" customWidth="1"/>
    <col min="7691" max="7691" width="11.7109375" style="16" customWidth="1"/>
    <col min="7692" max="7692" width="1.85546875" style="16" customWidth="1"/>
    <col min="7693" max="7693" width="11.7109375" style="16" customWidth="1"/>
    <col min="7694" max="7694" width="2.140625" style="16" customWidth="1"/>
    <col min="7695" max="7695" width="12.28515625" style="16" customWidth="1"/>
    <col min="7696" max="7696" width="9.140625" style="16"/>
    <col min="7697" max="7702" width="8.85546875" style="16" customWidth="1"/>
    <col min="7703" max="7936" width="9.140625" style="16"/>
    <col min="7937" max="7937" width="2.7109375" style="16" customWidth="1"/>
    <col min="7938" max="7938" width="2" style="16" customWidth="1"/>
    <col min="7939" max="7939" width="22.7109375" style="16" customWidth="1"/>
    <col min="7940" max="7940" width="1.85546875" style="16" customWidth="1"/>
    <col min="7941" max="7941" width="11.7109375" style="16" customWidth="1"/>
    <col min="7942" max="7942" width="1.85546875" style="16" customWidth="1"/>
    <col min="7943" max="7943" width="11.7109375" style="16" customWidth="1"/>
    <col min="7944" max="7944" width="1.85546875" style="16" customWidth="1"/>
    <col min="7945" max="7945" width="11.7109375" style="16" customWidth="1"/>
    <col min="7946" max="7946" width="1.85546875" style="16" customWidth="1"/>
    <col min="7947" max="7947" width="11.7109375" style="16" customWidth="1"/>
    <col min="7948" max="7948" width="1.85546875" style="16" customWidth="1"/>
    <col min="7949" max="7949" width="11.7109375" style="16" customWidth="1"/>
    <col min="7950" max="7950" width="2.140625" style="16" customWidth="1"/>
    <col min="7951" max="7951" width="12.28515625" style="16" customWidth="1"/>
    <col min="7952" max="7952" width="9.140625" style="16"/>
    <col min="7953" max="7958" width="8.85546875" style="16" customWidth="1"/>
    <col min="7959" max="8192" width="9.140625" style="16"/>
    <col min="8193" max="8193" width="2.7109375" style="16" customWidth="1"/>
    <col min="8194" max="8194" width="2" style="16" customWidth="1"/>
    <col min="8195" max="8195" width="22.7109375" style="16" customWidth="1"/>
    <col min="8196" max="8196" width="1.85546875" style="16" customWidth="1"/>
    <col min="8197" max="8197" width="11.7109375" style="16" customWidth="1"/>
    <col min="8198" max="8198" width="1.85546875" style="16" customWidth="1"/>
    <col min="8199" max="8199" width="11.7109375" style="16" customWidth="1"/>
    <col min="8200" max="8200" width="1.85546875" style="16" customWidth="1"/>
    <col min="8201" max="8201" width="11.7109375" style="16" customWidth="1"/>
    <col min="8202" max="8202" width="1.85546875" style="16" customWidth="1"/>
    <col min="8203" max="8203" width="11.7109375" style="16" customWidth="1"/>
    <col min="8204" max="8204" width="1.85546875" style="16" customWidth="1"/>
    <col min="8205" max="8205" width="11.7109375" style="16" customWidth="1"/>
    <col min="8206" max="8206" width="2.140625" style="16" customWidth="1"/>
    <col min="8207" max="8207" width="12.28515625" style="16" customWidth="1"/>
    <col min="8208" max="8208" width="9.140625" style="16"/>
    <col min="8209" max="8214" width="8.85546875" style="16" customWidth="1"/>
    <col min="8215" max="8448" width="9.140625" style="16"/>
    <col min="8449" max="8449" width="2.7109375" style="16" customWidth="1"/>
    <col min="8450" max="8450" width="2" style="16" customWidth="1"/>
    <col min="8451" max="8451" width="22.7109375" style="16" customWidth="1"/>
    <col min="8452" max="8452" width="1.85546875" style="16" customWidth="1"/>
    <col min="8453" max="8453" width="11.7109375" style="16" customWidth="1"/>
    <col min="8454" max="8454" width="1.85546875" style="16" customWidth="1"/>
    <col min="8455" max="8455" width="11.7109375" style="16" customWidth="1"/>
    <col min="8456" max="8456" width="1.85546875" style="16" customWidth="1"/>
    <col min="8457" max="8457" width="11.7109375" style="16" customWidth="1"/>
    <col min="8458" max="8458" width="1.85546875" style="16" customWidth="1"/>
    <col min="8459" max="8459" width="11.7109375" style="16" customWidth="1"/>
    <col min="8460" max="8460" width="1.85546875" style="16" customWidth="1"/>
    <col min="8461" max="8461" width="11.7109375" style="16" customWidth="1"/>
    <col min="8462" max="8462" width="2.140625" style="16" customWidth="1"/>
    <col min="8463" max="8463" width="12.28515625" style="16" customWidth="1"/>
    <col min="8464" max="8464" width="9.140625" style="16"/>
    <col min="8465" max="8470" width="8.85546875" style="16" customWidth="1"/>
    <col min="8471" max="8704" width="9.140625" style="16"/>
    <col min="8705" max="8705" width="2.7109375" style="16" customWidth="1"/>
    <col min="8706" max="8706" width="2" style="16" customWidth="1"/>
    <col min="8707" max="8707" width="22.7109375" style="16" customWidth="1"/>
    <col min="8708" max="8708" width="1.85546875" style="16" customWidth="1"/>
    <col min="8709" max="8709" width="11.7109375" style="16" customWidth="1"/>
    <col min="8710" max="8710" width="1.85546875" style="16" customWidth="1"/>
    <col min="8711" max="8711" width="11.7109375" style="16" customWidth="1"/>
    <col min="8712" max="8712" width="1.85546875" style="16" customWidth="1"/>
    <col min="8713" max="8713" width="11.7109375" style="16" customWidth="1"/>
    <col min="8714" max="8714" width="1.85546875" style="16" customWidth="1"/>
    <col min="8715" max="8715" width="11.7109375" style="16" customWidth="1"/>
    <col min="8716" max="8716" width="1.85546875" style="16" customWidth="1"/>
    <col min="8717" max="8717" width="11.7109375" style="16" customWidth="1"/>
    <col min="8718" max="8718" width="2.140625" style="16" customWidth="1"/>
    <col min="8719" max="8719" width="12.28515625" style="16" customWidth="1"/>
    <col min="8720" max="8720" width="9.140625" style="16"/>
    <col min="8721" max="8726" width="8.85546875" style="16" customWidth="1"/>
    <col min="8727" max="8960" width="9.140625" style="16"/>
    <col min="8961" max="8961" width="2.7109375" style="16" customWidth="1"/>
    <col min="8962" max="8962" width="2" style="16" customWidth="1"/>
    <col min="8963" max="8963" width="22.7109375" style="16" customWidth="1"/>
    <col min="8964" max="8964" width="1.85546875" style="16" customWidth="1"/>
    <col min="8965" max="8965" width="11.7109375" style="16" customWidth="1"/>
    <col min="8966" max="8966" width="1.85546875" style="16" customWidth="1"/>
    <col min="8967" max="8967" width="11.7109375" style="16" customWidth="1"/>
    <col min="8968" max="8968" width="1.85546875" style="16" customWidth="1"/>
    <col min="8969" max="8969" width="11.7109375" style="16" customWidth="1"/>
    <col min="8970" max="8970" width="1.85546875" style="16" customWidth="1"/>
    <col min="8971" max="8971" width="11.7109375" style="16" customWidth="1"/>
    <col min="8972" max="8972" width="1.85546875" style="16" customWidth="1"/>
    <col min="8973" max="8973" width="11.7109375" style="16" customWidth="1"/>
    <col min="8974" max="8974" width="2.140625" style="16" customWidth="1"/>
    <col min="8975" max="8975" width="12.28515625" style="16" customWidth="1"/>
    <col min="8976" max="8976" width="9.140625" style="16"/>
    <col min="8977" max="8982" width="8.85546875" style="16" customWidth="1"/>
    <col min="8983" max="9216" width="9.140625" style="16"/>
    <col min="9217" max="9217" width="2.7109375" style="16" customWidth="1"/>
    <col min="9218" max="9218" width="2" style="16" customWidth="1"/>
    <col min="9219" max="9219" width="22.7109375" style="16" customWidth="1"/>
    <col min="9220" max="9220" width="1.85546875" style="16" customWidth="1"/>
    <col min="9221" max="9221" width="11.7109375" style="16" customWidth="1"/>
    <col min="9222" max="9222" width="1.85546875" style="16" customWidth="1"/>
    <col min="9223" max="9223" width="11.7109375" style="16" customWidth="1"/>
    <col min="9224" max="9224" width="1.85546875" style="16" customWidth="1"/>
    <col min="9225" max="9225" width="11.7109375" style="16" customWidth="1"/>
    <col min="9226" max="9226" width="1.85546875" style="16" customWidth="1"/>
    <col min="9227" max="9227" width="11.7109375" style="16" customWidth="1"/>
    <col min="9228" max="9228" width="1.85546875" style="16" customWidth="1"/>
    <col min="9229" max="9229" width="11.7109375" style="16" customWidth="1"/>
    <col min="9230" max="9230" width="2.140625" style="16" customWidth="1"/>
    <col min="9231" max="9231" width="12.28515625" style="16" customWidth="1"/>
    <col min="9232" max="9232" width="9.140625" style="16"/>
    <col min="9233" max="9238" width="8.85546875" style="16" customWidth="1"/>
    <col min="9239" max="9472" width="9.140625" style="16"/>
    <col min="9473" max="9473" width="2.7109375" style="16" customWidth="1"/>
    <col min="9474" max="9474" width="2" style="16" customWidth="1"/>
    <col min="9475" max="9475" width="22.7109375" style="16" customWidth="1"/>
    <col min="9476" max="9476" width="1.85546875" style="16" customWidth="1"/>
    <col min="9477" max="9477" width="11.7109375" style="16" customWidth="1"/>
    <col min="9478" max="9478" width="1.85546875" style="16" customWidth="1"/>
    <col min="9479" max="9479" width="11.7109375" style="16" customWidth="1"/>
    <col min="9480" max="9480" width="1.85546875" style="16" customWidth="1"/>
    <col min="9481" max="9481" width="11.7109375" style="16" customWidth="1"/>
    <col min="9482" max="9482" width="1.85546875" style="16" customWidth="1"/>
    <col min="9483" max="9483" width="11.7109375" style="16" customWidth="1"/>
    <col min="9484" max="9484" width="1.85546875" style="16" customWidth="1"/>
    <col min="9485" max="9485" width="11.7109375" style="16" customWidth="1"/>
    <col min="9486" max="9486" width="2.140625" style="16" customWidth="1"/>
    <col min="9487" max="9487" width="12.28515625" style="16" customWidth="1"/>
    <col min="9488" max="9488" width="9.140625" style="16"/>
    <col min="9489" max="9494" width="8.85546875" style="16" customWidth="1"/>
    <col min="9495" max="9728" width="9.140625" style="16"/>
    <col min="9729" max="9729" width="2.7109375" style="16" customWidth="1"/>
    <col min="9730" max="9730" width="2" style="16" customWidth="1"/>
    <col min="9731" max="9731" width="22.7109375" style="16" customWidth="1"/>
    <col min="9732" max="9732" width="1.85546875" style="16" customWidth="1"/>
    <col min="9733" max="9733" width="11.7109375" style="16" customWidth="1"/>
    <col min="9734" max="9734" width="1.85546875" style="16" customWidth="1"/>
    <col min="9735" max="9735" width="11.7109375" style="16" customWidth="1"/>
    <col min="9736" max="9736" width="1.85546875" style="16" customWidth="1"/>
    <col min="9737" max="9737" width="11.7109375" style="16" customWidth="1"/>
    <col min="9738" max="9738" width="1.85546875" style="16" customWidth="1"/>
    <col min="9739" max="9739" width="11.7109375" style="16" customWidth="1"/>
    <col min="9740" max="9740" width="1.85546875" style="16" customWidth="1"/>
    <col min="9741" max="9741" width="11.7109375" style="16" customWidth="1"/>
    <col min="9742" max="9742" width="2.140625" style="16" customWidth="1"/>
    <col min="9743" max="9743" width="12.28515625" style="16" customWidth="1"/>
    <col min="9744" max="9744" width="9.140625" style="16"/>
    <col min="9745" max="9750" width="8.85546875" style="16" customWidth="1"/>
    <col min="9751" max="9984" width="9.140625" style="16"/>
    <col min="9985" max="9985" width="2.7109375" style="16" customWidth="1"/>
    <col min="9986" max="9986" width="2" style="16" customWidth="1"/>
    <col min="9987" max="9987" width="22.7109375" style="16" customWidth="1"/>
    <col min="9988" max="9988" width="1.85546875" style="16" customWidth="1"/>
    <col min="9989" max="9989" width="11.7109375" style="16" customWidth="1"/>
    <col min="9990" max="9990" width="1.85546875" style="16" customWidth="1"/>
    <col min="9991" max="9991" width="11.7109375" style="16" customWidth="1"/>
    <col min="9992" max="9992" width="1.85546875" style="16" customWidth="1"/>
    <col min="9993" max="9993" width="11.7109375" style="16" customWidth="1"/>
    <col min="9994" max="9994" width="1.85546875" style="16" customWidth="1"/>
    <col min="9995" max="9995" width="11.7109375" style="16" customWidth="1"/>
    <col min="9996" max="9996" width="1.85546875" style="16" customWidth="1"/>
    <col min="9997" max="9997" width="11.7109375" style="16" customWidth="1"/>
    <col min="9998" max="9998" width="2.140625" style="16" customWidth="1"/>
    <col min="9999" max="9999" width="12.28515625" style="16" customWidth="1"/>
    <col min="10000" max="10000" width="9.140625" style="16"/>
    <col min="10001" max="10006" width="8.85546875" style="16" customWidth="1"/>
    <col min="10007" max="10240" width="9.140625" style="16"/>
    <col min="10241" max="10241" width="2.7109375" style="16" customWidth="1"/>
    <col min="10242" max="10242" width="2" style="16" customWidth="1"/>
    <col min="10243" max="10243" width="22.7109375" style="16" customWidth="1"/>
    <col min="10244" max="10244" width="1.85546875" style="16" customWidth="1"/>
    <col min="10245" max="10245" width="11.7109375" style="16" customWidth="1"/>
    <col min="10246" max="10246" width="1.85546875" style="16" customWidth="1"/>
    <col min="10247" max="10247" width="11.7109375" style="16" customWidth="1"/>
    <col min="10248" max="10248" width="1.85546875" style="16" customWidth="1"/>
    <col min="10249" max="10249" width="11.7109375" style="16" customWidth="1"/>
    <col min="10250" max="10250" width="1.85546875" style="16" customWidth="1"/>
    <col min="10251" max="10251" width="11.7109375" style="16" customWidth="1"/>
    <col min="10252" max="10252" width="1.85546875" style="16" customWidth="1"/>
    <col min="10253" max="10253" width="11.7109375" style="16" customWidth="1"/>
    <col min="10254" max="10254" width="2.140625" style="16" customWidth="1"/>
    <col min="10255" max="10255" width="12.28515625" style="16" customWidth="1"/>
    <col min="10256" max="10256" width="9.140625" style="16"/>
    <col min="10257" max="10262" width="8.85546875" style="16" customWidth="1"/>
    <col min="10263" max="10496" width="9.140625" style="16"/>
    <col min="10497" max="10497" width="2.7109375" style="16" customWidth="1"/>
    <col min="10498" max="10498" width="2" style="16" customWidth="1"/>
    <col min="10499" max="10499" width="22.7109375" style="16" customWidth="1"/>
    <col min="10500" max="10500" width="1.85546875" style="16" customWidth="1"/>
    <col min="10501" max="10501" width="11.7109375" style="16" customWidth="1"/>
    <col min="10502" max="10502" width="1.85546875" style="16" customWidth="1"/>
    <col min="10503" max="10503" width="11.7109375" style="16" customWidth="1"/>
    <col min="10504" max="10504" width="1.85546875" style="16" customWidth="1"/>
    <col min="10505" max="10505" width="11.7109375" style="16" customWidth="1"/>
    <col min="10506" max="10506" width="1.85546875" style="16" customWidth="1"/>
    <col min="10507" max="10507" width="11.7109375" style="16" customWidth="1"/>
    <col min="10508" max="10508" width="1.85546875" style="16" customWidth="1"/>
    <col min="10509" max="10509" width="11.7109375" style="16" customWidth="1"/>
    <col min="10510" max="10510" width="2.140625" style="16" customWidth="1"/>
    <col min="10511" max="10511" width="12.28515625" style="16" customWidth="1"/>
    <col min="10512" max="10512" width="9.140625" style="16"/>
    <col min="10513" max="10518" width="8.85546875" style="16" customWidth="1"/>
    <col min="10519" max="10752" width="9.140625" style="16"/>
    <col min="10753" max="10753" width="2.7109375" style="16" customWidth="1"/>
    <col min="10754" max="10754" width="2" style="16" customWidth="1"/>
    <col min="10755" max="10755" width="22.7109375" style="16" customWidth="1"/>
    <col min="10756" max="10756" width="1.85546875" style="16" customWidth="1"/>
    <col min="10757" max="10757" width="11.7109375" style="16" customWidth="1"/>
    <col min="10758" max="10758" width="1.85546875" style="16" customWidth="1"/>
    <col min="10759" max="10759" width="11.7109375" style="16" customWidth="1"/>
    <col min="10760" max="10760" width="1.85546875" style="16" customWidth="1"/>
    <col min="10761" max="10761" width="11.7109375" style="16" customWidth="1"/>
    <col min="10762" max="10762" width="1.85546875" style="16" customWidth="1"/>
    <col min="10763" max="10763" width="11.7109375" style="16" customWidth="1"/>
    <col min="10764" max="10764" width="1.85546875" style="16" customWidth="1"/>
    <col min="10765" max="10765" width="11.7109375" style="16" customWidth="1"/>
    <col min="10766" max="10766" width="2.140625" style="16" customWidth="1"/>
    <col min="10767" max="10767" width="12.28515625" style="16" customWidth="1"/>
    <col min="10768" max="10768" width="9.140625" style="16"/>
    <col min="10769" max="10774" width="8.85546875" style="16" customWidth="1"/>
    <col min="10775" max="11008" width="9.140625" style="16"/>
    <col min="11009" max="11009" width="2.7109375" style="16" customWidth="1"/>
    <col min="11010" max="11010" width="2" style="16" customWidth="1"/>
    <col min="11011" max="11011" width="22.7109375" style="16" customWidth="1"/>
    <col min="11012" max="11012" width="1.85546875" style="16" customWidth="1"/>
    <col min="11013" max="11013" width="11.7109375" style="16" customWidth="1"/>
    <col min="11014" max="11014" width="1.85546875" style="16" customWidth="1"/>
    <col min="11015" max="11015" width="11.7109375" style="16" customWidth="1"/>
    <col min="11016" max="11016" width="1.85546875" style="16" customWidth="1"/>
    <col min="11017" max="11017" width="11.7109375" style="16" customWidth="1"/>
    <col min="11018" max="11018" width="1.85546875" style="16" customWidth="1"/>
    <col min="11019" max="11019" width="11.7109375" style="16" customWidth="1"/>
    <col min="11020" max="11020" width="1.85546875" style="16" customWidth="1"/>
    <col min="11021" max="11021" width="11.7109375" style="16" customWidth="1"/>
    <col min="11022" max="11022" width="2.140625" style="16" customWidth="1"/>
    <col min="11023" max="11023" width="12.28515625" style="16" customWidth="1"/>
    <col min="11024" max="11024" width="9.140625" style="16"/>
    <col min="11025" max="11030" width="8.85546875" style="16" customWidth="1"/>
    <col min="11031" max="11264" width="9.140625" style="16"/>
    <col min="11265" max="11265" width="2.7109375" style="16" customWidth="1"/>
    <col min="11266" max="11266" width="2" style="16" customWidth="1"/>
    <col min="11267" max="11267" width="22.7109375" style="16" customWidth="1"/>
    <col min="11268" max="11268" width="1.85546875" style="16" customWidth="1"/>
    <col min="11269" max="11269" width="11.7109375" style="16" customWidth="1"/>
    <col min="11270" max="11270" width="1.85546875" style="16" customWidth="1"/>
    <col min="11271" max="11271" width="11.7109375" style="16" customWidth="1"/>
    <col min="11272" max="11272" width="1.85546875" style="16" customWidth="1"/>
    <col min="11273" max="11273" width="11.7109375" style="16" customWidth="1"/>
    <col min="11274" max="11274" width="1.85546875" style="16" customWidth="1"/>
    <col min="11275" max="11275" width="11.7109375" style="16" customWidth="1"/>
    <col min="11276" max="11276" width="1.85546875" style="16" customWidth="1"/>
    <col min="11277" max="11277" width="11.7109375" style="16" customWidth="1"/>
    <col min="11278" max="11278" width="2.140625" style="16" customWidth="1"/>
    <col min="11279" max="11279" width="12.28515625" style="16" customWidth="1"/>
    <col min="11280" max="11280" width="9.140625" style="16"/>
    <col min="11281" max="11286" width="8.85546875" style="16" customWidth="1"/>
    <col min="11287" max="11520" width="9.140625" style="16"/>
    <col min="11521" max="11521" width="2.7109375" style="16" customWidth="1"/>
    <col min="11522" max="11522" width="2" style="16" customWidth="1"/>
    <col min="11523" max="11523" width="22.7109375" style="16" customWidth="1"/>
    <col min="11524" max="11524" width="1.85546875" style="16" customWidth="1"/>
    <col min="11525" max="11525" width="11.7109375" style="16" customWidth="1"/>
    <col min="11526" max="11526" width="1.85546875" style="16" customWidth="1"/>
    <col min="11527" max="11527" width="11.7109375" style="16" customWidth="1"/>
    <col min="11528" max="11528" width="1.85546875" style="16" customWidth="1"/>
    <col min="11529" max="11529" width="11.7109375" style="16" customWidth="1"/>
    <col min="11530" max="11530" width="1.85546875" style="16" customWidth="1"/>
    <col min="11531" max="11531" width="11.7109375" style="16" customWidth="1"/>
    <col min="11532" max="11532" width="1.85546875" style="16" customWidth="1"/>
    <col min="11533" max="11533" width="11.7109375" style="16" customWidth="1"/>
    <col min="11534" max="11534" width="2.140625" style="16" customWidth="1"/>
    <col min="11535" max="11535" width="12.28515625" style="16" customWidth="1"/>
    <col min="11536" max="11536" width="9.140625" style="16"/>
    <col min="11537" max="11542" width="8.85546875" style="16" customWidth="1"/>
    <col min="11543" max="11776" width="9.140625" style="16"/>
    <col min="11777" max="11777" width="2.7109375" style="16" customWidth="1"/>
    <col min="11778" max="11778" width="2" style="16" customWidth="1"/>
    <col min="11779" max="11779" width="22.7109375" style="16" customWidth="1"/>
    <col min="11780" max="11780" width="1.85546875" style="16" customWidth="1"/>
    <col min="11781" max="11781" width="11.7109375" style="16" customWidth="1"/>
    <col min="11782" max="11782" width="1.85546875" style="16" customWidth="1"/>
    <col min="11783" max="11783" width="11.7109375" style="16" customWidth="1"/>
    <col min="11784" max="11784" width="1.85546875" style="16" customWidth="1"/>
    <col min="11785" max="11785" width="11.7109375" style="16" customWidth="1"/>
    <col min="11786" max="11786" width="1.85546875" style="16" customWidth="1"/>
    <col min="11787" max="11787" width="11.7109375" style="16" customWidth="1"/>
    <col min="11788" max="11788" width="1.85546875" style="16" customWidth="1"/>
    <col min="11789" max="11789" width="11.7109375" style="16" customWidth="1"/>
    <col min="11790" max="11790" width="2.140625" style="16" customWidth="1"/>
    <col min="11791" max="11791" width="12.28515625" style="16" customWidth="1"/>
    <col min="11792" max="11792" width="9.140625" style="16"/>
    <col min="11793" max="11798" width="8.85546875" style="16" customWidth="1"/>
    <col min="11799" max="12032" width="9.140625" style="16"/>
    <col min="12033" max="12033" width="2.7109375" style="16" customWidth="1"/>
    <col min="12034" max="12034" width="2" style="16" customWidth="1"/>
    <col min="12035" max="12035" width="22.7109375" style="16" customWidth="1"/>
    <col min="12036" max="12036" width="1.85546875" style="16" customWidth="1"/>
    <col min="12037" max="12037" width="11.7109375" style="16" customWidth="1"/>
    <col min="12038" max="12038" width="1.85546875" style="16" customWidth="1"/>
    <col min="12039" max="12039" width="11.7109375" style="16" customWidth="1"/>
    <col min="12040" max="12040" width="1.85546875" style="16" customWidth="1"/>
    <col min="12041" max="12041" width="11.7109375" style="16" customWidth="1"/>
    <col min="12042" max="12042" width="1.85546875" style="16" customWidth="1"/>
    <col min="12043" max="12043" width="11.7109375" style="16" customWidth="1"/>
    <col min="12044" max="12044" width="1.85546875" style="16" customWidth="1"/>
    <col min="12045" max="12045" width="11.7109375" style="16" customWidth="1"/>
    <col min="12046" max="12046" width="2.140625" style="16" customWidth="1"/>
    <col min="12047" max="12047" width="12.28515625" style="16" customWidth="1"/>
    <col min="12048" max="12048" width="9.140625" style="16"/>
    <col min="12049" max="12054" width="8.85546875" style="16" customWidth="1"/>
    <col min="12055" max="12288" width="9.140625" style="16"/>
    <col min="12289" max="12289" width="2.7109375" style="16" customWidth="1"/>
    <col min="12290" max="12290" width="2" style="16" customWidth="1"/>
    <col min="12291" max="12291" width="22.7109375" style="16" customWidth="1"/>
    <col min="12292" max="12292" width="1.85546875" style="16" customWidth="1"/>
    <col min="12293" max="12293" width="11.7109375" style="16" customWidth="1"/>
    <col min="12294" max="12294" width="1.85546875" style="16" customWidth="1"/>
    <col min="12295" max="12295" width="11.7109375" style="16" customWidth="1"/>
    <col min="12296" max="12296" width="1.85546875" style="16" customWidth="1"/>
    <col min="12297" max="12297" width="11.7109375" style="16" customWidth="1"/>
    <col min="12298" max="12298" width="1.85546875" style="16" customWidth="1"/>
    <col min="12299" max="12299" width="11.7109375" style="16" customWidth="1"/>
    <col min="12300" max="12300" width="1.85546875" style="16" customWidth="1"/>
    <col min="12301" max="12301" width="11.7109375" style="16" customWidth="1"/>
    <col min="12302" max="12302" width="2.140625" style="16" customWidth="1"/>
    <col min="12303" max="12303" width="12.28515625" style="16" customWidth="1"/>
    <col min="12304" max="12304" width="9.140625" style="16"/>
    <col min="12305" max="12310" width="8.85546875" style="16" customWidth="1"/>
    <col min="12311" max="12544" width="9.140625" style="16"/>
    <col min="12545" max="12545" width="2.7109375" style="16" customWidth="1"/>
    <col min="12546" max="12546" width="2" style="16" customWidth="1"/>
    <col min="12547" max="12547" width="22.7109375" style="16" customWidth="1"/>
    <col min="12548" max="12548" width="1.85546875" style="16" customWidth="1"/>
    <col min="12549" max="12549" width="11.7109375" style="16" customWidth="1"/>
    <col min="12550" max="12550" width="1.85546875" style="16" customWidth="1"/>
    <col min="12551" max="12551" width="11.7109375" style="16" customWidth="1"/>
    <col min="12552" max="12552" width="1.85546875" style="16" customWidth="1"/>
    <col min="12553" max="12553" width="11.7109375" style="16" customWidth="1"/>
    <col min="12554" max="12554" width="1.85546875" style="16" customWidth="1"/>
    <col min="12555" max="12555" width="11.7109375" style="16" customWidth="1"/>
    <col min="12556" max="12556" width="1.85546875" style="16" customWidth="1"/>
    <col min="12557" max="12557" width="11.7109375" style="16" customWidth="1"/>
    <col min="12558" max="12558" width="2.140625" style="16" customWidth="1"/>
    <col min="12559" max="12559" width="12.28515625" style="16" customWidth="1"/>
    <col min="12560" max="12560" width="9.140625" style="16"/>
    <col min="12561" max="12566" width="8.85546875" style="16" customWidth="1"/>
    <col min="12567" max="12800" width="9.140625" style="16"/>
    <col min="12801" max="12801" width="2.7109375" style="16" customWidth="1"/>
    <col min="12802" max="12802" width="2" style="16" customWidth="1"/>
    <col min="12803" max="12803" width="22.7109375" style="16" customWidth="1"/>
    <col min="12804" max="12804" width="1.85546875" style="16" customWidth="1"/>
    <col min="12805" max="12805" width="11.7109375" style="16" customWidth="1"/>
    <col min="12806" max="12806" width="1.85546875" style="16" customWidth="1"/>
    <col min="12807" max="12807" width="11.7109375" style="16" customWidth="1"/>
    <col min="12808" max="12808" width="1.85546875" style="16" customWidth="1"/>
    <col min="12809" max="12809" width="11.7109375" style="16" customWidth="1"/>
    <col min="12810" max="12810" width="1.85546875" style="16" customWidth="1"/>
    <col min="12811" max="12811" width="11.7109375" style="16" customWidth="1"/>
    <col min="12812" max="12812" width="1.85546875" style="16" customWidth="1"/>
    <col min="12813" max="12813" width="11.7109375" style="16" customWidth="1"/>
    <col min="12814" max="12814" width="2.140625" style="16" customWidth="1"/>
    <col min="12815" max="12815" width="12.28515625" style="16" customWidth="1"/>
    <col min="12816" max="12816" width="9.140625" style="16"/>
    <col min="12817" max="12822" width="8.85546875" style="16" customWidth="1"/>
    <col min="12823" max="13056" width="9.140625" style="16"/>
    <col min="13057" max="13057" width="2.7109375" style="16" customWidth="1"/>
    <col min="13058" max="13058" width="2" style="16" customWidth="1"/>
    <col min="13059" max="13059" width="22.7109375" style="16" customWidth="1"/>
    <col min="13060" max="13060" width="1.85546875" style="16" customWidth="1"/>
    <col min="13061" max="13061" width="11.7109375" style="16" customWidth="1"/>
    <col min="13062" max="13062" width="1.85546875" style="16" customWidth="1"/>
    <col min="13063" max="13063" width="11.7109375" style="16" customWidth="1"/>
    <col min="13064" max="13064" width="1.85546875" style="16" customWidth="1"/>
    <col min="13065" max="13065" width="11.7109375" style="16" customWidth="1"/>
    <col min="13066" max="13066" width="1.85546875" style="16" customWidth="1"/>
    <col min="13067" max="13067" width="11.7109375" style="16" customWidth="1"/>
    <col min="13068" max="13068" width="1.85546875" style="16" customWidth="1"/>
    <col min="13069" max="13069" width="11.7109375" style="16" customWidth="1"/>
    <col min="13070" max="13070" width="2.140625" style="16" customWidth="1"/>
    <col min="13071" max="13071" width="12.28515625" style="16" customWidth="1"/>
    <col min="13072" max="13072" width="9.140625" style="16"/>
    <col min="13073" max="13078" width="8.85546875" style="16" customWidth="1"/>
    <col min="13079" max="13312" width="9.140625" style="16"/>
    <col min="13313" max="13313" width="2.7109375" style="16" customWidth="1"/>
    <col min="13314" max="13314" width="2" style="16" customWidth="1"/>
    <col min="13315" max="13315" width="22.7109375" style="16" customWidth="1"/>
    <col min="13316" max="13316" width="1.85546875" style="16" customWidth="1"/>
    <col min="13317" max="13317" width="11.7109375" style="16" customWidth="1"/>
    <col min="13318" max="13318" width="1.85546875" style="16" customWidth="1"/>
    <col min="13319" max="13319" width="11.7109375" style="16" customWidth="1"/>
    <col min="13320" max="13320" width="1.85546875" style="16" customWidth="1"/>
    <col min="13321" max="13321" width="11.7109375" style="16" customWidth="1"/>
    <col min="13322" max="13322" width="1.85546875" style="16" customWidth="1"/>
    <col min="13323" max="13323" width="11.7109375" style="16" customWidth="1"/>
    <col min="13324" max="13324" width="1.85546875" style="16" customWidth="1"/>
    <col min="13325" max="13325" width="11.7109375" style="16" customWidth="1"/>
    <col min="13326" max="13326" width="2.140625" style="16" customWidth="1"/>
    <col min="13327" max="13327" width="12.28515625" style="16" customWidth="1"/>
    <col min="13328" max="13328" width="9.140625" style="16"/>
    <col min="13329" max="13334" width="8.85546875" style="16" customWidth="1"/>
    <col min="13335" max="13568" width="9.140625" style="16"/>
    <col min="13569" max="13569" width="2.7109375" style="16" customWidth="1"/>
    <col min="13570" max="13570" width="2" style="16" customWidth="1"/>
    <col min="13571" max="13571" width="22.7109375" style="16" customWidth="1"/>
    <col min="13572" max="13572" width="1.85546875" style="16" customWidth="1"/>
    <col min="13573" max="13573" width="11.7109375" style="16" customWidth="1"/>
    <col min="13574" max="13574" width="1.85546875" style="16" customWidth="1"/>
    <col min="13575" max="13575" width="11.7109375" style="16" customWidth="1"/>
    <col min="13576" max="13576" width="1.85546875" style="16" customWidth="1"/>
    <col min="13577" max="13577" width="11.7109375" style="16" customWidth="1"/>
    <col min="13578" max="13578" width="1.85546875" style="16" customWidth="1"/>
    <col min="13579" max="13579" width="11.7109375" style="16" customWidth="1"/>
    <col min="13580" max="13580" width="1.85546875" style="16" customWidth="1"/>
    <col min="13581" max="13581" width="11.7109375" style="16" customWidth="1"/>
    <col min="13582" max="13582" width="2.140625" style="16" customWidth="1"/>
    <col min="13583" max="13583" width="12.28515625" style="16" customWidth="1"/>
    <col min="13584" max="13584" width="9.140625" style="16"/>
    <col min="13585" max="13590" width="8.85546875" style="16" customWidth="1"/>
    <col min="13591" max="13824" width="9.140625" style="16"/>
    <col min="13825" max="13825" width="2.7109375" style="16" customWidth="1"/>
    <col min="13826" max="13826" width="2" style="16" customWidth="1"/>
    <col min="13827" max="13827" width="22.7109375" style="16" customWidth="1"/>
    <col min="13828" max="13828" width="1.85546875" style="16" customWidth="1"/>
    <col min="13829" max="13829" width="11.7109375" style="16" customWidth="1"/>
    <col min="13830" max="13830" width="1.85546875" style="16" customWidth="1"/>
    <col min="13831" max="13831" width="11.7109375" style="16" customWidth="1"/>
    <col min="13832" max="13832" width="1.85546875" style="16" customWidth="1"/>
    <col min="13833" max="13833" width="11.7109375" style="16" customWidth="1"/>
    <col min="13834" max="13834" width="1.85546875" style="16" customWidth="1"/>
    <col min="13835" max="13835" width="11.7109375" style="16" customWidth="1"/>
    <col min="13836" max="13836" width="1.85546875" style="16" customWidth="1"/>
    <col min="13837" max="13837" width="11.7109375" style="16" customWidth="1"/>
    <col min="13838" max="13838" width="2.140625" style="16" customWidth="1"/>
    <col min="13839" max="13839" width="12.28515625" style="16" customWidth="1"/>
    <col min="13840" max="13840" width="9.140625" style="16"/>
    <col min="13841" max="13846" width="8.85546875" style="16" customWidth="1"/>
    <col min="13847" max="14080" width="9.140625" style="16"/>
    <col min="14081" max="14081" width="2.7109375" style="16" customWidth="1"/>
    <col min="14082" max="14082" width="2" style="16" customWidth="1"/>
    <col min="14083" max="14083" width="22.7109375" style="16" customWidth="1"/>
    <col min="14084" max="14084" width="1.85546875" style="16" customWidth="1"/>
    <col min="14085" max="14085" width="11.7109375" style="16" customWidth="1"/>
    <col min="14086" max="14086" width="1.85546875" style="16" customWidth="1"/>
    <col min="14087" max="14087" width="11.7109375" style="16" customWidth="1"/>
    <col min="14088" max="14088" width="1.85546875" style="16" customWidth="1"/>
    <col min="14089" max="14089" width="11.7109375" style="16" customWidth="1"/>
    <col min="14090" max="14090" width="1.85546875" style="16" customWidth="1"/>
    <col min="14091" max="14091" width="11.7109375" style="16" customWidth="1"/>
    <col min="14092" max="14092" width="1.85546875" style="16" customWidth="1"/>
    <col min="14093" max="14093" width="11.7109375" style="16" customWidth="1"/>
    <col min="14094" max="14094" width="2.140625" style="16" customWidth="1"/>
    <col min="14095" max="14095" width="12.28515625" style="16" customWidth="1"/>
    <col min="14096" max="14096" width="9.140625" style="16"/>
    <col min="14097" max="14102" width="8.85546875" style="16" customWidth="1"/>
    <col min="14103" max="14336" width="9.140625" style="16"/>
    <col min="14337" max="14337" width="2.7109375" style="16" customWidth="1"/>
    <col min="14338" max="14338" width="2" style="16" customWidth="1"/>
    <col min="14339" max="14339" width="22.7109375" style="16" customWidth="1"/>
    <col min="14340" max="14340" width="1.85546875" style="16" customWidth="1"/>
    <col min="14341" max="14341" width="11.7109375" style="16" customWidth="1"/>
    <col min="14342" max="14342" width="1.85546875" style="16" customWidth="1"/>
    <col min="14343" max="14343" width="11.7109375" style="16" customWidth="1"/>
    <col min="14344" max="14344" width="1.85546875" style="16" customWidth="1"/>
    <col min="14345" max="14345" width="11.7109375" style="16" customWidth="1"/>
    <col min="14346" max="14346" width="1.85546875" style="16" customWidth="1"/>
    <col min="14347" max="14347" width="11.7109375" style="16" customWidth="1"/>
    <col min="14348" max="14348" width="1.85546875" style="16" customWidth="1"/>
    <col min="14349" max="14349" width="11.7109375" style="16" customWidth="1"/>
    <col min="14350" max="14350" width="2.140625" style="16" customWidth="1"/>
    <col min="14351" max="14351" width="12.28515625" style="16" customWidth="1"/>
    <col min="14352" max="14352" width="9.140625" style="16"/>
    <col min="14353" max="14358" width="8.85546875" style="16" customWidth="1"/>
    <col min="14359" max="14592" width="9.140625" style="16"/>
    <col min="14593" max="14593" width="2.7109375" style="16" customWidth="1"/>
    <col min="14594" max="14594" width="2" style="16" customWidth="1"/>
    <col min="14595" max="14595" width="22.7109375" style="16" customWidth="1"/>
    <col min="14596" max="14596" width="1.85546875" style="16" customWidth="1"/>
    <col min="14597" max="14597" width="11.7109375" style="16" customWidth="1"/>
    <col min="14598" max="14598" width="1.85546875" style="16" customWidth="1"/>
    <col min="14599" max="14599" width="11.7109375" style="16" customWidth="1"/>
    <col min="14600" max="14600" width="1.85546875" style="16" customWidth="1"/>
    <col min="14601" max="14601" width="11.7109375" style="16" customWidth="1"/>
    <col min="14602" max="14602" width="1.85546875" style="16" customWidth="1"/>
    <col min="14603" max="14603" width="11.7109375" style="16" customWidth="1"/>
    <col min="14604" max="14604" width="1.85546875" style="16" customWidth="1"/>
    <col min="14605" max="14605" width="11.7109375" style="16" customWidth="1"/>
    <col min="14606" max="14606" width="2.140625" style="16" customWidth="1"/>
    <col min="14607" max="14607" width="12.28515625" style="16" customWidth="1"/>
    <col min="14608" max="14608" width="9.140625" style="16"/>
    <col min="14609" max="14614" width="8.85546875" style="16" customWidth="1"/>
    <col min="14615" max="14848" width="9.140625" style="16"/>
    <col min="14849" max="14849" width="2.7109375" style="16" customWidth="1"/>
    <col min="14850" max="14850" width="2" style="16" customWidth="1"/>
    <col min="14851" max="14851" width="22.7109375" style="16" customWidth="1"/>
    <col min="14852" max="14852" width="1.85546875" style="16" customWidth="1"/>
    <col min="14853" max="14853" width="11.7109375" style="16" customWidth="1"/>
    <col min="14854" max="14854" width="1.85546875" style="16" customWidth="1"/>
    <col min="14855" max="14855" width="11.7109375" style="16" customWidth="1"/>
    <col min="14856" max="14856" width="1.85546875" style="16" customWidth="1"/>
    <col min="14857" max="14857" width="11.7109375" style="16" customWidth="1"/>
    <col min="14858" max="14858" width="1.85546875" style="16" customWidth="1"/>
    <col min="14859" max="14859" width="11.7109375" style="16" customWidth="1"/>
    <col min="14860" max="14860" width="1.85546875" style="16" customWidth="1"/>
    <col min="14861" max="14861" width="11.7109375" style="16" customWidth="1"/>
    <col min="14862" max="14862" width="2.140625" style="16" customWidth="1"/>
    <col min="14863" max="14863" width="12.28515625" style="16" customWidth="1"/>
    <col min="14864" max="14864" width="9.140625" style="16"/>
    <col min="14865" max="14870" width="8.85546875" style="16" customWidth="1"/>
    <col min="14871" max="15104" width="9.140625" style="16"/>
    <col min="15105" max="15105" width="2.7109375" style="16" customWidth="1"/>
    <col min="15106" max="15106" width="2" style="16" customWidth="1"/>
    <col min="15107" max="15107" width="22.7109375" style="16" customWidth="1"/>
    <col min="15108" max="15108" width="1.85546875" style="16" customWidth="1"/>
    <col min="15109" max="15109" width="11.7109375" style="16" customWidth="1"/>
    <col min="15110" max="15110" width="1.85546875" style="16" customWidth="1"/>
    <col min="15111" max="15111" width="11.7109375" style="16" customWidth="1"/>
    <col min="15112" max="15112" width="1.85546875" style="16" customWidth="1"/>
    <col min="15113" max="15113" width="11.7109375" style="16" customWidth="1"/>
    <col min="15114" max="15114" width="1.85546875" style="16" customWidth="1"/>
    <col min="15115" max="15115" width="11.7109375" style="16" customWidth="1"/>
    <col min="15116" max="15116" width="1.85546875" style="16" customWidth="1"/>
    <col min="15117" max="15117" width="11.7109375" style="16" customWidth="1"/>
    <col min="15118" max="15118" width="2.140625" style="16" customWidth="1"/>
    <col min="15119" max="15119" width="12.28515625" style="16" customWidth="1"/>
    <col min="15120" max="15120" width="9.140625" style="16"/>
    <col min="15121" max="15126" width="8.85546875" style="16" customWidth="1"/>
    <col min="15127" max="15360" width="9.140625" style="16"/>
    <col min="15361" max="15361" width="2.7109375" style="16" customWidth="1"/>
    <col min="15362" max="15362" width="2" style="16" customWidth="1"/>
    <col min="15363" max="15363" width="22.7109375" style="16" customWidth="1"/>
    <col min="15364" max="15364" width="1.85546875" style="16" customWidth="1"/>
    <col min="15365" max="15365" width="11.7109375" style="16" customWidth="1"/>
    <col min="15366" max="15366" width="1.85546875" style="16" customWidth="1"/>
    <col min="15367" max="15367" width="11.7109375" style="16" customWidth="1"/>
    <col min="15368" max="15368" width="1.85546875" style="16" customWidth="1"/>
    <col min="15369" max="15369" width="11.7109375" style="16" customWidth="1"/>
    <col min="15370" max="15370" width="1.85546875" style="16" customWidth="1"/>
    <col min="15371" max="15371" width="11.7109375" style="16" customWidth="1"/>
    <col min="15372" max="15372" width="1.85546875" style="16" customWidth="1"/>
    <col min="15373" max="15373" width="11.7109375" style="16" customWidth="1"/>
    <col min="15374" max="15374" width="2.140625" style="16" customWidth="1"/>
    <col min="15375" max="15375" width="12.28515625" style="16" customWidth="1"/>
    <col min="15376" max="15376" width="9.140625" style="16"/>
    <col min="15377" max="15382" width="8.85546875" style="16" customWidth="1"/>
    <col min="15383" max="15616" width="9.140625" style="16"/>
    <col min="15617" max="15617" width="2.7109375" style="16" customWidth="1"/>
    <col min="15618" max="15618" width="2" style="16" customWidth="1"/>
    <col min="15619" max="15619" width="22.7109375" style="16" customWidth="1"/>
    <col min="15620" max="15620" width="1.85546875" style="16" customWidth="1"/>
    <col min="15621" max="15621" width="11.7109375" style="16" customWidth="1"/>
    <col min="15622" max="15622" width="1.85546875" style="16" customWidth="1"/>
    <col min="15623" max="15623" width="11.7109375" style="16" customWidth="1"/>
    <col min="15624" max="15624" width="1.85546875" style="16" customWidth="1"/>
    <col min="15625" max="15625" width="11.7109375" style="16" customWidth="1"/>
    <col min="15626" max="15626" width="1.85546875" style="16" customWidth="1"/>
    <col min="15627" max="15627" width="11.7109375" style="16" customWidth="1"/>
    <col min="15628" max="15628" width="1.85546875" style="16" customWidth="1"/>
    <col min="15629" max="15629" width="11.7109375" style="16" customWidth="1"/>
    <col min="15630" max="15630" width="2.140625" style="16" customWidth="1"/>
    <col min="15631" max="15631" width="12.28515625" style="16" customWidth="1"/>
    <col min="15632" max="15632" width="9.140625" style="16"/>
    <col min="15633" max="15638" width="8.85546875" style="16" customWidth="1"/>
    <col min="15639" max="15872" width="9.140625" style="16"/>
    <col min="15873" max="15873" width="2.7109375" style="16" customWidth="1"/>
    <col min="15874" max="15874" width="2" style="16" customWidth="1"/>
    <col min="15875" max="15875" width="22.7109375" style="16" customWidth="1"/>
    <col min="15876" max="15876" width="1.85546875" style="16" customWidth="1"/>
    <col min="15877" max="15877" width="11.7109375" style="16" customWidth="1"/>
    <col min="15878" max="15878" width="1.85546875" style="16" customWidth="1"/>
    <col min="15879" max="15879" width="11.7109375" style="16" customWidth="1"/>
    <col min="15880" max="15880" width="1.85546875" style="16" customWidth="1"/>
    <col min="15881" max="15881" width="11.7109375" style="16" customWidth="1"/>
    <col min="15882" max="15882" width="1.85546875" style="16" customWidth="1"/>
    <col min="15883" max="15883" width="11.7109375" style="16" customWidth="1"/>
    <col min="15884" max="15884" width="1.85546875" style="16" customWidth="1"/>
    <col min="15885" max="15885" width="11.7109375" style="16" customWidth="1"/>
    <col min="15886" max="15886" width="2.140625" style="16" customWidth="1"/>
    <col min="15887" max="15887" width="12.28515625" style="16" customWidth="1"/>
    <col min="15888" max="15888" width="9.140625" style="16"/>
    <col min="15889" max="15894" width="8.85546875" style="16" customWidth="1"/>
    <col min="15895" max="16128" width="9.140625" style="16"/>
    <col min="16129" max="16129" width="2.7109375" style="16" customWidth="1"/>
    <col min="16130" max="16130" width="2" style="16" customWidth="1"/>
    <col min="16131" max="16131" width="22.7109375" style="16" customWidth="1"/>
    <col min="16132" max="16132" width="1.85546875" style="16" customWidth="1"/>
    <col min="16133" max="16133" width="11.7109375" style="16" customWidth="1"/>
    <col min="16134" max="16134" width="1.85546875" style="16" customWidth="1"/>
    <col min="16135" max="16135" width="11.7109375" style="16" customWidth="1"/>
    <col min="16136" max="16136" width="1.85546875" style="16" customWidth="1"/>
    <col min="16137" max="16137" width="11.7109375" style="16" customWidth="1"/>
    <col min="16138" max="16138" width="1.85546875" style="16" customWidth="1"/>
    <col min="16139" max="16139" width="11.7109375" style="16" customWidth="1"/>
    <col min="16140" max="16140" width="1.85546875" style="16" customWidth="1"/>
    <col min="16141" max="16141" width="11.7109375" style="16" customWidth="1"/>
    <col min="16142" max="16142" width="2.140625" style="16" customWidth="1"/>
    <col min="16143" max="16143" width="12.28515625" style="16" customWidth="1"/>
    <col min="16144" max="16144" width="9.140625" style="16"/>
    <col min="16145" max="16150" width="8.85546875" style="16" customWidth="1"/>
    <col min="16151" max="16384" width="9.140625" style="16"/>
  </cols>
  <sheetData>
    <row r="1" spans="1:26">
      <c r="A1" s="15" t="s">
        <v>103</v>
      </c>
    </row>
    <row r="2" spans="1:26" s="27" customFormat="1" ht="20.25">
      <c r="A2" s="23" t="s">
        <v>43</v>
      </c>
      <c r="B2" s="23"/>
      <c r="C2" s="23"/>
      <c r="D2" s="23"/>
      <c r="E2" s="23"/>
      <c r="F2" s="23"/>
      <c r="G2" s="23"/>
      <c r="H2" s="24"/>
      <c r="I2" s="25"/>
      <c r="J2" s="163"/>
      <c r="K2" s="163"/>
      <c r="L2" s="163"/>
      <c r="M2" s="163"/>
      <c r="N2" s="163"/>
      <c r="O2" s="163"/>
      <c r="P2" s="26"/>
      <c r="Q2" s="22"/>
      <c r="R2" s="22"/>
      <c r="S2" s="22"/>
      <c r="T2" s="22"/>
      <c r="U2" s="22"/>
      <c r="V2" s="22"/>
      <c r="W2" s="26"/>
      <c r="X2" s="26"/>
      <c r="Y2" s="26"/>
      <c r="Z2" s="26"/>
    </row>
    <row r="3" spans="1:26" s="27" customFormat="1" ht="20.25">
      <c r="A3" s="24" t="s">
        <v>44</v>
      </c>
      <c r="B3" s="24"/>
      <c r="C3" s="24"/>
      <c r="D3" s="24"/>
      <c r="E3" s="24"/>
      <c r="F3" s="24"/>
      <c r="G3" s="24"/>
      <c r="H3" s="24"/>
      <c r="I3" s="24"/>
      <c r="J3" s="24"/>
      <c r="K3" s="24"/>
      <c r="L3" s="28"/>
      <c r="M3" s="28"/>
      <c r="N3" s="28"/>
      <c r="O3" s="28"/>
      <c r="P3" s="26"/>
      <c r="Q3" s="29"/>
      <c r="R3" s="29"/>
      <c r="S3" s="29"/>
      <c r="T3" s="29"/>
      <c r="U3" s="29"/>
      <c r="V3" s="22"/>
      <c r="W3" s="26"/>
      <c r="X3" s="26"/>
      <c r="Y3" s="26"/>
      <c r="Z3" s="26"/>
    </row>
    <row r="4" spans="1:26" s="27" customFormat="1" ht="20.25">
      <c r="A4" s="24" t="s">
        <v>45</v>
      </c>
      <c r="B4" s="24"/>
      <c r="C4" s="24"/>
      <c r="D4" s="24"/>
      <c r="E4" s="24"/>
      <c r="F4" s="24"/>
      <c r="G4" s="24"/>
      <c r="H4" s="24"/>
      <c r="I4" s="24"/>
      <c r="J4" s="24"/>
      <c r="K4" s="24"/>
      <c r="L4" s="30"/>
      <c r="M4" s="30"/>
      <c r="N4" s="30"/>
      <c r="O4" s="30"/>
      <c r="P4" s="26"/>
      <c r="Q4" s="29"/>
      <c r="R4" s="29"/>
      <c r="S4" s="29"/>
      <c r="T4" s="29"/>
      <c r="U4" s="29"/>
      <c r="V4" s="22"/>
      <c r="W4" s="26"/>
      <c r="X4" s="26"/>
      <c r="Y4" s="26"/>
      <c r="Z4" s="26"/>
    </row>
    <row r="5" spans="1:26" ht="35.25" customHeight="1">
      <c r="A5" s="31"/>
      <c r="B5" s="31"/>
      <c r="C5" s="32"/>
      <c r="D5" s="33"/>
      <c r="E5" s="34"/>
      <c r="F5" s="34"/>
      <c r="G5" s="34"/>
      <c r="H5" s="34"/>
      <c r="I5" s="35"/>
      <c r="J5" s="36"/>
      <c r="K5" s="36"/>
      <c r="L5" s="36"/>
      <c r="M5" s="36"/>
      <c r="N5" s="36"/>
      <c r="O5" s="30"/>
    </row>
    <row r="6" spans="1:26" ht="18">
      <c r="A6" s="164" t="s">
        <v>46</v>
      </c>
      <c r="B6" s="164"/>
      <c r="C6" s="164"/>
      <c r="D6" s="164"/>
      <c r="E6" s="164"/>
      <c r="F6" s="164"/>
      <c r="G6" s="164"/>
      <c r="H6" s="165" t="s">
        <v>1</v>
      </c>
      <c r="I6" s="166"/>
      <c r="J6" s="166"/>
      <c r="K6" s="166"/>
      <c r="L6" s="166"/>
      <c r="M6" s="166"/>
      <c r="N6" s="166"/>
      <c r="O6" s="167"/>
      <c r="P6" s="37"/>
      <c r="Q6" s="168"/>
      <c r="R6" s="168"/>
      <c r="S6" s="168"/>
      <c r="T6" s="168"/>
      <c r="U6" s="38"/>
      <c r="V6" s="38"/>
    </row>
    <row r="7" spans="1:26" ht="13.5" customHeight="1" thickBot="1">
      <c r="A7" s="169"/>
      <c r="B7" s="170"/>
      <c r="C7" s="170"/>
      <c r="D7" s="170"/>
      <c r="E7" s="170"/>
      <c r="F7" s="170"/>
      <c r="G7" s="170"/>
      <c r="H7" s="170"/>
      <c r="I7" s="170"/>
      <c r="J7" s="170"/>
      <c r="K7" s="170"/>
      <c r="L7" s="170"/>
      <c r="M7" s="170"/>
      <c r="N7" s="170"/>
      <c r="O7" s="171"/>
      <c r="Q7" s="38"/>
      <c r="R7" s="38"/>
      <c r="S7" s="38"/>
      <c r="T7" s="38"/>
      <c r="U7" s="38"/>
      <c r="V7" s="38"/>
    </row>
    <row r="8" spans="1:26" ht="14.25" customHeight="1">
      <c r="A8" s="39" t="s">
        <v>48</v>
      </c>
      <c r="B8" s="40"/>
      <c r="C8" s="40"/>
      <c r="D8" s="40"/>
      <c r="E8" s="40"/>
      <c r="F8" s="40"/>
      <c r="G8" s="40"/>
      <c r="H8" s="40"/>
      <c r="I8" s="40"/>
      <c r="J8" s="40"/>
      <c r="K8" s="40"/>
      <c r="L8" s="40"/>
      <c r="M8" s="40"/>
      <c r="N8" s="40"/>
      <c r="O8" s="41"/>
      <c r="Q8" s="38"/>
      <c r="R8" s="38"/>
      <c r="S8" s="38"/>
      <c r="T8" s="38"/>
      <c r="U8" s="38"/>
      <c r="V8" s="38"/>
    </row>
    <row r="9" spans="1:26" ht="12" customHeight="1">
      <c r="A9" s="42"/>
      <c r="B9" s="43"/>
      <c r="C9" s="43"/>
      <c r="D9" s="158" t="s">
        <v>49</v>
      </c>
      <c r="E9" s="159"/>
      <c r="F9" s="159"/>
      <c r="G9" s="159"/>
      <c r="H9" s="159"/>
      <c r="I9" s="159"/>
      <c r="J9" s="160" t="s">
        <v>50</v>
      </c>
      <c r="K9" s="161"/>
      <c r="L9" s="161"/>
      <c r="M9" s="161"/>
      <c r="N9" s="161"/>
      <c r="O9" s="162"/>
      <c r="Q9" s="38"/>
      <c r="R9" s="38"/>
      <c r="S9" s="38"/>
      <c r="T9" s="38"/>
      <c r="U9" s="38"/>
      <c r="V9" s="38"/>
    </row>
    <row r="10" spans="1:26" ht="12" customHeight="1">
      <c r="A10" s="42"/>
      <c r="B10" s="43"/>
      <c r="C10" s="43"/>
      <c r="D10" s="172" t="s">
        <v>51</v>
      </c>
      <c r="E10" s="173"/>
      <c r="F10" s="173"/>
      <c r="G10" s="173"/>
      <c r="H10" s="173"/>
      <c r="I10" s="173"/>
      <c r="J10" s="174" t="s">
        <v>52</v>
      </c>
      <c r="K10" s="175"/>
      <c r="L10" s="175"/>
      <c r="M10" s="175"/>
      <c r="N10" s="175"/>
      <c r="O10" s="176"/>
      <c r="Q10" s="38"/>
      <c r="R10" s="38"/>
      <c r="S10" s="38"/>
      <c r="T10" s="38"/>
      <c r="U10" s="38"/>
      <c r="V10" s="38"/>
    </row>
    <row r="11" spans="1:26" ht="12" customHeight="1">
      <c r="A11" s="42"/>
      <c r="B11" s="43"/>
      <c r="C11" s="43"/>
      <c r="D11" s="177" t="s">
        <v>53</v>
      </c>
      <c r="E11" s="178"/>
      <c r="F11" s="177" t="s">
        <v>54</v>
      </c>
      <c r="G11" s="178"/>
      <c r="H11" s="177" t="s">
        <v>55</v>
      </c>
      <c r="I11" s="178"/>
      <c r="J11" s="179" t="s">
        <v>53</v>
      </c>
      <c r="K11" s="180"/>
      <c r="L11" s="179" t="s">
        <v>54</v>
      </c>
      <c r="M11" s="180"/>
      <c r="N11" s="181" t="s">
        <v>55</v>
      </c>
      <c r="O11" s="182"/>
      <c r="Q11" s="38"/>
      <c r="R11" s="38"/>
      <c r="S11" s="38"/>
      <c r="T11" s="38"/>
      <c r="U11" s="38"/>
      <c r="V11" s="38"/>
    </row>
    <row r="12" spans="1:26" ht="26.1" customHeight="1">
      <c r="A12" s="44" t="s">
        <v>56</v>
      </c>
      <c r="B12" s="45" t="s">
        <v>57</v>
      </c>
      <c r="C12" s="43"/>
      <c r="D12" s="46">
        <v>1</v>
      </c>
      <c r="E12" s="47">
        <v>235073</v>
      </c>
      <c r="F12" s="46">
        <v>2</v>
      </c>
      <c r="G12" s="47">
        <v>4677</v>
      </c>
      <c r="H12" s="46">
        <v>3</v>
      </c>
      <c r="I12" s="47">
        <v>259</v>
      </c>
      <c r="J12" s="46">
        <v>4</v>
      </c>
      <c r="K12" s="47">
        <v>1714868</v>
      </c>
      <c r="L12" s="46">
        <v>5</v>
      </c>
      <c r="M12" s="47">
        <v>20168</v>
      </c>
      <c r="N12" s="46">
        <v>6</v>
      </c>
      <c r="O12" s="47">
        <v>10387</v>
      </c>
      <c r="Q12" s="48"/>
      <c r="R12" s="48"/>
      <c r="S12" s="48"/>
      <c r="T12" s="48"/>
      <c r="U12" s="48"/>
      <c r="V12" s="48"/>
    </row>
    <row r="13" spans="1:26" ht="14.1" customHeight="1">
      <c r="A13" s="49" t="s">
        <v>58</v>
      </c>
      <c r="B13" s="187" t="s">
        <v>59</v>
      </c>
      <c r="C13" s="187"/>
      <c r="D13" s="188">
        <v>7</v>
      </c>
      <c r="E13" s="50"/>
      <c r="F13" s="183"/>
      <c r="G13" s="184"/>
      <c r="H13" s="183"/>
      <c r="I13" s="184"/>
      <c r="J13" s="188">
        <v>8</v>
      </c>
      <c r="K13" s="51"/>
      <c r="L13" s="183"/>
      <c r="M13" s="184"/>
      <c r="N13" s="183"/>
      <c r="O13" s="184"/>
      <c r="Q13" s="38"/>
      <c r="R13" s="38"/>
      <c r="S13" s="38"/>
      <c r="T13" s="38"/>
      <c r="U13" s="38"/>
      <c r="V13" s="38"/>
    </row>
    <row r="14" spans="1:26" ht="14.1" customHeight="1">
      <c r="A14" s="49"/>
      <c r="B14" s="52" t="s">
        <v>60</v>
      </c>
      <c r="C14" s="53"/>
      <c r="D14" s="189"/>
      <c r="E14" s="54">
        <v>599996</v>
      </c>
      <c r="F14" s="185"/>
      <c r="G14" s="186"/>
      <c r="H14" s="185"/>
      <c r="I14" s="186"/>
      <c r="J14" s="189"/>
      <c r="K14" s="54">
        <v>3382335</v>
      </c>
      <c r="L14" s="185"/>
      <c r="M14" s="186"/>
      <c r="N14" s="185"/>
      <c r="O14" s="186"/>
      <c r="Q14" s="38"/>
      <c r="R14" s="38"/>
      <c r="S14" s="38"/>
      <c r="T14" s="38"/>
      <c r="U14" s="38"/>
      <c r="V14" s="38"/>
    </row>
    <row r="15" spans="1:26" ht="14.1" customHeight="1">
      <c r="A15" s="49" t="s">
        <v>61</v>
      </c>
      <c r="B15" s="187" t="s">
        <v>62</v>
      </c>
      <c r="C15" s="187"/>
      <c r="D15" s="188">
        <v>9</v>
      </c>
      <c r="E15" s="50"/>
      <c r="F15" s="183"/>
      <c r="G15" s="184"/>
      <c r="H15" s="188">
        <v>10</v>
      </c>
      <c r="I15" s="55"/>
      <c r="J15" s="188">
        <v>11</v>
      </c>
      <c r="K15" s="51"/>
      <c r="L15" s="183"/>
      <c r="M15" s="184"/>
      <c r="N15" s="188">
        <v>12</v>
      </c>
      <c r="O15" s="51"/>
      <c r="Q15" s="38"/>
      <c r="R15" s="38"/>
      <c r="S15" s="38"/>
      <c r="T15" s="38"/>
      <c r="U15" s="38"/>
      <c r="V15" s="38"/>
    </row>
    <row r="16" spans="1:26" ht="14.1" customHeight="1">
      <c r="A16" s="49"/>
      <c r="B16" s="52" t="s">
        <v>63</v>
      </c>
      <c r="C16" s="53"/>
      <c r="D16" s="189"/>
      <c r="E16" s="54">
        <v>10507</v>
      </c>
      <c r="F16" s="185"/>
      <c r="G16" s="186"/>
      <c r="H16" s="189"/>
      <c r="I16" s="54">
        <v>6426</v>
      </c>
      <c r="J16" s="189"/>
      <c r="K16" s="54">
        <v>48130</v>
      </c>
      <c r="L16" s="185"/>
      <c r="M16" s="186"/>
      <c r="N16" s="189"/>
      <c r="O16" s="54">
        <v>24824</v>
      </c>
      <c r="Q16" s="38"/>
      <c r="R16" s="38"/>
      <c r="S16" s="38"/>
      <c r="T16" s="38"/>
      <c r="U16" s="38"/>
      <c r="V16" s="38"/>
    </row>
    <row r="17" spans="1:26" ht="14.1" customHeight="1">
      <c r="A17" s="49" t="s">
        <v>64</v>
      </c>
      <c r="B17" s="206" t="s">
        <v>65</v>
      </c>
      <c r="C17" s="206"/>
      <c r="D17" s="183"/>
      <c r="E17" s="184"/>
      <c r="F17" s="183"/>
      <c r="G17" s="184"/>
      <c r="H17" s="188">
        <v>13</v>
      </c>
      <c r="I17" s="55"/>
      <c r="J17" s="183"/>
      <c r="K17" s="184"/>
      <c r="L17" s="183"/>
      <c r="M17" s="184"/>
      <c r="N17" s="188">
        <v>14</v>
      </c>
      <c r="O17" s="51"/>
      <c r="Q17" s="38"/>
      <c r="R17" s="38"/>
      <c r="S17" s="38"/>
      <c r="T17" s="38"/>
      <c r="U17" s="38"/>
      <c r="V17" s="38"/>
    </row>
    <row r="18" spans="1:26" ht="14.1" customHeight="1">
      <c r="A18" s="49"/>
      <c r="B18" s="56" t="s">
        <v>66</v>
      </c>
      <c r="C18" s="57"/>
      <c r="D18" s="185"/>
      <c r="E18" s="186"/>
      <c r="F18" s="185"/>
      <c r="G18" s="186"/>
      <c r="H18" s="189"/>
      <c r="I18" s="54">
        <v>339</v>
      </c>
      <c r="J18" s="185"/>
      <c r="K18" s="186"/>
      <c r="L18" s="185"/>
      <c r="M18" s="186"/>
      <c r="N18" s="189"/>
      <c r="O18" s="54">
        <v>13308</v>
      </c>
      <c r="Q18" s="38"/>
      <c r="R18" s="38"/>
      <c r="S18" s="38"/>
      <c r="T18" s="38"/>
      <c r="U18" s="38"/>
      <c r="V18" s="38"/>
    </row>
    <row r="19" spans="1:26" s="65" customFormat="1" ht="16.5" customHeight="1">
      <c r="A19" s="58" t="s">
        <v>67</v>
      </c>
      <c r="B19" s="45" t="s">
        <v>68</v>
      </c>
      <c r="C19" s="45"/>
      <c r="D19" s="59"/>
      <c r="E19" s="59"/>
      <c r="F19" s="59"/>
      <c r="G19" s="59"/>
      <c r="H19" s="59"/>
      <c r="I19" s="59"/>
      <c r="J19" s="60"/>
      <c r="K19" s="60"/>
      <c r="L19" s="60"/>
      <c r="M19" s="61"/>
      <c r="N19" s="62">
        <v>15</v>
      </c>
      <c r="O19" s="63">
        <v>1949941</v>
      </c>
      <c r="P19" s="64"/>
      <c r="Q19" s="38"/>
      <c r="R19" s="38"/>
      <c r="S19" s="38"/>
      <c r="T19" s="38"/>
      <c r="U19" s="38"/>
      <c r="V19" s="38"/>
      <c r="W19" s="64"/>
      <c r="X19" s="64"/>
      <c r="Y19" s="64"/>
      <c r="Z19" s="64"/>
    </row>
    <row r="20" spans="1:26" s="65" customFormat="1" ht="16.5" customHeight="1">
      <c r="A20" s="58" t="s">
        <v>69</v>
      </c>
      <c r="B20" s="45" t="s">
        <v>70</v>
      </c>
      <c r="C20" s="45"/>
      <c r="D20" s="59"/>
      <c r="E20" s="59"/>
      <c r="F20" s="59"/>
      <c r="G20" s="59"/>
      <c r="H20" s="59"/>
      <c r="I20" s="59"/>
      <c r="J20" s="60"/>
      <c r="K20" s="60"/>
      <c r="L20" s="60"/>
      <c r="M20" s="61"/>
      <c r="N20" s="66">
        <v>16</v>
      </c>
      <c r="O20" s="67">
        <v>24845</v>
      </c>
      <c r="P20" s="64"/>
      <c r="Q20" s="38"/>
      <c r="R20" s="38"/>
      <c r="S20" s="38"/>
      <c r="T20" s="38"/>
      <c r="U20" s="38"/>
      <c r="V20" s="38"/>
      <c r="W20" s="64"/>
      <c r="X20" s="64"/>
      <c r="Y20" s="64"/>
      <c r="Z20" s="64"/>
    </row>
    <row r="21" spans="1:26" s="65" customFormat="1" ht="16.5" customHeight="1">
      <c r="A21" s="58" t="s">
        <v>71</v>
      </c>
      <c r="B21" s="45" t="s">
        <v>72</v>
      </c>
      <c r="C21" s="45"/>
      <c r="D21" s="59"/>
      <c r="E21" s="59"/>
      <c r="F21" s="59"/>
      <c r="G21" s="59"/>
      <c r="H21" s="59"/>
      <c r="I21" s="59"/>
      <c r="J21" s="60"/>
      <c r="K21" s="60"/>
      <c r="L21" s="60"/>
      <c r="M21" s="61"/>
      <c r="N21" s="66">
        <v>17</v>
      </c>
      <c r="O21" s="67">
        <v>10646</v>
      </c>
      <c r="P21" s="64"/>
      <c r="Q21" s="38"/>
      <c r="R21" s="38"/>
      <c r="S21" s="38"/>
      <c r="T21" s="38"/>
      <c r="U21" s="38"/>
      <c r="V21" s="38"/>
      <c r="W21" s="64"/>
      <c r="X21" s="64"/>
      <c r="Y21" s="64"/>
      <c r="Z21" s="64"/>
    </row>
    <row r="22" spans="1:26" s="65" customFormat="1" ht="16.5" customHeight="1">
      <c r="A22" s="58" t="s">
        <v>73</v>
      </c>
      <c r="B22" s="45" t="s">
        <v>74</v>
      </c>
      <c r="C22" s="45"/>
      <c r="D22" s="45"/>
      <c r="E22" s="45"/>
      <c r="F22" s="45"/>
      <c r="G22" s="45"/>
      <c r="H22" s="45"/>
      <c r="I22" s="45"/>
      <c r="J22" s="68"/>
      <c r="K22" s="68"/>
      <c r="L22" s="68"/>
      <c r="M22" s="69"/>
      <c r="N22" s="70">
        <v>18</v>
      </c>
      <c r="O22" s="63">
        <v>3982331</v>
      </c>
      <c r="P22" s="64"/>
      <c r="Q22" s="38"/>
      <c r="R22" s="38"/>
      <c r="S22" s="38"/>
      <c r="T22" s="38"/>
      <c r="U22" s="38"/>
      <c r="V22" s="38"/>
      <c r="W22" s="64"/>
      <c r="X22" s="64"/>
      <c r="Y22" s="64"/>
      <c r="Z22" s="64"/>
    </row>
    <row r="23" spans="1:26" s="65" customFormat="1" ht="16.5" customHeight="1">
      <c r="A23" s="58" t="s">
        <v>75</v>
      </c>
      <c r="B23" s="45" t="s">
        <v>76</v>
      </c>
      <c r="C23" s="45"/>
      <c r="D23" s="45"/>
      <c r="E23" s="45"/>
      <c r="F23" s="45"/>
      <c r="G23" s="45"/>
      <c r="H23" s="45"/>
      <c r="I23" s="45"/>
      <c r="J23" s="68"/>
      <c r="K23" s="68"/>
      <c r="L23" s="68"/>
      <c r="M23" s="69"/>
      <c r="N23" s="70">
        <v>19</v>
      </c>
      <c r="O23" s="63">
        <v>58637</v>
      </c>
      <c r="P23" s="64"/>
      <c r="Q23" s="38"/>
      <c r="R23" s="38"/>
      <c r="S23" s="38"/>
      <c r="T23" s="38"/>
      <c r="U23" s="38"/>
      <c r="V23" s="38"/>
      <c r="W23" s="64"/>
      <c r="X23" s="64"/>
      <c r="Y23" s="64"/>
      <c r="Z23" s="64"/>
    </row>
    <row r="24" spans="1:26" s="65" customFormat="1" ht="16.5" customHeight="1">
      <c r="A24" s="58" t="s">
        <v>77</v>
      </c>
      <c r="B24" s="45" t="s">
        <v>78</v>
      </c>
      <c r="C24" s="45"/>
      <c r="D24" s="45"/>
      <c r="E24" s="45"/>
      <c r="F24" s="45"/>
      <c r="G24" s="45"/>
      <c r="H24" s="45"/>
      <c r="I24" s="45"/>
      <c r="J24" s="68"/>
      <c r="K24" s="68"/>
      <c r="L24" s="68"/>
      <c r="M24" s="69"/>
      <c r="N24" s="70">
        <v>20</v>
      </c>
      <c r="O24" s="71">
        <v>31250</v>
      </c>
      <c r="P24" s="64"/>
      <c r="Q24" s="38"/>
      <c r="R24" s="38"/>
      <c r="S24" s="38"/>
      <c r="T24" s="38"/>
      <c r="U24" s="38"/>
      <c r="V24" s="38"/>
      <c r="W24" s="64"/>
      <c r="X24" s="64"/>
      <c r="Y24" s="64"/>
      <c r="Z24" s="64"/>
    </row>
    <row r="25" spans="1:26" s="65" customFormat="1" ht="16.5" customHeight="1">
      <c r="A25" s="58" t="s">
        <v>79</v>
      </c>
      <c r="B25" s="45" t="s">
        <v>80</v>
      </c>
      <c r="C25" s="45"/>
      <c r="D25" s="45"/>
      <c r="E25" s="45"/>
      <c r="F25" s="45"/>
      <c r="G25" s="45"/>
      <c r="H25" s="45"/>
      <c r="I25" s="45"/>
      <c r="J25" s="68"/>
      <c r="K25" s="68"/>
      <c r="L25" s="68"/>
      <c r="M25" s="69"/>
      <c r="N25" s="72">
        <v>21</v>
      </c>
      <c r="O25" s="73">
        <v>13647</v>
      </c>
      <c r="P25" s="64"/>
      <c r="Q25" s="38"/>
      <c r="R25" s="38"/>
      <c r="S25" s="38"/>
      <c r="T25" s="38"/>
      <c r="U25" s="38"/>
      <c r="V25" s="38"/>
      <c r="W25" s="64"/>
      <c r="X25" s="64"/>
      <c r="Y25" s="64"/>
      <c r="Z25" s="64"/>
    </row>
    <row r="26" spans="1:26" s="65" customFormat="1" ht="3" customHeight="1" thickBot="1">
      <c r="A26" s="58"/>
      <c r="B26" s="45"/>
      <c r="C26" s="45"/>
      <c r="D26" s="45"/>
      <c r="E26" s="45"/>
      <c r="F26" s="45"/>
      <c r="G26" s="45"/>
      <c r="H26" s="45"/>
      <c r="I26" s="45"/>
      <c r="J26" s="68"/>
      <c r="K26" s="68"/>
      <c r="L26" s="68"/>
      <c r="M26" s="68"/>
      <c r="N26" s="74"/>
      <c r="O26" s="75"/>
      <c r="P26" s="64"/>
      <c r="Q26" s="38"/>
      <c r="R26" s="38"/>
      <c r="S26" s="38"/>
      <c r="T26" s="38"/>
      <c r="U26" s="38"/>
      <c r="V26" s="38"/>
      <c r="W26" s="64"/>
      <c r="X26" s="64"/>
      <c r="Y26" s="64"/>
      <c r="Z26" s="64"/>
    </row>
    <row r="27" spans="1:26" ht="14.25" customHeight="1">
      <c r="A27" s="76" t="s">
        <v>81</v>
      </c>
      <c r="B27" s="77"/>
      <c r="C27" s="77"/>
      <c r="D27" s="78"/>
      <c r="E27" s="77"/>
      <c r="F27" s="77"/>
      <c r="G27" s="77"/>
      <c r="H27" s="77"/>
      <c r="I27" s="77"/>
      <c r="J27" s="79"/>
      <c r="K27" s="79"/>
      <c r="L27" s="79"/>
      <c r="M27" s="79"/>
      <c r="N27" s="79"/>
      <c r="O27" s="80"/>
      <c r="Q27" s="38"/>
      <c r="R27" s="38"/>
      <c r="S27" s="38"/>
      <c r="T27" s="38"/>
      <c r="U27" s="38"/>
      <c r="V27" s="38"/>
    </row>
    <row r="28" spans="1:26" ht="15.75" customHeight="1">
      <c r="A28" s="81" t="s">
        <v>82</v>
      </c>
      <c r="B28" s="82" t="s">
        <v>83</v>
      </c>
      <c r="C28" s="82"/>
      <c r="D28" s="83"/>
      <c r="E28" s="82"/>
      <c r="F28" s="82"/>
      <c r="G28" s="82"/>
      <c r="H28" s="82"/>
      <c r="I28" s="82"/>
      <c r="J28" s="84"/>
      <c r="K28" s="84"/>
      <c r="L28" s="84"/>
      <c r="M28" s="84"/>
      <c r="N28" s="85">
        <v>22</v>
      </c>
      <c r="O28" s="86">
        <v>0</v>
      </c>
      <c r="Q28" s="38"/>
      <c r="R28" s="38"/>
      <c r="S28" s="38"/>
      <c r="T28" s="38"/>
      <c r="U28" s="38"/>
      <c r="V28" s="38"/>
    </row>
    <row r="29" spans="1:26" ht="15.75" customHeight="1">
      <c r="A29" s="81" t="s">
        <v>84</v>
      </c>
      <c r="B29" s="82" t="s">
        <v>85</v>
      </c>
      <c r="C29" s="82"/>
      <c r="D29" s="83"/>
      <c r="E29" s="82"/>
      <c r="F29" s="82"/>
      <c r="G29" s="82"/>
      <c r="H29" s="82"/>
      <c r="I29" s="82"/>
      <c r="J29" s="87"/>
      <c r="K29" s="87"/>
      <c r="L29" s="87"/>
      <c r="M29" s="87"/>
      <c r="N29" s="85">
        <v>23</v>
      </c>
      <c r="O29" s="86">
        <v>0</v>
      </c>
      <c r="Q29" s="38"/>
      <c r="R29" s="38"/>
      <c r="S29" s="38"/>
      <c r="T29" s="38"/>
      <c r="U29" s="38"/>
      <c r="V29" s="38"/>
    </row>
    <row r="30" spans="1:26" ht="15.75" customHeight="1">
      <c r="A30" s="81" t="s">
        <v>86</v>
      </c>
      <c r="B30" s="82" t="s">
        <v>87</v>
      </c>
      <c r="C30" s="82"/>
      <c r="D30" s="83"/>
      <c r="E30" s="82"/>
      <c r="F30" s="82"/>
      <c r="G30" s="82"/>
      <c r="H30" s="82"/>
      <c r="I30" s="82"/>
      <c r="J30" s="87"/>
      <c r="K30" s="87"/>
      <c r="L30" s="87"/>
      <c r="M30" s="87"/>
      <c r="N30" s="85">
        <v>24</v>
      </c>
      <c r="O30" s="86">
        <v>0</v>
      </c>
      <c r="R30" s="38"/>
      <c r="S30" s="38"/>
      <c r="T30" s="38"/>
      <c r="U30" s="38"/>
      <c r="V30" s="38"/>
    </row>
    <row r="31" spans="1:26" ht="15.75" customHeight="1">
      <c r="A31" s="81" t="s">
        <v>88</v>
      </c>
      <c r="B31" s="82" t="s">
        <v>89</v>
      </c>
      <c r="C31" s="82"/>
      <c r="D31" s="83"/>
      <c r="E31" s="82"/>
      <c r="F31" s="82"/>
      <c r="G31" s="82"/>
      <c r="H31" s="82"/>
      <c r="I31" s="82"/>
      <c r="J31" s="87"/>
      <c r="K31" s="87"/>
      <c r="L31" s="87"/>
      <c r="M31" s="87"/>
      <c r="N31" s="85">
        <v>25</v>
      </c>
      <c r="O31" s="86">
        <v>2151628</v>
      </c>
      <c r="R31" s="38"/>
      <c r="S31" s="38"/>
      <c r="T31" s="38"/>
      <c r="U31" s="38"/>
      <c r="V31" s="38"/>
    </row>
    <row r="32" spans="1:26" ht="15.75" customHeight="1">
      <c r="A32" s="81" t="s">
        <v>90</v>
      </c>
      <c r="B32" s="82" t="s">
        <v>91</v>
      </c>
      <c r="C32" s="82"/>
      <c r="D32" s="83"/>
      <c r="E32" s="82"/>
      <c r="F32" s="82"/>
      <c r="G32" s="82"/>
      <c r="H32" s="82"/>
      <c r="I32" s="82"/>
      <c r="J32" s="87"/>
      <c r="K32" s="88"/>
      <c r="L32" s="87"/>
      <c r="M32" s="87"/>
      <c r="N32" s="46">
        <v>26</v>
      </c>
      <c r="O32" s="47">
        <v>2151628</v>
      </c>
    </row>
    <row r="33" spans="1:26" ht="15.75" customHeight="1">
      <c r="A33" s="81" t="s">
        <v>92</v>
      </c>
      <c r="B33" s="82" t="s">
        <v>93</v>
      </c>
      <c r="C33" s="82"/>
      <c r="D33" s="83"/>
      <c r="E33" s="82"/>
      <c r="F33" s="82"/>
      <c r="G33" s="82"/>
      <c r="H33" s="82"/>
      <c r="I33" s="82"/>
      <c r="J33" s="87"/>
      <c r="K33" s="87"/>
      <c r="L33" s="195">
        <v>27</v>
      </c>
      <c r="M33" s="197">
        <v>0</v>
      </c>
      <c r="N33" s="89"/>
      <c r="O33" s="90"/>
    </row>
    <row r="34" spans="1:26" s="65" customFormat="1" ht="3" customHeight="1" thickBot="1">
      <c r="A34" s="58"/>
      <c r="B34" s="45"/>
      <c r="C34" s="45"/>
      <c r="D34" s="91"/>
      <c r="E34" s="45"/>
      <c r="F34" s="45"/>
      <c r="G34" s="45"/>
      <c r="H34" s="45"/>
      <c r="I34" s="45"/>
      <c r="J34" s="92"/>
      <c r="K34" s="92"/>
      <c r="L34" s="196"/>
      <c r="M34" s="198" t="e">
        <v>#N/A</v>
      </c>
      <c r="N34" s="93"/>
      <c r="O34" s="94"/>
      <c r="P34" s="64"/>
      <c r="Q34" s="22"/>
      <c r="R34" s="22"/>
      <c r="S34" s="22"/>
      <c r="T34" s="22"/>
      <c r="U34" s="22"/>
      <c r="V34" s="22"/>
      <c r="W34" s="64"/>
      <c r="X34" s="64"/>
      <c r="Y34" s="64"/>
      <c r="Z34" s="64"/>
    </row>
    <row r="35" spans="1:26" s="99" customFormat="1" ht="14.25" customHeight="1">
      <c r="A35" s="76" t="s">
        <v>94</v>
      </c>
      <c r="B35" s="95"/>
      <c r="C35" s="95"/>
      <c r="D35" s="96"/>
      <c r="E35" s="95"/>
      <c r="F35" s="95"/>
      <c r="G35" s="95"/>
      <c r="H35" s="95"/>
      <c r="I35" s="95"/>
      <c r="J35" s="199"/>
      <c r="K35" s="200"/>
      <c r="L35" s="97"/>
      <c r="M35" s="201" t="s">
        <v>95</v>
      </c>
      <c r="N35" s="201"/>
      <c r="O35" s="202"/>
      <c r="P35" s="98"/>
      <c r="Q35" s="22"/>
      <c r="R35" s="22"/>
      <c r="S35" s="22"/>
      <c r="T35" s="22"/>
      <c r="U35" s="22"/>
      <c r="V35" s="22"/>
      <c r="W35" s="98"/>
      <c r="X35" s="98"/>
      <c r="Y35" s="98"/>
      <c r="Z35" s="98"/>
    </row>
    <row r="36" spans="1:26" ht="17.25" customHeight="1">
      <c r="A36" s="81" t="s">
        <v>96</v>
      </c>
      <c r="B36" s="82" t="s">
        <v>97</v>
      </c>
      <c r="C36" s="82"/>
      <c r="D36" s="83"/>
      <c r="E36" s="82"/>
      <c r="F36" s="82"/>
      <c r="G36" s="82"/>
      <c r="H36" s="82"/>
      <c r="I36" s="82"/>
      <c r="J36" s="84"/>
      <c r="K36" s="84"/>
      <c r="L36" s="84"/>
      <c r="M36" s="84"/>
      <c r="N36" s="100">
        <v>28</v>
      </c>
      <c r="O36" s="101">
        <v>555182835</v>
      </c>
    </row>
    <row r="37" spans="1:26" ht="17.25" customHeight="1">
      <c r="A37" s="81" t="s">
        <v>98</v>
      </c>
      <c r="B37" s="82" t="s">
        <v>99</v>
      </c>
      <c r="C37" s="82"/>
      <c r="D37" s="83"/>
      <c r="E37" s="82"/>
      <c r="F37" s="82"/>
      <c r="G37" s="82"/>
      <c r="H37" s="82"/>
      <c r="I37" s="82"/>
      <c r="J37" s="87"/>
      <c r="K37" s="87"/>
      <c r="L37" s="87"/>
      <c r="M37" s="87"/>
      <c r="N37" s="100">
        <v>29</v>
      </c>
      <c r="O37" s="101">
        <v>5231520</v>
      </c>
    </row>
    <row r="38" spans="1:26" ht="17.25" customHeight="1">
      <c r="A38" s="81" t="s">
        <v>100</v>
      </c>
      <c r="B38" s="82" t="s">
        <v>101</v>
      </c>
      <c r="C38" s="82"/>
      <c r="D38" s="83"/>
      <c r="E38" s="82"/>
      <c r="F38" s="82"/>
      <c r="G38" s="82"/>
      <c r="H38" s="82"/>
      <c r="I38" s="82"/>
      <c r="J38" s="87"/>
      <c r="K38" s="87"/>
      <c r="L38" s="87"/>
      <c r="M38" s="87"/>
      <c r="N38" s="102">
        <v>30</v>
      </c>
      <c r="O38" s="103">
        <v>560414355</v>
      </c>
    </row>
    <row r="39" spans="1:26" s="65" customFormat="1" ht="3" customHeight="1" thickBot="1">
      <c r="A39" s="58"/>
      <c r="B39" s="45"/>
      <c r="C39" s="45"/>
      <c r="D39" s="91"/>
      <c r="E39" s="45"/>
      <c r="F39" s="45"/>
      <c r="G39" s="45"/>
      <c r="H39" s="45"/>
      <c r="I39" s="45"/>
      <c r="J39" s="92"/>
      <c r="K39" s="92"/>
      <c r="L39" s="92"/>
      <c r="M39" s="92"/>
      <c r="N39" s="104"/>
      <c r="O39" s="105"/>
      <c r="P39" s="64"/>
      <c r="Q39" s="22"/>
      <c r="R39" s="22"/>
      <c r="S39" s="22"/>
      <c r="T39" s="22"/>
      <c r="U39" s="22"/>
      <c r="V39" s="22"/>
      <c r="W39" s="64"/>
      <c r="X39" s="64"/>
      <c r="Y39" s="64"/>
      <c r="Z39" s="64"/>
    </row>
    <row r="40" spans="1:26" ht="12.75" customHeight="1">
      <c r="A40" s="203" t="s">
        <v>4</v>
      </c>
      <c r="B40" s="204"/>
      <c r="C40" s="204"/>
      <c r="D40" s="204"/>
      <c r="E40" s="204"/>
      <c r="F40" s="204"/>
      <c r="G40" s="204"/>
      <c r="H40" s="204"/>
      <c r="I40" s="204"/>
      <c r="J40" s="204"/>
      <c r="K40" s="204"/>
      <c r="L40" s="204"/>
      <c r="M40" s="204"/>
      <c r="N40" s="204"/>
      <c r="O40" s="205"/>
      <c r="Q40" s="38"/>
    </row>
    <row r="41" spans="1:26" ht="51" customHeight="1">
      <c r="A41" s="190" t="s">
        <v>6</v>
      </c>
      <c r="B41" s="191"/>
      <c r="C41" s="191"/>
      <c r="D41" s="191"/>
      <c r="E41" s="191"/>
      <c r="F41" s="191"/>
      <c r="G41" s="191"/>
      <c r="H41" s="191"/>
      <c r="I41" s="191"/>
      <c r="J41" s="191"/>
      <c r="K41" s="191"/>
      <c r="L41" s="191"/>
      <c r="M41" s="191"/>
      <c r="N41" s="191"/>
      <c r="O41" s="192"/>
      <c r="Q41" s="38"/>
    </row>
    <row r="42" spans="1:26">
      <c r="L42" s="193" t="s">
        <v>102</v>
      </c>
      <c r="M42" s="194"/>
      <c r="N42" s="106"/>
      <c r="O42" s="107">
        <v>1137274560</v>
      </c>
    </row>
  </sheetData>
  <sheetProtection selectLockedCells="1"/>
  <mergeCells count="43">
    <mergeCell ref="A41:O41"/>
    <mergeCell ref="L42:M42"/>
    <mergeCell ref="N17:N18"/>
    <mergeCell ref="L33:L34"/>
    <mergeCell ref="M33:M34"/>
    <mergeCell ref="J35:K35"/>
    <mergeCell ref="M35:O35"/>
    <mergeCell ref="A40:O40"/>
    <mergeCell ref="B17:C17"/>
    <mergeCell ref="D17:E18"/>
    <mergeCell ref="F17:G18"/>
    <mergeCell ref="H17:H18"/>
    <mergeCell ref="J17:K18"/>
    <mergeCell ref="L17:M18"/>
    <mergeCell ref="N13:O14"/>
    <mergeCell ref="B15:C15"/>
    <mergeCell ref="D15:D16"/>
    <mergeCell ref="F15:G16"/>
    <mergeCell ref="H15:H16"/>
    <mergeCell ref="J15:J16"/>
    <mergeCell ref="L15:M16"/>
    <mergeCell ref="N15:N16"/>
    <mergeCell ref="B13:C13"/>
    <mergeCell ref="D13:D14"/>
    <mergeCell ref="F13:G14"/>
    <mergeCell ref="H13:I14"/>
    <mergeCell ref="J13:J14"/>
    <mergeCell ref="L13:M14"/>
    <mergeCell ref="Q6:T6"/>
    <mergeCell ref="A7:O7"/>
    <mergeCell ref="D10:I10"/>
    <mergeCell ref="J10:O10"/>
    <mergeCell ref="D11:E11"/>
    <mergeCell ref="F11:G11"/>
    <mergeCell ref="H11:I11"/>
    <mergeCell ref="J11:K11"/>
    <mergeCell ref="L11:M11"/>
    <mergeCell ref="N11:O11"/>
    <mergeCell ref="D9:I9"/>
    <mergeCell ref="J9:O9"/>
    <mergeCell ref="J2:O2"/>
    <mergeCell ref="A6:G6"/>
    <mergeCell ref="H6:O6"/>
  </mergeCells>
  <dataValidations count="5">
    <dataValidation type="whole" operator="greaterThanOrEqual" showInputMessage="1" sqref="WVW983053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O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O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O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O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O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O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O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O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O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O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O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O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O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O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formula1>M12</formula1>
    </dataValidation>
    <dataValidation type="whole" operator="lessThanOrEqual" showInputMessage="1" sqref="WVQ983053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49 JE65549 TA65549 ACW65549 AMS65549 AWO65549 BGK65549 BQG65549 CAC65549 CJY65549 CTU65549 DDQ65549 DNM65549 DXI65549 EHE65549 ERA65549 FAW65549 FKS65549 FUO65549 GEK65549 GOG65549 GYC65549 HHY65549 HRU65549 IBQ65549 ILM65549 IVI65549 JFE65549 JPA65549 JYW65549 KIS65549 KSO65549 LCK65549 LMG65549 LWC65549 MFY65549 MPU65549 MZQ65549 NJM65549 NTI65549 ODE65549 ONA65549 OWW65549 PGS65549 PQO65549 QAK65549 QKG65549 QUC65549 RDY65549 RNU65549 RXQ65549 SHM65549 SRI65549 TBE65549 TLA65549 TUW65549 UES65549 UOO65549 UYK65549 VIG65549 VSC65549 WBY65549 WLU65549 WVQ65549 I131085 JE131085 TA131085 ACW131085 AMS131085 AWO131085 BGK131085 BQG131085 CAC131085 CJY131085 CTU131085 DDQ131085 DNM131085 DXI131085 EHE131085 ERA131085 FAW131085 FKS131085 FUO131085 GEK131085 GOG131085 GYC131085 HHY131085 HRU131085 IBQ131085 ILM131085 IVI131085 JFE131085 JPA131085 JYW131085 KIS131085 KSO131085 LCK131085 LMG131085 LWC131085 MFY131085 MPU131085 MZQ131085 NJM131085 NTI131085 ODE131085 ONA131085 OWW131085 PGS131085 PQO131085 QAK131085 QKG131085 QUC131085 RDY131085 RNU131085 RXQ131085 SHM131085 SRI131085 TBE131085 TLA131085 TUW131085 UES131085 UOO131085 UYK131085 VIG131085 VSC131085 WBY131085 WLU131085 WVQ131085 I196621 JE196621 TA196621 ACW196621 AMS196621 AWO196621 BGK196621 BQG196621 CAC196621 CJY196621 CTU196621 DDQ196621 DNM196621 DXI196621 EHE196621 ERA196621 FAW196621 FKS196621 FUO196621 GEK196621 GOG196621 GYC196621 HHY196621 HRU196621 IBQ196621 ILM196621 IVI196621 JFE196621 JPA196621 JYW196621 KIS196621 KSO196621 LCK196621 LMG196621 LWC196621 MFY196621 MPU196621 MZQ196621 NJM196621 NTI196621 ODE196621 ONA196621 OWW196621 PGS196621 PQO196621 QAK196621 QKG196621 QUC196621 RDY196621 RNU196621 RXQ196621 SHM196621 SRI196621 TBE196621 TLA196621 TUW196621 UES196621 UOO196621 UYK196621 VIG196621 VSC196621 WBY196621 WLU196621 WVQ196621 I262157 JE262157 TA262157 ACW262157 AMS262157 AWO262157 BGK262157 BQG262157 CAC262157 CJY262157 CTU262157 DDQ262157 DNM262157 DXI262157 EHE262157 ERA262157 FAW262157 FKS262157 FUO262157 GEK262157 GOG262157 GYC262157 HHY262157 HRU262157 IBQ262157 ILM262157 IVI262157 JFE262157 JPA262157 JYW262157 KIS262157 KSO262157 LCK262157 LMG262157 LWC262157 MFY262157 MPU262157 MZQ262157 NJM262157 NTI262157 ODE262157 ONA262157 OWW262157 PGS262157 PQO262157 QAK262157 QKG262157 QUC262157 RDY262157 RNU262157 RXQ262157 SHM262157 SRI262157 TBE262157 TLA262157 TUW262157 UES262157 UOO262157 UYK262157 VIG262157 VSC262157 WBY262157 WLU262157 WVQ262157 I327693 JE327693 TA327693 ACW327693 AMS327693 AWO327693 BGK327693 BQG327693 CAC327693 CJY327693 CTU327693 DDQ327693 DNM327693 DXI327693 EHE327693 ERA327693 FAW327693 FKS327693 FUO327693 GEK327693 GOG327693 GYC327693 HHY327693 HRU327693 IBQ327693 ILM327693 IVI327693 JFE327693 JPA327693 JYW327693 KIS327693 KSO327693 LCK327693 LMG327693 LWC327693 MFY327693 MPU327693 MZQ327693 NJM327693 NTI327693 ODE327693 ONA327693 OWW327693 PGS327693 PQO327693 QAK327693 QKG327693 QUC327693 RDY327693 RNU327693 RXQ327693 SHM327693 SRI327693 TBE327693 TLA327693 TUW327693 UES327693 UOO327693 UYK327693 VIG327693 VSC327693 WBY327693 WLU327693 WVQ327693 I393229 JE393229 TA393229 ACW393229 AMS393229 AWO393229 BGK393229 BQG393229 CAC393229 CJY393229 CTU393229 DDQ393229 DNM393229 DXI393229 EHE393229 ERA393229 FAW393229 FKS393229 FUO393229 GEK393229 GOG393229 GYC393229 HHY393229 HRU393229 IBQ393229 ILM393229 IVI393229 JFE393229 JPA393229 JYW393229 KIS393229 KSO393229 LCK393229 LMG393229 LWC393229 MFY393229 MPU393229 MZQ393229 NJM393229 NTI393229 ODE393229 ONA393229 OWW393229 PGS393229 PQO393229 QAK393229 QKG393229 QUC393229 RDY393229 RNU393229 RXQ393229 SHM393229 SRI393229 TBE393229 TLA393229 TUW393229 UES393229 UOO393229 UYK393229 VIG393229 VSC393229 WBY393229 WLU393229 WVQ393229 I458765 JE458765 TA458765 ACW458765 AMS458765 AWO458765 BGK458765 BQG458765 CAC458765 CJY458765 CTU458765 DDQ458765 DNM458765 DXI458765 EHE458765 ERA458765 FAW458765 FKS458765 FUO458765 GEK458765 GOG458765 GYC458765 HHY458765 HRU458765 IBQ458765 ILM458765 IVI458765 JFE458765 JPA458765 JYW458765 KIS458765 KSO458765 LCK458765 LMG458765 LWC458765 MFY458765 MPU458765 MZQ458765 NJM458765 NTI458765 ODE458765 ONA458765 OWW458765 PGS458765 PQO458765 QAK458765 QKG458765 QUC458765 RDY458765 RNU458765 RXQ458765 SHM458765 SRI458765 TBE458765 TLA458765 TUW458765 UES458765 UOO458765 UYK458765 VIG458765 VSC458765 WBY458765 WLU458765 WVQ458765 I524301 JE524301 TA524301 ACW524301 AMS524301 AWO524301 BGK524301 BQG524301 CAC524301 CJY524301 CTU524301 DDQ524301 DNM524301 DXI524301 EHE524301 ERA524301 FAW524301 FKS524301 FUO524301 GEK524301 GOG524301 GYC524301 HHY524301 HRU524301 IBQ524301 ILM524301 IVI524301 JFE524301 JPA524301 JYW524301 KIS524301 KSO524301 LCK524301 LMG524301 LWC524301 MFY524301 MPU524301 MZQ524301 NJM524301 NTI524301 ODE524301 ONA524301 OWW524301 PGS524301 PQO524301 QAK524301 QKG524301 QUC524301 RDY524301 RNU524301 RXQ524301 SHM524301 SRI524301 TBE524301 TLA524301 TUW524301 UES524301 UOO524301 UYK524301 VIG524301 VSC524301 WBY524301 WLU524301 WVQ524301 I589837 JE589837 TA589837 ACW589837 AMS589837 AWO589837 BGK589837 BQG589837 CAC589837 CJY589837 CTU589837 DDQ589837 DNM589837 DXI589837 EHE589837 ERA589837 FAW589837 FKS589837 FUO589837 GEK589837 GOG589837 GYC589837 HHY589837 HRU589837 IBQ589837 ILM589837 IVI589837 JFE589837 JPA589837 JYW589837 KIS589837 KSO589837 LCK589837 LMG589837 LWC589837 MFY589837 MPU589837 MZQ589837 NJM589837 NTI589837 ODE589837 ONA589837 OWW589837 PGS589837 PQO589837 QAK589837 QKG589837 QUC589837 RDY589837 RNU589837 RXQ589837 SHM589837 SRI589837 TBE589837 TLA589837 TUW589837 UES589837 UOO589837 UYK589837 VIG589837 VSC589837 WBY589837 WLU589837 WVQ589837 I655373 JE655373 TA655373 ACW655373 AMS655373 AWO655373 BGK655373 BQG655373 CAC655373 CJY655373 CTU655373 DDQ655373 DNM655373 DXI655373 EHE655373 ERA655373 FAW655373 FKS655373 FUO655373 GEK655373 GOG655373 GYC655373 HHY655373 HRU655373 IBQ655373 ILM655373 IVI655373 JFE655373 JPA655373 JYW655373 KIS655373 KSO655373 LCK655373 LMG655373 LWC655373 MFY655373 MPU655373 MZQ655373 NJM655373 NTI655373 ODE655373 ONA655373 OWW655373 PGS655373 PQO655373 QAK655373 QKG655373 QUC655373 RDY655373 RNU655373 RXQ655373 SHM655373 SRI655373 TBE655373 TLA655373 TUW655373 UES655373 UOO655373 UYK655373 VIG655373 VSC655373 WBY655373 WLU655373 WVQ655373 I720909 JE720909 TA720909 ACW720909 AMS720909 AWO720909 BGK720909 BQG720909 CAC720909 CJY720909 CTU720909 DDQ720909 DNM720909 DXI720909 EHE720909 ERA720909 FAW720909 FKS720909 FUO720909 GEK720909 GOG720909 GYC720909 HHY720909 HRU720909 IBQ720909 ILM720909 IVI720909 JFE720909 JPA720909 JYW720909 KIS720909 KSO720909 LCK720909 LMG720909 LWC720909 MFY720909 MPU720909 MZQ720909 NJM720909 NTI720909 ODE720909 ONA720909 OWW720909 PGS720909 PQO720909 QAK720909 QKG720909 QUC720909 RDY720909 RNU720909 RXQ720909 SHM720909 SRI720909 TBE720909 TLA720909 TUW720909 UES720909 UOO720909 UYK720909 VIG720909 VSC720909 WBY720909 WLU720909 WVQ720909 I786445 JE786445 TA786445 ACW786445 AMS786445 AWO786445 BGK786445 BQG786445 CAC786445 CJY786445 CTU786445 DDQ786445 DNM786445 DXI786445 EHE786445 ERA786445 FAW786445 FKS786445 FUO786445 GEK786445 GOG786445 GYC786445 HHY786445 HRU786445 IBQ786445 ILM786445 IVI786445 JFE786445 JPA786445 JYW786445 KIS786445 KSO786445 LCK786445 LMG786445 LWC786445 MFY786445 MPU786445 MZQ786445 NJM786445 NTI786445 ODE786445 ONA786445 OWW786445 PGS786445 PQO786445 QAK786445 QKG786445 QUC786445 RDY786445 RNU786445 RXQ786445 SHM786445 SRI786445 TBE786445 TLA786445 TUW786445 UES786445 UOO786445 UYK786445 VIG786445 VSC786445 WBY786445 WLU786445 WVQ786445 I851981 JE851981 TA851981 ACW851981 AMS851981 AWO851981 BGK851981 BQG851981 CAC851981 CJY851981 CTU851981 DDQ851981 DNM851981 DXI851981 EHE851981 ERA851981 FAW851981 FKS851981 FUO851981 GEK851981 GOG851981 GYC851981 HHY851981 HRU851981 IBQ851981 ILM851981 IVI851981 JFE851981 JPA851981 JYW851981 KIS851981 KSO851981 LCK851981 LMG851981 LWC851981 MFY851981 MPU851981 MZQ851981 NJM851981 NTI851981 ODE851981 ONA851981 OWW851981 PGS851981 PQO851981 QAK851981 QKG851981 QUC851981 RDY851981 RNU851981 RXQ851981 SHM851981 SRI851981 TBE851981 TLA851981 TUW851981 UES851981 UOO851981 UYK851981 VIG851981 VSC851981 WBY851981 WLU851981 WVQ851981 I917517 JE917517 TA917517 ACW917517 AMS917517 AWO917517 BGK917517 BQG917517 CAC917517 CJY917517 CTU917517 DDQ917517 DNM917517 DXI917517 EHE917517 ERA917517 FAW917517 FKS917517 FUO917517 GEK917517 GOG917517 GYC917517 HHY917517 HRU917517 IBQ917517 ILM917517 IVI917517 JFE917517 JPA917517 JYW917517 KIS917517 KSO917517 LCK917517 LMG917517 LWC917517 MFY917517 MPU917517 MZQ917517 NJM917517 NTI917517 ODE917517 ONA917517 OWW917517 PGS917517 PQO917517 QAK917517 QKG917517 QUC917517 RDY917517 RNU917517 RXQ917517 SHM917517 SRI917517 TBE917517 TLA917517 TUW917517 UES917517 UOO917517 UYK917517 VIG917517 VSC917517 WBY917517 WLU917517 WVQ917517 I983053 JE983053 TA983053 ACW983053 AMS983053 AWO983053 BGK983053 BQG983053 CAC983053 CJY983053 CTU983053 DDQ983053 DNM983053 DXI983053 EHE983053 ERA983053 FAW983053 FKS983053 FUO983053 GEK983053 GOG983053 GYC983053 HHY983053 HRU983053 IBQ983053 ILM983053 IVI983053 JFE983053 JPA983053 JYW983053 KIS983053 KSO983053 LCK983053 LMG983053 LWC983053 MFY983053 MPU983053 MZQ983053 NJM983053 NTI983053 ODE983053 ONA983053 OWW983053 PGS983053 PQO983053 QAK983053 QKG983053 QUC983053 RDY983053 RNU983053 RXQ983053 SHM983053 SRI983053 TBE983053 TLA983053 TUW983053 UES983053 UOO983053 UYK983053 VIG983053 VSC983053 WBY983053 WLU983053">
      <formula1>G12</formula1>
    </dataValidation>
    <dataValidation operator="lessThanOrEqual" allowBlank="1" showInputMessage="1" errorTitle="Validation Error" error="ERROR:  Cell 2 must be equal to or less than Cell 10."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dataValidation operator="lessThanOrEqual" allowBlank="1" showInputMessage="1" errorTitle="Validation Error" error="ERROR:  Cell 5 must be equal to or less than Cell 12."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ataValidation allowBlank="1" showInputMessage="1" sqref="A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WVQ983041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dataValidations>
  <printOptions horizontalCentered="1" verticalCentered="1"/>
  <pageMargins left="0.25" right="0.25" top="0.85" bottom="0.85" header="0.5" footer="0.5"/>
  <pageSetup scale="93" orientation="portrait" r:id="rId1"/>
  <headerFooter alignWithMargins="0">
    <oddHeader>&amp;LSTATE OF CALIFORNIA - HEALTH AND HUMAN SERVICES AGENCY&amp;RCALIFORNIA DEPARTMENT OF SOCIAL SERVICES
DATA SYSTEMS AND SURVEY DESIGN BUREAU</oddHeader>
    <oddFooter>&amp;LDFA 256 (11/03)&amp;CPage &amp;P of 1</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dimension ref="A1:AZ62"/>
  <sheetViews>
    <sheetView showGridLines="0" zoomScale="85" zoomScaleNormal="85" workbookViewId="0"/>
  </sheetViews>
  <sheetFormatPr defaultColWidth="23.42578125" defaultRowHeight="15"/>
  <cols>
    <col min="1" max="1" width="25.28515625" style="138" customWidth="1"/>
    <col min="2" max="2" width="9.85546875" style="139" bestFit="1" customWidth="1"/>
    <col min="3" max="4" width="7.7109375" style="139" bestFit="1" customWidth="1"/>
    <col min="5" max="5" width="11.85546875" style="139" bestFit="1" customWidth="1"/>
    <col min="6" max="7" width="8.5703125" style="139" bestFit="1" customWidth="1"/>
    <col min="8" max="8" width="9.85546875" style="139" bestFit="1" customWidth="1"/>
    <col min="9" max="9" width="11.85546875" style="139" bestFit="1" customWidth="1"/>
    <col min="10" max="10" width="8.5703125" style="139" bestFit="1" customWidth="1"/>
    <col min="11" max="15" width="9" style="139" bestFit="1" customWidth="1"/>
    <col min="16" max="16" width="11.85546875" style="139" bestFit="1" customWidth="1"/>
    <col min="17" max="18" width="9" style="139" bestFit="1" customWidth="1"/>
    <col min="19" max="19" width="11.85546875" style="139" bestFit="1" customWidth="1"/>
    <col min="20" max="25" width="9" style="139" bestFit="1" customWidth="1"/>
    <col min="26" max="27" width="11.85546875" style="139" bestFit="1" customWidth="1"/>
    <col min="28" max="28" width="9" style="139" bestFit="1" customWidth="1"/>
    <col min="29" max="29" width="14.7109375" style="139" bestFit="1" customWidth="1"/>
    <col min="30" max="30" width="11.85546875" style="139" bestFit="1" customWidth="1"/>
    <col min="31" max="31" width="14.7109375" style="139" bestFit="1" customWidth="1"/>
    <col min="32" max="32" width="1.42578125" style="127" customWidth="1"/>
    <col min="33" max="33" width="18.85546875" style="127" bestFit="1" customWidth="1"/>
    <col min="34" max="50" width="23.42578125" style="127"/>
    <col min="51" max="16384" width="23.42578125" style="128"/>
  </cols>
  <sheetData>
    <row r="1" spans="1:52" s="118" customFormat="1" ht="13.15" customHeight="1">
      <c r="A1" s="108" t="s">
        <v>196</v>
      </c>
      <c r="B1" s="109"/>
      <c r="C1" s="110"/>
      <c r="D1" s="110"/>
      <c r="E1" s="110"/>
      <c r="F1" s="110"/>
      <c r="G1" s="110"/>
      <c r="H1" s="110"/>
      <c r="I1" s="110"/>
      <c r="J1" s="110"/>
      <c r="K1" s="109"/>
      <c r="L1" s="110"/>
      <c r="M1" s="110"/>
      <c r="N1" s="110"/>
      <c r="O1" s="110"/>
      <c r="P1" s="110"/>
      <c r="Q1" s="110"/>
      <c r="R1" s="110"/>
      <c r="S1" s="110"/>
      <c r="T1" s="110"/>
      <c r="U1" s="110"/>
      <c r="V1" s="111"/>
      <c r="W1" s="112"/>
      <c r="X1" s="113"/>
      <c r="Y1" s="113"/>
      <c r="Z1" s="113"/>
      <c r="AA1" s="113"/>
      <c r="AB1" s="114"/>
      <c r="AC1" s="115"/>
      <c r="AD1" s="116"/>
      <c r="AE1" s="117"/>
      <c r="AG1" s="119"/>
      <c r="AH1" s="119"/>
      <c r="AI1" s="119"/>
      <c r="AJ1" s="119"/>
      <c r="AK1" s="119"/>
      <c r="AL1" s="119"/>
      <c r="AM1" s="119"/>
      <c r="AN1" s="119"/>
      <c r="AO1" s="119"/>
      <c r="AP1" s="119"/>
      <c r="AQ1" s="119"/>
      <c r="AR1" s="119"/>
      <c r="AS1" s="119"/>
      <c r="AT1" s="119"/>
      <c r="AU1" s="119"/>
      <c r="AV1" s="119"/>
      <c r="AW1" s="119"/>
      <c r="AX1" s="119"/>
    </row>
    <row r="2" spans="1:52" s="122" customFormat="1" ht="18.75" customHeight="1">
      <c r="A2" s="120" t="s">
        <v>104</v>
      </c>
      <c r="B2" s="140" t="s">
        <v>105</v>
      </c>
      <c r="C2" s="140" t="s">
        <v>106</v>
      </c>
      <c r="D2" s="140" t="s">
        <v>107</v>
      </c>
      <c r="E2" s="140" t="s">
        <v>108</v>
      </c>
      <c r="F2" s="140" t="s">
        <v>109</v>
      </c>
      <c r="G2" s="140" t="s">
        <v>110</v>
      </c>
      <c r="H2" s="140" t="s">
        <v>111</v>
      </c>
      <c r="I2" s="140" t="s">
        <v>112</v>
      </c>
      <c r="J2" s="140" t="s">
        <v>113</v>
      </c>
      <c r="K2" s="140" t="s">
        <v>114</v>
      </c>
      <c r="L2" s="140" t="s">
        <v>115</v>
      </c>
      <c r="M2" s="140" t="s">
        <v>116</v>
      </c>
      <c r="N2" s="140" t="s">
        <v>117</v>
      </c>
      <c r="O2" s="140" t="s">
        <v>118</v>
      </c>
      <c r="P2" s="140" t="s">
        <v>119</v>
      </c>
      <c r="Q2" s="140" t="s">
        <v>120</v>
      </c>
      <c r="R2" s="140" t="s">
        <v>121</v>
      </c>
      <c r="S2" s="140" t="s">
        <v>122</v>
      </c>
      <c r="T2" s="140" t="s">
        <v>123</v>
      </c>
      <c r="U2" s="140" t="s">
        <v>124</v>
      </c>
      <c r="V2" s="140" t="s">
        <v>125</v>
      </c>
      <c r="W2" s="140" t="s">
        <v>126</v>
      </c>
      <c r="X2" s="140" t="s">
        <v>127</v>
      </c>
      <c r="Y2" s="140" t="s">
        <v>128</v>
      </c>
      <c r="Z2" s="140" t="s">
        <v>129</v>
      </c>
      <c r="AA2" s="140" t="s">
        <v>130</v>
      </c>
      <c r="AB2" s="140" t="s">
        <v>131</v>
      </c>
      <c r="AC2" s="140" t="s">
        <v>132</v>
      </c>
      <c r="AD2" s="140" t="s">
        <v>133</v>
      </c>
      <c r="AE2" s="140" t="s">
        <v>134</v>
      </c>
      <c r="AF2" s="121"/>
      <c r="AG2" s="121"/>
      <c r="AH2" s="121"/>
      <c r="AI2" s="121"/>
      <c r="AJ2" s="121"/>
      <c r="AK2" s="121"/>
      <c r="AL2" s="121"/>
      <c r="AM2" s="121"/>
      <c r="AN2" s="121"/>
      <c r="AO2" s="121"/>
      <c r="AP2" s="121"/>
      <c r="AQ2" s="121"/>
      <c r="AR2" s="121"/>
      <c r="AS2" s="121"/>
      <c r="AT2" s="121"/>
      <c r="AU2" s="121"/>
      <c r="AV2" s="121"/>
      <c r="AW2" s="121"/>
      <c r="AX2" s="121"/>
    </row>
    <row r="3" spans="1:52" ht="15" customHeight="1">
      <c r="A3" s="123" t="s">
        <v>135</v>
      </c>
      <c r="B3" s="124">
        <v>4963</v>
      </c>
      <c r="C3" s="124">
        <v>195</v>
      </c>
      <c r="D3" s="124">
        <v>8</v>
      </c>
      <c r="E3" s="124">
        <v>50104</v>
      </c>
      <c r="F3" s="124">
        <v>1412</v>
      </c>
      <c r="G3" s="124">
        <v>700</v>
      </c>
      <c r="H3" s="124">
        <v>11407</v>
      </c>
      <c r="I3" s="124">
        <v>89635</v>
      </c>
      <c r="J3" s="124">
        <v>463</v>
      </c>
      <c r="K3" s="124">
        <v>271</v>
      </c>
      <c r="L3" s="124">
        <v>3134</v>
      </c>
      <c r="M3" s="124">
        <v>1848</v>
      </c>
      <c r="N3" s="124">
        <v>14</v>
      </c>
      <c r="O3" s="124">
        <v>922</v>
      </c>
      <c r="P3" s="124">
        <v>55067</v>
      </c>
      <c r="Q3" s="124">
        <v>1607</v>
      </c>
      <c r="R3" s="124">
        <v>708</v>
      </c>
      <c r="S3" s="124">
        <v>101042</v>
      </c>
      <c r="T3" s="124">
        <v>3597</v>
      </c>
      <c r="U3" s="124">
        <v>2119</v>
      </c>
      <c r="V3" s="124">
        <v>936</v>
      </c>
      <c r="W3" s="125" t="s">
        <v>136</v>
      </c>
      <c r="X3" s="125" t="s">
        <v>136</v>
      </c>
      <c r="Y3" s="125" t="s">
        <v>136</v>
      </c>
      <c r="Z3" s="124">
        <v>57382</v>
      </c>
      <c r="AA3" s="124">
        <v>57382</v>
      </c>
      <c r="AB3" s="124">
        <v>0</v>
      </c>
      <c r="AC3" s="124">
        <v>14855580</v>
      </c>
      <c r="AD3" s="124">
        <v>345370</v>
      </c>
      <c r="AE3" s="126">
        <v>15200950</v>
      </c>
    </row>
    <row r="4" spans="1:52" ht="15" customHeight="1">
      <c r="A4" s="123" t="s">
        <v>137</v>
      </c>
      <c r="B4" s="124">
        <v>3</v>
      </c>
      <c r="C4" s="124">
        <v>0</v>
      </c>
      <c r="D4" s="124">
        <v>0</v>
      </c>
      <c r="E4" s="124">
        <v>75</v>
      </c>
      <c r="F4" s="124">
        <v>0</v>
      </c>
      <c r="G4" s="124">
        <v>0</v>
      </c>
      <c r="H4" s="124">
        <v>3</v>
      </c>
      <c r="I4" s="124">
        <v>134</v>
      </c>
      <c r="J4" s="124">
        <v>0</v>
      </c>
      <c r="K4" s="124">
        <v>0</v>
      </c>
      <c r="L4" s="124">
        <v>0</v>
      </c>
      <c r="M4" s="124">
        <v>0</v>
      </c>
      <c r="N4" s="124">
        <v>0</v>
      </c>
      <c r="O4" s="124">
        <v>0</v>
      </c>
      <c r="P4" s="124">
        <v>78</v>
      </c>
      <c r="Q4" s="124">
        <v>0</v>
      </c>
      <c r="R4" s="124">
        <v>0</v>
      </c>
      <c r="S4" s="124">
        <v>137</v>
      </c>
      <c r="T4" s="124">
        <v>0</v>
      </c>
      <c r="U4" s="124">
        <v>0</v>
      </c>
      <c r="V4" s="124">
        <v>0</v>
      </c>
      <c r="W4" s="125" t="s">
        <v>136</v>
      </c>
      <c r="X4" s="125" t="s">
        <v>136</v>
      </c>
      <c r="Y4" s="125" t="s">
        <v>136</v>
      </c>
      <c r="Z4" s="124">
        <v>83</v>
      </c>
      <c r="AA4" s="124">
        <v>83</v>
      </c>
      <c r="AB4" s="124">
        <v>0</v>
      </c>
      <c r="AC4" s="124">
        <v>17084</v>
      </c>
      <c r="AD4" s="124">
        <v>0</v>
      </c>
      <c r="AE4" s="126">
        <v>17084</v>
      </c>
    </row>
    <row r="5" spans="1:52" ht="15" customHeight="1">
      <c r="A5" s="123" t="s">
        <v>138</v>
      </c>
      <c r="B5" s="124">
        <v>118</v>
      </c>
      <c r="C5" s="124">
        <v>0</v>
      </c>
      <c r="D5" s="124">
        <v>0</v>
      </c>
      <c r="E5" s="124">
        <v>1547</v>
      </c>
      <c r="F5" s="124">
        <v>1</v>
      </c>
      <c r="G5" s="124">
        <v>0</v>
      </c>
      <c r="H5" s="124">
        <v>298</v>
      </c>
      <c r="I5" s="124">
        <v>2709</v>
      </c>
      <c r="J5" s="124">
        <v>0</v>
      </c>
      <c r="K5" s="124">
        <v>0</v>
      </c>
      <c r="L5" s="124">
        <v>5</v>
      </c>
      <c r="M5" s="124">
        <v>1</v>
      </c>
      <c r="N5" s="124">
        <v>0</v>
      </c>
      <c r="O5" s="124">
        <v>0</v>
      </c>
      <c r="P5" s="124">
        <v>1665</v>
      </c>
      <c r="Q5" s="124">
        <v>1</v>
      </c>
      <c r="R5" s="124">
        <v>0</v>
      </c>
      <c r="S5" s="124">
        <v>3007</v>
      </c>
      <c r="T5" s="124">
        <v>5</v>
      </c>
      <c r="U5" s="124">
        <v>1</v>
      </c>
      <c r="V5" s="124">
        <v>0</v>
      </c>
      <c r="W5" s="125" t="s">
        <v>136</v>
      </c>
      <c r="X5" s="125" t="s">
        <v>136</v>
      </c>
      <c r="Y5" s="125" t="s">
        <v>136</v>
      </c>
      <c r="Z5" s="124">
        <v>1732</v>
      </c>
      <c r="AA5" s="124">
        <v>1732</v>
      </c>
      <c r="AB5" s="124">
        <v>0</v>
      </c>
      <c r="AC5" s="124">
        <v>396478</v>
      </c>
      <c r="AD5" s="124">
        <v>308</v>
      </c>
      <c r="AE5" s="126">
        <v>396786</v>
      </c>
    </row>
    <row r="6" spans="1:52" ht="15" customHeight="1">
      <c r="A6" s="123" t="s">
        <v>139</v>
      </c>
      <c r="B6" s="124">
        <v>1540</v>
      </c>
      <c r="C6" s="124">
        <v>7</v>
      </c>
      <c r="D6" s="124">
        <v>0</v>
      </c>
      <c r="E6" s="124">
        <v>14934</v>
      </c>
      <c r="F6" s="124">
        <v>38</v>
      </c>
      <c r="G6" s="124">
        <v>25</v>
      </c>
      <c r="H6" s="124">
        <v>3851</v>
      </c>
      <c r="I6" s="124">
        <v>26812</v>
      </c>
      <c r="J6" s="124">
        <v>19</v>
      </c>
      <c r="K6" s="124">
        <v>8</v>
      </c>
      <c r="L6" s="124">
        <v>99</v>
      </c>
      <c r="M6" s="124">
        <v>39</v>
      </c>
      <c r="N6" s="124">
        <v>0</v>
      </c>
      <c r="O6" s="124">
        <v>30</v>
      </c>
      <c r="P6" s="124">
        <v>16474</v>
      </c>
      <c r="Q6" s="124">
        <v>45</v>
      </c>
      <c r="R6" s="124">
        <v>25</v>
      </c>
      <c r="S6" s="124">
        <v>30663</v>
      </c>
      <c r="T6" s="124">
        <v>118</v>
      </c>
      <c r="U6" s="124">
        <v>47</v>
      </c>
      <c r="V6" s="124">
        <v>30</v>
      </c>
      <c r="W6" s="125" t="s">
        <v>136</v>
      </c>
      <c r="X6" s="125" t="s">
        <v>136</v>
      </c>
      <c r="Y6" s="125" t="s">
        <v>136</v>
      </c>
      <c r="Z6" s="124">
        <v>17603</v>
      </c>
      <c r="AA6" s="124">
        <v>17603</v>
      </c>
      <c r="AB6" s="124">
        <v>0</v>
      </c>
      <c r="AC6" s="124">
        <v>4176162</v>
      </c>
      <c r="AD6" s="124">
        <v>10355</v>
      </c>
      <c r="AE6" s="126">
        <v>4186517</v>
      </c>
    </row>
    <row r="7" spans="1:52" ht="15" customHeight="1">
      <c r="A7" s="123" t="s">
        <v>140</v>
      </c>
      <c r="B7" s="124">
        <v>205</v>
      </c>
      <c r="C7" s="124">
        <v>0</v>
      </c>
      <c r="D7" s="124">
        <v>0</v>
      </c>
      <c r="E7" s="124">
        <v>2592</v>
      </c>
      <c r="F7" s="124">
        <v>4</v>
      </c>
      <c r="G7" s="124">
        <v>3</v>
      </c>
      <c r="H7" s="124">
        <v>536</v>
      </c>
      <c r="I7" s="124">
        <v>4473</v>
      </c>
      <c r="J7" s="124">
        <v>0</v>
      </c>
      <c r="K7" s="124">
        <v>0</v>
      </c>
      <c r="L7" s="124">
        <v>7</v>
      </c>
      <c r="M7" s="124">
        <v>5</v>
      </c>
      <c r="N7" s="124">
        <v>0</v>
      </c>
      <c r="O7" s="124">
        <v>4</v>
      </c>
      <c r="P7" s="124">
        <v>2797</v>
      </c>
      <c r="Q7" s="124">
        <v>4</v>
      </c>
      <c r="R7" s="124">
        <v>3</v>
      </c>
      <c r="S7" s="124">
        <v>5009</v>
      </c>
      <c r="T7" s="124">
        <v>7</v>
      </c>
      <c r="U7" s="124">
        <v>5</v>
      </c>
      <c r="V7" s="124">
        <v>4</v>
      </c>
      <c r="W7" s="125" t="s">
        <v>136</v>
      </c>
      <c r="X7" s="125" t="s">
        <v>136</v>
      </c>
      <c r="Y7" s="125" t="s">
        <v>136</v>
      </c>
      <c r="Z7" s="124">
        <v>2937</v>
      </c>
      <c r="AA7" s="124">
        <v>2937</v>
      </c>
      <c r="AB7" s="124">
        <v>0</v>
      </c>
      <c r="AC7" s="124">
        <v>665330</v>
      </c>
      <c r="AD7" s="124">
        <v>1146</v>
      </c>
      <c r="AE7" s="126">
        <v>666476</v>
      </c>
    </row>
    <row r="8" spans="1:52" ht="15" customHeight="1">
      <c r="A8" s="123" t="s">
        <v>141</v>
      </c>
      <c r="B8" s="124">
        <v>75</v>
      </c>
      <c r="C8" s="124">
        <v>2</v>
      </c>
      <c r="D8" s="124">
        <v>0</v>
      </c>
      <c r="E8" s="124">
        <v>610</v>
      </c>
      <c r="F8" s="124">
        <v>3</v>
      </c>
      <c r="G8" s="124">
        <v>2</v>
      </c>
      <c r="H8" s="124">
        <v>179</v>
      </c>
      <c r="I8" s="124">
        <v>1331</v>
      </c>
      <c r="J8" s="124">
        <v>5</v>
      </c>
      <c r="K8" s="124">
        <v>2</v>
      </c>
      <c r="L8" s="124">
        <v>12</v>
      </c>
      <c r="M8" s="124">
        <v>4</v>
      </c>
      <c r="N8" s="124">
        <v>0</v>
      </c>
      <c r="O8" s="124">
        <v>2</v>
      </c>
      <c r="P8" s="124">
        <v>685</v>
      </c>
      <c r="Q8" s="124">
        <v>5</v>
      </c>
      <c r="R8" s="124">
        <v>2</v>
      </c>
      <c r="S8" s="124">
        <v>1510</v>
      </c>
      <c r="T8" s="124">
        <v>17</v>
      </c>
      <c r="U8" s="124">
        <v>6</v>
      </c>
      <c r="V8" s="124">
        <v>2</v>
      </c>
      <c r="W8" s="125" t="s">
        <v>136</v>
      </c>
      <c r="X8" s="125" t="s">
        <v>136</v>
      </c>
      <c r="Y8" s="125" t="s">
        <v>136</v>
      </c>
      <c r="Z8" s="124">
        <v>749</v>
      </c>
      <c r="AA8" s="124">
        <v>749</v>
      </c>
      <c r="AB8" s="124">
        <v>0</v>
      </c>
      <c r="AC8" s="124">
        <v>186792</v>
      </c>
      <c r="AD8" s="124">
        <v>589</v>
      </c>
      <c r="AE8" s="126">
        <v>187381</v>
      </c>
    </row>
    <row r="9" spans="1:52" ht="15" customHeight="1">
      <c r="A9" s="123" t="s">
        <v>142</v>
      </c>
      <c r="B9" s="124">
        <v>3532</v>
      </c>
      <c r="C9" s="124">
        <v>109</v>
      </c>
      <c r="D9" s="124">
        <v>2</v>
      </c>
      <c r="E9" s="124">
        <v>27423</v>
      </c>
      <c r="F9" s="124">
        <v>411</v>
      </c>
      <c r="G9" s="124">
        <v>129</v>
      </c>
      <c r="H9" s="124">
        <v>8259</v>
      </c>
      <c r="I9" s="124">
        <v>52241</v>
      </c>
      <c r="J9" s="124">
        <v>259</v>
      </c>
      <c r="K9" s="124">
        <v>163</v>
      </c>
      <c r="L9" s="124">
        <v>988</v>
      </c>
      <c r="M9" s="124">
        <v>549</v>
      </c>
      <c r="N9" s="124">
        <v>4</v>
      </c>
      <c r="O9" s="124">
        <v>164</v>
      </c>
      <c r="P9" s="124">
        <v>30955</v>
      </c>
      <c r="Q9" s="124">
        <v>520</v>
      </c>
      <c r="R9" s="124">
        <v>131</v>
      </c>
      <c r="S9" s="124">
        <v>60500</v>
      </c>
      <c r="T9" s="124">
        <v>1247</v>
      </c>
      <c r="U9" s="124">
        <v>712</v>
      </c>
      <c r="V9" s="124">
        <v>168</v>
      </c>
      <c r="W9" s="125" t="s">
        <v>136</v>
      </c>
      <c r="X9" s="125" t="s">
        <v>136</v>
      </c>
      <c r="Y9" s="125" t="s">
        <v>136</v>
      </c>
      <c r="Z9" s="124">
        <v>36841</v>
      </c>
      <c r="AA9" s="124">
        <v>36841</v>
      </c>
      <c r="AB9" s="124">
        <v>0</v>
      </c>
      <c r="AC9" s="124">
        <v>8742634</v>
      </c>
      <c r="AD9" s="124">
        <v>88318</v>
      </c>
      <c r="AE9" s="126">
        <v>8830952</v>
      </c>
    </row>
    <row r="10" spans="1:52" ht="15" customHeight="1">
      <c r="A10" s="123" t="s">
        <v>143</v>
      </c>
      <c r="B10" s="124">
        <v>356</v>
      </c>
      <c r="C10" s="124">
        <v>0</v>
      </c>
      <c r="D10" s="124">
        <v>0</v>
      </c>
      <c r="E10" s="124">
        <v>2218</v>
      </c>
      <c r="F10" s="124">
        <v>1</v>
      </c>
      <c r="G10" s="124">
        <v>2</v>
      </c>
      <c r="H10" s="124">
        <v>1001</v>
      </c>
      <c r="I10" s="124">
        <v>4271</v>
      </c>
      <c r="J10" s="124">
        <v>0</v>
      </c>
      <c r="K10" s="124">
        <v>0</v>
      </c>
      <c r="L10" s="124">
        <v>2</v>
      </c>
      <c r="M10" s="124">
        <v>1</v>
      </c>
      <c r="N10" s="124">
        <v>0</v>
      </c>
      <c r="O10" s="124">
        <v>5</v>
      </c>
      <c r="P10" s="124">
        <v>2574</v>
      </c>
      <c r="Q10" s="124">
        <v>1</v>
      </c>
      <c r="R10" s="124">
        <v>2</v>
      </c>
      <c r="S10" s="124">
        <v>5272</v>
      </c>
      <c r="T10" s="124">
        <v>2</v>
      </c>
      <c r="U10" s="124">
        <v>1</v>
      </c>
      <c r="V10" s="124">
        <v>5</v>
      </c>
      <c r="W10" s="125" t="s">
        <v>136</v>
      </c>
      <c r="X10" s="125" t="s">
        <v>136</v>
      </c>
      <c r="Y10" s="125" t="s">
        <v>136</v>
      </c>
      <c r="Z10" s="124">
        <v>2697</v>
      </c>
      <c r="AA10" s="124">
        <v>2697</v>
      </c>
      <c r="AB10" s="124">
        <v>0</v>
      </c>
      <c r="AC10" s="124">
        <v>692545</v>
      </c>
      <c r="AD10" s="124">
        <v>511</v>
      </c>
      <c r="AE10" s="126">
        <v>693056</v>
      </c>
    </row>
    <row r="11" spans="1:52" ht="15" customHeight="1">
      <c r="A11" s="123" t="s">
        <v>144</v>
      </c>
      <c r="B11" s="124">
        <v>495</v>
      </c>
      <c r="C11" s="124">
        <v>2</v>
      </c>
      <c r="D11" s="124">
        <v>0</v>
      </c>
      <c r="E11" s="124">
        <v>6262</v>
      </c>
      <c r="F11" s="124">
        <v>23</v>
      </c>
      <c r="G11" s="124">
        <v>7</v>
      </c>
      <c r="H11" s="124">
        <v>1170</v>
      </c>
      <c r="I11" s="124">
        <v>10691</v>
      </c>
      <c r="J11" s="124">
        <v>2</v>
      </c>
      <c r="K11" s="124">
        <v>2</v>
      </c>
      <c r="L11" s="124">
        <v>64</v>
      </c>
      <c r="M11" s="124">
        <v>30</v>
      </c>
      <c r="N11" s="124">
        <v>0</v>
      </c>
      <c r="O11" s="124">
        <v>7</v>
      </c>
      <c r="P11" s="124">
        <v>6757</v>
      </c>
      <c r="Q11" s="124">
        <v>25</v>
      </c>
      <c r="R11" s="124">
        <v>7</v>
      </c>
      <c r="S11" s="124">
        <v>11861</v>
      </c>
      <c r="T11" s="124">
        <v>66</v>
      </c>
      <c r="U11" s="124">
        <v>32</v>
      </c>
      <c r="V11" s="124">
        <v>7</v>
      </c>
      <c r="W11" s="125" t="s">
        <v>136</v>
      </c>
      <c r="X11" s="125" t="s">
        <v>136</v>
      </c>
      <c r="Y11" s="125" t="s">
        <v>136</v>
      </c>
      <c r="Z11" s="124">
        <v>7093</v>
      </c>
      <c r="AA11" s="124">
        <v>7093</v>
      </c>
      <c r="AB11" s="124">
        <v>0</v>
      </c>
      <c r="AC11" s="124">
        <v>1573888</v>
      </c>
      <c r="AD11" s="124">
        <v>3010</v>
      </c>
      <c r="AE11" s="126">
        <v>1576898</v>
      </c>
    </row>
    <row r="12" spans="1:52" ht="15" customHeight="1">
      <c r="A12" s="123" t="s">
        <v>145</v>
      </c>
      <c r="B12" s="124">
        <v>11282</v>
      </c>
      <c r="C12" s="124">
        <v>169</v>
      </c>
      <c r="D12" s="124">
        <v>8</v>
      </c>
      <c r="E12" s="124">
        <v>76327</v>
      </c>
      <c r="F12" s="124">
        <v>639</v>
      </c>
      <c r="G12" s="124">
        <v>240</v>
      </c>
      <c r="H12" s="124">
        <v>30532</v>
      </c>
      <c r="I12" s="124">
        <v>170997</v>
      </c>
      <c r="J12" s="124">
        <v>426</v>
      </c>
      <c r="K12" s="124">
        <v>211</v>
      </c>
      <c r="L12" s="124">
        <v>1776</v>
      </c>
      <c r="M12" s="124">
        <v>738</v>
      </c>
      <c r="N12" s="124">
        <v>10</v>
      </c>
      <c r="O12" s="124">
        <v>302</v>
      </c>
      <c r="P12" s="124">
        <v>87609</v>
      </c>
      <c r="Q12" s="124">
        <v>808</v>
      </c>
      <c r="R12" s="124">
        <v>248</v>
      </c>
      <c r="S12" s="124">
        <v>201529</v>
      </c>
      <c r="T12" s="124">
        <v>2202</v>
      </c>
      <c r="U12" s="124">
        <v>949</v>
      </c>
      <c r="V12" s="124">
        <v>312</v>
      </c>
      <c r="W12" s="125" t="s">
        <v>136</v>
      </c>
      <c r="X12" s="125" t="s">
        <v>136</v>
      </c>
      <c r="Y12" s="125" t="s">
        <v>136</v>
      </c>
      <c r="Z12" s="124">
        <v>102153</v>
      </c>
      <c r="AA12" s="124">
        <v>102153</v>
      </c>
      <c r="AB12" s="124">
        <v>0</v>
      </c>
      <c r="AC12" s="124">
        <v>29662115</v>
      </c>
      <c r="AD12" s="124">
        <v>157508</v>
      </c>
      <c r="AE12" s="126">
        <v>29819623</v>
      </c>
    </row>
    <row r="13" spans="1:52" ht="15" customHeight="1">
      <c r="A13" s="123" t="s">
        <v>146</v>
      </c>
      <c r="B13" s="124">
        <v>186</v>
      </c>
      <c r="C13" s="124">
        <v>1</v>
      </c>
      <c r="D13" s="124">
        <v>0</v>
      </c>
      <c r="E13" s="124">
        <v>1313</v>
      </c>
      <c r="F13" s="124">
        <v>8</v>
      </c>
      <c r="G13" s="124">
        <v>0</v>
      </c>
      <c r="H13" s="124">
        <v>473</v>
      </c>
      <c r="I13" s="124">
        <v>2945</v>
      </c>
      <c r="J13" s="124">
        <v>5</v>
      </c>
      <c r="K13" s="124">
        <v>1</v>
      </c>
      <c r="L13" s="124">
        <v>24</v>
      </c>
      <c r="M13" s="124">
        <v>8</v>
      </c>
      <c r="N13" s="124">
        <v>0</v>
      </c>
      <c r="O13" s="124">
        <v>0</v>
      </c>
      <c r="P13" s="124">
        <v>1499</v>
      </c>
      <c r="Q13" s="124">
        <v>9</v>
      </c>
      <c r="R13" s="124">
        <v>0</v>
      </c>
      <c r="S13" s="124">
        <v>3418</v>
      </c>
      <c r="T13" s="124">
        <v>29</v>
      </c>
      <c r="U13" s="124">
        <v>9</v>
      </c>
      <c r="V13" s="124">
        <v>0</v>
      </c>
      <c r="W13" s="125" t="s">
        <v>136</v>
      </c>
      <c r="X13" s="125" t="s">
        <v>136</v>
      </c>
      <c r="Y13" s="125" t="s">
        <v>136</v>
      </c>
      <c r="Z13" s="124">
        <v>1635</v>
      </c>
      <c r="AA13" s="124">
        <v>1635</v>
      </c>
      <c r="AB13" s="124">
        <v>0</v>
      </c>
      <c r="AC13" s="124">
        <v>414206</v>
      </c>
      <c r="AD13" s="124">
        <v>454</v>
      </c>
      <c r="AE13" s="126">
        <v>414660</v>
      </c>
    </row>
    <row r="14" spans="1:52" ht="15" customHeight="1">
      <c r="A14" s="123" t="s">
        <v>147</v>
      </c>
      <c r="B14" s="124">
        <v>824</v>
      </c>
      <c r="C14" s="124">
        <v>1</v>
      </c>
      <c r="D14" s="124">
        <v>0</v>
      </c>
      <c r="E14" s="124">
        <v>11123</v>
      </c>
      <c r="F14" s="124">
        <v>36</v>
      </c>
      <c r="G14" s="124">
        <v>7</v>
      </c>
      <c r="H14" s="124">
        <v>2049</v>
      </c>
      <c r="I14" s="124">
        <v>18174</v>
      </c>
      <c r="J14" s="124">
        <v>1</v>
      </c>
      <c r="K14" s="124">
        <v>1</v>
      </c>
      <c r="L14" s="124">
        <v>75</v>
      </c>
      <c r="M14" s="124">
        <v>42</v>
      </c>
      <c r="N14" s="124">
        <v>0</v>
      </c>
      <c r="O14" s="124">
        <v>8</v>
      </c>
      <c r="P14" s="124">
        <v>11947</v>
      </c>
      <c r="Q14" s="124">
        <v>37</v>
      </c>
      <c r="R14" s="124">
        <v>7</v>
      </c>
      <c r="S14" s="124">
        <v>20223</v>
      </c>
      <c r="T14" s="124">
        <v>76</v>
      </c>
      <c r="U14" s="124">
        <v>43</v>
      </c>
      <c r="V14" s="124">
        <v>8</v>
      </c>
      <c r="W14" s="125" t="s">
        <v>136</v>
      </c>
      <c r="X14" s="125" t="s">
        <v>136</v>
      </c>
      <c r="Y14" s="125" t="s">
        <v>136</v>
      </c>
      <c r="Z14" s="124">
        <v>12696</v>
      </c>
      <c r="AA14" s="124">
        <v>12696</v>
      </c>
      <c r="AB14" s="124">
        <v>0</v>
      </c>
      <c r="AC14" s="124">
        <v>2808312</v>
      </c>
      <c r="AD14" s="124">
        <v>5165</v>
      </c>
      <c r="AE14" s="126">
        <v>2813477</v>
      </c>
    </row>
    <row r="15" spans="1:52" ht="15" customHeight="1">
      <c r="A15" s="123" t="s">
        <v>148</v>
      </c>
      <c r="B15" s="124">
        <v>2184</v>
      </c>
      <c r="C15" s="124">
        <v>23</v>
      </c>
      <c r="D15" s="124">
        <v>0</v>
      </c>
      <c r="E15" s="124">
        <v>14811</v>
      </c>
      <c r="F15" s="124">
        <v>308</v>
      </c>
      <c r="G15" s="124">
        <v>62</v>
      </c>
      <c r="H15" s="124">
        <v>6221</v>
      </c>
      <c r="I15" s="124">
        <v>34583</v>
      </c>
      <c r="J15" s="124">
        <v>56</v>
      </c>
      <c r="K15" s="124">
        <v>23</v>
      </c>
      <c r="L15" s="124">
        <v>853</v>
      </c>
      <c r="M15" s="124">
        <v>335</v>
      </c>
      <c r="N15" s="124">
        <v>0</v>
      </c>
      <c r="O15" s="124">
        <v>65</v>
      </c>
      <c r="P15" s="124">
        <v>16995</v>
      </c>
      <c r="Q15" s="124">
        <v>331</v>
      </c>
      <c r="R15" s="124">
        <v>62</v>
      </c>
      <c r="S15" s="124">
        <v>40804</v>
      </c>
      <c r="T15" s="124">
        <v>909</v>
      </c>
      <c r="U15" s="124">
        <v>358</v>
      </c>
      <c r="V15" s="124">
        <v>65</v>
      </c>
      <c r="W15" s="125" t="s">
        <v>136</v>
      </c>
      <c r="X15" s="125" t="s">
        <v>136</v>
      </c>
      <c r="Y15" s="125" t="s">
        <v>136</v>
      </c>
      <c r="Z15" s="124">
        <v>18469</v>
      </c>
      <c r="AA15" s="124">
        <v>18469</v>
      </c>
      <c r="AB15" s="124">
        <v>0</v>
      </c>
      <c r="AC15" s="124">
        <v>5263933</v>
      </c>
      <c r="AD15" s="124">
        <v>43934</v>
      </c>
      <c r="AE15" s="126">
        <v>5307867</v>
      </c>
    </row>
    <row r="16" spans="1:52" s="127" customFormat="1" ht="15" customHeight="1">
      <c r="A16" s="123" t="s">
        <v>149</v>
      </c>
      <c r="B16" s="124">
        <v>83</v>
      </c>
      <c r="C16" s="124">
        <v>0</v>
      </c>
      <c r="D16" s="124">
        <v>0</v>
      </c>
      <c r="E16" s="124">
        <v>927</v>
      </c>
      <c r="F16" s="124">
        <v>5</v>
      </c>
      <c r="G16" s="124">
        <v>2</v>
      </c>
      <c r="H16" s="124">
        <v>232</v>
      </c>
      <c r="I16" s="124">
        <v>1714</v>
      </c>
      <c r="J16" s="124">
        <v>0</v>
      </c>
      <c r="K16" s="124">
        <v>0</v>
      </c>
      <c r="L16" s="124">
        <v>12</v>
      </c>
      <c r="M16" s="124">
        <v>5</v>
      </c>
      <c r="N16" s="124">
        <v>0</v>
      </c>
      <c r="O16" s="124">
        <v>2</v>
      </c>
      <c r="P16" s="124">
        <v>1010</v>
      </c>
      <c r="Q16" s="124">
        <v>5</v>
      </c>
      <c r="R16" s="124">
        <v>2</v>
      </c>
      <c r="S16" s="124">
        <v>1946</v>
      </c>
      <c r="T16" s="124">
        <v>12</v>
      </c>
      <c r="U16" s="124">
        <v>5</v>
      </c>
      <c r="V16" s="124">
        <v>2</v>
      </c>
      <c r="W16" s="125" t="s">
        <v>136</v>
      </c>
      <c r="X16" s="125" t="s">
        <v>136</v>
      </c>
      <c r="Y16" s="125" t="s">
        <v>136</v>
      </c>
      <c r="Z16" s="124">
        <v>1047</v>
      </c>
      <c r="AA16" s="124">
        <v>1047</v>
      </c>
      <c r="AB16" s="124">
        <v>0</v>
      </c>
      <c r="AC16" s="124">
        <v>247129</v>
      </c>
      <c r="AD16" s="124">
        <v>504</v>
      </c>
      <c r="AE16" s="126">
        <v>247633</v>
      </c>
      <c r="AY16" s="128"/>
      <c r="AZ16" s="128"/>
    </row>
    <row r="17" spans="1:52" s="127" customFormat="1" ht="15" customHeight="1">
      <c r="A17" s="123" t="s">
        <v>150</v>
      </c>
      <c r="B17" s="124">
        <v>9340</v>
      </c>
      <c r="C17" s="124">
        <v>30</v>
      </c>
      <c r="D17" s="124">
        <v>3</v>
      </c>
      <c r="E17" s="124">
        <v>58877</v>
      </c>
      <c r="F17" s="124">
        <v>419</v>
      </c>
      <c r="G17" s="124">
        <v>272</v>
      </c>
      <c r="H17" s="124">
        <v>24914</v>
      </c>
      <c r="I17" s="124">
        <v>132612</v>
      </c>
      <c r="J17" s="124">
        <v>69</v>
      </c>
      <c r="K17" s="124">
        <v>34</v>
      </c>
      <c r="L17" s="124">
        <v>1182</v>
      </c>
      <c r="M17" s="124">
        <v>468</v>
      </c>
      <c r="N17" s="124">
        <v>3</v>
      </c>
      <c r="O17" s="124">
        <v>421</v>
      </c>
      <c r="P17" s="124">
        <v>68217</v>
      </c>
      <c r="Q17" s="124">
        <v>449</v>
      </c>
      <c r="R17" s="124">
        <v>275</v>
      </c>
      <c r="S17" s="124">
        <v>157526</v>
      </c>
      <c r="T17" s="124">
        <v>1251</v>
      </c>
      <c r="U17" s="124">
        <v>502</v>
      </c>
      <c r="V17" s="124">
        <v>424</v>
      </c>
      <c r="W17" s="125" t="s">
        <v>136</v>
      </c>
      <c r="X17" s="125" t="s">
        <v>136</v>
      </c>
      <c r="Y17" s="125" t="s">
        <v>136</v>
      </c>
      <c r="Z17" s="124">
        <v>72959</v>
      </c>
      <c r="AA17" s="124">
        <v>72959</v>
      </c>
      <c r="AB17" s="124">
        <v>0</v>
      </c>
      <c r="AC17" s="124">
        <v>20932718</v>
      </c>
      <c r="AD17" s="124">
        <v>122340</v>
      </c>
      <c r="AE17" s="126">
        <v>21055058</v>
      </c>
      <c r="AY17" s="128"/>
      <c r="AZ17" s="128"/>
    </row>
    <row r="18" spans="1:52" s="127" customFormat="1" ht="15" customHeight="1">
      <c r="A18" s="123" t="s">
        <v>151</v>
      </c>
      <c r="B18" s="124">
        <v>1405</v>
      </c>
      <c r="C18" s="124">
        <v>16</v>
      </c>
      <c r="D18" s="124">
        <v>0</v>
      </c>
      <c r="E18" s="124">
        <v>9023</v>
      </c>
      <c r="F18" s="124">
        <v>112</v>
      </c>
      <c r="G18" s="124">
        <v>29</v>
      </c>
      <c r="H18" s="124">
        <v>3800</v>
      </c>
      <c r="I18" s="124">
        <v>19510</v>
      </c>
      <c r="J18" s="124">
        <v>43</v>
      </c>
      <c r="K18" s="124">
        <v>16</v>
      </c>
      <c r="L18" s="124">
        <v>341</v>
      </c>
      <c r="M18" s="124">
        <v>121</v>
      </c>
      <c r="N18" s="124">
        <v>0</v>
      </c>
      <c r="O18" s="124">
        <v>35</v>
      </c>
      <c r="P18" s="124">
        <v>10428</v>
      </c>
      <c r="Q18" s="124">
        <v>128</v>
      </c>
      <c r="R18" s="124">
        <v>29</v>
      </c>
      <c r="S18" s="124">
        <v>23310</v>
      </c>
      <c r="T18" s="124">
        <v>384</v>
      </c>
      <c r="U18" s="124">
        <v>137</v>
      </c>
      <c r="V18" s="124">
        <v>35</v>
      </c>
      <c r="W18" s="125" t="s">
        <v>136</v>
      </c>
      <c r="X18" s="125" t="s">
        <v>136</v>
      </c>
      <c r="Y18" s="125" t="s">
        <v>136</v>
      </c>
      <c r="Z18" s="124">
        <v>11184</v>
      </c>
      <c r="AA18" s="124">
        <v>11184</v>
      </c>
      <c r="AB18" s="124">
        <v>0</v>
      </c>
      <c r="AC18" s="124">
        <v>2981925</v>
      </c>
      <c r="AD18" s="124">
        <v>17682</v>
      </c>
      <c r="AE18" s="126">
        <v>2999607</v>
      </c>
      <c r="AY18" s="128"/>
      <c r="AZ18" s="128"/>
    </row>
    <row r="19" spans="1:52" s="127" customFormat="1" ht="15" customHeight="1">
      <c r="A19" s="123" t="s">
        <v>152</v>
      </c>
      <c r="B19" s="124">
        <v>549</v>
      </c>
      <c r="C19" s="124">
        <v>4</v>
      </c>
      <c r="D19" s="124">
        <v>0</v>
      </c>
      <c r="E19" s="124">
        <v>5828</v>
      </c>
      <c r="F19" s="124">
        <v>22</v>
      </c>
      <c r="G19" s="124">
        <v>3</v>
      </c>
      <c r="H19" s="124">
        <v>1393</v>
      </c>
      <c r="I19" s="124">
        <v>10354</v>
      </c>
      <c r="J19" s="124">
        <v>9</v>
      </c>
      <c r="K19" s="124">
        <v>5</v>
      </c>
      <c r="L19" s="124">
        <v>54</v>
      </c>
      <c r="M19" s="124">
        <v>25</v>
      </c>
      <c r="N19" s="124">
        <v>0</v>
      </c>
      <c r="O19" s="124">
        <v>6</v>
      </c>
      <c r="P19" s="124">
        <v>6377</v>
      </c>
      <c r="Q19" s="124">
        <v>26</v>
      </c>
      <c r="R19" s="124">
        <v>3</v>
      </c>
      <c r="S19" s="124">
        <v>11747</v>
      </c>
      <c r="T19" s="124">
        <v>63</v>
      </c>
      <c r="U19" s="124">
        <v>30</v>
      </c>
      <c r="V19" s="124">
        <v>6</v>
      </c>
      <c r="W19" s="125" t="s">
        <v>136</v>
      </c>
      <c r="X19" s="125" t="s">
        <v>136</v>
      </c>
      <c r="Y19" s="125" t="s">
        <v>136</v>
      </c>
      <c r="Z19" s="124">
        <v>6767</v>
      </c>
      <c r="AA19" s="124">
        <v>6767</v>
      </c>
      <c r="AB19" s="124">
        <v>0</v>
      </c>
      <c r="AC19" s="124">
        <v>1585722</v>
      </c>
      <c r="AD19" s="124">
        <v>3318</v>
      </c>
      <c r="AE19" s="126">
        <v>1589040</v>
      </c>
      <c r="AY19" s="128"/>
      <c r="AZ19" s="128"/>
    </row>
    <row r="20" spans="1:52" s="127" customFormat="1" ht="15" customHeight="1">
      <c r="A20" s="123" t="s">
        <v>153</v>
      </c>
      <c r="B20" s="124">
        <v>229</v>
      </c>
      <c r="C20" s="124">
        <v>0</v>
      </c>
      <c r="D20" s="124">
        <v>0</v>
      </c>
      <c r="E20" s="124">
        <v>1351</v>
      </c>
      <c r="F20" s="124">
        <v>1</v>
      </c>
      <c r="G20" s="124">
        <v>1</v>
      </c>
      <c r="H20" s="124">
        <v>628</v>
      </c>
      <c r="I20" s="124">
        <v>2539</v>
      </c>
      <c r="J20" s="124">
        <v>0</v>
      </c>
      <c r="K20" s="124">
        <v>0</v>
      </c>
      <c r="L20" s="124">
        <v>3</v>
      </c>
      <c r="M20" s="124">
        <v>1</v>
      </c>
      <c r="N20" s="124">
        <v>0</v>
      </c>
      <c r="O20" s="124">
        <v>1</v>
      </c>
      <c r="P20" s="124">
        <v>1580</v>
      </c>
      <c r="Q20" s="124">
        <v>1</v>
      </c>
      <c r="R20" s="124">
        <v>1</v>
      </c>
      <c r="S20" s="124">
        <v>3167</v>
      </c>
      <c r="T20" s="124">
        <v>3</v>
      </c>
      <c r="U20" s="124">
        <v>1</v>
      </c>
      <c r="V20" s="124">
        <v>1</v>
      </c>
      <c r="W20" s="125" t="s">
        <v>136</v>
      </c>
      <c r="X20" s="125" t="s">
        <v>136</v>
      </c>
      <c r="Y20" s="125" t="s">
        <v>136</v>
      </c>
      <c r="Z20" s="124">
        <v>1673</v>
      </c>
      <c r="AA20" s="124">
        <v>1673</v>
      </c>
      <c r="AB20" s="124">
        <v>0</v>
      </c>
      <c r="AC20" s="124">
        <v>434609</v>
      </c>
      <c r="AD20" s="124">
        <v>68</v>
      </c>
      <c r="AE20" s="126">
        <v>434677</v>
      </c>
      <c r="AY20" s="128"/>
      <c r="AZ20" s="128"/>
    </row>
    <row r="21" spans="1:52" s="127" customFormat="1" ht="15" customHeight="1">
      <c r="A21" s="123" t="s">
        <v>154</v>
      </c>
      <c r="B21" s="124">
        <v>78887</v>
      </c>
      <c r="C21" s="124">
        <v>2184</v>
      </c>
      <c r="D21" s="124">
        <v>184</v>
      </c>
      <c r="E21" s="124">
        <v>449743</v>
      </c>
      <c r="F21" s="124">
        <v>5301</v>
      </c>
      <c r="G21" s="124">
        <v>3359</v>
      </c>
      <c r="H21" s="124">
        <v>192199</v>
      </c>
      <c r="I21" s="124">
        <v>857131</v>
      </c>
      <c r="J21" s="124">
        <v>4568</v>
      </c>
      <c r="K21" s="124">
        <v>3035</v>
      </c>
      <c r="L21" s="124">
        <v>12264</v>
      </c>
      <c r="M21" s="124">
        <v>6589</v>
      </c>
      <c r="N21" s="124">
        <v>237</v>
      </c>
      <c r="O21" s="124">
        <v>4283</v>
      </c>
      <c r="P21" s="124">
        <v>528630</v>
      </c>
      <c r="Q21" s="124">
        <v>7485</v>
      </c>
      <c r="R21" s="124">
        <v>3543</v>
      </c>
      <c r="S21" s="124">
        <v>1049330</v>
      </c>
      <c r="T21" s="124">
        <v>16832</v>
      </c>
      <c r="U21" s="124">
        <v>9624</v>
      </c>
      <c r="V21" s="124">
        <v>4520</v>
      </c>
      <c r="W21" s="125" t="s">
        <v>136</v>
      </c>
      <c r="X21" s="125" t="s">
        <v>136</v>
      </c>
      <c r="Y21" s="125" t="s">
        <v>136</v>
      </c>
      <c r="Z21" s="124">
        <v>578342</v>
      </c>
      <c r="AA21" s="124">
        <v>578342</v>
      </c>
      <c r="AB21" s="124">
        <v>0</v>
      </c>
      <c r="AC21" s="124">
        <v>152442576</v>
      </c>
      <c r="AD21" s="124">
        <v>1754892</v>
      </c>
      <c r="AE21" s="126">
        <v>154197468</v>
      </c>
      <c r="AY21" s="128"/>
      <c r="AZ21" s="128"/>
    </row>
    <row r="22" spans="1:52" s="127" customFormat="1" ht="15" customHeight="1">
      <c r="A22" s="123" t="s">
        <v>155</v>
      </c>
      <c r="B22" s="124">
        <v>1564</v>
      </c>
      <c r="C22" s="124">
        <v>12</v>
      </c>
      <c r="D22" s="124">
        <v>1</v>
      </c>
      <c r="E22" s="124">
        <v>9665</v>
      </c>
      <c r="F22" s="124">
        <v>64</v>
      </c>
      <c r="G22" s="124">
        <v>6</v>
      </c>
      <c r="H22" s="124">
        <v>4290</v>
      </c>
      <c r="I22" s="124">
        <v>22853</v>
      </c>
      <c r="J22" s="124">
        <v>30</v>
      </c>
      <c r="K22" s="124">
        <v>12</v>
      </c>
      <c r="L22" s="124">
        <v>180</v>
      </c>
      <c r="M22" s="124">
        <v>67</v>
      </c>
      <c r="N22" s="124">
        <v>1</v>
      </c>
      <c r="O22" s="124">
        <v>12</v>
      </c>
      <c r="P22" s="124">
        <v>11229</v>
      </c>
      <c r="Q22" s="124">
        <v>76</v>
      </c>
      <c r="R22" s="124">
        <v>7</v>
      </c>
      <c r="S22" s="124">
        <v>27143</v>
      </c>
      <c r="T22" s="124">
        <v>210</v>
      </c>
      <c r="U22" s="124">
        <v>79</v>
      </c>
      <c r="V22" s="124">
        <v>13</v>
      </c>
      <c r="W22" s="125" t="s">
        <v>136</v>
      </c>
      <c r="X22" s="125" t="s">
        <v>136</v>
      </c>
      <c r="Y22" s="125" t="s">
        <v>136</v>
      </c>
      <c r="Z22" s="124">
        <v>8440</v>
      </c>
      <c r="AA22" s="124">
        <v>8440</v>
      </c>
      <c r="AB22" s="124">
        <v>0</v>
      </c>
      <c r="AC22" s="124">
        <v>3576320</v>
      </c>
      <c r="AD22" s="124">
        <v>8026</v>
      </c>
      <c r="AE22" s="126">
        <v>3584346</v>
      </c>
      <c r="AY22" s="128"/>
      <c r="AZ22" s="128"/>
    </row>
    <row r="23" spans="1:52" s="127" customFormat="1" ht="15" customHeight="1">
      <c r="A23" s="123" t="s">
        <v>156</v>
      </c>
      <c r="B23" s="124">
        <v>507</v>
      </c>
      <c r="C23" s="124">
        <v>38</v>
      </c>
      <c r="D23" s="124">
        <v>1</v>
      </c>
      <c r="E23" s="124">
        <v>5128</v>
      </c>
      <c r="F23" s="124">
        <v>230</v>
      </c>
      <c r="G23" s="124">
        <v>68</v>
      </c>
      <c r="H23" s="124">
        <v>1148</v>
      </c>
      <c r="I23" s="124">
        <v>7806</v>
      </c>
      <c r="J23" s="124">
        <v>76</v>
      </c>
      <c r="K23" s="124">
        <v>43</v>
      </c>
      <c r="L23" s="124">
        <v>469</v>
      </c>
      <c r="M23" s="124">
        <v>274</v>
      </c>
      <c r="N23" s="124">
        <v>1</v>
      </c>
      <c r="O23" s="124">
        <v>80</v>
      </c>
      <c r="P23" s="124">
        <v>5635</v>
      </c>
      <c r="Q23" s="124">
        <v>268</v>
      </c>
      <c r="R23" s="124">
        <v>69</v>
      </c>
      <c r="S23" s="124">
        <v>8954</v>
      </c>
      <c r="T23" s="124">
        <v>545</v>
      </c>
      <c r="U23" s="124">
        <v>317</v>
      </c>
      <c r="V23" s="124">
        <v>81</v>
      </c>
      <c r="W23" s="125" t="s">
        <v>136</v>
      </c>
      <c r="X23" s="125" t="s">
        <v>136</v>
      </c>
      <c r="Y23" s="125" t="s">
        <v>136</v>
      </c>
      <c r="Z23" s="124">
        <v>6232</v>
      </c>
      <c r="AA23" s="124">
        <v>6232</v>
      </c>
      <c r="AB23" s="124">
        <v>0</v>
      </c>
      <c r="AC23" s="124">
        <v>1343759</v>
      </c>
      <c r="AD23" s="124">
        <v>33550</v>
      </c>
      <c r="AE23" s="126">
        <v>1377309</v>
      </c>
      <c r="AY23" s="128"/>
      <c r="AZ23" s="128"/>
    </row>
    <row r="24" spans="1:52" s="127" customFormat="1" ht="15" customHeight="1">
      <c r="A24" s="123" t="s">
        <v>157</v>
      </c>
      <c r="B24" s="124">
        <v>80</v>
      </c>
      <c r="C24" s="124">
        <v>1</v>
      </c>
      <c r="D24" s="124">
        <v>0</v>
      </c>
      <c r="E24" s="124">
        <v>940</v>
      </c>
      <c r="F24" s="124">
        <v>1</v>
      </c>
      <c r="G24" s="124">
        <v>1</v>
      </c>
      <c r="H24" s="124">
        <v>211</v>
      </c>
      <c r="I24" s="124">
        <v>1637</v>
      </c>
      <c r="J24" s="124">
        <v>1</v>
      </c>
      <c r="K24" s="124">
        <v>1</v>
      </c>
      <c r="L24" s="124">
        <v>4</v>
      </c>
      <c r="M24" s="124">
        <v>1</v>
      </c>
      <c r="N24" s="124">
        <v>0</v>
      </c>
      <c r="O24" s="124">
        <v>1</v>
      </c>
      <c r="P24" s="124">
        <v>1020</v>
      </c>
      <c r="Q24" s="124">
        <v>2</v>
      </c>
      <c r="R24" s="124">
        <v>1</v>
      </c>
      <c r="S24" s="124">
        <v>1848</v>
      </c>
      <c r="T24" s="124">
        <v>5</v>
      </c>
      <c r="U24" s="124">
        <v>2</v>
      </c>
      <c r="V24" s="124">
        <v>1</v>
      </c>
      <c r="W24" s="125" t="s">
        <v>136</v>
      </c>
      <c r="X24" s="125" t="s">
        <v>136</v>
      </c>
      <c r="Y24" s="125" t="s">
        <v>136</v>
      </c>
      <c r="Z24" s="124">
        <v>1853</v>
      </c>
      <c r="AA24" s="124">
        <v>1853</v>
      </c>
      <c r="AB24" s="124">
        <v>0</v>
      </c>
      <c r="AC24" s="124">
        <v>315432</v>
      </c>
      <c r="AD24" s="124">
        <v>386</v>
      </c>
      <c r="AE24" s="126">
        <v>315818</v>
      </c>
      <c r="AY24" s="128"/>
      <c r="AZ24" s="128"/>
    </row>
    <row r="25" spans="1:52" s="127" customFormat="1" ht="15" customHeight="1">
      <c r="A25" s="123" t="s">
        <v>158</v>
      </c>
      <c r="B25" s="124">
        <v>506</v>
      </c>
      <c r="C25" s="124">
        <v>3</v>
      </c>
      <c r="D25" s="124">
        <v>0</v>
      </c>
      <c r="E25" s="124">
        <v>5764</v>
      </c>
      <c r="F25" s="124">
        <v>35</v>
      </c>
      <c r="G25" s="124">
        <v>12</v>
      </c>
      <c r="H25" s="124">
        <v>1257</v>
      </c>
      <c r="I25" s="124">
        <v>10331</v>
      </c>
      <c r="J25" s="124">
        <v>10</v>
      </c>
      <c r="K25" s="124">
        <v>3</v>
      </c>
      <c r="L25" s="124">
        <v>82</v>
      </c>
      <c r="M25" s="124">
        <v>38</v>
      </c>
      <c r="N25" s="124">
        <v>0</v>
      </c>
      <c r="O25" s="124">
        <v>15</v>
      </c>
      <c r="P25" s="124">
        <v>6270</v>
      </c>
      <c r="Q25" s="124">
        <v>38</v>
      </c>
      <c r="R25" s="124">
        <v>12</v>
      </c>
      <c r="S25" s="124">
        <v>11588</v>
      </c>
      <c r="T25" s="124">
        <v>92</v>
      </c>
      <c r="U25" s="124">
        <v>41</v>
      </c>
      <c r="V25" s="124">
        <v>15</v>
      </c>
      <c r="W25" s="125" t="s">
        <v>136</v>
      </c>
      <c r="X25" s="125" t="s">
        <v>136</v>
      </c>
      <c r="Y25" s="125" t="s">
        <v>136</v>
      </c>
      <c r="Z25" s="124">
        <v>6740</v>
      </c>
      <c r="AA25" s="124">
        <v>6740</v>
      </c>
      <c r="AB25" s="124">
        <v>0</v>
      </c>
      <c r="AC25" s="124">
        <v>1631818</v>
      </c>
      <c r="AD25" s="124">
        <v>6286</v>
      </c>
      <c r="AE25" s="126">
        <v>1638104</v>
      </c>
      <c r="AY25" s="128"/>
      <c r="AZ25" s="128"/>
    </row>
    <row r="26" spans="1:52" s="127" customFormat="1" ht="15" customHeight="1">
      <c r="A26" s="123" t="s">
        <v>159</v>
      </c>
      <c r="B26" s="124">
        <v>3380</v>
      </c>
      <c r="C26" s="124">
        <v>20</v>
      </c>
      <c r="D26" s="124">
        <v>0</v>
      </c>
      <c r="E26" s="124">
        <v>19939</v>
      </c>
      <c r="F26" s="124">
        <v>87</v>
      </c>
      <c r="G26" s="124">
        <v>13</v>
      </c>
      <c r="H26" s="124">
        <v>9180</v>
      </c>
      <c r="I26" s="124">
        <v>44595</v>
      </c>
      <c r="J26" s="124">
        <v>51</v>
      </c>
      <c r="K26" s="124">
        <v>20</v>
      </c>
      <c r="L26" s="124">
        <v>237</v>
      </c>
      <c r="M26" s="124">
        <v>97</v>
      </c>
      <c r="N26" s="124">
        <v>0</v>
      </c>
      <c r="O26" s="124">
        <v>13</v>
      </c>
      <c r="P26" s="124">
        <v>23319</v>
      </c>
      <c r="Q26" s="124">
        <v>107</v>
      </c>
      <c r="R26" s="124">
        <v>13</v>
      </c>
      <c r="S26" s="124">
        <v>53775</v>
      </c>
      <c r="T26" s="124">
        <v>288</v>
      </c>
      <c r="U26" s="124">
        <v>117</v>
      </c>
      <c r="V26" s="124">
        <v>13</v>
      </c>
      <c r="W26" s="125" t="s">
        <v>136</v>
      </c>
      <c r="X26" s="125" t="s">
        <v>136</v>
      </c>
      <c r="Y26" s="125" t="s">
        <v>136</v>
      </c>
      <c r="Z26" s="124">
        <v>24579</v>
      </c>
      <c r="AA26" s="124">
        <v>24579</v>
      </c>
      <c r="AB26" s="124">
        <v>0</v>
      </c>
      <c r="AC26" s="124">
        <v>7050003</v>
      </c>
      <c r="AD26" s="124">
        <v>10870</v>
      </c>
      <c r="AE26" s="126">
        <v>7060873</v>
      </c>
      <c r="AY26" s="128"/>
      <c r="AZ26" s="128"/>
    </row>
    <row r="27" spans="1:52" s="127" customFormat="1" ht="15" customHeight="1">
      <c r="A27" s="123" t="s">
        <v>160</v>
      </c>
      <c r="B27" s="124">
        <v>76</v>
      </c>
      <c r="C27" s="124">
        <v>1</v>
      </c>
      <c r="D27" s="124">
        <v>0</v>
      </c>
      <c r="E27" s="124">
        <v>466</v>
      </c>
      <c r="F27" s="124">
        <v>0</v>
      </c>
      <c r="G27" s="124">
        <v>1</v>
      </c>
      <c r="H27" s="124">
        <v>196</v>
      </c>
      <c r="I27" s="124">
        <v>972</v>
      </c>
      <c r="J27" s="124">
        <v>1</v>
      </c>
      <c r="K27" s="124">
        <v>1</v>
      </c>
      <c r="L27" s="124">
        <v>0</v>
      </c>
      <c r="M27" s="124">
        <v>0</v>
      </c>
      <c r="N27" s="124">
        <v>0</v>
      </c>
      <c r="O27" s="124">
        <v>2</v>
      </c>
      <c r="P27" s="124">
        <v>542</v>
      </c>
      <c r="Q27" s="124">
        <v>1</v>
      </c>
      <c r="R27" s="124">
        <v>1</v>
      </c>
      <c r="S27" s="124">
        <v>1168</v>
      </c>
      <c r="T27" s="124">
        <v>1</v>
      </c>
      <c r="U27" s="124">
        <v>1</v>
      </c>
      <c r="V27" s="124">
        <v>2</v>
      </c>
      <c r="W27" s="125" t="s">
        <v>136</v>
      </c>
      <c r="X27" s="125" t="s">
        <v>136</v>
      </c>
      <c r="Y27" s="125" t="s">
        <v>136</v>
      </c>
      <c r="Z27" s="124">
        <v>580</v>
      </c>
      <c r="AA27" s="124">
        <v>580</v>
      </c>
      <c r="AB27" s="124">
        <v>0</v>
      </c>
      <c r="AC27" s="124">
        <v>155675</v>
      </c>
      <c r="AD27" s="124">
        <v>493</v>
      </c>
      <c r="AE27" s="126">
        <v>156168</v>
      </c>
      <c r="AY27" s="128"/>
      <c r="AZ27" s="128"/>
    </row>
    <row r="28" spans="1:52" s="127" customFormat="1" ht="15" customHeight="1">
      <c r="A28" s="123" t="s">
        <v>161</v>
      </c>
      <c r="B28" s="124">
        <v>10</v>
      </c>
      <c r="C28" s="124">
        <v>0</v>
      </c>
      <c r="D28" s="124">
        <v>0</v>
      </c>
      <c r="E28" s="124">
        <v>379</v>
      </c>
      <c r="F28" s="124">
        <v>3</v>
      </c>
      <c r="G28" s="124">
        <v>0</v>
      </c>
      <c r="H28" s="124">
        <v>35</v>
      </c>
      <c r="I28" s="124">
        <v>629</v>
      </c>
      <c r="J28" s="124">
        <v>0</v>
      </c>
      <c r="K28" s="124">
        <v>0</v>
      </c>
      <c r="L28" s="124">
        <v>8</v>
      </c>
      <c r="M28" s="124">
        <v>3</v>
      </c>
      <c r="N28" s="124">
        <v>0</v>
      </c>
      <c r="O28" s="124">
        <v>0</v>
      </c>
      <c r="P28" s="124">
        <v>389</v>
      </c>
      <c r="Q28" s="124">
        <v>3</v>
      </c>
      <c r="R28" s="124">
        <v>0</v>
      </c>
      <c r="S28" s="124">
        <v>664</v>
      </c>
      <c r="T28" s="124">
        <v>8</v>
      </c>
      <c r="U28" s="124">
        <v>3</v>
      </c>
      <c r="V28" s="124">
        <v>0</v>
      </c>
      <c r="W28" s="125" t="s">
        <v>136</v>
      </c>
      <c r="X28" s="125" t="s">
        <v>136</v>
      </c>
      <c r="Y28" s="125" t="s">
        <v>136</v>
      </c>
      <c r="Z28" s="124">
        <v>416</v>
      </c>
      <c r="AA28" s="124">
        <v>416</v>
      </c>
      <c r="AB28" s="124">
        <v>0</v>
      </c>
      <c r="AC28" s="124">
        <v>95579</v>
      </c>
      <c r="AD28" s="124">
        <v>317</v>
      </c>
      <c r="AE28" s="126">
        <v>95896</v>
      </c>
      <c r="AY28" s="128"/>
      <c r="AZ28" s="128"/>
    </row>
    <row r="29" spans="1:52" s="127" customFormat="1" ht="15" customHeight="1">
      <c r="A29" s="123" t="s">
        <v>162</v>
      </c>
      <c r="B29" s="124">
        <v>1982</v>
      </c>
      <c r="C29" s="124">
        <v>19</v>
      </c>
      <c r="D29" s="124">
        <v>0</v>
      </c>
      <c r="E29" s="124">
        <v>17629</v>
      </c>
      <c r="F29" s="124">
        <v>162</v>
      </c>
      <c r="G29" s="124">
        <v>30</v>
      </c>
      <c r="H29" s="124">
        <v>5097</v>
      </c>
      <c r="I29" s="124">
        <v>37379</v>
      </c>
      <c r="J29" s="124">
        <v>44</v>
      </c>
      <c r="K29" s="124">
        <v>21</v>
      </c>
      <c r="L29" s="124">
        <v>455</v>
      </c>
      <c r="M29" s="124">
        <v>179</v>
      </c>
      <c r="N29" s="124">
        <v>0</v>
      </c>
      <c r="O29" s="124">
        <v>44</v>
      </c>
      <c r="P29" s="124">
        <v>19611</v>
      </c>
      <c r="Q29" s="124">
        <v>181</v>
      </c>
      <c r="R29" s="124">
        <v>30</v>
      </c>
      <c r="S29" s="124">
        <v>42476</v>
      </c>
      <c r="T29" s="124">
        <v>499</v>
      </c>
      <c r="U29" s="124">
        <v>200</v>
      </c>
      <c r="V29" s="124">
        <v>44</v>
      </c>
      <c r="W29" s="125" t="s">
        <v>136</v>
      </c>
      <c r="X29" s="125" t="s">
        <v>136</v>
      </c>
      <c r="Y29" s="125" t="s">
        <v>136</v>
      </c>
      <c r="Z29" s="124">
        <v>20907</v>
      </c>
      <c r="AA29" s="124">
        <v>20907</v>
      </c>
      <c r="AB29" s="124">
        <v>0</v>
      </c>
      <c r="AC29" s="124">
        <v>5486364</v>
      </c>
      <c r="AD29" s="124">
        <v>20838</v>
      </c>
      <c r="AE29" s="126">
        <v>5507202</v>
      </c>
      <c r="AY29" s="128"/>
      <c r="AZ29" s="128"/>
    </row>
    <row r="30" spans="1:52" s="127" customFormat="1" ht="15" customHeight="1">
      <c r="A30" s="123" t="s">
        <v>163</v>
      </c>
      <c r="B30" s="124">
        <v>248</v>
      </c>
      <c r="C30" s="124">
        <v>3</v>
      </c>
      <c r="D30" s="124">
        <v>0</v>
      </c>
      <c r="E30" s="124">
        <v>2824</v>
      </c>
      <c r="F30" s="124">
        <v>48</v>
      </c>
      <c r="G30" s="124">
        <v>4</v>
      </c>
      <c r="H30" s="124">
        <v>590</v>
      </c>
      <c r="I30" s="124">
        <v>5451</v>
      </c>
      <c r="J30" s="124">
        <v>9</v>
      </c>
      <c r="K30" s="124">
        <v>3</v>
      </c>
      <c r="L30" s="124">
        <v>110</v>
      </c>
      <c r="M30" s="124">
        <v>56</v>
      </c>
      <c r="N30" s="124">
        <v>0</v>
      </c>
      <c r="O30" s="124">
        <v>5</v>
      </c>
      <c r="P30" s="124">
        <v>3072</v>
      </c>
      <c r="Q30" s="124">
        <v>51</v>
      </c>
      <c r="R30" s="124">
        <v>4</v>
      </c>
      <c r="S30" s="124">
        <v>6041</v>
      </c>
      <c r="T30" s="124">
        <v>119</v>
      </c>
      <c r="U30" s="124">
        <v>59</v>
      </c>
      <c r="V30" s="124">
        <v>5</v>
      </c>
      <c r="W30" s="125" t="s">
        <v>136</v>
      </c>
      <c r="X30" s="125" t="s">
        <v>136</v>
      </c>
      <c r="Y30" s="125" t="s">
        <v>136</v>
      </c>
      <c r="Z30" s="124">
        <v>3344</v>
      </c>
      <c r="AA30" s="124">
        <v>3344</v>
      </c>
      <c r="AB30" s="124">
        <v>0</v>
      </c>
      <c r="AC30" s="124">
        <v>771411</v>
      </c>
      <c r="AD30" s="124">
        <v>4289</v>
      </c>
      <c r="AE30" s="126">
        <v>775700</v>
      </c>
      <c r="AY30" s="128"/>
      <c r="AZ30" s="128"/>
    </row>
    <row r="31" spans="1:52" s="127" customFormat="1" ht="15" customHeight="1">
      <c r="A31" s="123" t="s">
        <v>164</v>
      </c>
      <c r="B31" s="124">
        <v>241</v>
      </c>
      <c r="C31" s="124">
        <v>1</v>
      </c>
      <c r="D31" s="124">
        <v>0</v>
      </c>
      <c r="E31" s="124">
        <v>3847</v>
      </c>
      <c r="F31" s="124">
        <v>11</v>
      </c>
      <c r="G31" s="124">
        <v>1</v>
      </c>
      <c r="H31" s="124">
        <v>618</v>
      </c>
      <c r="I31" s="124">
        <v>6428</v>
      </c>
      <c r="J31" s="124">
        <v>2</v>
      </c>
      <c r="K31" s="124">
        <v>1</v>
      </c>
      <c r="L31" s="124">
        <v>25</v>
      </c>
      <c r="M31" s="124">
        <v>11</v>
      </c>
      <c r="N31" s="124">
        <v>0</v>
      </c>
      <c r="O31" s="124">
        <v>1</v>
      </c>
      <c r="P31" s="124">
        <v>4088</v>
      </c>
      <c r="Q31" s="124">
        <v>12</v>
      </c>
      <c r="R31" s="124">
        <v>1</v>
      </c>
      <c r="S31" s="124">
        <v>7046</v>
      </c>
      <c r="T31" s="124">
        <v>27</v>
      </c>
      <c r="U31" s="124">
        <v>12</v>
      </c>
      <c r="V31" s="124">
        <v>1</v>
      </c>
      <c r="W31" s="125" t="s">
        <v>136</v>
      </c>
      <c r="X31" s="125" t="s">
        <v>136</v>
      </c>
      <c r="Y31" s="125" t="s">
        <v>136</v>
      </c>
      <c r="Z31" s="124">
        <v>4308</v>
      </c>
      <c r="AA31" s="124">
        <v>4308</v>
      </c>
      <c r="AB31" s="124">
        <v>0</v>
      </c>
      <c r="AC31" s="124">
        <v>967242</v>
      </c>
      <c r="AD31" s="124">
        <v>801</v>
      </c>
      <c r="AE31" s="126">
        <v>968043</v>
      </c>
      <c r="AY31" s="128"/>
      <c r="AZ31" s="128"/>
    </row>
    <row r="32" spans="1:52" s="127" customFormat="1" ht="15" customHeight="1">
      <c r="A32" s="123" t="s">
        <v>165</v>
      </c>
      <c r="B32" s="124">
        <v>9282</v>
      </c>
      <c r="C32" s="124">
        <v>187</v>
      </c>
      <c r="D32" s="124">
        <v>3</v>
      </c>
      <c r="E32" s="124">
        <v>102999</v>
      </c>
      <c r="F32" s="124">
        <v>2055</v>
      </c>
      <c r="G32" s="124">
        <v>1101</v>
      </c>
      <c r="H32" s="124">
        <v>23826</v>
      </c>
      <c r="I32" s="124">
        <v>200080</v>
      </c>
      <c r="J32" s="124">
        <v>408</v>
      </c>
      <c r="K32" s="124">
        <v>261</v>
      </c>
      <c r="L32" s="124">
        <v>4375</v>
      </c>
      <c r="M32" s="124">
        <v>2598</v>
      </c>
      <c r="N32" s="124">
        <v>5</v>
      </c>
      <c r="O32" s="124">
        <v>1483</v>
      </c>
      <c r="P32" s="124">
        <v>112281</v>
      </c>
      <c r="Q32" s="124">
        <v>2242</v>
      </c>
      <c r="R32" s="124">
        <v>1104</v>
      </c>
      <c r="S32" s="124">
        <v>223906</v>
      </c>
      <c r="T32" s="124">
        <v>4783</v>
      </c>
      <c r="U32" s="124">
        <v>2859</v>
      </c>
      <c r="V32" s="124">
        <v>1488</v>
      </c>
      <c r="W32" s="125" t="s">
        <v>136</v>
      </c>
      <c r="X32" s="125" t="s">
        <v>136</v>
      </c>
      <c r="Y32" s="125" t="s">
        <v>136</v>
      </c>
      <c r="Z32" s="124">
        <v>121510</v>
      </c>
      <c r="AA32" s="124">
        <v>121510</v>
      </c>
      <c r="AB32" s="124">
        <v>0</v>
      </c>
      <c r="AC32" s="124">
        <v>30802399</v>
      </c>
      <c r="AD32" s="124">
        <v>494491</v>
      </c>
      <c r="AE32" s="126">
        <v>31296890</v>
      </c>
      <c r="AY32" s="128"/>
      <c r="AZ32" s="128"/>
    </row>
    <row r="33" spans="1:52" s="127" customFormat="1" ht="15" customHeight="1">
      <c r="A33" s="123" t="s">
        <v>166</v>
      </c>
      <c r="B33" s="124">
        <v>626</v>
      </c>
      <c r="C33" s="124">
        <v>12</v>
      </c>
      <c r="D33" s="124">
        <v>1</v>
      </c>
      <c r="E33" s="124">
        <v>7974</v>
      </c>
      <c r="F33" s="124">
        <v>38</v>
      </c>
      <c r="G33" s="124">
        <v>35</v>
      </c>
      <c r="H33" s="124">
        <v>1611</v>
      </c>
      <c r="I33" s="124">
        <v>14335</v>
      </c>
      <c r="J33" s="124">
        <v>29</v>
      </c>
      <c r="K33" s="124">
        <v>19</v>
      </c>
      <c r="L33" s="124">
        <v>91</v>
      </c>
      <c r="M33" s="124">
        <v>46</v>
      </c>
      <c r="N33" s="124">
        <v>3</v>
      </c>
      <c r="O33" s="124">
        <v>52</v>
      </c>
      <c r="P33" s="124">
        <v>8600</v>
      </c>
      <c r="Q33" s="124">
        <v>50</v>
      </c>
      <c r="R33" s="124">
        <v>36</v>
      </c>
      <c r="S33" s="124">
        <v>15946</v>
      </c>
      <c r="T33" s="124">
        <v>120</v>
      </c>
      <c r="U33" s="124">
        <v>65</v>
      </c>
      <c r="V33" s="124">
        <v>55</v>
      </c>
      <c r="W33" s="125" t="s">
        <v>136</v>
      </c>
      <c r="X33" s="125" t="s">
        <v>136</v>
      </c>
      <c r="Y33" s="125" t="s">
        <v>136</v>
      </c>
      <c r="Z33" s="124">
        <v>9123</v>
      </c>
      <c r="AA33" s="124">
        <v>9123</v>
      </c>
      <c r="AB33" s="124">
        <v>0</v>
      </c>
      <c r="AC33" s="124">
        <v>2049019</v>
      </c>
      <c r="AD33" s="124">
        <v>15461</v>
      </c>
      <c r="AE33" s="126">
        <v>2064480</v>
      </c>
      <c r="AY33" s="128"/>
      <c r="AZ33" s="128"/>
    </row>
    <row r="34" spans="1:52" s="127" customFormat="1" ht="15" customHeight="1">
      <c r="A34" s="123" t="s">
        <v>167</v>
      </c>
      <c r="B34" s="124">
        <v>62</v>
      </c>
      <c r="C34" s="124">
        <v>0</v>
      </c>
      <c r="D34" s="124">
        <v>0</v>
      </c>
      <c r="E34" s="124">
        <v>1019</v>
      </c>
      <c r="F34" s="124">
        <v>1</v>
      </c>
      <c r="G34" s="124">
        <v>0</v>
      </c>
      <c r="H34" s="124">
        <v>149</v>
      </c>
      <c r="I34" s="124">
        <v>1807</v>
      </c>
      <c r="J34" s="124">
        <v>0</v>
      </c>
      <c r="K34" s="124">
        <v>0</v>
      </c>
      <c r="L34" s="124">
        <v>3</v>
      </c>
      <c r="M34" s="124">
        <v>1</v>
      </c>
      <c r="N34" s="124">
        <v>0</v>
      </c>
      <c r="O34" s="124">
        <v>0</v>
      </c>
      <c r="P34" s="124">
        <v>1081</v>
      </c>
      <c r="Q34" s="124">
        <v>1</v>
      </c>
      <c r="R34" s="124">
        <v>0</v>
      </c>
      <c r="S34" s="124">
        <v>1956</v>
      </c>
      <c r="T34" s="124">
        <v>3</v>
      </c>
      <c r="U34" s="124">
        <v>1</v>
      </c>
      <c r="V34" s="124">
        <v>0</v>
      </c>
      <c r="W34" s="125" t="s">
        <v>136</v>
      </c>
      <c r="X34" s="125" t="s">
        <v>136</v>
      </c>
      <c r="Y34" s="125" t="s">
        <v>136</v>
      </c>
      <c r="Z34" s="124">
        <v>1147</v>
      </c>
      <c r="AA34" s="124">
        <v>1147</v>
      </c>
      <c r="AB34" s="124">
        <v>0</v>
      </c>
      <c r="AC34" s="124">
        <v>264911</v>
      </c>
      <c r="AD34" s="124">
        <v>0</v>
      </c>
      <c r="AE34" s="126">
        <v>264911</v>
      </c>
      <c r="AY34" s="128"/>
      <c r="AZ34" s="128"/>
    </row>
    <row r="35" spans="1:52" s="127" customFormat="1" ht="15" customHeight="1">
      <c r="A35" s="123" t="s">
        <v>168</v>
      </c>
      <c r="B35" s="124">
        <v>14206</v>
      </c>
      <c r="C35" s="124">
        <v>103</v>
      </c>
      <c r="D35" s="124">
        <v>2</v>
      </c>
      <c r="E35" s="124">
        <v>107960</v>
      </c>
      <c r="F35" s="124">
        <v>708</v>
      </c>
      <c r="G35" s="124">
        <v>171</v>
      </c>
      <c r="H35" s="124">
        <v>38683</v>
      </c>
      <c r="I35" s="124">
        <v>229869</v>
      </c>
      <c r="J35" s="124">
        <v>273</v>
      </c>
      <c r="K35" s="124">
        <v>129</v>
      </c>
      <c r="L35" s="124">
        <v>1921</v>
      </c>
      <c r="M35" s="124">
        <v>806</v>
      </c>
      <c r="N35" s="124">
        <v>2</v>
      </c>
      <c r="O35" s="124">
        <v>226</v>
      </c>
      <c r="P35" s="124">
        <v>122166</v>
      </c>
      <c r="Q35" s="124">
        <v>811</v>
      </c>
      <c r="R35" s="124">
        <v>173</v>
      </c>
      <c r="S35" s="124">
        <v>268552</v>
      </c>
      <c r="T35" s="124">
        <v>2194</v>
      </c>
      <c r="U35" s="124">
        <v>935</v>
      </c>
      <c r="V35" s="124">
        <v>228</v>
      </c>
      <c r="W35" s="125" t="s">
        <v>136</v>
      </c>
      <c r="X35" s="125" t="s">
        <v>136</v>
      </c>
      <c r="Y35" s="125" t="s">
        <v>136</v>
      </c>
      <c r="Z35" s="124">
        <v>130040</v>
      </c>
      <c r="AA35" s="124">
        <v>130040</v>
      </c>
      <c r="AB35" s="124">
        <v>0</v>
      </c>
      <c r="AC35" s="124">
        <v>35762579</v>
      </c>
      <c r="AD35" s="124">
        <v>118816</v>
      </c>
      <c r="AE35" s="126">
        <v>35881395</v>
      </c>
      <c r="AY35" s="128"/>
      <c r="AZ35" s="128"/>
    </row>
    <row r="36" spans="1:52" s="127" customFormat="1" ht="15" customHeight="1">
      <c r="A36" s="123" t="s">
        <v>169</v>
      </c>
      <c r="B36" s="124">
        <v>13456</v>
      </c>
      <c r="C36" s="124">
        <v>546</v>
      </c>
      <c r="D36" s="124">
        <v>10</v>
      </c>
      <c r="E36" s="124">
        <v>82994</v>
      </c>
      <c r="F36" s="124">
        <v>1134</v>
      </c>
      <c r="G36" s="124">
        <v>526</v>
      </c>
      <c r="H36" s="124">
        <v>35478</v>
      </c>
      <c r="I36" s="124">
        <v>162992</v>
      </c>
      <c r="J36" s="124">
        <v>1360</v>
      </c>
      <c r="K36" s="124">
        <v>910</v>
      </c>
      <c r="L36" s="124">
        <v>2654</v>
      </c>
      <c r="M36" s="124">
        <v>1668</v>
      </c>
      <c r="N36" s="124">
        <v>12</v>
      </c>
      <c r="O36" s="124">
        <v>704</v>
      </c>
      <c r="P36" s="124">
        <v>96450</v>
      </c>
      <c r="Q36" s="124">
        <v>1680</v>
      </c>
      <c r="R36" s="124">
        <v>536</v>
      </c>
      <c r="S36" s="124">
        <v>198470</v>
      </c>
      <c r="T36" s="124">
        <v>4014</v>
      </c>
      <c r="U36" s="124">
        <v>2578</v>
      </c>
      <c r="V36" s="124">
        <v>716</v>
      </c>
      <c r="W36" s="125" t="s">
        <v>136</v>
      </c>
      <c r="X36" s="125" t="s">
        <v>136</v>
      </c>
      <c r="Y36" s="125" t="s">
        <v>136</v>
      </c>
      <c r="Z36" s="124">
        <v>113197</v>
      </c>
      <c r="AA36" s="124">
        <v>113197</v>
      </c>
      <c r="AB36" s="124">
        <v>0</v>
      </c>
      <c r="AC36" s="124">
        <v>28648364</v>
      </c>
      <c r="AD36" s="124">
        <v>375050</v>
      </c>
      <c r="AE36" s="126">
        <v>29023414</v>
      </c>
      <c r="AY36" s="128"/>
      <c r="AZ36" s="128"/>
    </row>
    <row r="37" spans="1:52" s="127" customFormat="1" ht="15" customHeight="1">
      <c r="A37" s="123" t="s">
        <v>170</v>
      </c>
      <c r="B37" s="124">
        <v>218</v>
      </c>
      <c r="C37" s="124">
        <v>2</v>
      </c>
      <c r="D37" s="124">
        <v>0</v>
      </c>
      <c r="E37" s="124">
        <v>1906</v>
      </c>
      <c r="F37" s="124">
        <v>18</v>
      </c>
      <c r="G37" s="124">
        <v>1</v>
      </c>
      <c r="H37" s="124">
        <v>576</v>
      </c>
      <c r="I37" s="124">
        <v>4111</v>
      </c>
      <c r="J37" s="124">
        <v>6</v>
      </c>
      <c r="K37" s="124">
        <v>2</v>
      </c>
      <c r="L37" s="124">
        <v>47</v>
      </c>
      <c r="M37" s="124">
        <v>20</v>
      </c>
      <c r="N37" s="124">
        <v>0</v>
      </c>
      <c r="O37" s="124">
        <v>1</v>
      </c>
      <c r="P37" s="124">
        <v>2124</v>
      </c>
      <c r="Q37" s="124">
        <v>20</v>
      </c>
      <c r="R37" s="124">
        <v>1</v>
      </c>
      <c r="S37" s="124">
        <v>4687</v>
      </c>
      <c r="T37" s="124">
        <v>53</v>
      </c>
      <c r="U37" s="124">
        <v>22</v>
      </c>
      <c r="V37" s="124">
        <v>1</v>
      </c>
      <c r="W37" s="125" t="s">
        <v>136</v>
      </c>
      <c r="X37" s="125" t="s">
        <v>136</v>
      </c>
      <c r="Y37" s="125" t="s">
        <v>136</v>
      </c>
      <c r="Z37" s="124">
        <v>2243</v>
      </c>
      <c r="AA37" s="124">
        <v>2243</v>
      </c>
      <c r="AB37" s="124">
        <v>0</v>
      </c>
      <c r="AC37" s="124">
        <v>605221</v>
      </c>
      <c r="AD37" s="124">
        <v>1817</v>
      </c>
      <c r="AE37" s="126">
        <v>607038</v>
      </c>
      <c r="AY37" s="128"/>
      <c r="AZ37" s="128"/>
    </row>
    <row r="38" spans="1:52" s="127" customFormat="1" ht="15" customHeight="1">
      <c r="A38" s="123" t="s">
        <v>171</v>
      </c>
      <c r="B38" s="124">
        <v>22401</v>
      </c>
      <c r="C38" s="124">
        <v>125</v>
      </c>
      <c r="D38" s="124">
        <v>9</v>
      </c>
      <c r="E38" s="124">
        <v>142319</v>
      </c>
      <c r="F38" s="124">
        <v>904</v>
      </c>
      <c r="G38" s="124">
        <v>295</v>
      </c>
      <c r="H38" s="124">
        <v>58967</v>
      </c>
      <c r="I38" s="124">
        <v>298667</v>
      </c>
      <c r="J38" s="124">
        <v>312</v>
      </c>
      <c r="K38" s="124">
        <v>141</v>
      </c>
      <c r="L38" s="124">
        <v>2389</v>
      </c>
      <c r="M38" s="124">
        <v>1044</v>
      </c>
      <c r="N38" s="124">
        <v>11</v>
      </c>
      <c r="O38" s="124">
        <v>407</v>
      </c>
      <c r="P38" s="124">
        <v>164720</v>
      </c>
      <c r="Q38" s="124">
        <v>1029</v>
      </c>
      <c r="R38" s="124">
        <v>304</v>
      </c>
      <c r="S38" s="124">
        <v>357634</v>
      </c>
      <c r="T38" s="124">
        <v>2701</v>
      </c>
      <c r="U38" s="124">
        <v>1185</v>
      </c>
      <c r="V38" s="124">
        <v>418</v>
      </c>
      <c r="W38" s="125" t="s">
        <v>136</v>
      </c>
      <c r="X38" s="125" t="s">
        <v>136</v>
      </c>
      <c r="Y38" s="125" t="s">
        <v>136</v>
      </c>
      <c r="Z38" s="124">
        <v>175240</v>
      </c>
      <c r="AA38" s="124">
        <v>175240</v>
      </c>
      <c r="AB38" s="124">
        <v>0</v>
      </c>
      <c r="AC38" s="124">
        <v>48760922</v>
      </c>
      <c r="AD38" s="124">
        <v>171608</v>
      </c>
      <c r="AE38" s="126">
        <v>48932530</v>
      </c>
      <c r="AY38" s="128"/>
      <c r="AZ38" s="128"/>
    </row>
    <row r="39" spans="1:52" s="127" customFormat="1" ht="15" customHeight="1">
      <c r="A39" s="123" t="s">
        <v>172</v>
      </c>
      <c r="B39" s="124">
        <v>11439</v>
      </c>
      <c r="C39" s="124">
        <v>306</v>
      </c>
      <c r="D39" s="124">
        <v>8</v>
      </c>
      <c r="E39" s="124">
        <v>119526</v>
      </c>
      <c r="F39" s="124">
        <v>1660</v>
      </c>
      <c r="G39" s="124">
        <v>633</v>
      </c>
      <c r="H39" s="124">
        <v>31445</v>
      </c>
      <c r="I39" s="124">
        <v>228285</v>
      </c>
      <c r="J39" s="124">
        <v>674</v>
      </c>
      <c r="K39" s="124">
        <v>403</v>
      </c>
      <c r="L39" s="124">
        <v>3934</v>
      </c>
      <c r="M39" s="124">
        <v>1948</v>
      </c>
      <c r="N39" s="124">
        <v>13</v>
      </c>
      <c r="O39" s="124">
        <v>810</v>
      </c>
      <c r="P39" s="124">
        <v>130965</v>
      </c>
      <c r="Q39" s="124">
        <v>1966</v>
      </c>
      <c r="R39" s="124">
        <v>641</v>
      </c>
      <c r="S39" s="124">
        <v>259730</v>
      </c>
      <c r="T39" s="124">
        <v>4608</v>
      </c>
      <c r="U39" s="124">
        <v>2351</v>
      </c>
      <c r="V39" s="124">
        <v>823</v>
      </c>
      <c r="W39" s="125" t="s">
        <v>136</v>
      </c>
      <c r="X39" s="125" t="s">
        <v>136</v>
      </c>
      <c r="Y39" s="125" t="s">
        <v>136</v>
      </c>
      <c r="Z39" s="124">
        <v>156917</v>
      </c>
      <c r="AA39" s="124">
        <v>156917</v>
      </c>
      <c r="AB39" s="124">
        <v>0</v>
      </c>
      <c r="AC39" s="124">
        <v>35163500</v>
      </c>
      <c r="AD39" s="124">
        <v>339811</v>
      </c>
      <c r="AE39" s="126">
        <v>35503311</v>
      </c>
      <c r="AY39" s="128"/>
      <c r="AZ39" s="128"/>
    </row>
    <row r="40" spans="1:52" s="127" customFormat="1" ht="15" customHeight="1">
      <c r="A40" s="123" t="s">
        <v>173</v>
      </c>
      <c r="B40" s="124">
        <v>1889</v>
      </c>
      <c r="C40" s="124">
        <v>121</v>
      </c>
      <c r="D40" s="124">
        <v>13</v>
      </c>
      <c r="E40" s="124">
        <v>30320</v>
      </c>
      <c r="F40" s="124">
        <v>723</v>
      </c>
      <c r="G40" s="124">
        <v>1086</v>
      </c>
      <c r="H40" s="124">
        <v>4010</v>
      </c>
      <c r="I40" s="124">
        <v>43212</v>
      </c>
      <c r="J40" s="124">
        <v>225</v>
      </c>
      <c r="K40" s="124">
        <v>142</v>
      </c>
      <c r="L40" s="124">
        <v>1342</v>
      </c>
      <c r="M40" s="124">
        <v>882</v>
      </c>
      <c r="N40" s="124">
        <v>15</v>
      </c>
      <c r="O40" s="124">
        <v>1109</v>
      </c>
      <c r="P40" s="124">
        <v>32209</v>
      </c>
      <c r="Q40" s="124">
        <v>844</v>
      </c>
      <c r="R40" s="124">
        <v>1099</v>
      </c>
      <c r="S40" s="124">
        <v>47222</v>
      </c>
      <c r="T40" s="124">
        <v>1567</v>
      </c>
      <c r="U40" s="124">
        <v>1024</v>
      </c>
      <c r="V40" s="124">
        <v>1124</v>
      </c>
      <c r="W40" s="125" t="s">
        <v>136</v>
      </c>
      <c r="X40" s="125" t="s">
        <v>136</v>
      </c>
      <c r="Y40" s="125" t="s">
        <v>136</v>
      </c>
      <c r="Z40" s="124">
        <v>37283</v>
      </c>
      <c r="AA40" s="124">
        <v>37283</v>
      </c>
      <c r="AB40" s="124">
        <v>0</v>
      </c>
      <c r="AC40" s="124">
        <v>7045694</v>
      </c>
      <c r="AD40" s="124">
        <v>290049</v>
      </c>
      <c r="AE40" s="126">
        <v>7335743</v>
      </c>
      <c r="AY40" s="128"/>
      <c r="AZ40" s="128"/>
    </row>
    <row r="41" spans="1:52" s="127" customFormat="1" ht="15" customHeight="1">
      <c r="A41" s="123" t="s">
        <v>174</v>
      </c>
      <c r="B41" s="124">
        <v>6361</v>
      </c>
      <c r="C41" s="124">
        <v>52</v>
      </c>
      <c r="D41" s="124">
        <v>2</v>
      </c>
      <c r="E41" s="124">
        <v>41148</v>
      </c>
      <c r="F41" s="124">
        <v>408</v>
      </c>
      <c r="G41" s="124">
        <v>143</v>
      </c>
      <c r="H41" s="124">
        <v>15585</v>
      </c>
      <c r="I41" s="124">
        <v>88770</v>
      </c>
      <c r="J41" s="124">
        <v>132</v>
      </c>
      <c r="K41" s="124">
        <v>62</v>
      </c>
      <c r="L41" s="124">
        <v>1158</v>
      </c>
      <c r="M41" s="124">
        <v>521</v>
      </c>
      <c r="N41" s="124">
        <v>2</v>
      </c>
      <c r="O41" s="124">
        <v>199</v>
      </c>
      <c r="P41" s="124">
        <v>47509</v>
      </c>
      <c r="Q41" s="124">
        <v>460</v>
      </c>
      <c r="R41" s="124">
        <v>145</v>
      </c>
      <c r="S41" s="124">
        <v>104355</v>
      </c>
      <c r="T41" s="124">
        <v>1290</v>
      </c>
      <c r="U41" s="124">
        <v>583</v>
      </c>
      <c r="V41" s="124">
        <v>201</v>
      </c>
      <c r="W41" s="125" t="s">
        <v>136</v>
      </c>
      <c r="X41" s="125" t="s">
        <v>136</v>
      </c>
      <c r="Y41" s="125" t="s">
        <v>136</v>
      </c>
      <c r="Z41" s="124">
        <v>50646</v>
      </c>
      <c r="AA41" s="124">
        <v>50646</v>
      </c>
      <c r="AB41" s="124">
        <v>0</v>
      </c>
      <c r="AC41" s="124">
        <v>13922280</v>
      </c>
      <c r="AD41" s="124">
        <v>82714</v>
      </c>
      <c r="AE41" s="126">
        <v>14004994</v>
      </c>
      <c r="AY41" s="128"/>
      <c r="AZ41" s="128"/>
    </row>
    <row r="42" spans="1:52" s="127" customFormat="1" ht="15" customHeight="1">
      <c r="A42" s="123" t="s">
        <v>175</v>
      </c>
      <c r="B42" s="124">
        <v>776</v>
      </c>
      <c r="C42" s="124">
        <v>5</v>
      </c>
      <c r="D42" s="124">
        <v>0</v>
      </c>
      <c r="E42" s="124">
        <v>8642</v>
      </c>
      <c r="F42" s="124">
        <v>26</v>
      </c>
      <c r="G42" s="124">
        <v>7</v>
      </c>
      <c r="H42" s="124">
        <v>1896</v>
      </c>
      <c r="I42" s="124">
        <v>14631</v>
      </c>
      <c r="J42" s="124">
        <v>20</v>
      </c>
      <c r="K42" s="124">
        <v>6</v>
      </c>
      <c r="L42" s="124">
        <v>54</v>
      </c>
      <c r="M42" s="124">
        <v>29</v>
      </c>
      <c r="N42" s="124">
        <v>0</v>
      </c>
      <c r="O42" s="124">
        <v>9</v>
      </c>
      <c r="P42" s="124">
        <v>9418</v>
      </c>
      <c r="Q42" s="124">
        <v>31</v>
      </c>
      <c r="R42" s="124">
        <v>7</v>
      </c>
      <c r="S42" s="124">
        <v>16527</v>
      </c>
      <c r="T42" s="124">
        <v>74</v>
      </c>
      <c r="U42" s="124">
        <v>35</v>
      </c>
      <c r="V42" s="124">
        <v>9</v>
      </c>
      <c r="W42" s="125" t="s">
        <v>136</v>
      </c>
      <c r="X42" s="125" t="s">
        <v>136</v>
      </c>
      <c r="Y42" s="125" t="s">
        <v>136</v>
      </c>
      <c r="Z42" s="124">
        <v>10010</v>
      </c>
      <c r="AA42" s="124">
        <v>10010</v>
      </c>
      <c r="AB42" s="124">
        <v>0</v>
      </c>
      <c r="AC42" s="124">
        <v>2224929</v>
      </c>
      <c r="AD42" s="124">
        <v>3462</v>
      </c>
      <c r="AE42" s="126">
        <v>2228391</v>
      </c>
      <c r="AY42" s="128"/>
      <c r="AZ42" s="128"/>
    </row>
    <row r="43" spans="1:52" s="127" customFormat="1" ht="15" customHeight="1">
      <c r="A43" s="123" t="s">
        <v>176</v>
      </c>
      <c r="B43" s="124">
        <v>643</v>
      </c>
      <c r="C43" s="124">
        <v>15</v>
      </c>
      <c r="D43" s="124">
        <v>0</v>
      </c>
      <c r="E43" s="124">
        <v>12220</v>
      </c>
      <c r="F43" s="124">
        <v>385</v>
      </c>
      <c r="G43" s="124">
        <v>138</v>
      </c>
      <c r="H43" s="124">
        <v>1570</v>
      </c>
      <c r="I43" s="124">
        <v>22475</v>
      </c>
      <c r="J43" s="124">
        <v>33</v>
      </c>
      <c r="K43" s="124">
        <v>16</v>
      </c>
      <c r="L43" s="124">
        <v>916</v>
      </c>
      <c r="M43" s="124">
        <v>467</v>
      </c>
      <c r="N43" s="124">
        <v>0</v>
      </c>
      <c r="O43" s="124">
        <v>185</v>
      </c>
      <c r="P43" s="124">
        <v>12863</v>
      </c>
      <c r="Q43" s="124">
        <v>400</v>
      </c>
      <c r="R43" s="124">
        <v>138</v>
      </c>
      <c r="S43" s="124">
        <v>24045</v>
      </c>
      <c r="T43" s="124">
        <v>949</v>
      </c>
      <c r="U43" s="124">
        <v>483</v>
      </c>
      <c r="V43" s="124">
        <v>185</v>
      </c>
      <c r="W43" s="125" t="s">
        <v>136</v>
      </c>
      <c r="X43" s="125" t="s">
        <v>136</v>
      </c>
      <c r="Y43" s="125" t="s">
        <v>136</v>
      </c>
      <c r="Z43" s="124">
        <v>15361</v>
      </c>
      <c r="AA43" s="124">
        <v>15361</v>
      </c>
      <c r="AB43" s="124">
        <v>0</v>
      </c>
      <c r="AC43" s="124">
        <v>3260321</v>
      </c>
      <c r="AD43" s="124">
        <v>59448</v>
      </c>
      <c r="AE43" s="126">
        <v>3319769</v>
      </c>
      <c r="AY43" s="128"/>
      <c r="AZ43" s="128"/>
    </row>
    <row r="44" spans="1:52" s="127" customFormat="1" ht="15" customHeight="1">
      <c r="A44" s="123" t="s">
        <v>177</v>
      </c>
      <c r="B44" s="124">
        <v>1822</v>
      </c>
      <c r="C44" s="124">
        <v>16</v>
      </c>
      <c r="D44" s="124">
        <v>0</v>
      </c>
      <c r="E44" s="124">
        <v>16105</v>
      </c>
      <c r="F44" s="124">
        <v>119</v>
      </c>
      <c r="G44" s="124">
        <v>58</v>
      </c>
      <c r="H44" s="124">
        <v>4828</v>
      </c>
      <c r="I44" s="124">
        <v>31104</v>
      </c>
      <c r="J44" s="124">
        <v>40</v>
      </c>
      <c r="K44" s="124">
        <v>16</v>
      </c>
      <c r="L44" s="124">
        <v>332</v>
      </c>
      <c r="M44" s="124">
        <v>130</v>
      </c>
      <c r="N44" s="124">
        <v>0</v>
      </c>
      <c r="O44" s="124">
        <v>69</v>
      </c>
      <c r="P44" s="124">
        <v>17927</v>
      </c>
      <c r="Q44" s="124">
        <v>135</v>
      </c>
      <c r="R44" s="124">
        <v>58</v>
      </c>
      <c r="S44" s="124">
        <v>35932</v>
      </c>
      <c r="T44" s="124">
        <v>372</v>
      </c>
      <c r="U44" s="124">
        <v>146</v>
      </c>
      <c r="V44" s="124">
        <v>69</v>
      </c>
      <c r="W44" s="125" t="s">
        <v>136</v>
      </c>
      <c r="X44" s="125" t="s">
        <v>136</v>
      </c>
      <c r="Y44" s="125" t="s">
        <v>136</v>
      </c>
      <c r="Z44" s="124">
        <v>21029</v>
      </c>
      <c r="AA44" s="124">
        <v>21029</v>
      </c>
      <c r="AB44" s="124">
        <v>0</v>
      </c>
      <c r="AC44" s="124">
        <v>4858121</v>
      </c>
      <c r="AD44" s="124">
        <v>22061</v>
      </c>
      <c r="AE44" s="126">
        <v>4880182</v>
      </c>
      <c r="AY44" s="128"/>
      <c r="AZ44" s="128"/>
    </row>
    <row r="45" spans="1:52" s="127" customFormat="1" ht="15" customHeight="1">
      <c r="A45" s="123" t="s">
        <v>178</v>
      </c>
      <c r="B45" s="124">
        <v>3592</v>
      </c>
      <c r="C45" s="124">
        <v>85</v>
      </c>
      <c r="D45" s="124">
        <v>3</v>
      </c>
      <c r="E45" s="124">
        <v>41820</v>
      </c>
      <c r="F45" s="124">
        <v>752</v>
      </c>
      <c r="G45" s="124">
        <v>555</v>
      </c>
      <c r="H45" s="124">
        <v>8690</v>
      </c>
      <c r="I45" s="124">
        <v>78464</v>
      </c>
      <c r="J45" s="124">
        <v>174</v>
      </c>
      <c r="K45" s="124">
        <v>104</v>
      </c>
      <c r="L45" s="124">
        <v>1609</v>
      </c>
      <c r="M45" s="124">
        <v>966</v>
      </c>
      <c r="N45" s="124">
        <v>5</v>
      </c>
      <c r="O45" s="124">
        <v>792</v>
      </c>
      <c r="P45" s="124">
        <v>45412</v>
      </c>
      <c r="Q45" s="124">
        <v>837</v>
      </c>
      <c r="R45" s="124">
        <v>558</v>
      </c>
      <c r="S45" s="124">
        <v>87154</v>
      </c>
      <c r="T45" s="124">
        <v>1783</v>
      </c>
      <c r="U45" s="124">
        <v>1070</v>
      </c>
      <c r="V45" s="124">
        <v>797</v>
      </c>
      <c r="W45" s="125" t="s">
        <v>136</v>
      </c>
      <c r="X45" s="125" t="s">
        <v>136</v>
      </c>
      <c r="Y45" s="125" t="s">
        <v>136</v>
      </c>
      <c r="Z45" s="124">
        <v>49060</v>
      </c>
      <c r="AA45" s="124">
        <v>49060</v>
      </c>
      <c r="AB45" s="124">
        <v>0</v>
      </c>
      <c r="AC45" s="124">
        <v>11913178</v>
      </c>
      <c r="AD45" s="124">
        <v>214228</v>
      </c>
      <c r="AE45" s="126">
        <v>12127406</v>
      </c>
      <c r="AY45" s="128"/>
      <c r="AZ45" s="128"/>
    </row>
    <row r="46" spans="1:52" s="127" customFormat="1" ht="15" customHeight="1">
      <c r="A46" s="123" t="s">
        <v>179</v>
      </c>
      <c r="B46" s="124">
        <v>977</v>
      </c>
      <c r="C46" s="124">
        <v>2</v>
      </c>
      <c r="D46" s="124">
        <v>0</v>
      </c>
      <c r="E46" s="124">
        <v>13121</v>
      </c>
      <c r="F46" s="124">
        <v>47</v>
      </c>
      <c r="G46" s="124">
        <v>9</v>
      </c>
      <c r="H46" s="124">
        <v>2434</v>
      </c>
      <c r="I46" s="124">
        <v>22494</v>
      </c>
      <c r="J46" s="124">
        <v>5</v>
      </c>
      <c r="K46" s="124">
        <v>2</v>
      </c>
      <c r="L46" s="124">
        <v>121</v>
      </c>
      <c r="M46" s="124">
        <v>58</v>
      </c>
      <c r="N46" s="124">
        <v>0</v>
      </c>
      <c r="O46" s="124">
        <v>11</v>
      </c>
      <c r="P46" s="124">
        <v>14098</v>
      </c>
      <c r="Q46" s="124">
        <v>49</v>
      </c>
      <c r="R46" s="124">
        <v>9</v>
      </c>
      <c r="S46" s="124">
        <v>24928</v>
      </c>
      <c r="T46" s="124">
        <v>126</v>
      </c>
      <c r="U46" s="124">
        <v>60</v>
      </c>
      <c r="V46" s="124">
        <v>11</v>
      </c>
      <c r="W46" s="125" t="s">
        <v>136</v>
      </c>
      <c r="X46" s="125" t="s">
        <v>136</v>
      </c>
      <c r="Y46" s="125" t="s">
        <v>136</v>
      </c>
      <c r="Z46" s="124">
        <v>15994</v>
      </c>
      <c r="AA46" s="124">
        <v>15994</v>
      </c>
      <c r="AB46" s="124">
        <v>0</v>
      </c>
      <c r="AC46" s="124">
        <v>3351226</v>
      </c>
      <c r="AD46" s="124">
        <v>7109</v>
      </c>
      <c r="AE46" s="126">
        <v>3358335</v>
      </c>
      <c r="AY46" s="128"/>
      <c r="AZ46" s="128"/>
    </row>
    <row r="47" spans="1:52" s="127" customFormat="1" ht="15" customHeight="1">
      <c r="A47" s="123" t="s">
        <v>180</v>
      </c>
      <c r="B47" s="124">
        <v>1138</v>
      </c>
      <c r="C47" s="124">
        <v>4</v>
      </c>
      <c r="D47" s="124">
        <v>0</v>
      </c>
      <c r="E47" s="124">
        <v>11193</v>
      </c>
      <c r="F47" s="124">
        <v>25</v>
      </c>
      <c r="G47" s="124">
        <v>15</v>
      </c>
      <c r="H47" s="124">
        <v>2746</v>
      </c>
      <c r="I47" s="124">
        <v>20379</v>
      </c>
      <c r="J47" s="124">
        <v>8</v>
      </c>
      <c r="K47" s="124">
        <v>4</v>
      </c>
      <c r="L47" s="124">
        <v>61</v>
      </c>
      <c r="M47" s="124">
        <v>27</v>
      </c>
      <c r="N47" s="124">
        <v>0</v>
      </c>
      <c r="O47" s="124">
        <v>19</v>
      </c>
      <c r="P47" s="124">
        <v>12331</v>
      </c>
      <c r="Q47" s="124">
        <v>29</v>
      </c>
      <c r="R47" s="124">
        <v>15</v>
      </c>
      <c r="S47" s="124">
        <v>23125</v>
      </c>
      <c r="T47" s="124">
        <v>69</v>
      </c>
      <c r="U47" s="124">
        <v>31</v>
      </c>
      <c r="V47" s="124">
        <v>19</v>
      </c>
      <c r="W47" s="125" t="s">
        <v>136</v>
      </c>
      <c r="X47" s="125" t="s">
        <v>136</v>
      </c>
      <c r="Y47" s="125" t="s">
        <v>136</v>
      </c>
      <c r="Z47" s="124">
        <v>13085</v>
      </c>
      <c r="AA47" s="124">
        <v>13085</v>
      </c>
      <c r="AB47" s="124">
        <v>0</v>
      </c>
      <c r="AC47" s="124">
        <v>3055210</v>
      </c>
      <c r="AD47" s="124">
        <v>6218</v>
      </c>
      <c r="AE47" s="126">
        <v>3061428</v>
      </c>
      <c r="AY47" s="128"/>
      <c r="AZ47" s="128"/>
    </row>
    <row r="48" spans="1:52" s="127" customFormat="1" ht="15" customHeight="1">
      <c r="A48" s="123" t="s">
        <v>181</v>
      </c>
      <c r="B48" s="124">
        <v>10</v>
      </c>
      <c r="C48" s="124">
        <v>0</v>
      </c>
      <c r="D48" s="124">
        <v>0</v>
      </c>
      <c r="E48" s="124">
        <v>150</v>
      </c>
      <c r="F48" s="124">
        <v>0</v>
      </c>
      <c r="G48" s="124">
        <v>0</v>
      </c>
      <c r="H48" s="124">
        <v>25</v>
      </c>
      <c r="I48" s="124">
        <v>243</v>
      </c>
      <c r="J48" s="124">
        <v>0</v>
      </c>
      <c r="K48" s="124">
        <v>0</v>
      </c>
      <c r="L48" s="124">
        <v>0</v>
      </c>
      <c r="M48" s="124">
        <v>0</v>
      </c>
      <c r="N48" s="124">
        <v>0</v>
      </c>
      <c r="O48" s="124">
        <v>0</v>
      </c>
      <c r="P48" s="124">
        <v>160</v>
      </c>
      <c r="Q48" s="124">
        <v>0</v>
      </c>
      <c r="R48" s="124">
        <v>0</v>
      </c>
      <c r="S48" s="124">
        <v>268</v>
      </c>
      <c r="T48" s="124">
        <v>0</v>
      </c>
      <c r="U48" s="124">
        <v>0</v>
      </c>
      <c r="V48" s="124">
        <v>0</v>
      </c>
      <c r="W48" s="125" t="s">
        <v>136</v>
      </c>
      <c r="X48" s="125" t="s">
        <v>136</v>
      </c>
      <c r="Y48" s="125" t="s">
        <v>136</v>
      </c>
      <c r="Z48" s="124">
        <v>178</v>
      </c>
      <c r="AA48" s="124">
        <v>178</v>
      </c>
      <c r="AB48" s="124">
        <v>0</v>
      </c>
      <c r="AC48" s="124">
        <v>38172</v>
      </c>
      <c r="AD48" s="124">
        <v>0</v>
      </c>
      <c r="AE48" s="126">
        <v>38172</v>
      </c>
      <c r="AY48" s="128"/>
      <c r="AZ48" s="128"/>
    </row>
    <row r="49" spans="1:52" s="127" customFormat="1" ht="15" customHeight="1">
      <c r="A49" s="123" t="s">
        <v>182</v>
      </c>
      <c r="B49" s="124">
        <v>338</v>
      </c>
      <c r="C49" s="124">
        <v>0</v>
      </c>
      <c r="D49" s="124">
        <v>0</v>
      </c>
      <c r="E49" s="124">
        <v>2703</v>
      </c>
      <c r="F49" s="124">
        <v>7</v>
      </c>
      <c r="G49" s="124">
        <v>2</v>
      </c>
      <c r="H49" s="124">
        <v>894</v>
      </c>
      <c r="I49" s="124">
        <v>5318</v>
      </c>
      <c r="J49" s="124">
        <v>0</v>
      </c>
      <c r="K49" s="124">
        <v>0</v>
      </c>
      <c r="L49" s="124">
        <v>17</v>
      </c>
      <c r="M49" s="124">
        <v>9</v>
      </c>
      <c r="N49" s="124">
        <v>0</v>
      </c>
      <c r="O49" s="124">
        <v>3</v>
      </c>
      <c r="P49" s="124">
        <v>3041</v>
      </c>
      <c r="Q49" s="124">
        <v>7</v>
      </c>
      <c r="R49" s="124">
        <v>2</v>
      </c>
      <c r="S49" s="124">
        <v>6212</v>
      </c>
      <c r="T49" s="124">
        <v>17</v>
      </c>
      <c r="U49" s="124">
        <v>9</v>
      </c>
      <c r="V49" s="124">
        <v>3</v>
      </c>
      <c r="W49" s="125" t="s">
        <v>136</v>
      </c>
      <c r="X49" s="125" t="s">
        <v>136</v>
      </c>
      <c r="Y49" s="125" t="s">
        <v>136</v>
      </c>
      <c r="Z49" s="124">
        <v>3251</v>
      </c>
      <c r="AA49" s="124">
        <v>3251</v>
      </c>
      <c r="AB49" s="124">
        <v>0</v>
      </c>
      <c r="AC49" s="124">
        <v>818420</v>
      </c>
      <c r="AD49" s="124">
        <v>810</v>
      </c>
      <c r="AE49" s="126">
        <v>819230</v>
      </c>
      <c r="AY49" s="128"/>
      <c r="AZ49" s="128"/>
    </row>
    <row r="50" spans="1:52" s="127" customFormat="1" ht="15" customHeight="1">
      <c r="A50" s="123" t="s">
        <v>183</v>
      </c>
      <c r="B50" s="124">
        <v>2282</v>
      </c>
      <c r="C50" s="124">
        <v>21</v>
      </c>
      <c r="D50" s="124">
        <v>0</v>
      </c>
      <c r="E50" s="124">
        <v>18524</v>
      </c>
      <c r="F50" s="124">
        <v>141</v>
      </c>
      <c r="G50" s="124">
        <v>63</v>
      </c>
      <c r="H50" s="124">
        <v>5399</v>
      </c>
      <c r="I50" s="124">
        <v>33267</v>
      </c>
      <c r="J50" s="124">
        <v>51</v>
      </c>
      <c r="K50" s="124">
        <v>22</v>
      </c>
      <c r="L50" s="124">
        <v>343</v>
      </c>
      <c r="M50" s="124">
        <v>167</v>
      </c>
      <c r="N50" s="124">
        <v>0</v>
      </c>
      <c r="O50" s="124">
        <v>84</v>
      </c>
      <c r="P50" s="124">
        <v>20806</v>
      </c>
      <c r="Q50" s="124">
        <v>162</v>
      </c>
      <c r="R50" s="124">
        <v>63</v>
      </c>
      <c r="S50" s="124">
        <v>38666</v>
      </c>
      <c r="T50" s="124">
        <v>394</v>
      </c>
      <c r="U50" s="124">
        <v>189</v>
      </c>
      <c r="V50" s="124">
        <v>84</v>
      </c>
      <c r="W50" s="125" t="s">
        <v>136</v>
      </c>
      <c r="X50" s="125" t="s">
        <v>136</v>
      </c>
      <c r="Y50" s="125" t="s">
        <v>136</v>
      </c>
      <c r="Z50" s="124">
        <v>22384</v>
      </c>
      <c r="AA50" s="124">
        <v>22384</v>
      </c>
      <c r="AB50" s="124">
        <v>0</v>
      </c>
      <c r="AC50" s="124">
        <v>5483707</v>
      </c>
      <c r="AD50" s="124">
        <v>30949</v>
      </c>
      <c r="AE50" s="126">
        <v>5514656</v>
      </c>
      <c r="AY50" s="128"/>
      <c r="AZ50" s="128"/>
    </row>
    <row r="51" spans="1:52" s="127" customFormat="1" ht="15" customHeight="1">
      <c r="A51" s="123" t="s">
        <v>184</v>
      </c>
      <c r="B51" s="124">
        <v>1192</v>
      </c>
      <c r="C51" s="124">
        <v>34</v>
      </c>
      <c r="D51" s="124">
        <v>0</v>
      </c>
      <c r="E51" s="124">
        <v>15748</v>
      </c>
      <c r="F51" s="124">
        <v>222</v>
      </c>
      <c r="G51" s="124">
        <v>46</v>
      </c>
      <c r="H51" s="124">
        <v>2909</v>
      </c>
      <c r="I51" s="124">
        <v>26166</v>
      </c>
      <c r="J51" s="124">
        <v>84</v>
      </c>
      <c r="K51" s="124">
        <v>41</v>
      </c>
      <c r="L51" s="124">
        <v>553</v>
      </c>
      <c r="M51" s="124">
        <v>243</v>
      </c>
      <c r="N51" s="124">
        <v>0</v>
      </c>
      <c r="O51" s="124">
        <v>63</v>
      </c>
      <c r="P51" s="124">
        <v>16940</v>
      </c>
      <c r="Q51" s="124">
        <v>256</v>
      </c>
      <c r="R51" s="124">
        <v>46</v>
      </c>
      <c r="S51" s="124">
        <v>29075</v>
      </c>
      <c r="T51" s="124">
        <v>637</v>
      </c>
      <c r="U51" s="124">
        <v>284</v>
      </c>
      <c r="V51" s="124">
        <v>63</v>
      </c>
      <c r="W51" s="125" t="s">
        <v>136</v>
      </c>
      <c r="X51" s="125" t="s">
        <v>136</v>
      </c>
      <c r="Y51" s="125" t="s">
        <v>136</v>
      </c>
      <c r="Z51" s="124">
        <v>19449</v>
      </c>
      <c r="AA51" s="124">
        <v>19449</v>
      </c>
      <c r="AB51" s="124">
        <v>0</v>
      </c>
      <c r="AC51" s="124">
        <v>3948892</v>
      </c>
      <c r="AD51" s="124">
        <v>29366</v>
      </c>
      <c r="AE51" s="126">
        <v>3978258</v>
      </c>
      <c r="AY51" s="128"/>
      <c r="AZ51" s="128"/>
    </row>
    <row r="52" spans="1:52" s="127" customFormat="1" ht="15" customHeight="1">
      <c r="A52" s="123" t="s">
        <v>185</v>
      </c>
      <c r="B52" s="124">
        <v>4997</v>
      </c>
      <c r="C52" s="124">
        <v>35</v>
      </c>
      <c r="D52" s="124">
        <v>0</v>
      </c>
      <c r="E52" s="124">
        <v>34346</v>
      </c>
      <c r="F52" s="124">
        <v>160</v>
      </c>
      <c r="G52" s="124">
        <v>30</v>
      </c>
      <c r="H52" s="124">
        <v>13066</v>
      </c>
      <c r="I52" s="124">
        <v>68652</v>
      </c>
      <c r="J52" s="124">
        <v>92</v>
      </c>
      <c r="K52" s="124">
        <v>40</v>
      </c>
      <c r="L52" s="124">
        <v>457</v>
      </c>
      <c r="M52" s="124">
        <v>184</v>
      </c>
      <c r="N52" s="124">
        <v>0</v>
      </c>
      <c r="O52" s="124">
        <v>37</v>
      </c>
      <c r="P52" s="124">
        <v>39343</v>
      </c>
      <c r="Q52" s="124">
        <v>195</v>
      </c>
      <c r="R52" s="124">
        <v>30</v>
      </c>
      <c r="S52" s="124">
        <v>81718</v>
      </c>
      <c r="T52" s="124">
        <v>549</v>
      </c>
      <c r="U52" s="124">
        <v>224</v>
      </c>
      <c r="V52" s="124">
        <v>37</v>
      </c>
      <c r="W52" s="125" t="s">
        <v>136</v>
      </c>
      <c r="X52" s="125" t="s">
        <v>136</v>
      </c>
      <c r="Y52" s="125" t="s">
        <v>136</v>
      </c>
      <c r="Z52" s="124">
        <v>41336</v>
      </c>
      <c r="AA52" s="124">
        <v>41336</v>
      </c>
      <c r="AB52" s="124">
        <v>0</v>
      </c>
      <c r="AC52" s="124">
        <v>10939695</v>
      </c>
      <c r="AD52" s="124">
        <v>23868</v>
      </c>
      <c r="AE52" s="126">
        <v>10963563</v>
      </c>
      <c r="AY52" s="128"/>
      <c r="AZ52" s="128"/>
    </row>
    <row r="53" spans="1:52" s="127" customFormat="1" ht="15" customHeight="1">
      <c r="A53" s="123" t="s">
        <v>186</v>
      </c>
      <c r="B53" s="124">
        <v>642</v>
      </c>
      <c r="C53" s="124">
        <v>12</v>
      </c>
      <c r="D53" s="124">
        <v>0</v>
      </c>
      <c r="E53" s="124">
        <v>4706</v>
      </c>
      <c r="F53" s="124">
        <v>40</v>
      </c>
      <c r="G53" s="124">
        <v>13</v>
      </c>
      <c r="H53" s="124">
        <v>1820</v>
      </c>
      <c r="I53" s="124">
        <v>10357</v>
      </c>
      <c r="J53" s="124">
        <v>29</v>
      </c>
      <c r="K53" s="124">
        <v>12</v>
      </c>
      <c r="L53" s="124">
        <v>107</v>
      </c>
      <c r="M53" s="124">
        <v>49</v>
      </c>
      <c r="N53" s="124">
        <v>0</v>
      </c>
      <c r="O53" s="124">
        <v>17</v>
      </c>
      <c r="P53" s="124">
        <v>5348</v>
      </c>
      <c r="Q53" s="124">
        <v>52</v>
      </c>
      <c r="R53" s="124">
        <v>13</v>
      </c>
      <c r="S53" s="124">
        <v>12177</v>
      </c>
      <c r="T53" s="124">
        <v>136</v>
      </c>
      <c r="U53" s="124">
        <v>61</v>
      </c>
      <c r="V53" s="124">
        <v>17</v>
      </c>
      <c r="W53" s="125" t="s">
        <v>136</v>
      </c>
      <c r="X53" s="125" t="s">
        <v>136</v>
      </c>
      <c r="Y53" s="125" t="s">
        <v>136</v>
      </c>
      <c r="Z53" s="124">
        <v>5671</v>
      </c>
      <c r="AA53" s="124">
        <v>5671</v>
      </c>
      <c r="AB53" s="124">
        <v>0</v>
      </c>
      <c r="AC53" s="124">
        <v>1604106</v>
      </c>
      <c r="AD53" s="124">
        <v>9017</v>
      </c>
      <c r="AE53" s="126">
        <v>1613123</v>
      </c>
      <c r="AY53" s="128"/>
      <c r="AZ53" s="128"/>
    </row>
    <row r="54" spans="1:52" s="127" customFormat="1" ht="15" customHeight="1">
      <c r="A54" s="123" t="s">
        <v>187</v>
      </c>
      <c r="B54" s="124">
        <v>430</v>
      </c>
      <c r="C54" s="124">
        <v>0</v>
      </c>
      <c r="D54" s="124">
        <v>0</v>
      </c>
      <c r="E54" s="124">
        <v>3855</v>
      </c>
      <c r="F54" s="124">
        <v>10</v>
      </c>
      <c r="G54" s="124">
        <v>1</v>
      </c>
      <c r="H54" s="124">
        <v>1118</v>
      </c>
      <c r="I54" s="124">
        <v>8187</v>
      </c>
      <c r="J54" s="124">
        <v>0</v>
      </c>
      <c r="K54" s="124">
        <v>0</v>
      </c>
      <c r="L54" s="124">
        <v>26</v>
      </c>
      <c r="M54" s="124">
        <v>10</v>
      </c>
      <c r="N54" s="124">
        <v>0</v>
      </c>
      <c r="O54" s="124">
        <v>1</v>
      </c>
      <c r="P54" s="124">
        <v>4285</v>
      </c>
      <c r="Q54" s="124">
        <v>10</v>
      </c>
      <c r="R54" s="124">
        <v>1</v>
      </c>
      <c r="S54" s="124">
        <v>9305</v>
      </c>
      <c r="T54" s="124">
        <v>26</v>
      </c>
      <c r="U54" s="124">
        <v>10</v>
      </c>
      <c r="V54" s="124">
        <v>1</v>
      </c>
      <c r="W54" s="125" t="s">
        <v>136</v>
      </c>
      <c r="X54" s="125" t="s">
        <v>136</v>
      </c>
      <c r="Y54" s="125" t="s">
        <v>136</v>
      </c>
      <c r="Z54" s="124">
        <v>4616</v>
      </c>
      <c r="AA54" s="124">
        <v>4616</v>
      </c>
      <c r="AB54" s="124">
        <v>0</v>
      </c>
      <c r="AC54" s="124">
        <v>1190292</v>
      </c>
      <c r="AD54" s="124">
        <v>1531</v>
      </c>
      <c r="AE54" s="126">
        <v>1191823</v>
      </c>
      <c r="AY54" s="128"/>
      <c r="AZ54" s="128"/>
    </row>
    <row r="55" spans="1:52" s="127" customFormat="1" ht="15" customHeight="1">
      <c r="A55" s="123" t="s">
        <v>188</v>
      </c>
      <c r="B55" s="124">
        <v>61</v>
      </c>
      <c r="C55" s="124">
        <v>0</v>
      </c>
      <c r="D55" s="124">
        <v>0</v>
      </c>
      <c r="E55" s="124">
        <v>909</v>
      </c>
      <c r="F55" s="124">
        <v>2</v>
      </c>
      <c r="G55" s="124">
        <v>0</v>
      </c>
      <c r="H55" s="124">
        <v>139</v>
      </c>
      <c r="I55" s="124">
        <v>1562</v>
      </c>
      <c r="J55" s="124">
        <v>0</v>
      </c>
      <c r="K55" s="124">
        <v>0</v>
      </c>
      <c r="L55" s="124">
        <v>4</v>
      </c>
      <c r="M55" s="124">
        <v>2</v>
      </c>
      <c r="N55" s="124">
        <v>0</v>
      </c>
      <c r="O55" s="124">
        <v>0</v>
      </c>
      <c r="P55" s="124">
        <v>970</v>
      </c>
      <c r="Q55" s="124">
        <v>2</v>
      </c>
      <c r="R55" s="124">
        <v>0</v>
      </c>
      <c r="S55" s="124">
        <v>1701</v>
      </c>
      <c r="T55" s="124">
        <v>4</v>
      </c>
      <c r="U55" s="124">
        <v>2</v>
      </c>
      <c r="V55" s="124">
        <v>0</v>
      </c>
      <c r="W55" s="125" t="s">
        <v>136</v>
      </c>
      <c r="X55" s="125" t="s">
        <v>136</v>
      </c>
      <c r="Y55" s="125" t="s">
        <v>136</v>
      </c>
      <c r="Z55" s="124">
        <v>1047</v>
      </c>
      <c r="AA55" s="124">
        <v>1047</v>
      </c>
      <c r="AB55" s="124">
        <v>0</v>
      </c>
      <c r="AC55" s="124">
        <v>237675</v>
      </c>
      <c r="AD55" s="124">
        <v>281</v>
      </c>
      <c r="AE55" s="126">
        <v>237956</v>
      </c>
      <c r="AY55" s="128"/>
      <c r="AZ55" s="128"/>
    </row>
    <row r="56" spans="1:52" s="127" customFormat="1" ht="15" customHeight="1">
      <c r="A56" s="123" t="s">
        <v>189</v>
      </c>
      <c r="B56" s="124">
        <v>7003</v>
      </c>
      <c r="C56" s="124">
        <v>64</v>
      </c>
      <c r="D56" s="124">
        <v>1</v>
      </c>
      <c r="E56" s="124">
        <v>42792</v>
      </c>
      <c r="F56" s="124">
        <v>711</v>
      </c>
      <c r="G56" s="124">
        <v>198</v>
      </c>
      <c r="H56" s="124">
        <v>19190</v>
      </c>
      <c r="I56" s="124">
        <v>94591</v>
      </c>
      <c r="J56" s="124">
        <v>162</v>
      </c>
      <c r="K56" s="124">
        <v>75</v>
      </c>
      <c r="L56" s="124">
        <v>1982</v>
      </c>
      <c r="M56" s="124">
        <v>787</v>
      </c>
      <c r="N56" s="124">
        <v>1</v>
      </c>
      <c r="O56" s="124">
        <v>243</v>
      </c>
      <c r="P56" s="124">
        <v>49795</v>
      </c>
      <c r="Q56" s="124">
        <v>775</v>
      </c>
      <c r="R56" s="124">
        <v>199</v>
      </c>
      <c r="S56" s="124">
        <v>113781</v>
      </c>
      <c r="T56" s="124">
        <v>2144</v>
      </c>
      <c r="U56" s="124">
        <v>862</v>
      </c>
      <c r="V56" s="124">
        <v>244</v>
      </c>
      <c r="W56" s="125" t="s">
        <v>136</v>
      </c>
      <c r="X56" s="125" t="s">
        <v>136</v>
      </c>
      <c r="Y56" s="125" t="s">
        <v>136</v>
      </c>
      <c r="Z56" s="124">
        <v>59186</v>
      </c>
      <c r="AA56" s="124">
        <v>59186</v>
      </c>
      <c r="AB56" s="124">
        <v>0</v>
      </c>
      <c r="AC56" s="124">
        <v>15748809</v>
      </c>
      <c r="AD56" s="124">
        <v>123604</v>
      </c>
      <c r="AE56" s="126">
        <v>15872413</v>
      </c>
      <c r="AY56" s="128"/>
      <c r="AZ56" s="128"/>
    </row>
    <row r="57" spans="1:52" s="127" customFormat="1" ht="15" customHeight="1">
      <c r="A57" s="123" t="s">
        <v>190</v>
      </c>
      <c r="B57" s="124">
        <v>245</v>
      </c>
      <c r="C57" s="124">
        <v>0</v>
      </c>
      <c r="D57" s="124">
        <v>0</v>
      </c>
      <c r="E57" s="124">
        <v>2512</v>
      </c>
      <c r="F57" s="124">
        <v>2</v>
      </c>
      <c r="G57" s="124">
        <v>3</v>
      </c>
      <c r="H57" s="124">
        <v>598</v>
      </c>
      <c r="I57" s="124">
        <v>4229</v>
      </c>
      <c r="J57" s="124">
        <v>0</v>
      </c>
      <c r="K57" s="124">
        <v>0</v>
      </c>
      <c r="L57" s="124">
        <v>5</v>
      </c>
      <c r="M57" s="124">
        <v>3</v>
      </c>
      <c r="N57" s="124">
        <v>0</v>
      </c>
      <c r="O57" s="124">
        <v>4</v>
      </c>
      <c r="P57" s="124">
        <v>2757</v>
      </c>
      <c r="Q57" s="124">
        <v>2</v>
      </c>
      <c r="R57" s="124">
        <v>3</v>
      </c>
      <c r="S57" s="124">
        <v>4827</v>
      </c>
      <c r="T57" s="124">
        <v>5</v>
      </c>
      <c r="U57" s="124">
        <v>3</v>
      </c>
      <c r="V57" s="124">
        <v>4</v>
      </c>
      <c r="W57" s="125" t="s">
        <v>136</v>
      </c>
      <c r="X57" s="125" t="s">
        <v>136</v>
      </c>
      <c r="Y57" s="125" t="s">
        <v>136</v>
      </c>
      <c r="Z57" s="124">
        <v>2897</v>
      </c>
      <c r="AA57" s="124">
        <v>2897</v>
      </c>
      <c r="AB57" s="124">
        <v>0</v>
      </c>
      <c r="AC57" s="124">
        <v>629469</v>
      </c>
      <c r="AD57" s="124">
        <v>738</v>
      </c>
      <c r="AE57" s="126">
        <v>630207</v>
      </c>
      <c r="AY57" s="128"/>
      <c r="AZ57" s="128"/>
    </row>
    <row r="58" spans="1:52" s="127" customFormat="1" ht="15" customHeight="1">
      <c r="A58" s="123" t="s">
        <v>191</v>
      </c>
      <c r="B58" s="124">
        <v>2567</v>
      </c>
      <c r="C58" s="124">
        <v>25</v>
      </c>
      <c r="D58" s="124">
        <v>0</v>
      </c>
      <c r="E58" s="124">
        <v>31703</v>
      </c>
      <c r="F58" s="124">
        <v>312</v>
      </c>
      <c r="G58" s="124">
        <v>218</v>
      </c>
      <c r="H58" s="124">
        <v>6429</v>
      </c>
      <c r="I58" s="124">
        <v>60561</v>
      </c>
      <c r="J58" s="124">
        <v>56</v>
      </c>
      <c r="K58" s="124">
        <v>34</v>
      </c>
      <c r="L58" s="124">
        <v>707</v>
      </c>
      <c r="M58" s="124">
        <v>357</v>
      </c>
      <c r="N58" s="124">
        <v>0</v>
      </c>
      <c r="O58" s="124">
        <v>268</v>
      </c>
      <c r="P58" s="124">
        <v>34270</v>
      </c>
      <c r="Q58" s="124">
        <v>337</v>
      </c>
      <c r="R58" s="124">
        <v>218</v>
      </c>
      <c r="S58" s="124">
        <v>66990</v>
      </c>
      <c r="T58" s="124">
        <v>763</v>
      </c>
      <c r="U58" s="124">
        <v>391</v>
      </c>
      <c r="V58" s="124">
        <v>268</v>
      </c>
      <c r="W58" s="125" t="s">
        <v>136</v>
      </c>
      <c r="X58" s="125" t="s">
        <v>136</v>
      </c>
      <c r="Y58" s="125" t="s">
        <v>136</v>
      </c>
      <c r="Z58" s="124">
        <v>40444</v>
      </c>
      <c r="AA58" s="124">
        <v>40444</v>
      </c>
      <c r="AB58" s="124">
        <v>0</v>
      </c>
      <c r="AC58" s="124">
        <v>9157536</v>
      </c>
      <c r="AD58" s="124">
        <v>117382</v>
      </c>
      <c r="AE58" s="126">
        <v>9274918</v>
      </c>
      <c r="AY58" s="128"/>
      <c r="AZ58" s="128"/>
    </row>
    <row r="59" spans="1:52" s="127" customFormat="1" ht="15" customHeight="1">
      <c r="A59" s="123" t="s">
        <v>192</v>
      </c>
      <c r="B59" s="124">
        <v>778</v>
      </c>
      <c r="C59" s="124">
        <v>59</v>
      </c>
      <c r="D59" s="124">
        <v>0</v>
      </c>
      <c r="E59" s="124">
        <v>8778</v>
      </c>
      <c r="F59" s="124">
        <v>147</v>
      </c>
      <c r="G59" s="124">
        <v>53</v>
      </c>
      <c r="H59" s="124">
        <v>2010</v>
      </c>
      <c r="I59" s="124">
        <v>15810</v>
      </c>
      <c r="J59" s="124">
        <v>171</v>
      </c>
      <c r="K59" s="124">
        <v>101</v>
      </c>
      <c r="L59" s="124">
        <v>381</v>
      </c>
      <c r="M59" s="124">
        <v>230</v>
      </c>
      <c r="N59" s="124">
        <v>0</v>
      </c>
      <c r="O59" s="124">
        <v>74</v>
      </c>
      <c r="P59" s="124">
        <v>9556</v>
      </c>
      <c r="Q59" s="124">
        <v>206</v>
      </c>
      <c r="R59" s="124">
        <v>53</v>
      </c>
      <c r="S59" s="124">
        <v>17820</v>
      </c>
      <c r="T59" s="124">
        <v>552</v>
      </c>
      <c r="U59" s="124">
        <v>331</v>
      </c>
      <c r="V59" s="124">
        <v>74</v>
      </c>
      <c r="W59" s="125" t="s">
        <v>136</v>
      </c>
      <c r="X59" s="125" t="s">
        <v>136</v>
      </c>
      <c r="Y59" s="125" t="s">
        <v>136</v>
      </c>
      <c r="Z59" s="124">
        <v>11486</v>
      </c>
      <c r="AA59" s="124">
        <v>11486</v>
      </c>
      <c r="AB59" s="124">
        <v>0</v>
      </c>
      <c r="AC59" s="124">
        <v>2488234</v>
      </c>
      <c r="AD59" s="124">
        <v>45309</v>
      </c>
      <c r="AE59" s="126">
        <v>2533543</v>
      </c>
      <c r="AY59" s="128"/>
      <c r="AZ59" s="128"/>
    </row>
    <row r="60" spans="1:52" s="127" customFormat="1" ht="15" customHeight="1" thickBot="1">
      <c r="A60" s="129" t="s">
        <v>193</v>
      </c>
      <c r="B60" s="130">
        <v>790</v>
      </c>
      <c r="C60" s="130">
        <v>5</v>
      </c>
      <c r="D60" s="130">
        <v>0</v>
      </c>
      <c r="E60" s="130">
        <v>5207</v>
      </c>
      <c r="F60" s="130">
        <v>26</v>
      </c>
      <c r="G60" s="130">
        <v>8</v>
      </c>
      <c r="H60" s="130">
        <v>2138</v>
      </c>
      <c r="I60" s="130">
        <v>10780</v>
      </c>
      <c r="J60" s="130">
        <v>14</v>
      </c>
      <c r="K60" s="130">
        <v>7</v>
      </c>
      <c r="L60" s="130">
        <v>76</v>
      </c>
      <c r="M60" s="130">
        <v>37</v>
      </c>
      <c r="N60" s="130">
        <v>0</v>
      </c>
      <c r="O60" s="130">
        <v>8</v>
      </c>
      <c r="P60" s="130">
        <v>5997</v>
      </c>
      <c r="Q60" s="130">
        <v>31</v>
      </c>
      <c r="R60" s="130">
        <v>8</v>
      </c>
      <c r="S60" s="130">
        <v>12918</v>
      </c>
      <c r="T60" s="130">
        <v>90</v>
      </c>
      <c r="U60" s="130">
        <v>44</v>
      </c>
      <c r="V60" s="130">
        <v>8</v>
      </c>
      <c r="W60" s="131" t="s">
        <v>136</v>
      </c>
      <c r="X60" s="131" t="s">
        <v>136</v>
      </c>
      <c r="Y60" s="131" t="s">
        <v>136</v>
      </c>
      <c r="Z60" s="130">
        <v>6357</v>
      </c>
      <c r="AA60" s="130">
        <v>6357</v>
      </c>
      <c r="AB60" s="130">
        <v>0</v>
      </c>
      <c r="AC60" s="130">
        <v>1736613</v>
      </c>
      <c r="AD60" s="130">
        <v>4994</v>
      </c>
      <c r="AE60" s="132">
        <v>1741607</v>
      </c>
      <c r="AG60" s="133" t="s">
        <v>102</v>
      </c>
      <c r="AY60" s="128"/>
      <c r="AZ60" s="128"/>
    </row>
    <row r="61" spans="1:52" s="127" customFormat="1" ht="15.75" customHeight="1" thickTop="1">
      <c r="A61" s="151" t="s">
        <v>194</v>
      </c>
      <c r="B61" s="149">
        <f>SUBTOTAL(109,Aug17Data[Cell 1])</f>
        <v>235073</v>
      </c>
      <c r="C61" s="149">
        <f>SUBTOTAL(109,Aug17Data[Cell 2])</f>
        <v>4677</v>
      </c>
      <c r="D61" s="149">
        <f>SUBTOTAL(109,Aug17Data[Cell 3])</f>
        <v>259</v>
      </c>
      <c r="E61" s="149">
        <f>SUBTOTAL(109,Aug17Data[Cell 4])</f>
        <v>1714868</v>
      </c>
      <c r="F61" s="149">
        <f>SUBTOTAL(109,Aug17Data[Cell 5])</f>
        <v>20168</v>
      </c>
      <c r="G61" s="149">
        <f>SUBTOTAL(109,Aug17Data[Cell 6])</f>
        <v>10387</v>
      </c>
      <c r="H61" s="149">
        <f>SUBTOTAL(109,Aug17Data[Cell 7])</f>
        <v>599996</v>
      </c>
      <c r="I61" s="149">
        <f>SUBTOTAL(109,Aug17Data[Cell 8])</f>
        <v>3382335</v>
      </c>
      <c r="J61" s="149">
        <f>SUBTOTAL(109,Aug17Data[Cell 9])</f>
        <v>10507</v>
      </c>
      <c r="K61" s="149">
        <f>SUBTOTAL(109,Aug17Data[Cell 10])</f>
        <v>6426</v>
      </c>
      <c r="L61" s="149">
        <f>SUBTOTAL(109,Aug17Data[Cell 11])</f>
        <v>48130</v>
      </c>
      <c r="M61" s="149">
        <f>SUBTOTAL(109,Aug17Data[Cell 12])</f>
        <v>24824</v>
      </c>
      <c r="N61" s="149">
        <f>SUBTOTAL(109,Aug17Data[Cell 13])</f>
        <v>339</v>
      </c>
      <c r="O61" s="149">
        <f>SUBTOTAL(109,Aug17Data[Cell 14])</f>
        <v>13308</v>
      </c>
      <c r="P61" s="149">
        <f>SUBTOTAL(109,Aug17Data[Cell 15])</f>
        <v>1949941</v>
      </c>
      <c r="Q61" s="149">
        <f>SUBTOTAL(109,Aug17Data[Cell 16])</f>
        <v>24845</v>
      </c>
      <c r="R61" s="149">
        <f>SUBTOTAL(109,Aug17Data[Cell 17])</f>
        <v>10646</v>
      </c>
      <c r="S61" s="149">
        <f>SUBTOTAL(109,Aug17Data[Cell 18])</f>
        <v>3982331</v>
      </c>
      <c r="T61" s="149">
        <f>SUBTOTAL(109,Aug17Data[Cell 19])</f>
        <v>58637</v>
      </c>
      <c r="U61" s="149">
        <f>SUBTOTAL(109,Aug17Data[Cell 20])</f>
        <v>31250</v>
      </c>
      <c r="V61" s="149">
        <f>SUBTOTAL(109,Aug17Data[Cell 21])</f>
        <v>13647</v>
      </c>
      <c r="W61" s="150"/>
      <c r="X61" s="150"/>
      <c r="Y61" s="150"/>
      <c r="Z61" s="149">
        <f>SUBTOTAL(109,Aug17Data[Cell 25])</f>
        <v>2151628</v>
      </c>
      <c r="AA61" s="149">
        <f>SUBTOTAL(109,Aug17Data[Cell 26])</f>
        <v>2151628</v>
      </c>
      <c r="AB61" s="149">
        <f>SUBTOTAL(109,Aug17Data[Cell 27])</f>
        <v>0</v>
      </c>
      <c r="AC61" s="149">
        <f>SUBTOTAL(109,Aug17Data[Cell 28])</f>
        <v>555182835</v>
      </c>
      <c r="AD61" s="149">
        <f>SUBTOTAL(109,Aug17Data[Cell 29])</f>
        <v>5231520</v>
      </c>
      <c r="AE61" s="149">
        <f>SUBTOTAL(109,Aug17Data[Cell 30])</f>
        <v>560414355</v>
      </c>
      <c r="AG61" s="137">
        <v>1137274560</v>
      </c>
      <c r="AY61" s="128"/>
      <c r="AZ61" s="128"/>
    </row>
    <row r="62" spans="1:52" s="127" customFormat="1" ht="10.5" customHeight="1">
      <c r="A62" s="138"/>
      <c r="B62" s="139"/>
      <c r="C62" s="139"/>
      <c r="D62" s="139"/>
      <c r="E62" s="139"/>
      <c r="F62" s="139"/>
      <c r="G62" s="139"/>
      <c r="H62" s="139"/>
      <c r="I62" s="139"/>
      <c r="J62" s="139"/>
      <c r="K62" s="139"/>
      <c r="L62" s="139"/>
      <c r="M62" s="139"/>
      <c r="N62" s="139"/>
      <c r="O62" s="139"/>
      <c r="P62" s="139"/>
      <c r="Q62" s="139"/>
      <c r="R62" s="139"/>
      <c r="S62" s="139"/>
      <c r="T62" s="139"/>
      <c r="U62" s="139"/>
      <c r="V62" s="139"/>
      <c r="W62" s="139"/>
      <c r="X62" s="139"/>
      <c r="Y62" s="139"/>
      <c r="Z62" s="139"/>
      <c r="AA62" s="139"/>
      <c r="AB62" s="139"/>
      <c r="AC62" s="139"/>
      <c r="AD62" s="139"/>
      <c r="AE62" s="139"/>
      <c r="AY62" s="128"/>
      <c r="AZ62" s="128"/>
    </row>
  </sheetData>
  <conditionalFormatting sqref="B3:AE60">
    <cfRule type="containsBlanks" dxfId="171" priority="2">
      <formula>LEN(TRIM(B3))=0</formula>
    </cfRule>
  </conditionalFormatting>
  <dataValidations count="30">
    <dataValidation allowBlank="1" prompt="Part C.  VALUE OF BENEFIT ISSUANCES DURING THE MONTH_x000a_ Item 20. Total_x000a_ Column Total" sqref="AE2"/>
    <dataValidation allowBlank="1" prompt="Part C.  VALUE OF BENEFIT ISSUANCES DURING THE MONTH_x000a_ Item 19. Value of State benefit issuances_x000a_ Column Total" sqref="AD2"/>
    <dataValidation allowBlank="1" prompt="Part C.  VALUE OF BENEFIT ISSUANCES DURING THE MONTH_x000a_ Item 18. Value of Federal benefit issuances_x000a_ Column Total" sqref="AC2"/>
    <dataValidation allowBlank="1" prompt="Part B.  ISSUANCES DURING THE MONTH_x000a_ Item 17. EBT Converted to Coupons _x000a_ Column Total" sqref="AB2"/>
    <dataValidation allowBlank="1" prompt="Part B.  ISSUANCES DURING THE MONTH_x000a_ Item 16. Total _x000a_ Column Total" sqref="AA2"/>
    <dataValidation allowBlank="1" prompt="Part B.  ISSUANCES DURING THE MONTH_x000a_ Item 15. EBT Issuances _x000a_ Column Total" sqref="Z2"/>
    <dataValidation allowBlank="1" prompt="Part B.  ISSUANCES DURING THE MONTH_x000a_ Item 14. Over the Counter_x000a_ Column Total" sqref="Y2"/>
    <dataValidation allowBlank="1" prompt="Part B.  ISSUANCES DURING THE MONTH_x000a_ Item 13. Contracted Over the Counter_x000a_ Column Total" sqref="X2"/>
    <dataValidation allowBlank="1" prompt="Part B.  ISSUANCES DURING THE MONTH_x000a_ Item 12. Mail_x000a_ Column Total" sqref="W2"/>
    <dataValidation allowBlank="1" prompt="Part A.  PARTICIPATION DURING THE MONTH_x000a_ Item 11. Number of persons in state only households _x000a_ Column Total" sqref="V2"/>
    <dataValidation allowBlank="1" prompt="Part A.  PARTICIPATION DURING THE MONTH_x000a_ Item 10. Number of federal and state persons in federal/state households (State)_x000a_ Column Total" sqref="U2"/>
    <dataValidation allowBlank="1" prompt="Part A.  PARTICIPATION DURING THE MONTH_x000a_ Item 9. Number of federal and state persons in federal/state households (Federal)_x000a_ Column Total" sqref="T2"/>
    <dataValidation allowBlank="1" prompt="Part A.  PARTICIPATION DURING THE MONTH_x000a_ Item 8. Number of persons in federal only households _x000a_ Column Total" sqref="S2"/>
    <dataValidation allowBlank="1" prompt="Part A.  PARTICIPATION DURING THE MONTH_x000a_ Item 7. Number of Households (State)_x000a_ Column Total" sqref="R2"/>
    <dataValidation allowBlank="1" prompt="Part A.  PARTICIPATION DURING THE MONTH_x000a_ Item 6. Number of Households (Federal/State)_x000a_ Column Total" sqref="Q2"/>
    <dataValidation allowBlank="1" prompt="Part A.  PARTICIPATION DURING THE MONTH_x000a_ Item 5. Number of Households (Federal)_x000a_ Column Total" sqref="P2"/>
    <dataValidation allowBlank="1" prompt="Part A.  PARTICIPATION DURING THE MONTH_x000a_ Item 4. Number of persons in state only households _x000a_ Column B.  Non-Public Assistance" sqref="O2"/>
    <dataValidation allowBlank="1" prompt="Part A.  PARTICIPATION DURING THE MONTH_x000a_ Item 4. Number of persons in state only households _x000a_ Column A.  Public Assistance" sqref="N2"/>
    <dataValidation allowBlank="1" prompt="Part A.  PARTICIPATION DURING THE MONTH_x000a_ Item 3. Number of federal and state persons in federal/state households (State)_x000a_ Column B.  Non-Public Assistance" sqref="M2"/>
    <dataValidation allowBlank="1" prompt="Part A.  PARTICIPATION DURING THE MONTH_x000a_ Item 3. Number of federal and state persons in federal/state households (Federal)_x000a_ Column B.  Non-Public Assistance" sqref="L2"/>
    <dataValidation allowBlank="1" prompt="Part A.  PARTICIPATION DURING THE MONTH_x000a_ Item 3. Number of federal and state persons in federal/state households (State)_x000a_ Column A.  Public Assistance" sqref="K2"/>
    <dataValidation allowBlank="1" prompt="Part A.  PARTICIPATION DURING THE MONTH_x000a_ Item 3. Number of federal and state persons in federal/state households (Federal)_x000a_ Column A.  Public Assistance" sqref="J2"/>
    <dataValidation allowBlank="1" prompt="Part A.  PARTICIPATION DURING THE MONTH_x000a_ Item 2. Number of persons in federal only households _x000a_ Column B.  Non-Public Assistance" sqref="I2"/>
    <dataValidation allowBlank="1" prompt="Part A.  PARTICIPATION DURING THE MONTH_x000a_ Item 2. Number of persons in federal only households _x000a_ Column A.  Public Assistance" sqref="H2"/>
    <dataValidation allowBlank="1" prompt="Part A.  PARTICIPATION DURING THE MONTH_x000a_ Item 1. Number of State Households_x000a_ Column B.  Non-Public Assistance" sqref="G2"/>
    <dataValidation allowBlank="1" prompt="Part A.  PARTICIPATION DURING THE MONTH_x000a_ Item 1. Number of Federal/State Households _x000a_ Column B.  Non-Public Assistance" sqref="F2"/>
    <dataValidation allowBlank="1" prompt="Part A.  PARTICIPATION DURING THE MONTH_x000a_ Item 1. Number of Federal Households_x000a_ Column B.  Non-Public Assistance" sqref="E2"/>
    <dataValidation allowBlank="1" prompt="Part A.  PARTICIPATION DURING THE MONTH_x000a_ Item 1. Number of State Households _x000a_ Column A.  Public Assistance" sqref="D2"/>
    <dataValidation allowBlank="1" prompt="Part A.  PARTICIPATION DURING THE MONTH_x000a_ Item 1. Number of Federal/State Households _x000a_ Column A.  Public Assistance" sqref="C2"/>
    <dataValidation allowBlank="1" prompt="Part A.  PARTICIPATION DURING THE MONTH_x000a_ Item 1. Number of Federal Households _x000a_ Column A.  Public Assistance" sqref="B2"/>
  </dataValidations>
  <hyperlinks>
    <hyperlink ref="B2" location="'DataDictionary'!A3" display="Cell 1"/>
    <hyperlink ref="C2" location="'DataDictionary'!A4" display="Cell 2"/>
    <hyperlink ref="D2" location="'DataDictionary'!A5" display="Cell 3"/>
    <hyperlink ref="E2" location="'DataDictionary'!A6" display="Cell 4"/>
    <hyperlink ref="F2" location="'DataDictionary'!A7" display="Cell 5"/>
    <hyperlink ref="G2" location="'DataDictionary'!A8" display="Cell 6"/>
    <hyperlink ref="H2" location="'DataDictionary'!A9" display="Cell 7"/>
    <hyperlink ref="I2" location="'DataDictionary'!A10" display="Cell 8"/>
    <hyperlink ref="J2" location="'DataDictionary'!A11" display="Cell 9"/>
    <hyperlink ref="K2" location="'DataDictionary'!A12" display="Cell 10"/>
    <hyperlink ref="L2" location="'DataDictionary'!A13" display="Cell 11"/>
    <hyperlink ref="M2" location="'DataDictionary'!A14" display="Cell 12"/>
    <hyperlink ref="N2" location="'DataDictionary'!A15" display="Cell 13"/>
    <hyperlink ref="O2" location="'DataDictionary'!A16" display="Cell 14"/>
    <hyperlink ref="P2" location="'DataDictionary'!A17" display="Cell 15"/>
    <hyperlink ref="Q2" location="'DataDictionary'!A18" display="Cell 16"/>
    <hyperlink ref="R2" location="'DataDictionary'!A19" display="Cell 17"/>
    <hyperlink ref="S2" location="'DataDictionary'!A20" display="Cell 18"/>
    <hyperlink ref="T2" location="'DataDictionary'!A21" display="Cell 19"/>
    <hyperlink ref="U2" location="'DataDictionary'!A22" display="Cell 20"/>
    <hyperlink ref="V2" location="'DataDictionary'!A23" display="Cell 21"/>
    <hyperlink ref="W2" location="'DataDictionary'!A24" display="Cell 22"/>
    <hyperlink ref="X2" location="'DataDictionary'!A25" display="Cell 23"/>
    <hyperlink ref="Y2" location="'DataDictionary'!A26" display="Cell 24"/>
    <hyperlink ref="Z2" location="'DataDictionary'!A27" display="Cell 25"/>
    <hyperlink ref="AA2" location="'DataDictionary'!A28" display="Cell 26"/>
    <hyperlink ref="AB2" location="'DataDictionary'!A29" display="Cell 27"/>
    <hyperlink ref="AC2" location="'DataDictionary'!A30" display="Cell 28"/>
    <hyperlink ref="AD2" location="'DataDictionary'!A31" display="Cell 29"/>
    <hyperlink ref="AE2" location="'DataDictionary'!A32" display="Cell 30"/>
  </hyperlinks>
  <printOptions horizontalCentered="1" verticalCentered="1"/>
  <pageMargins left="0.25" right="0.25" top="0.85" bottom="0.85" header="0.5" footer="0.5"/>
  <pageSetup scale="74" orientation="portrait" r:id="rId1"/>
  <headerFooter alignWithMargins="0">
    <oddHeader xml:space="preserve">&amp;C&amp;"Arial,Bold"Food Stamp Program Participation and Benefit Insurance Report (DFA 256)
</oddHeader>
    <oddFooter>&amp;L&amp;"Arial,Regular"CDSS, Data Systems and Survey Design Bureau &amp;C&amp;"Arial,Regular"Page &amp;P of &amp;N</oddFooter>
  </headerFooter>
  <colBreaks count="5" manualBreakCount="5">
    <brk id="10" max="61" man="1"/>
    <brk id="19" max="61" man="1"/>
    <brk id="28" max="61" man="1"/>
    <brk id="33" max="66" man="1"/>
    <brk id="43" max="1048575" man="1"/>
  </colBreak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Z42"/>
  <sheetViews>
    <sheetView showGridLines="0" zoomScaleNormal="100" workbookViewId="0"/>
  </sheetViews>
  <sheetFormatPr defaultRowHeight="12.75"/>
  <cols>
    <col min="1" max="1" width="2.7109375" style="16" customWidth="1"/>
    <col min="2" max="2" width="2" style="16" customWidth="1"/>
    <col min="3" max="3" width="22.7109375" style="16" customWidth="1"/>
    <col min="4" max="4" width="1.85546875" style="17" customWidth="1"/>
    <col min="5" max="5" width="11.7109375" style="16" customWidth="1"/>
    <col min="6" max="6" width="1.85546875" style="16" customWidth="1"/>
    <col min="7" max="7" width="11.7109375" style="16" customWidth="1"/>
    <col min="8" max="8" width="1.85546875" style="16" customWidth="1"/>
    <col min="9" max="9" width="11.7109375" style="16" customWidth="1"/>
    <col min="10" max="10" width="1.85546875" style="18" customWidth="1"/>
    <col min="11" max="11" width="11.7109375" style="16" customWidth="1"/>
    <col min="12" max="12" width="1.85546875" style="16" customWidth="1"/>
    <col min="13" max="13" width="11.7109375" style="16" customWidth="1"/>
    <col min="14" max="14" width="2.140625" style="19" customWidth="1"/>
    <col min="15" max="15" width="11.85546875" style="20" customWidth="1"/>
    <col min="16" max="16" width="9.140625" style="21"/>
    <col min="17" max="22" width="8.85546875" style="22" customWidth="1"/>
    <col min="23" max="26" width="9.140625" style="21"/>
    <col min="27" max="256" width="9.140625" style="16"/>
    <col min="257" max="257" width="2.7109375" style="16" customWidth="1"/>
    <col min="258" max="258" width="2" style="16" customWidth="1"/>
    <col min="259" max="259" width="22.7109375" style="16" customWidth="1"/>
    <col min="260" max="260" width="1.85546875" style="16" customWidth="1"/>
    <col min="261" max="261" width="11.7109375" style="16" customWidth="1"/>
    <col min="262" max="262" width="1.85546875" style="16" customWidth="1"/>
    <col min="263" max="263" width="11.7109375" style="16" customWidth="1"/>
    <col min="264" max="264" width="1.85546875" style="16" customWidth="1"/>
    <col min="265" max="265" width="11.7109375" style="16" customWidth="1"/>
    <col min="266" max="266" width="1.85546875" style="16" customWidth="1"/>
    <col min="267" max="267" width="11.7109375" style="16" customWidth="1"/>
    <col min="268" max="268" width="1.85546875" style="16" customWidth="1"/>
    <col min="269" max="269" width="11.7109375" style="16" customWidth="1"/>
    <col min="270" max="270" width="2.140625" style="16" customWidth="1"/>
    <col min="271" max="271" width="12.28515625" style="16" customWidth="1"/>
    <col min="272" max="272" width="9.140625" style="16"/>
    <col min="273" max="278" width="8.85546875" style="16" customWidth="1"/>
    <col min="279" max="512" width="9.140625" style="16"/>
    <col min="513" max="513" width="2.7109375" style="16" customWidth="1"/>
    <col min="514" max="514" width="2" style="16" customWidth="1"/>
    <col min="515" max="515" width="22.7109375" style="16" customWidth="1"/>
    <col min="516" max="516" width="1.85546875" style="16" customWidth="1"/>
    <col min="517" max="517" width="11.7109375" style="16" customWidth="1"/>
    <col min="518" max="518" width="1.85546875" style="16" customWidth="1"/>
    <col min="519" max="519" width="11.7109375" style="16" customWidth="1"/>
    <col min="520" max="520" width="1.85546875" style="16" customWidth="1"/>
    <col min="521" max="521" width="11.7109375" style="16" customWidth="1"/>
    <col min="522" max="522" width="1.85546875" style="16" customWidth="1"/>
    <col min="523" max="523" width="11.7109375" style="16" customWidth="1"/>
    <col min="524" max="524" width="1.85546875" style="16" customWidth="1"/>
    <col min="525" max="525" width="11.7109375" style="16" customWidth="1"/>
    <col min="526" max="526" width="2.140625" style="16" customWidth="1"/>
    <col min="527" max="527" width="12.28515625" style="16" customWidth="1"/>
    <col min="528" max="528" width="9.140625" style="16"/>
    <col min="529" max="534" width="8.85546875" style="16" customWidth="1"/>
    <col min="535" max="768" width="9.140625" style="16"/>
    <col min="769" max="769" width="2.7109375" style="16" customWidth="1"/>
    <col min="770" max="770" width="2" style="16" customWidth="1"/>
    <col min="771" max="771" width="22.7109375" style="16" customWidth="1"/>
    <col min="772" max="772" width="1.85546875" style="16" customWidth="1"/>
    <col min="773" max="773" width="11.7109375" style="16" customWidth="1"/>
    <col min="774" max="774" width="1.85546875" style="16" customWidth="1"/>
    <col min="775" max="775" width="11.7109375" style="16" customWidth="1"/>
    <col min="776" max="776" width="1.85546875" style="16" customWidth="1"/>
    <col min="777" max="777" width="11.7109375" style="16" customWidth="1"/>
    <col min="778" max="778" width="1.85546875" style="16" customWidth="1"/>
    <col min="779" max="779" width="11.7109375" style="16" customWidth="1"/>
    <col min="780" max="780" width="1.85546875" style="16" customWidth="1"/>
    <col min="781" max="781" width="11.7109375" style="16" customWidth="1"/>
    <col min="782" max="782" width="2.140625" style="16" customWidth="1"/>
    <col min="783" max="783" width="12.28515625" style="16" customWidth="1"/>
    <col min="784" max="784" width="9.140625" style="16"/>
    <col min="785" max="790" width="8.85546875" style="16" customWidth="1"/>
    <col min="791" max="1024" width="9.140625" style="16"/>
    <col min="1025" max="1025" width="2.7109375" style="16" customWidth="1"/>
    <col min="1026" max="1026" width="2" style="16" customWidth="1"/>
    <col min="1027" max="1027" width="22.7109375" style="16" customWidth="1"/>
    <col min="1028" max="1028" width="1.85546875" style="16" customWidth="1"/>
    <col min="1029" max="1029" width="11.7109375" style="16" customWidth="1"/>
    <col min="1030" max="1030" width="1.85546875" style="16" customWidth="1"/>
    <col min="1031" max="1031" width="11.7109375" style="16" customWidth="1"/>
    <col min="1032" max="1032" width="1.85546875" style="16" customWidth="1"/>
    <col min="1033" max="1033" width="11.7109375" style="16" customWidth="1"/>
    <col min="1034" max="1034" width="1.85546875" style="16" customWidth="1"/>
    <col min="1035" max="1035" width="11.7109375" style="16" customWidth="1"/>
    <col min="1036" max="1036" width="1.85546875" style="16" customWidth="1"/>
    <col min="1037" max="1037" width="11.7109375" style="16" customWidth="1"/>
    <col min="1038" max="1038" width="2.140625" style="16" customWidth="1"/>
    <col min="1039" max="1039" width="12.28515625" style="16" customWidth="1"/>
    <col min="1040" max="1040" width="9.140625" style="16"/>
    <col min="1041" max="1046" width="8.85546875" style="16" customWidth="1"/>
    <col min="1047" max="1280" width="9.140625" style="16"/>
    <col min="1281" max="1281" width="2.7109375" style="16" customWidth="1"/>
    <col min="1282" max="1282" width="2" style="16" customWidth="1"/>
    <col min="1283" max="1283" width="22.7109375" style="16" customWidth="1"/>
    <col min="1284" max="1284" width="1.85546875" style="16" customWidth="1"/>
    <col min="1285" max="1285" width="11.7109375" style="16" customWidth="1"/>
    <col min="1286" max="1286" width="1.85546875" style="16" customWidth="1"/>
    <col min="1287" max="1287" width="11.7109375" style="16" customWidth="1"/>
    <col min="1288" max="1288" width="1.85546875" style="16" customWidth="1"/>
    <col min="1289" max="1289" width="11.7109375" style="16" customWidth="1"/>
    <col min="1290" max="1290" width="1.85546875" style="16" customWidth="1"/>
    <col min="1291" max="1291" width="11.7109375" style="16" customWidth="1"/>
    <col min="1292" max="1292" width="1.85546875" style="16" customWidth="1"/>
    <col min="1293" max="1293" width="11.7109375" style="16" customWidth="1"/>
    <col min="1294" max="1294" width="2.140625" style="16" customWidth="1"/>
    <col min="1295" max="1295" width="12.28515625" style="16" customWidth="1"/>
    <col min="1296" max="1296" width="9.140625" style="16"/>
    <col min="1297" max="1302" width="8.85546875" style="16" customWidth="1"/>
    <col min="1303" max="1536" width="9.140625" style="16"/>
    <col min="1537" max="1537" width="2.7109375" style="16" customWidth="1"/>
    <col min="1538" max="1538" width="2" style="16" customWidth="1"/>
    <col min="1539" max="1539" width="22.7109375" style="16" customWidth="1"/>
    <col min="1540" max="1540" width="1.85546875" style="16" customWidth="1"/>
    <col min="1541" max="1541" width="11.7109375" style="16" customWidth="1"/>
    <col min="1542" max="1542" width="1.85546875" style="16" customWidth="1"/>
    <col min="1543" max="1543" width="11.7109375" style="16" customWidth="1"/>
    <col min="1544" max="1544" width="1.85546875" style="16" customWidth="1"/>
    <col min="1545" max="1545" width="11.7109375" style="16" customWidth="1"/>
    <col min="1546" max="1546" width="1.85546875" style="16" customWidth="1"/>
    <col min="1547" max="1547" width="11.7109375" style="16" customWidth="1"/>
    <col min="1548" max="1548" width="1.85546875" style="16" customWidth="1"/>
    <col min="1549" max="1549" width="11.7109375" style="16" customWidth="1"/>
    <col min="1550" max="1550" width="2.140625" style="16" customWidth="1"/>
    <col min="1551" max="1551" width="12.28515625" style="16" customWidth="1"/>
    <col min="1552" max="1552" width="9.140625" style="16"/>
    <col min="1553" max="1558" width="8.85546875" style="16" customWidth="1"/>
    <col min="1559" max="1792" width="9.140625" style="16"/>
    <col min="1793" max="1793" width="2.7109375" style="16" customWidth="1"/>
    <col min="1794" max="1794" width="2" style="16" customWidth="1"/>
    <col min="1795" max="1795" width="22.7109375" style="16" customWidth="1"/>
    <col min="1796" max="1796" width="1.85546875" style="16" customWidth="1"/>
    <col min="1797" max="1797" width="11.7109375" style="16" customWidth="1"/>
    <col min="1798" max="1798" width="1.85546875" style="16" customWidth="1"/>
    <col min="1799" max="1799" width="11.7109375" style="16" customWidth="1"/>
    <col min="1800" max="1800" width="1.85546875" style="16" customWidth="1"/>
    <col min="1801" max="1801" width="11.7109375" style="16" customWidth="1"/>
    <col min="1802" max="1802" width="1.85546875" style="16" customWidth="1"/>
    <col min="1803" max="1803" width="11.7109375" style="16" customWidth="1"/>
    <col min="1804" max="1804" width="1.85546875" style="16" customWidth="1"/>
    <col min="1805" max="1805" width="11.7109375" style="16" customWidth="1"/>
    <col min="1806" max="1806" width="2.140625" style="16" customWidth="1"/>
    <col min="1807" max="1807" width="12.28515625" style="16" customWidth="1"/>
    <col min="1808" max="1808" width="9.140625" style="16"/>
    <col min="1809" max="1814" width="8.85546875" style="16" customWidth="1"/>
    <col min="1815" max="2048" width="9.140625" style="16"/>
    <col min="2049" max="2049" width="2.7109375" style="16" customWidth="1"/>
    <col min="2050" max="2050" width="2" style="16" customWidth="1"/>
    <col min="2051" max="2051" width="22.7109375" style="16" customWidth="1"/>
    <col min="2052" max="2052" width="1.85546875" style="16" customWidth="1"/>
    <col min="2053" max="2053" width="11.7109375" style="16" customWidth="1"/>
    <col min="2054" max="2054" width="1.85546875" style="16" customWidth="1"/>
    <col min="2055" max="2055" width="11.7109375" style="16" customWidth="1"/>
    <col min="2056" max="2056" width="1.85546875" style="16" customWidth="1"/>
    <col min="2057" max="2057" width="11.7109375" style="16" customWidth="1"/>
    <col min="2058" max="2058" width="1.85546875" style="16" customWidth="1"/>
    <col min="2059" max="2059" width="11.7109375" style="16" customWidth="1"/>
    <col min="2060" max="2060" width="1.85546875" style="16" customWidth="1"/>
    <col min="2061" max="2061" width="11.7109375" style="16" customWidth="1"/>
    <col min="2062" max="2062" width="2.140625" style="16" customWidth="1"/>
    <col min="2063" max="2063" width="12.28515625" style="16" customWidth="1"/>
    <col min="2064" max="2064" width="9.140625" style="16"/>
    <col min="2065" max="2070" width="8.85546875" style="16" customWidth="1"/>
    <col min="2071" max="2304" width="9.140625" style="16"/>
    <col min="2305" max="2305" width="2.7109375" style="16" customWidth="1"/>
    <col min="2306" max="2306" width="2" style="16" customWidth="1"/>
    <col min="2307" max="2307" width="22.7109375" style="16" customWidth="1"/>
    <col min="2308" max="2308" width="1.85546875" style="16" customWidth="1"/>
    <col min="2309" max="2309" width="11.7109375" style="16" customWidth="1"/>
    <col min="2310" max="2310" width="1.85546875" style="16" customWidth="1"/>
    <col min="2311" max="2311" width="11.7109375" style="16" customWidth="1"/>
    <col min="2312" max="2312" width="1.85546875" style="16" customWidth="1"/>
    <col min="2313" max="2313" width="11.7109375" style="16" customWidth="1"/>
    <col min="2314" max="2314" width="1.85546875" style="16" customWidth="1"/>
    <col min="2315" max="2315" width="11.7109375" style="16" customWidth="1"/>
    <col min="2316" max="2316" width="1.85546875" style="16" customWidth="1"/>
    <col min="2317" max="2317" width="11.7109375" style="16" customWidth="1"/>
    <col min="2318" max="2318" width="2.140625" style="16" customWidth="1"/>
    <col min="2319" max="2319" width="12.28515625" style="16" customWidth="1"/>
    <col min="2320" max="2320" width="9.140625" style="16"/>
    <col min="2321" max="2326" width="8.85546875" style="16" customWidth="1"/>
    <col min="2327" max="2560" width="9.140625" style="16"/>
    <col min="2561" max="2561" width="2.7109375" style="16" customWidth="1"/>
    <col min="2562" max="2562" width="2" style="16" customWidth="1"/>
    <col min="2563" max="2563" width="22.7109375" style="16" customWidth="1"/>
    <col min="2564" max="2564" width="1.85546875" style="16" customWidth="1"/>
    <col min="2565" max="2565" width="11.7109375" style="16" customWidth="1"/>
    <col min="2566" max="2566" width="1.85546875" style="16" customWidth="1"/>
    <col min="2567" max="2567" width="11.7109375" style="16" customWidth="1"/>
    <col min="2568" max="2568" width="1.85546875" style="16" customWidth="1"/>
    <col min="2569" max="2569" width="11.7109375" style="16" customWidth="1"/>
    <col min="2570" max="2570" width="1.85546875" style="16" customWidth="1"/>
    <col min="2571" max="2571" width="11.7109375" style="16" customWidth="1"/>
    <col min="2572" max="2572" width="1.85546875" style="16" customWidth="1"/>
    <col min="2573" max="2573" width="11.7109375" style="16" customWidth="1"/>
    <col min="2574" max="2574" width="2.140625" style="16" customWidth="1"/>
    <col min="2575" max="2575" width="12.28515625" style="16" customWidth="1"/>
    <col min="2576" max="2576" width="9.140625" style="16"/>
    <col min="2577" max="2582" width="8.85546875" style="16" customWidth="1"/>
    <col min="2583" max="2816" width="9.140625" style="16"/>
    <col min="2817" max="2817" width="2.7109375" style="16" customWidth="1"/>
    <col min="2818" max="2818" width="2" style="16" customWidth="1"/>
    <col min="2819" max="2819" width="22.7109375" style="16" customWidth="1"/>
    <col min="2820" max="2820" width="1.85546875" style="16" customWidth="1"/>
    <col min="2821" max="2821" width="11.7109375" style="16" customWidth="1"/>
    <col min="2822" max="2822" width="1.85546875" style="16" customWidth="1"/>
    <col min="2823" max="2823" width="11.7109375" style="16" customWidth="1"/>
    <col min="2824" max="2824" width="1.85546875" style="16" customWidth="1"/>
    <col min="2825" max="2825" width="11.7109375" style="16" customWidth="1"/>
    <col min="2826" max="2826" width="1.85546875" style="16" customWidth="1"/>
    <col min="2827" max="2827" width="11.7109375" style="16" customWidth="1"/>
    <col min="2828" max="2828" width="1.85546875" style="16" customWidth="1"/>
    <col min="2829" max="2829" width="11.7109375" style="16" customWidth="1"/>
    <col min="2830" max="2830" width="2.140625" style="16" customWidth="1"/>
    <col min="2831" max="2831" width="12.28515625" style="16" customWidth="1"/>
    <col min="2832" max="2832" width="9.140625" style="16"/>
    <col min="2833" max="2838" width="8.85546875" style="16" customWidth="1"/>
    <col min="2839" max="3072" width="9.140625" style="16"/>
    <col min="3073" max="3073" width="2.7109375" style="16" customWidth="1"/>
    <col min="3074" max="3074" width="2" style="16" customWidth="1"/>
    <col min="3075" max="3075" width="22.7109375" style="16" customWidth="1"/>
    <col min="3076" max="3076" width="1.85546875" style="16" customWidth="1"/>
    <col min="3077" max="3077" width="11.7109375" style="16" customWidth="1"/>
    <col min="3078" max="3078" width="1.85546875" style="16" customWidth="1"/>
    <col min="3079" max="3079" width="11.7109375" style="16" customWidth="1"/>
    <col min="3080" max="3080" width="1.85546875" style="16" customWidth="1"/>
    <col min="3081" max="3081" width="11.7109375" style="16" customWidth="1"/>
    <col min="3082" max="3082" width="1.85546875" style="16" customWidth="1"/>
    <col min="3083" max="3083" width="11.7109375" style="16" customWidth="1"/>
    <col min="3084" max="3084" width="1.85546875" style="16" customWidth="1"/>
    <col min="3085" max="3085" width="11.7109375" style="16" customWidth="1"/>
    <col min="3086" max="3086" width="2.140625" style="16" customWidth="1"/>
    <col min="3087" max="3087" width="12.28515625" style="16" customWidth="1"/>
    <col min="3088" max="3088" width="9.140625" style="16"/>
    <col min="3089" max="3094" width="8.85546875" style="16" customWidth="1"/>
    <col min="3095" max="3328" width="9.140625" style="16"/>
    <col min="3329" max="3329" width="2.7109375" style="16" customWidth="1"/>
    <col min="3330" max="3330" width="2" style="16" customWidth="1"/>
    <col min="3331" max="3331" width="22.7109375" style="16" customWidth="1"/>
    <col min="3332" max="3332" width="1.85546875" style="16" customWidth="1"/>
    <col min="3333" max="3333" width="11.7109375" style="16" customWidth="1"/>
    <col min="3334" max="3334" width="1.85546875" style="16" customWidth="1"/>
    <col min="3335" max="3335" width="11.7109375" style="16" customWidth="1"/>
    <col min="3336" max="3336" width="1.85546875" style="16" customWidth="1"/>
    <col min="3337" max="3337" width="11.7109375" style="16" customWidth="1"/>
    <col min="3338" max="3338" width="1.85546875" style="16" customWidth="1"/>
    <col min="3339" max="3339" width="11.7109375" style="16" customWidth="1"/>
    <col min="3340" max="3340" width="1.85546875" style="16" customWidth="1"/>
    <col min="3341" max="3341" width="11.7109375" style="16" customWidth="1"/>
    <col min="3342" max="3342" width="2.140625" style="16" customWidth="1"/>
    <col min="3343" max="3343" width="12.28515625" style="16" customWidth="1"/>
    <col min="3344" max="3344" width="9.140625" style="16"/>
    <col min="3345" max="3350" width="8.85546875" style="16" customWidth="1"/>
    <col min="3351" max="3584" width="9.140625" style="16"/>
    <col min="3585" max="3585" width="2.7109375" style="16" customWidth="1"/>
    <col min="3586" max="3586" width="2" style="16" customWidth="1"/>
    <col min="3587" max="3587" width="22.7109375" style="16" customWidth="1"/>
    <col min="3588" max="3588" width="1.85546875" style="16" customWidth="1"/>
    <col min="3589" max="3589" width="11.7109375" style="16" customWidth="1"/>
    <col min="3590" max="3590" width="1.85546875" style="16" customWidth="1"/>
    <col min="3591" max="3591" width="11.7109375" style="16" customWidth="1"/>
    <col min="3592" max="3592" width="1.85546875" style="16" customWidth="1"/>
    <col min="3593" max="3593" width="11.7109375" style="16" customWidth="1"/>
    <col min="3594" max="3594" width="1.85546875" style="16" customWidth="1"/>
    <col min="3595" max="3595" width="11.7109375" style="16" customWidth="1"/>
    <col min="3596" max="3596" width="1.85546875" style="16" customWidth="1"/>
    <col min="3597" max="3597" width="11.7109375" style="16" customWidth="1"/>
    <col min="3598" max="3598" width="2.140625" style="16" customWidth="1"/>
    <col min="3599" max="3599" width="12.28515625" style="16" customWidth="1"/>
    <col min="3600" max="3600" width="9.140625" style="16"/>
    <col min="3601" max="3606" width="8.85546875" style="16" customWidth="1"/>
    <col min="3607" max="3840" width="9.140625" style="16"/>
    <col min="3841" max="3841" width="2.7109375" style="16" customWidth="1"/>
    <col min="3842" max="3842" width="2" style="16" customWidth="1"/>
    <col min="3843" max="3843" width="22.7109375" style="16" customWidth="1"/>
    <col min="3844" max="3844" width="1.85546875" style="16" customWidth="1"/>
    <col min="3845" max="3845" width="11.7109375" style="16" customWidth="1"/>
    <col min="3846" max="3846" width="1.85546875" style="16" customWidth="1"/>
    <col min="3847" max="3847" width="11.7109375" style="16" customWidth="1"/>
    <col min="3848" max="3848" width="1.85546875" style="16" customWidth="1"/>
    <col min="3849" max="3849" width="11.7109375" style="16" customWidth="1"/>
    <col min="3850" max="3850" width="1.85546875" style="16" customWidth="1"/>
    <col min="3851" max="3851" width="11.7109375" style="16" customWidth="1"/>
    <col min="3852" max="3852" width="1.85546875" style="16" customWidth="1"/>
    <col min="3853" max="3853" width="11.7109375" style="16" customWidth="1"/>
    <col min="3854" max="3854" width="2.140625" style="16" customWidth="1"/>
    <col min="3855" max="3855" width="12.28515625" style="16" customWidth="1"/>
    <col min="3856" max="3856" width="9.140625" style="16"/>
    <col min="3857" max="3862" width="8.85546875" style="16" customWidth="1"/>
    <col min="3863" max="4096" width="9.140625" style="16"/>
    <col min="4097" max="4097" width="2.7109375" style="16" customWidth="1"/>
    <col min="4098" max="4098" width="2" style="16" customWidth="1"/>
    <col min="4099" max="4099" width="22.7109375" style="16" customWidth="1"/>
    <col min="4100" max="4100" width="1.85546875" style="16" customWidth="1"/>
    <col min="4101" max="4101" width="11.7109375" style="16" customWidth="1"/>
    <col min="4102" max="4102" width="1.85546875" style="16" customWidth="1"/>
    <col min="4103" max="4103" width="11.7109375" style="16" customWidth="1"/>
    <col min="4104" max="4104" width="1.85546875" style="16" customWidth="1"/>
    <col min="4105" max="4105" width="11.7109375" style="16" customWidth="1"/>
    <col min="4106" max="4106" width="1.85546875" style="16" customWidth="1"/>
    <col min="4107" max="4107" width="11.7109375" style="16" customWidth="1"/>
    <col min="4108" max="4108" width="1.85546875" style="16" customWidth="1"/>
    <col min="4109" max="4109" width="11.7109375" style="16" customWidth="1"/>
    <col min="4110" max="4110" width="2.140625" style="16" customWidth="1"/>
    <col min="4111" max="4111" width="12.28515625" style="16" customWidth="1"/>
    <col min="4112" max="4112" width="9.140625" style="16"/>
    <col min="4113" max="4118" width="8.85546875" style="16" customWidth="1"/>
    <col min="4119" max="4352" width="9.140625" style="16"/>
    <col min="4353" max="4353" width="2.7109375" style="16" customWidth="1"/>
    <col min="4354" max="4354" width="2" style="16" customWidth="1"/>
    <col min="4355" max="4355" width="22.7109375" style="16" customWidth="1"/>
    <col min="4356" max="4356" width="1.85546875" style="16" customWidth="1"/>
    <col min="4357" max="4357" width="11.7109375" style="16" customWidth="1"/>
    <col min="4358" max="4358" width="1.85546875" style="16" customWidth="1"/>
    <col min="4359" max="4359" width="11.7109375" style="16" customWidth="1"/>
    <col min="4360" max="4360" width="1.85546875" style="16" customWidth="1"/>
    <col min="4361" max="4361" width="11.7109375" style="16" customWidth="1"/>
    <col min="4362" max="4362" width="1.85546875" style="16" customWidth="1"/>
    <col min="4363" max="4363" width="11.7109375" style="16" customWidth="1"/>
    <col min="4364" max="4364" width="1.85546875" style="16" customWidth="1"/>
    <col min="4365" max="4365" width="11.7109375" style="16" customWidth="1"/>
    <col min="4366" max="4366" width="2.140625" style="16" customWidth="1"/>
    <col min="4367" max="4367" width="12.28515625" style="16" customWidth="1"/>
    <col min="4368" max="4368" width="9.140625" style="16"/>
    <col min="4369" max="4374" width="8.85546875" style="16" customWidth="1"/>
    <col min="4375" max="4608" width="9.140625" style="16"/>
    <col min="4609" max="4609" width="2.7109375" style="16" customWidth="1"/>
    <col min="4610" max="4610" width="2" style="16" customWidth="1"/>
    <col min="4611" max="4611" width="22.7109375" style="16" customWidth="1"/>
    <col min="4612" max="4612" width="1.85546875" style="16" customWidth="1"/>
    <col min="4613" max="4613" width="11.7109375" style="16" customWidth="1"/>
    <col min="4614" max="4614" width="1.85546875" style="16" customWidth="1"/>
    <col min="4615" max="4615" width="11.7109375" style="16" customWidth="1"/>
    <col min="4616" max="4616" width="1.85546875" style="16" customWidth="1"/>
    <col min="4617" max="4617" width="11.7109375" style="16" customWidth="1"/>
    <col min="4618" max="4618" width="1.85546875" style="16" customWidth="1"/>
    <col min="4619" max="4619" width="11.7109375" style="16" customWidth="1"/>
    <col min="4620" max="4620" width="1.85546875" style="16" customWidth="1"/>
    <col min="4621" max="4621" width="11.7109375" style="16" customWidth="1"/>
    <col min="4622" max="4622" width="2.140625" style="16" customWidth="1"/>
    <col min="4623" max="4623" width="12.28515625" style="16" customWidth="1"/>
    <col min="4624" max="4624" width="9.140625" style="16"/>
    <col min="4625" max="4630" width="8.85546875" style="16" customWidth="1"/>
    <col min="4631" max="4864" width="9.140625" style="16"/>
    <col min="4865" max="4865" width="2.7109375" style="16" customWidth="1"/>
    <col min="4866" max="4866" width="2" style="16" customWidth="1"/>
    <col min="4867" max="4867" width="22.7109375" style="16" customWidth="1"/>
    <col min="4868" max="4868" width="1.85546875" style="16" customWidth="1"/>
    <col min="4869" max="4869" width="11.7109375" style="16" customWidth="1"/>
    <col min="4870" max="4870" width="1.85546875" style="16" customWidth="1"/>
    <col min="4871" max="4871" width="11.7109375" style="16" customWidth="1"/>
    <col min="4872" max="4872" width="1.85546875" style="16" customWidth="1"/>
    <col min="4873" max="4873" width="11.7109375" style="16" customWidth="1"/>
    <col min="4874" max="4874" width="1.85546875" style="16" customWidth="1"/>
    <col min="4875" max="4875" width="11.7109375" style="16" customWidth="1"/>
    <col min="4876" max="4876" width="1.85546875" style="16" customWidth="1"/>
    <col min="4877" max="4877" width="11.7109375" style="16" customWidth="1"/>
    <col min="4878" max="4878" width="2.140625" style="16" customWidth="1"/>
    <col min="4879" max="4879" width="12.28515625" style="16" customWidth="1"/>
    <col min="4880" max="4880" width="9.140625" style="16"/>
    <col min="4881" max="4886" width="8.85546875" style="16" customWidth="1"/>
    <col min="4887" max="5120" width="9.140625" style="16"/>
    <col min="5121" max="5121" width="2.7109375" style="16" customWidth="1"/>
    <col min="5122" max="5122" width="2" style="16" customWidth="1"/>
    <col min="5123" max="5123" width="22.7109375" style="16" customWidth="1"/>
    <col min="5124" max="5124" width="1.85546875" style="16" customWidth="1"/>
    <col min="5125" max="5125" width="11.7109375" style="16" customWidth="1"/>
    <col min="5126" max="5126" width="1.85546875" style="16" customWidth="1"/>
    <col min="5127" max="5127" width="11.7109375" style="16" customWidth="1"/>
    <col min="5128" max="5128" width="1.85546875" style="16" customWidth="1"/>
    <col min="5129" max="5129" width="11.7109375" style="16" customWidth="1"/>
    <col min="5130" max="5130" width="1.85546875" style="16" customWidth="1"/>
    <col min="5131" max="5131" width="11.7109375" style="16" customWidth="1"/>
    <col min="5132" max="5132" width="1.85546875" style="16" customWidth="1"/>
    <col min="5133" max="5133" width="11.7109375" style="16" customWidth="1"/>
    <col min="5134" max="5134" width="2.140625" style="16" customWidth="1"/>
    <col min="5135" max="5135" width="12.28515625" style="16" customWidth="1"/>
    <col min="5136" max="5136" width="9.140625" style="16"/>
    <col min="5137" max="5142" width="8.85546875" style="16" customWidth="1"/>
    <col min="5143" max="5376" width="9.140625" style="16"/>
    <col min="5377" max="5377" width="2.7109375" style="16" customWidth="1"/>
    <col min="5378" max="5378" width="2" style="16" customWidth="1"/>
    <col min="5379" max="5379" width="22.7109375" style="16" customWidth="1"/>
    <col min="5380" max="5380" width="1.85546875" style="16" customWidth="1"/>
    <col min="5381" max="5381" width="11.7109375" style="16" customWidth="1"/>
    <col min="5382" max="5382" width="1.85546875" style="16" customWidth="1"/>
    <col min="5383" max="5383" width="11.7109375" style="16" customWidth="1"/>
    <col min="5384" max="5384" width="1.85546875" style="16" customWidth="1"/>
    <col min="5385" max="5385" width="11.7109375" style="16" customWidth="1"/>
    <col min="5386" max="5386" width="1.85546875" style="16" customWidth="1"/>
    <col min="5387" max="5387" width="11.7109375" style="16" customWidth="1"/>
    <col min="5388" max="5388" width="1.85546875" style="16" customWidth="1"/>
    <col min="5389" max="5389" width="11.7109375" style="16" customWidth="1"/>
    <col min="5390" max="5390" width="2.140625" style="16" customWidth="1"/>
    <col min="5391" max="5391" width="12.28515625" style="16" customWidth="1"/>
    <col min="5392" max="5392" width="9.140625" style="16"/>
    <col min="5393" max="5398" width="8.85546875" style="16" customWidth="1"/>
    <col min="5399" max="5632" width="9.140625" style="16"/>
    <col min="5633" max="5633" width="2.7109375" style="16" customWidth="1"/>
    <col min="5634" max="5634" width="2" style="16" customWidth="1"/>
    <col min="5635" max="5635" width="22.7109375" style="16" customWidth="1"/>
    <col min="5636" max="5636" width="1.85546875" style="16" customWidth="1"/>
    <col min="5637" max="5637" width="11.7109375" style="16" customWidth="1"/>
    <col min="5638" max="5638" width="1.85546875" style="16" customWidth="1"/>
    <col min="5639" max="5639" width="11.7109375" style="16" customWidth="1"/>
    <col min="5640" max="5640" width="1.85546875" style="16" customWidth="1"/>
    <col min="5641" max="5641" width="11.7109375" style="16" customWidth="1"/>
    <col min="5642" max="5642" width="1.85546875" style="16" customWidth="1"/>
    <col min="5643" max="5643" width="11.7109375" style="16" customWidth="1"/>
    <col min="5644" max="5644" width="1.85546875" style="16" customWidth="1"/>
    <col min="5645" max="5645" width="11.7109375" style="16" customWidth="1"/>
    <col min="5646" max="5646" width="2.140625" style="16" customWidth="1"/>
    <col min="5647" max="5647" width="12.28515625" style="16" customWidth="1"/>
    <col min="5648" max="5648" width="9.140625" style="16"/>
    <col min="5649" max="5654" width="8.85546875" style="16" customWidth="1"/>
    <col min="5655" max="5888" width="9.140625" style="16"/>
    <col min="5889" max="5889" width="2.7109375" style="16" customWidth="1"/>
    <col min="5890" max="5890" width="2" style="16" customWidth="1"/>
    <col min="5891" max="5891" width="22.7109375" style="16" customWidth="1"/>
    <col min="5892" max="5892" width="1.85546875" style="16" customWidth="1"/>
    <col min="5893" max="5893" width="11.7109375" style="16" customWidth="1"/>
    <col min="5894" max="5894" width="1.85546875" style="16" customWidth="1"/>
    <col min="5895" max="5895" width="11.7109375" style="16" customWidth="1"/>
    <col min="5896" max="5896" width="1.85546875" style="16" customWidth="1"/>
    <col min="5897" max="5897" width="11.7109375" style="16" customWidth="1"/>
    <col min="5898" max="5898" width="1.85546875" style="16" customWidth="1"/>
    <col min="5899" max="5899" width="11.7109375" style="16" customWidth="1"/>
    <col min="5900" max="5900" width="1.85546875" style="16" customWidth="1"/>
    <col min="5901" max="5901" width="11.7109375" style="16" customWidth="1"/>
    <col min="5902" max="5902" width="2.140625" style="16" customWidth="1"/>
    <col min="5903" max="5903" width="12.28515625" style="16" customWidth="1"/>
    <col min="5904" max="5904" width="9.140625" style="16"/>
    <col min="5905" max="5910" width="8.85546875" style="16" customWidth="1"/>
    <col min="5911" max="6144" width="9.140625" style="16"/>
    <col min="6145" max="6145" width="2.7109375" style="16" customWidth="1"/>
    <col min="6146" max="6146" width="2" style="16" customWidth="1"/>
    <col min="6147" max="6147" width="22.7109375" style="16" customWidth="1"/>
    <col min="6148" max="6148" width="1.85546875" style="16" customWidth="1"/>
    <col min="6149" max="6149" width="11.7109375" style="16" customWidth="1"/>
    <col min="6150" max="6150" width="1.85546875" style="16" customWidth="1"/>
    <col min="6151" max="6151" width="11.7109375" style="16" customWidth="1"/>
    <col min="6152" max="6152" width="1.85546875" style="16" customWidth="1"/>
    <col min="6153" max="6153" width="11.7109375" style="16" customWidth="1"/>
    <col min="6154" max="6154" width="1.85546875" style="16" customWidth="1"/>
    <col min="6155" max="6155" width="11.7109375" style="16" customWidth="1"/>
    <col min="6156" max="6156" width="1.85546875" style="16" customWidth="1"/>
    <col min="6157" max="6157" width="11.7109375" style="16" customWidth="1"/>
    <col min="6158" max="6158" width="2.140625" style="16" customWidth="1"/>
    <col min="6159" max="6159" width="12.28515625" style="16" customWidth="1"/>
    <col min="6160" max="6160" width="9.140625" style="16"/>
    <col min="6161" max="6166" width="8.85546875" style="16" customWidth="1"/>
    <col min="6167" max="6400" width="9.140625" style="16"/>
    <col min="6401" max="6401" width="2.7109375" style="16" customWidth="1"/>
    <col min="6402" max="6402" width="2" style="16" customWidth="1"/>
    <col min="6403" max="6403" width="22.7109375" style="16" customWidth="1"/>
    <col min="6404" max="6404" width="1.85546875" style="16" customWidth="1"/>
    <col min="6405" max="6405" width="11.7109375" style="16" customWidth="1"/>
    <col min="6406" max="6406" width="1.85546875" style="16" customWidth="1"/>
    <col min="6407" max="6407" width="11.7109375" style="16" customWidth="1"/>
    <col min="6408" max="6408" width="1.85546875" style="16" customWidth="1"/>
    <col min="6409" max="6409" width="11.7109375" style="16" customWidth="1"/>
    <col min="6410" max="6410" width="1.85546875" style="16" customWidth="1"/>
    <col min="6411" max="6411" width="11.7109375" style="16" customWidth="1"/>
    <col min="6412" max="6412" width="1.85546875" style="16" customWidth="1"/>
    <col min="6413" max="6413" width="11.7109375" style="16" customWidth="1"/>
    <col min="6414" max="6414" width="2.140625" style="16" customWidth="1"/>
    <col min="6415" max="6415" width="12.28515625" style="16" customWidth="1"/>
    <col min="6416" max="6416" width="9.140625" style="16"/>
    <col min="6417" max="6422" width="8.85546875" style="16" customWidth="1"/>
    <col min="6423" max="6656" width="9.140625" style="16"/>
    <col min="6657" max="6657" width="2.7109375" style="16" customWidth="1"/>
    <col min="6658" max="6658" width="2" style="16" customWidth="1"/>
    <col min="6659" max="6659" width="22.7109375" style="16" customWidth="1"/>
    <col min="6660" max="6660" width="1.85546875" style="16" customWidth="1"/>
    <col min="6661" max="6661" width="11.7109375" style="16" customWidth="1"/>
    <col min="6662" max="6662" width="1.85546875" style="16" customWidth="1"/>
    <col min="6663" max="6663" width="11.7109375" style="16" customWidth="1"/>
    <col min="6664" max="6664" width="1.85546875" style="16" customWidth="1"/>
    <col min="6665" max="6665" width="11.7109375" style="16" customWidth="1"/>
    <col min="6666" max="6666" width="1.85546875" style="16" customWidth="1"/>
    <col min="6667" max="6667" width="11.7109375" style="16" customWidth="1"/>
    <col min="6668" max="6668" width="1.85546875" style="16" customWidth="1"/>
    <col min="6669" max="6669" width="11.7109375" style="16" customWidth="1"/>
    <col min="6670" max="6670" width="2.140625" style="16" customWidth="1"/>
    <col min="6671" max="6671" width="12.28515625" style="16" customWidth="1"/>
    <col min="6672" max="6672" width="9.140625" style="16"/>
    <col min="6673" max="6678" width="8.85546875" style="16" customWidth="1"/>
    <col min="6679" max="6912" width="9.140625" style="16"/>
    <col min="6913" max="6913" width="2.7109375" style="16" customWidth="1"/>
    <col min="6914" max="6914" width="2" style="16" customWidth="1"/>
    <col min="6915" max="6915" width="22.7109375" style="16" customWidth="1"/>
    <col min="6916" max="6916" width="1.85546875" style="16" customWidth="1"/>
    <col min="6917" max="6917" width="11.7109375" style="16" customWidth="1"/>
    <col min="6918" max="6918" width="1.85546875" style="16" customWidth="1"/>
    <col min="6919" max="6919" width="11.7109375" style="16" customWidth="1"/>
    <col min="6920" max="6920" width="1.85546875" style="16" customWidth="1"/>
    <col min="6921" max="6921" width="11.7109375" style="16" customWidth="1"/>
    <col min="6922" max="6922" width="1.85546875" style="16" customWidth="1"/>
    <col min="6923" max="6923" width="11.7109375" style="16" customWidth="1"/>
    <col min="6924" max="6924" width="1.85546875" style="16" customWidth="1"/>
    <col min="6925" max="6925" width="11.7109375" style="16" customWidth="1"/>
    <col min="6926" max="6926" width="2.140625" style="16" customWidth="1"/>
    <col min="6927" max="6927" width="12.28515625" style="16" customWidth="1"/>
    <col min="6928" max="6928" width="9.140625" style="16"/>
    <col min="6929" max="6934" width="8.85546875" style="16" customWidth="1"/>
    <col min="6935" max="7168" width="9.140625" style="16"/>
    <col min="7169" max="7169" width="2.7109375" style="16" customWidth="1"/>
    <col min="7170" max="7170" width="2" style="16" customWidth="1"/>
    <col min="7171" max="7171" width="22.7109375" style="16" customWidth="1"/>
    <col min="7172" max="7172" width="1.85546875" style="16" customWidth="1"/>
    <col min="7173" max="7173" width="11.7109375" style="16" customWidth="1"/>
    <col min="7174" max="7174" width="1.85546875" style="16" customWidth="1"/>
    <col min="7175" max="7175" width="11.7109375" style="16" customWidth="1"/>
    <col min="7176" max="7176" width="1.85546875" style="16" customWidth="1"/>
    <col min="7177" max="7177" width="11.7109375" style="16" customWidth="1"/>
    <col min="7178" max="7178" width="1.85546875" style="16" customWidth="1"/>
    <col min="7179" max="7179" width="11.7109375" style="16" customWidth="1"/>
    <col min="7180" max="7180" width="1.85546875" style="16" customWidth="1"/>
    <col min="7181" max="7181" width="11.7109375" style="16" customWidth="1"/>
    <col min="7182" max="7182" width="2.140625" style="16" customWidth="1"/>
    <col min="7183" max="7183" width="12.28515625" style="16" customWidth="1"/>
    <col min="7184" max="7184" width="9.140625" style="16"/>
    <col min="7185" max="7190" width="8.85546875" style="16" customWidth="1"/>
    <col min="7191" max="7424" width="9.140625" style="16"/>
    <col min="7425" max="7425" width="2.7109375" style="16" customWidth="1"/>
    <col min="7426" max="7426" width="2" style="16" customWidth="1"/>
    <col min="7427" max="7427" width="22.7109375" style="16" customWidth="1"/>
    <col min="7428" max="7428" width="1.85546875" style="16" customWidth="1"/>
    <col min="7429" max="7429" width="11.7109375" style="16" customWidth="1"/>
    <col min="7430" max="7430" width="1.85546875" style="16" customWidth="1"/>
    <col min="7431" max="7431" width="11.7109375" style="16" customWidth="1"/>
    <col min="7432" max="7432" width="1.85546875" style="16" customWidth="1"/>
    <col min="7433" max="7433" width="11.7109375" style="16" customWidth="1"/>
    <col min="7434" max="7434" width="1.85546875" style="16" customWidth="1"/>
    <col min="7435" max="7435" width="11.7109375" style="16" customWidth="1"/>
    <col min="7436" max="7436" width="1.85546875" style="16" customWidth="1"/>
    <col min="7437" max="7437" width="11.7109375" style="16" customWidth="1"/>
    <col min="7438" max="7438" width="2.140625" style="16" customWidth="1"/>
    <col min="7439" max="7439" width="12.28515625" style="16" customWidth="1"/>
    <col min="7440" max="7440" width="9.140625" style="16"/>
    <col min="7441" max="7446" width="8.85546875" style="16" customWidth="1"/>
    <col min="7447" max="7680" width="9.140625" style="16"/>
    <col min="7681" max="7681" width="2.7109375" style="16" customWidth="1"/>
    <col min="7682" max="7682" width="2" style="16" customWidth="1"/>
    <col min="7683" max="7683" width="22.7109375" style="16" customWidth="1"/>
    <col min="7684" max="7684" width="1.85546875" style="16" customWidth="1"/>
    <col min="7685" max="7685" width="11.7109375" style="16" customWidth="1"/>
    <col min="7686" max="7686" width="1.85546875" style="16" customWidth="1"/>
    <col min="7687" max="7687" width="11.7109375" style="16" customWidth="1"/>
    <col min="7688" max="7688" width="1.85546875" style="16" customWidth="1"/>
    <col min="7689" max="7689" width="11.7109375" style="16" customWidth="1"/>
    <col min="7690" max="7690" width="1.85546875" style="16" customWidth="1"/>
    <col min="7691" max="7691" width="11.7109375" style="16" customWidth="1"/>
    <col min="7692" max="7692" width="1.85546875" style="16" customWidth="1"/>
    <col min="7693" max="7693" width="11.7109375" style="16" customWidth="1"/>
    <col min="7694" max="7694" width="2.140625" style="16" customWidth="1"/>
    <col min="7695" max="7695" width="12.28515625" style="16" customWidth="1"/>
    <col min="7696" max="7696" width="9.140625" style="16"/>
    <col min="7697" max="7702" width="8.85546875" style="16" customWidth="1"/>
    <col min="7703" max="7936" width="9.140625" style="16"/>
    <col min="7937" max="7937" width="2.7109375" style="16" customWidth="1"/>
    <col min="7938" max="7938" width="2" style="16" customWidth="1"/>
    <col min="7939" max="7939" width="22.7109375" style="16" customWidth="1"/>
    <col min="7940" max="7940" width="1.85546875" style="16" customWidth="1"/>
    <col min="7941" max="7941" width="11.7109375" style="16" customWidth="1"/>
    <col min="7942" max="7942" width="1.85546875" style="16" customWidth="1"/>
    <col min="7943" max="7943" width="11.7109375" style="16" customWidth="1"/>
    <col min="7944" max="7944" width="1.85546875" style="16" customWidth="1"/>
    <col min="7945" max="7945" width="11.7109375" style="16" customWidth="1"/>
    <col min="7946" max="7946" width="1.85546875" style="16" customWidth="1"/>
    <col min="7947" max="7947" width="11.7109375" style="16" customWidth="1"/>
    <col min="7948" max="7948" width="1.85546875" style="16" customWidth="1"/>
    <col min="7949" max="7949" width="11.7109375" style="16" customWidth="1"/>
    <col min="7950" max="7950" width="2.140625" style="16" customWidth="1"/>
    <col min="7951" max="7951" width="12.28515625" style="16" customWidth="1"/>
    <col min="7952" max="7952" width="9.140625" style="16"/>
    <col min="7953" max="7958" width="8.85546875" style="16" customWidth="1"/>
    <col min="7959" max="8192" width="9.140625" style="16"/>
    <col min="8193" max="8193" width="2.7109375" style="16" customWidth="1"/>
    <col min="8194" max="8194" width="2" style="16" customWidth="1"/>
    <col min="8195" max="8195" width="22.7109375" style="16" customWidth="1"/>
    <col min="8196" max="8196" width="1.85546875" style="16" customWidth="1"/>
    <col min="8197" max="8197" width="11.7109375" style="16" customWidth="1"/>
    <col min="8198" max="8198" width="1.85546875" style="16" customWidth="1"/>
    <col min="8199" max="8199" width="11.7109375" style="16" customWidth="1"/>
    <col min="8200" max="8200" width="1.85546875" style="16" customWidth="1"/>
    <col min="8201" max="8201" width="11.7109375" style="16" customWidth="1"/>
    <col min="8202" max="8202" width="1.85546875" style="16" customWidth="1"/>
    <col min="8203" max="8203" width="11.7109375" style="16" customWidth="1"/>
    <col min="8204" max="8204" width="1.85546875" style="16" customWidth="1"/>
    <col min="8205" max="8205" width="11.7109375" style="16" customWidth="1"/>
    <col min="8206" max="8206" width="2.140625" style="16" customWidth="1"/>
    <col min="8207" max="8207" width="12.28515625" style="16" customWidth="1"/>
    <col min="8208" max="8208" width="9.140625" style="16"/>
    <col min="8209" max="8214" width="8.85546875" style="16" customWidth="1"/>
    <col min="8215" max="8448" width="9.140625" style="16"/>
    <col min="8449" max="8449" width="2.7109375" style="16" customWidth="1"/>
    <col min="8450" max="8450" width="2" style="16" customWidth="1"/>
    <col min="8451" max="8451" width="22.7109375" style="16" customWidth="1"/>
    <col min="8452" max="8452" width="1.85546875" style="16" customWidth="1"/>
    <col min="8453" max="8453" width="11.7109375" style="16" customWidth="1"/>
    <col min="8454" max="8454" width="1.85546875" style="16" customWidth="1"/>
    <col min="8455" max="8455" width="11.7109375" style="16" customWidth="1"/>
    <col min="8456" max="8456" width="1.85546875" style="16" customWidth="1"/>
    <col min="8457" max="8457" width="11.7109375" style="16" customWidth="1"/>
    <col min="8458" max="8458" width="1.85546875" style="16" customWidth="1"/>
    <col min="8459" max="8459" width="11.7109375" style="16" customWidth="1"/>
    <col min="8460" max="8460" width="1.85546875" style="16" customWidth="1"/>
    <col min="8461" max="8461" width="11.7109375" style="16" customWidth="1"/>
    <col min="8462" max="8462" width="2.140625" style="16" customWidth="1"/>
    <col min="8463" max="8463" width="12.28515625" style="16" customWidth="1"/>
    <col min="8464" max="8464" width="9.140625" style="16"/>
    <col min="8465" max="8470" width="8.85546875" style="16" customWidth="1"/>
    <col min="8471" max="8704" width="9.140625" style="16"/>
    <col min="8705" max="8705" width="2.7109375" style="16" customWidth="1"/>
    <col min="8706" max="8706" width="2" style="16" customWidth="1"/>
    <col min="8707" max="8707" width="22.7109375" style="16" customWidth="1"/>
    <col min="8708" max="8708" width="1.85546875" style="16" customWidth="1"/>
    <col min="8709" max="8709" width="11.7109375" style="16" customWidth="1"/>
    <col min="8710" max="8710" width="1.85546875" style="16" customWidth="1"/>
    <col min="8711" max="8711" width="11.7109375" style="16" customWidth="1"/>
    <col min="8712" max="8712" width="1.85546875" style="16" customWidth="1"/>
    <col min="8713" max="8713" width="11.7109375" style="16" customWidth="1"/>
    <col min="8714" max="8714" width="1.85546875" style="16" customWidth="1"/>
    <col min="8715" max="8715" width="11.7109375" style="16" customWidth="1"/>
    <col min="8716" max="8716" width="1.85546875" style="16" customWidth="1"/>
    <col min="8717" max="8717" width="11.7109375" style="16" customWidth="1"/>
    <col min="8718" max="8718" width="2.140625" style="16" customWidth="1"/>
    <col min="8719" max="8719" width="12.28515625" style="16" customWidth="1"/>
    <col min="8720" max="8720" width="9.140625" style="16"/>
    <col min="8721" max="8726" width="8.85546875" style="16" customWidth="1"/>
    <col min="8727" max="8960" width="9.140625" style="16"/>
    <col min="8961" max="8961" width="2.7109375" style="16" customWidth="1"/>
    <col min="8962" max="8962" width="2" style="16" customWidth="1"/>
    <col min="8963" max="8963" width="22.7109375" style="16" customWidth="1"/>
    <col min="8964" max="8964" width="1.85546875" style="16" customWidth="1"/>
    <col min="8965" max="8965" width="11.7109375" style="16" customWidth="1"/>
    <col min="8966" max="8966" width="1.85546875" style="16" customWidth="1"/>
    <col min="8967" max="8967" width="11.7109375" style="16" customWidth="1"/>
    <col min="8968" max="8968" width="1.85546875" style="16" customWidth="1"/>
    <col min="8969" max="8969" width="11.7109375" style="16" customWidth="1"/>
    <col min="8970" max="8970" width="1.85546875" style="16" customWidth="1"/>
    <col min="8971" max="8971" width="11.7109375" style="16" customWidth="1"/>
    <col min="8972" max="8972" width="1.85546875" style="16" customWidth="1"/>
    <col min="8973" max="8973" width="11.7109375" style="16" customWidth="1"/>
    <col min="8974" max="8974" width="2.140625" style="16" customWidth="1"/>
    <col min="8975" max="8975" width="12.28515625" style="16" customWidth="1"/>
    <col min="8976" max="8976" width="9.140625" style="16"/>
    <col min="8977" max="8982" width="8.85546875" style="16" customWidth="1"/>
    <col min="8983" max="9216" width="9.140625" style="16"/>
    <col min="9217" max="9217" width="2.7109375" style="16" customWidth="1"/>
    <col min="9218" max="9218" width="2" style="16" customWidth="1"/>
    <col min="9219" max="9219" width="22.7109375" style="16" customWidth="1"/>
    <col min="9220" max="9220" width="1.85546875" style="16" customWidth="1"/>
    <col min="9221" max="9221" width="11.7109375" style="16" customWidth="1"/>
    <col min="9222" max="9222" width="1.85546875" style="16" customWidth="1"/>
    <col min="9223" max="9223" width="11.7109375" style="16" customWidth="1"/>
    <col min="9224" max="9224" width="1.85546875" style="16" customWidth="1"/>
    <col min="9225" max="9225" width="11.7109375" style="16" customWidth="1"/>
    <col min="9226" max="9226" width="1.85546875" style="16" customWidth="1"/>
    <col min="9227" max="9227" width="11.7109375" style="16" customWidth="1"/>
    <col min="9228" max="9228" width="1.85546875" style="16" customWidth="1"/>
    <col min="9229" max="9229" width="11.7109375" style="16" customWidth="1"/>
    <col min="9230" max="9230" width="2.140625" style="16" customWidth="1"/>
    <col min="9231" max="9231" width="12.28515625" style="16" customWidth="1"/>
    <col min="9232" max="9232" width="9.140625" style="16"/>
    <col min="9233" max="9238" width="8.85546875" style="16" customWidth="1"/>
    <col min="9239" max="9472" width="9.140625" style="16"/>
    <col min="9473" max="9473" width="2.7109375" style="16" customWidth="1"/>
    <col min="9474" max="9474" width="2" style="16" customWidth="1"/>
    <col min="9475" max="9475" width="22.7109375" style="16" customWidth="1"/>
    <col min="9476" max="9476" width="1.85546875" style="16" customWidth="1"/>
    <col min="9477" max="9477" width="11.7109375" style="16" customWidth="1"/>
    <col min="9478" max="9478" width="1.85546875" style="16" customWidth="1"/>
    <col min="9479" max="9479" width="11.7109375" style="16" customWidth="1"/>
    <col min="9480" max="9480" width="1.85546875" style="16" customWidth="1"/>
    <col min="9481" max="9481" width="11.7109375" style="16" customWidth="1"/>
    <col min="9482" max="9482" width="1.85546875" style="16" customWidth="1"/>
    <col min="9483" max="9483" width="11.7109375" style="16" customWidth="1"/>
    <col min="9484" max="9484" width="1.85546875" style="16" customWidth="1"/>
    <col min="9485" max="9485" width="11.7109375" style="16" customWidth="1"/>
    <col min="9486" max="9486" width="2.140625" style="16" customWidth="1"/>
    <col min="9487" max="9487" width="12.28515625" style="16" customWidth="1"/>
    <col min="9488" max="9488" width="9.140625" style="16"/>
    <col min="9489" max="9494" width="8.85546875" style="16" customWidth="1"/>
    <col min="9495" max="9728" width="9.140625" style="16"/>
    <col min="9729" max="9729" width="2.7109375" style="16" customWidth="1"/>
    <col min="9730" max="9730" width="2" style="16" customWidth="1"/>
    <col min="9731" max="9731" width="22.7109375" style="16" customWidth="1"/>
    <col min="9732" max="9732" width="1.85546875" style="16" customWidth="1"/>
    <col min="9733" max="9733" width="11.7109375" style="16" customWidth="1"/>
    <col min="9734" max="9734" width="1.85546875" style="16" customWidth="1"/>
    <col min="9735" max="9735" width="11.7109375" style="16" customWidth="1"/>
    <col min="9736" max="9736" width="1.85546875" style="16" customWidth="1"/>
    <col min="9737" max="9737" width="11.7109375" style="16" customWidth="1"/>
    <col min="9738" max="9738" width="1.85546875" style="16" customWidth="1"/>
    <col min="9739" max="9739" width="11.7109375" style="16" customWidth="1"/>
    <col min="9740" max="9740" width="1.85546875" style="16" customWidth="1"/>
    <col min="9741" max="9741" width="11.7109375" style="16" customWidth="1"/>
    <col min="9742" max="9742" width="2.140625" style="16" customWidth="1"/>
    <col min="9743" max="9743" width="12.28515625" style="16" customWidth="1"/>
    <col min="9744" max="9744" width="9.140625" style="16"/>
    <col min="9745" max="9750" width="8.85546875" style="16" customWidth="1"/>
    <col min="9751" max="9984" width="9.140625" style="16"/>
    <col min="9985" max="9985" width="2.7109375" style="16" customWidth="1"/>
    <col min="9986" max="9986" width="2" style="16" customWidth="1"/>
    <col min="9987" max="9987" width="22.7109375" style="16" customWidth="1"/>
    <col min="9988" max="9988" width="1.85546875" style="16" customWidth="1"/>
    <col min="9989" max="9989" width="11.7109375" style="16" customWidth="1"/>
    <col min="9990" max="9990" width="1.85546875" style="16" customWidth="1"/>
    <col min="9991" max="9991" width="11.7109375" style="16" customWidth="1"/>
    <col min="9992" max="9992" width="1.85546875" style="16" customWidth="1"/>
    <col min="9993" max="9993" width="11.7109375" style="16" customWidth="1"/>
    <col min="9994" max="9994" width="1.85546875" style="16" customWidth="1"/>
    <col min="9995" max="9995" width="11.7109375" style="16" customWidth="1"/>
    <col min="9996" max="9996" width="1.85546875" style="16" customWidth="1"/>
    <col min="9997" max="9997" width="11.7109375" style="16" customWidth="1"/>
    <col min="9998" max="9998" width="2.140625" style="16" customWidth="1"/>
    <col min="9999" max="9999" width="12.28515625" style="16" customWidth="1"/>
    <col min="10000" max="10000" width="9.140625" style="16"/>
    <col min="10001" max="10006" width="8.85546875" style="16" customWidth="1"/>
    <col min="10007" max="10240" width="9.140625" style="16"/>
    <col min="10241" max="10241" width="2.7109375" style="16" customWidth="1"/>
    <col min="10242" max="10242" width="2" style="16" customWidth="1"/>
    <col min="10243" max="10243" width="22.7109375" style="16" customWidth="1"/>
    <col min="10244" max="10244" width="1.85546875" style="16" customWidth="1"/>
    <col min="10245" max="10245" width="11.7109375" style="16" customWidth="1"/>
    <col min="10246" max="10246" width="1.85546875" style="16" customWidth="1"/>
    <col min="10247" max="10247" width="11.7109375" style="16" customWidth="1"/>
    <col min="10248" max="10248" width="1.85546875" style="16" customWidth="1"/>
    <col min="10249" max="10249" width="11.7109375" style="16" customWidth="1"/>
    <col min="10250" max="10250" width="1.85546875" style="16" customWidth="1"/>
    <col min="10251" max="10251" width="11.7109375" style="16" customWidth="1"/>
    <col min="10252" max="10252" width="1.85546875" style="16" customWidth="1"/>
    <col min="10253" max="10253" width="11.7109375" style="16" customWidth="1"/>
    <col min="10254" max="10254" width="2.140625" style="16" customWidth="1"/>
    <col min="10255" max="10255" width="12.28515625" style="16" customWidth="1"/>
    <col min="10256" max="10256" width="9.140625" style="16"/>
    <col min="10257" max="10262" width="8.85546875" style="16" customWidth="1"/>
    <col min="10263" max="10496" width="9.140625" style="16"/>
    <col min="10497" max="10497" width="2.7109375" style="16" customWidth="1"/>
    <col min="10498" max="10498" width="2" style="16" customWidth="1"/>
    <col min="10499" max="10499" width="22.7109375" style="16" customWidth="1"/>
    <col min="10500" max="10500" width="1.85546875" style="16" customWidth="1"/>
    <col min="10501" max="10501" width="11.7109375" style="16" customWidth="1"/>
    <col min="10502" max="10502" width="1.85546875" style="16" customWidth="1"/>
    <col min="10503" max="10503" width="11.7109375" style="16" customWidth="1"/>
    <col min="10504" max="10504" width="1.85546875" style="16" customWidth="1"/>
    <col min="10505" max="10505" width="11.7109375" style="16" customWidth="1"/>
    <col min="10506" max="10506" width="1.85546875" style="16" customWidth="1"/>
    <col min="10507" max="10507" width="11.7109375" style="16" customWidth="1"/>
    <col min="10508" max="10508" width="1.85546875" style="16" customWidth="1"/>
    <col min="10509" max="10509" width="11.7109375" style="16" customWidth="1"/>
    <col min="10510" max="10510" width="2.140625" style="16" customWidth="1"/>
    <col min="10511" max="10511" width="12.28515625" style="16" customWidth="1"/>
    <col min="10512" max="10512" width="9.140625" style="16"/>
    <col min="10513" max="10518" width="8.85546875" style="16" customWidth="1"/>
    <col min="10519" max="10752" width="9.140625" style="16"/>
    <col min="10753" max="10753" width="2.7109375" style="16" customWidth="1"/>
    <col min="10754" max="10754" width="2" style="16" customWidth="1"/>
    <col min="10755" max="10755" width="22.7109375" style="16" customWidth="1"/>
    <col min="10756" max="10756" width="1.85546875" style="16" customWidth="1"/>
    <col min="10757" max="10757" width="11.7109375" style="16" customWidth="1"/>
    <col min="10758" max="10758" width="1.85546875" style="16" customWidth="1"/>
    <col min="10759" max="10759" width="11.7109375" style="16" customWidth="1"/>
    <col min="10760" max="10760" width="1.85546875" style="16" customWidth="1"/>
    <col min="10761" max="10761" width="11.7109375" style="16" customWidth="1"/>
    <col min="10762" max="10762" width="1.85546875" style="16" customWidth="1"/>
    <col min="10763" max="10763" width="11.7109375" style="16" customWidth="1"/>
    <col min="10764" max="10764" width="1.85546875" style="16" customWidth="1"/>
    <col min="10765" max="10765" width="11.7109375" style="16" customWidth="1"/>
    <col min="10766" max="10766" width="2.140625" style="16" customWidth="1"/>
    <col min="10767" max="10767" width="12.28515625" style="16" customWidth="1"/>
    <col min="10768" max="10768" width="9.140625" style="16"/>
    <col min="10769" max="10774" width="8.85546875" style="16" customWidth="1"/>
    <col min="10775" max="11008" width="9.140625" style="16"/>
    <col min="11009" max="11009" width="2.7109375" style="16" customWidth="1"/>
    <col min="11010" max="11010" width="2" style="16" customWidth="1"/>
    <col min="11011" max="11011" width="22.7109375" style="16" customWidth="1"/>
    <col min="11012" max="11012" width="1.85546875" style="16" customWidth="1"/>
    <col min="11013" max="11013" width="11.7109375" style="16" customWidth="1"/>
    <col min="11014" max="11014" width="1.85546875" style="16" customWidth="1"/>
    <col min="11015" max="11015" width="11.7109375" style="16" customWidth="1"/>
    <col min="11016" max="11016" width="1.85546875" style="16" customWidth="1"/>
    <col min="11017" max="11017" width="11.7109375" style="16" customWidth="1"/>
    <col min="11018" max="11018" width="1.85546875" style="16" customWidth="1"/>
    <col min="11019" max="11019" width="11.7109375" style="16" customWidth="1"/>
    <col min="11020" max="11020" width="1.85546875" style="16" customWidth="1"/>
    <col min="11021" max="11021" width="11.7109375" style="16" customWidth="1"/>
    <col min="11022" max="11022" width="2.140625" style="16" customWidth="1"/>
    <col min="11023" max="11023" width="12.28515625" style="16" customWidth="1"/>
    <col min="11024" max="11024" width="9.140625" style="16"/>
    <col min="11025" max="11030" width="8.85546875" style="16" customWidth="1"/>
    <col min="11031" max="11264" width="9.140625" style="16"/>
    <col min="11265" max="11265" width="2.7109375" style="16" customWidth="1"/>
    <col min="11266" max="11266" width="2" style="16" customWidth="1"/>
    <col min="11267" max="11267" width="22.7109375" style="16" customWidth="1"/>
    <col min="11268" max="11268" width="1.85546875" style="16" customWidth="1"/>
    <col min="11269" max="11269" width="11.7109375" style="16" customWidth="1"/>
    <col min="11270" max="11270" width="1.85546875" style="16" customWidth="1"/>
    <col min="11271" max="11271" width="11.7109375" style="16" customWidth="1"/>
    <col min="11272" max="11272" width="1.85546875" style="16" customWidth="1"/>
    <col min="11273" max="11273" width="11.7109375" style="16" customWidth="1"/>
    <col min="11274" max="11274" width="1.85546875" style="16" customWidth="1"/>
    <col min="11275" max="11275" width="11.7109375" style="16" customWidth="1"/>
    <col min="11276" max="11276" width="1.85546875" style="16" customWidth="1"/>
    <col min="11277" max="11277" width="11.7109375" style="16" customWidth="1"/>
    <col min="11278" max="11278" width="2.140625" style="16" customWidth="1"/>
    <col min="11279" max="11279" width="12.28515625" style="16" customWidth="1"/>
    <col min="11280" max="11280" width="9.140625" style="16"/>
    <col min="11281" max="11286" width="8.85546875" style="16" customWidth="1"/>
    <col min="11287" max="11520" width="9.140625" style="16"/>
    <col min="11521" max="11521" width="2.7109375" style="16" customWidth="1"/>
    <col min="11522" max="11522" width="2" style="16" customWidth="1"/>
    <col min="11523" max="11523" width="22.7109375" style="16" customWidth="1"/>
    <col min="11524" max="11524" width="1.85546875" style="16" customWidth="1"/>
    <col min="11525" max="11525" width="11.7109375" style="16" customWidth="1"/>
    <col min="11526" max="11526" width="1.85546875" style="16" customWidth="1"/>
    <col min="11527" max="11527" width="11.7109375" style="16" customWidth="1"/>
    <col min="11528" max="11528" width="1.85546875" style="16" customWidth="1"/>
    <col min="11529" max="11529" width="11.7109375" style="16" customWidth="1"/>
    <col min="11530" max="11530" width="1.85546875" style="16" customWidth="1"/>
    <col min="11531" max="11531" width="11.7109375" style="16" customWidth="1"/>
    <col min="11532" max="11532" width="1.85546875" style="16" customWidth="1"/>
    <col min="11533" max="11533" width="11.7109375" style="16" customWidth="1"/>
    <col min="11534" max="11534" width="2.140625" style="16" customWidth="1"/>
    <col min="11535" max="11535" width="12.28515625" style="16" customWidth="1"/>
    <col min="11536" max="11536" width="9.140625" style="16"/>
    <col min="11537" max="11542" width="8.85546875" style="16" customWidth="1"/>
    <col min="11543" max="11776" width="9.140625" style="16"/>
    <col min="11777" max="11777" width="2.7109375" style="16" customWidth="1"/>
    <col min="11778" max="11778" width="2" style="16" customWidth="1"/>
    <col min="11779" max="11779" width="22.7109375" style="16" customWidth="1"/>
    <col min="11780" max="11780" width="1.85546875" style="16" customWidth="1"/>
    <col min="11781" max="11781" width="11.7109375" style="16" customWidth="1"/>
    <col min="11782" max="11782" width="1.85546875" style="16" customWidth="1"/>
    <col min="11783" max="11783" width="11.7109375" style="16" customWidth="1"/>
    <col min="11784" max="11784" width="1.85546875" style="16" customWidth="1"/>
    <col min="11785" max="11785" width="11.7109375" style="16" customWidth="1"/>
    <col min="11786" max="11786" width="1.85546875" style="16" customWidth="1"/>
    <col min="11787" max="11787" width="11.7109375" style="16" customWidth="1"/>
    <col min="11788" max="11788" width="1.85546875" style="16" customWidth="1"/>
    <col min="11789" max="11789" width="11.7109375" style="16" customWidth="1"/>
    <col min="11790" max="11790" width="2.140625" style="16" customWidth="1"/>
    <col min="11791" max="11791" width="12.28515625" style="16" customWidth="1"/>
    <col min="11792" max="11792" width="9.140625" style="16"/>
    <col min="11793" max="11798" width="8.85546875" style="16" customWidth="1"/>
    <col min="11799" max="12032" width="9.140625" style="16"/>
    <col min="12033" max="12033" width="2.7109375" style="16" customWidth="1"/>
    <col min="12034" max="12034" width="2" style="16" customWidth="1"/>
    <col min="12035" max="12035" width="22.7109375" style="16" customWidth="1"/>
    <col min="12036" max="12036" width="1.85546875" style="16" customWidth="1"/>
    <col min="12037" max="12037" width="11.7109375" style="16" customWidth="1"/>
    <col min="12038" max="12038" width="1.85546875" style="16" customWidth="1"/>
    <col min="12039" max="12039" width="11.7109375" style="16" customWidth="1"/>
    <col min="12040" max="12040" width="1.85546875" style="16" customWidth="1"/>
    <col min="12041" max="12041" width="11.7109375" style="16" customWidth="1"/>
    <col min="12042" max="12042" width="1.85546875" style="16" customWidth="1"/>
    <col min="12043" max="12043" width="11.7109375" style="16" customWidth="1"/>
    <col min="12044" max="12044" width="1.85546875" style="16" customWidth="1"/>
    <col min="12045" max="12045" width="11.7109375" style="16" customWidth="1"/>
    <col min="12046" max="12046" width="2.140625" style="16" customWidth="1"/>
    <col min="12047" max="12047" width="12.28515625" style="16" customWidth="1"/>
    <col min="12048" max="12048" width="9.140625" style="16"/>
    <col min="12049" max="12054" width="8.85546875" style="16" customWidth="1"/>
    <col min="12055" max="12288" width="9.140625" style="16"/>
    <col min="12289" max="12289" width="2.7109375" style="16" customWidth="1"/>
    <col min="12290" max="12290" width="2" style="16" customWidth="1"/>
    <col min="12291" max="12291" width="22.7109375" style="16" customWidth="1"/>
    <col min="12292" max="12292" width="1.85546875" style="16" customWidth="1"/>
    <col min="12293" max="12293" width="11.7109375" style="16" customWidth="1"/>
    <col min="12294" max="12294" width="1.85546875" style="16" customWidth="1"/>
    <col min="12295" max="12295" width="11.7109375" style="16" customWidth="1"/>
    <col min="12296" max="12296" width="1.85546875" style="16" customWidth="1"/>
    <col min="12297" max="12297" width="11.7109375" style="16" customWidth="1"/>
    <col min="12298" max="12298" width="1.85546875" style="16" customWidth="1"/>
    <col min="12299" max="12299" width="11.7109375" style="16" customWidth="1"/>
    <col min="12300" max="12300" width="1.85546875" style="16" customWidth="1"/>
    <col min="12301" max="12301" width="11.7109375" style="16" customWidth="1"/>
    <col min="12302" max="12302" width="2.140625" style="16" customWidth="1"/>
    <col min="12303" max="12303" width="12.28515625" style="16" customWidth="1"/>
    <col min="12304" max="12304" width="9.140625" style="16"/>
    <col min="12305" max="12310" width="8.85546875" style="16" customWidth="1"/>
    <col min="12311" max="12544" width="9.140625" style="16"/>
    <col min="12545" max="12545" width="2.7109375" style="16" customWidth="1"/>
    <col min="12546" max="12546" width="2" style="16" customWidth="1"/>
    <col min="12547" max="12547" width="22.7109375" style="16" customWidth="1"/>
    <col min="12548" max="12548" width="1.85546875" style="16" customWidth="1"/>
    <col min="12549" max="12549" width="11.7109375" style="16" customWidth="1"/>
    <col min="12550" max="12550" width="1.85546875" style="16" customWidth="1"/>
    <col min="12551" max="12551" width="11.7109375" style="16" customWidth="1"/>
    <col min="12552" max="12552" width="1.85546875" style="16" customWidth="1"/>
    <col min="12553" max="12553" width="11.7109375" style="16" customWidth="1"/>
    <col min="12554" max="12554" width="1.85546875" style="16" customWidth="1"/>
    <col min="12555" max="12555" width="11.7109375" style="16" customWidth="1"/>
    <col min="12556" max="12556" width="1.85546875" style="16" customWidth="1"/>
    <col min="12557" max="12557" width="11.7109375" style="16" customWidth="1"/>
    <col min="12558" max="12558" width="2.140625" style="16" customWidth="1"/>
    <col min="12559" max="12559" width="12.28515625" style="16" customWidth="1"/>
    <col min="12560" max="12560" width="9.140625" style="16"/>
    <col min="12561" max="12566" width="8.85546875" style="16" customWidth="1"/>
    <col min="12567" max="12800" width="9.140625" style="16"/>
    <col min="12801" max="12801" width="2.7109375" style="16" customWidth="1"/>
    <col min="12802" max="12802" width="2" style="16" customWidth="1"/>
    <col min="12803" max="12803" width="22.7109375" style="16" customWidth="1"/>
    <col min="12804" max="12804" width="1.85546875" style="16" customWidth="1"/>
    <col min="12805" max="12805" width="11.7109375" style="16" customWidth="1"/>
    <col min="12806" max="12806" width="1.85546875" style="16" customWidth="1"/>
    <col min="12807" max="12807" width="11.7109375" style="16" customWidth="1"/>
    <col min="12808" max="12808" width="1.85546875" style="16" customWidth="1"/>
    <col min="12809" max="12809" width="11.7109375" style="16" customWidth="1"/>
    <col min="12810" max="12810" width="1.85546875" style="16" customWidth="1"/>
    <col min="12811" max="12811" width="11.7109375" style="16" customWidth="1"/>
    <col min="12812" max="12812" width="1.85546875" style="16" customWidth="1"/>
    <col min="12813" max="12813" width="11.7109375" style="16" customWidth="1"/>
    <col min="12814" max="12814" width="2.140625" style="16" customWidth="1"/>
    <col min="12815" max="12815" width="12.28515625" style="16" customWidth="1"/>
    <col min="12816" max="12816" width="9.140625" style="16"/>
    <col min="12817" max="12822" width="8.85546875" style="16" customWidth="1"/>
    <col min="12823" max="13056" width="9.140625" style="16"/>
    <col min="13057" max="13057" width="2.7109375" style="16" customWidth="1"/>
    <col min="13058" max="13058" width="2" style="16" customWidth="1"/>
    <col min="13059" max="13059" width="22.7109375" style="16" customWidth="1"/>
    <col min="13060" max="13060" width="1.85546875" style="16" customWidth="1"/>
    <col min="13061" max="13061" width="11.7109375" style="16" customWidth="1"/>
    <col min="13062" max="13062" width="1.85546875" style="16" customWidth="1"/>
    <col min="13063" max="13063" width="11.7109375" style="16" customWidth="1"/>
    <col min="13064" max="13064" width="1.85546875" style="16" customWidth="1"/>
    <col min="13065" max="13065" width="11.7109375" style="16" customWidth="1"/>
    <col min="13066" max="13066" width="1.85546875" style="16" customWidth="1"/>
    <col min="13067" max="13067" width="11.7109375" style="16" customWidth="1"/>
    <col min="13068" max="13068" width="1.85546875" style="16" customWidth="1"/>
    <col min="13069" max="13069" width="11.7109375" style="16" customWidth="1"/>
    <col min="13070" max="13070" width="2.140625" style="16" customWidth="1"/>
    <col min="13071" max="13071" width="12.28515625" style="16" customWidth="1"/>
    <col min="13072" max="13072" width="9.140625" style="16"/>
    <col min="13073" max="13078" width="8.85546875" style="16" customWidth="1"/>
    <col min="13079" max="13312" width="9.140625" style="16"/>
    <col min="13313" max="13313" width="2.7109375" style="16" customWidth="1"/>
    <col min="13314" max="13314" width="2" style="16" customWidth="1"/>
    <col min="13315" max="13315" width="22.7109375" style="16" customWidth="1"/>
    <col min="13316" max="13316" width="1.85546875" style="16" customWidth="1"/>
    <col min="13317" max="13317" width="11.7109375" style="16" customWidth="1"/>
    <col min="13318" max="13318" width="1.85546875" style="16" customWidth="1"/>
    <col min="13319" max="13319" width="11.7109375" style="16" customWidth="1"/>
    <col min="13320" max="13320" width="1.85546875" style="16" customWidth="1"/>
    <col min="13321" max="13321" width="11.7109375" style="16" customWidth="1"/>
    <col min="13322" max="13322" width="1.85546875" style="16" customWidth="1"/>
    <col min="13323" max="13323" width="11.7109375" style="16" customWidth="1"/>
    <col min="13324" max="13324" width="1.85546875" style="16" customWidth="1"/>
    <col min="13325" max="13325" width="11.7109375" style="16" customWidth="1"/>
    <col min="13326" max="13326" width="2.140625" style="16" customWidth="1"/>
    <col min="13327" max="13327" width="12.28515625" style="16" customWidth="1"/>
    <col min="13328" max="13328" width="9.140625" style="16"/>
    <col min="13329" max="13334" width="8.85546875" style="16" customWidth="1"/>
    <col min="13335" max="13568" width="9.140625" style="16"/>
    <col min="13569" max="13569" width="2.7109375" style="16" customWidth="1"/>
    <col min="13570" max="13570" width="2" style="16" customWidth="1"/>
    <col min="13571" max="13571" width="22.7109375" style="16" customWidth="1"/>
    <col min="13572" max="13572" width="1.85546875" style="16" customWidth="1"/>
    <col min="13573" max="13573" width="11.7109375" style="16" customWidth="1"/>
    <col min="13574" max="13574" width="1.85546875" style="16" customWidth="1"/>
    <col min="13575" max="13575" width="11.7109375" style="16" customWidth="1"/>
    <col min="13576" max="13576" width="1.85546875" style="16" customWidth="1"/>
    <col min="13577" max="13577" width="11.7109375" style="16" customWidth="1"/>
    <col min="13578" max="13578" width="1.85546875" style="16" customWidth="1"/>
    <col min="13579" max="13579" width="11.7109375" style="16" customWidth="1"/>
    <col min="13580" max="13580" width="1.85546875" style="16" customWidth="1"/>
    <col min="13581" max="13581" width="11.7109375" style="16" customWidth="1"/>
    <col min="13582" max="13582" width="2.140625" style="16" customWidth="1"/>
    <col min="13583" max="13583" width="12.28515625" style="16" customWidth="1"/>
    <col min="13584" max="13584" width="9.140625" style="16"/>
    <col min="13585" max="13590" width="8.85546875" style="16" customWidth="1"/>
    <col min="13591" max="13824" width="9.140625" style="16"/>
    <col min="13825" max="13825" width="2.7109375" style="16" customWidth="1"/>
    <col min="13826" max="13826" width="2" style="16" customWidth="1"/>
    <col min="13827" max="13827" width="22.7109375" style="16" customWidth="1"/>
    <col min="13828" max="13828" width="1.85546875" style="16" customWidth="1"/>
    <col min="13829" max="13829" width="11.7109375" style="16" customWidth="1"/>
    <col min="13830" max="13830" width="1.85546875" style="16" customWidth="1"/>
    <col min="13831" max="13831" width="11.7109375" style="16" customWidth="1"/>
    <col min="13832" max="13832" width="1.85546875" style="16" customWidth="1"/>
    <col min="13833" max="13833" width="11.7109375" style="16" customWidth="1"/>
    <col min="13834" max="13834" width="1.85546875" style="16" customWidth="1"/>
    <col min="13835" max="13835" width="11.7109375" style="16" customWidth="1"/>
    <col min="13836" max="13836" width="1.85546875" style="16" customWidth="1"/>
    <col min="13837" max="13837" width="11.7109375" style="16" customWidth="1"/>
    <col min="13838" max="13838" width="2.140625" style="16" customWidth="1"/>
    <col min="13839" max="13839" width="12.28515625" style="16" customWidth="1"/>
    <col min="13840" max="13840" width="9.140625" style="16"/>
    <col min="13841" max="13846" width="8.85546875" style="16" customWidth="1"/>
    <col min="13847" max="14080" width="9.140625" style="16"/>
    <col min="14081" max="14081" width="2.7109375" style="16" customWidth="1"/>
    <col min="14082" max="14082" width="2" style="16" customWidth="1"/>
    <col min="14083" max="14083" width="22.7109375" style="16" customWidth="1"/>
    <col min="14084" max="14084" width="1.85546875" style="16" customWidth="1"/>
    <col min="14085" max="14085" width="11.7109375" style="16" customWidth="1"/>
    <col min="14086" max="14086" width="1.85546875" style="16" customWidth="1"/>
    <col min="14087" max="14087" width="11.7109375" style="16" customWidth="1"/>
    <col min="14088" max="14088" width="1.85546875" style="16" customWidth="1"/>
    <col min="14089" max="14089" width="11.7109375" style="16" customWidth="1"/>
    <col min="14090" max="14090" width="1.85546875" style="16" customWidth="1"/>
    <col min="14091" max="14091" width="11.7109375" style="16" customWidth="1"/>
    <col min="14092" max="14092" width="1.85546875" style="16" customWidth="1"/>
    <col min="14093" max="14093" width="11.7109375" style="16" customWidth="1"/>
    <col min="14094" max="14094" width="2.140625" style="16" customWidth="1"/>
    <col min="14095" max="14095" width="12.28515625" style="16" customWidth="1"/>
    <col min="14096" max="14096" width="9.140625" style="16"/>
    <col min="14097" max="14102" width="8.85546875" style="16" customWidth="1"/>
    <col min="14103" max="14336" width="9.140625" style="16"/>
    <col min="14337" max="14337" width="2.7109375" style="16" customWidth="1"/>
    <col min="14338" max="14338" width="2" style="16" customWidth="1"/>
    <col min="14339" max="14339" width="22.7109375" style="16" customWidth="1"/>
    <col min="14340" max="14340" width="1.85546875" style="16" customWidth="1"/>
    <col min="14341" max="14341" width="11.7109375" style="16" customWidth="1"/>
    <col min="14342" max="14342" width="1.85546875" style="16" customWidth="1"/>
    <col min="14343" max="14343" width="11.7109375" style="16" customWidth="1"/>
    <col min="14344" max="14344" width="1.85546875" style="16" customWidth="1"/>
    <col min="14345" max="14345" width="11.7109375" style="16" customWidth="1"/>
    <col min="14346" max="14346" width="1.85546875" style="16" customWidth="1"/>
    <col min="14347" max="14347" width="11.7109375" style="16" customWidth="1"/>
    <col min="14348" max="14348" width="1.85546875" style="16" customWidth="1"/>
    <col min="14349" max="14349" width="11.7109375" style="16" customWidth="1"/>
    <col min="14350" max="14350" width="2.140625" style="16" customWidth="1"/>
    <col min="14351" max="14351" width="12.28515625" style="16" customWidth="1"/>
    <col min="14352" max="14352" width="9.140625" style="16"/>
    <col min="14353" max="14358" width="8.85546875" style="16" customWidth="1"/>
    <col min="14359" max="14592" width="9.140625" style="16"/>
    <col min="14593" max="14593" width="2.7109375" style="16" customWidth="1"/>
    <col min="14594" max="14594" width="2" style="16" customWidth="1"/>
    <col min="14595" max="14595" width="22.7109375" style="16" customWidth="1"/>
    <col min="14596" max="14596" width="1.85546875" style="16" customWidth="1"/>
    <col min="14597" max="14597" width="11.7109375" style="16" customWidth="1"/>
    <col min="14598" max="14598" width="1.85546875" style="16" customWidth="1"/>
    <col min="14599" max="14599" width="11.7109375" style="16" customWidth="1"/>
    <col min="14600" max="14600" width="1.85546875" style="16" customWidth="1"/>
    <col min="14601" max="14601" width="11.7109375" style="16" customWidth="1"/>
    <col min="14602" max="14602" width="1.85546875" style="16" customWidth="1"/>
    <col min="14603" max="14603" width="11.7109375" style="16" customWidth="1"/>
    <col min="14604" max="14604" width="1.85546875" style="16" customWidth="1"/>
    <col min="14605" max="14605" width="11.7109375" style="16" customWidth="1"/>
    <col min="14606" max="14606" width="2.140625" style="16" customWidth="1"/>
    <col min="14607" max="14607" width="12.28515625" style="16" customWidth="1"/>
    <col min="14608" max="14608" width="9.140625" style="16"/>
    <col min="14609" max="14614" width="8.85546875" style="16" customWidth="1"/>
    <col min="14615" max="14848" width="9.140625" style="16"/>
    <col min="14849" max="14849" width="2.7109375" style="16" customWidth="1"/>
    <col min="14850" max="14850" width="2" style="16" customWidth="1"/>
    <col min="14851" max="14851" width="22.7109375" style="16" customWidth="1"/>
    <col min="14852" max="14852" width="1.85546875" style="16" customWidth="1"/>
    <col min="14853" max="14853" width="11.7109375" style="16" customWidth="1"/>
    <col min="14854" max="14854" width="1.85546875" style="16" customWidth="1"/>
    <col min="14855" max="14855" width="11.7109375" style="16" customWidth="1"/>
    <col min="14856" max="14856" width="1.85546875" style="16" customWidth="1"/>
    <col min="14857" max="14857" width="11.7109375" style="16" customWidth="1"/>
    <col min="14858" max="14858" width="1.85546875" style="16" customWidth="1"/>
    <col min="14859" max="14859" width="11.7109375" style="16" customWidth="1"/>
    <col min="14860" max="14860" width="1.85546875" style="16" customWidth="1"/>
    <col min="14861" max="14861" width="11.7109375" style="16" customWidth="1"/>
    <col min="14862" max="14862" width="2.140625" style="16" customWidth="1"/>
    <col min="14863" max="14863" width="12.28515625" style="16" customWidth="1"/>
    <col min="14864" max="14864" width="9.140625" style="16"/>
    <col min="14865" max="14870" width="8.85546875" style="16" customWidth="1"/>
    <col min="14871" max="15104" width="9.140625" style="16"/>
    <col min="15105" max="15105" width="2.7109375" style="16" customWidth="1"/>
    <col min="15106" max="15106" width="2" style="16" customWidth="1"/>
    <col min="15107" max="15107" width="22.7109375" style="16" customWidth="1"/>
    <col min="15108" max="15108" width="1.85546875" style="16" customWidth="1"/>
    <col min="15109" max="15109" width="11.7109375" style="16" customWidth="1"/>
    <col min="15110" max="15110" width="1.85546875" style="16" customWidth="1"/>
    <col min="15111" max="15111" width="11.7109375" style="16" customWidth="1"/>
    <col min="15112" max="15112" width="1.85546875" style="16" customWidth="1"/>
    <col min="15113" max="15113" width="11.7109375" style="16" customWidth="1"/>
    <col min="15114" max="15114" width="1.85546875" style="16" customWidth="1"/>
    <col min="15115" max="15115" width="11.7109375" style="16" customWidth="1"/>
    <col min="15116" max="15116" width="1.85546875" style="16" customWidth="1"/>
    <col min="15117" max="15117" width="11.7109375" style="16" customWidth="1"/>
    <col min="15118" max="15118" width="2.140625" style="16" customWidth="1"/>
    <col min="15119" max="15119" width="12.28515625" style="16" customWidth="1"/>
    <col min="15120" max="15120" width="9.140625" style="16"/>
    <col min="15121" max="15126" width="8.85546875" style="16" customWidth="1"/>
    <col min="15127" max="15360" width="9.140625" style="16"/>
    <col min="15361" max="15361" width="2.7109375" style="16" customWidth="1"/>
    <col min="15362" max="15362" width="2" style="16" customWidth="1"/>
    <col min="15363" max="15363" width="22.7109375" style="16" customWidth="1"/>
    <col min="15364" max="15364" width="1.85546875" style="16" customWidth="1"/>
    <col min="15365" max="15365" width="11.7109375" style="16" customWidth="1"/>
    <col min="15366" max="15366" width="1.85546875" style="16" customWidth="1"/>
    <col min="15367" max="15367" width="11.7109375" style="16" customWidth="1"/>
    <col min="15368" max="15368" width="1.85546875" style="16" customWidth="1"/>
    <col min="15369" max="15369" width="11.7109375" style="16" customWidth="1"/>
    <col min="15370" max="15370" width="1.85546875" style="16" customWidth="1"/>
    <col min="15371" max="15371" width="11.7109375" style="16" customWidth="1"/>
    <col min="15372" max="15372" width="1.85546875" style="16" customWidth="1"/>
    <col min="15373" max="15373" width="11.7109375" style="16" customWidth="1"/>
    <col min="15374" max="15374" width="2.140625" style="16" customWidth="1"/>
    <col min="15375" max="15375" width="12.28515625" style="16" customWidth="1"/>
    <col min="15376" max="15376" width="9.140625" style="16"/>
    <col min="15377" max="15382" width="8.85546875" style="16" customWidth="1"/>
    <col min="15383" max="15616" width="9.140625" style="16"/>
    <col min="15617" max="15617" width="2.7109375" style="16" customWidth="1"/>
    <col min="15618" max="15618" width="2" style="16" customWidth="1"/>
    <col min="15619" max="15619" width="22.7109375" style="16" customWidth="1"/>
    <col min="15620" max="15620" width="1.85546875" style="16" customWidth="1"/>
    <col min="15621" max="15621" width="11.7109375" style="16" customWidth="1"/>
    <col min="15622" max="15622" width="1.85546875" style="16" customWidth="1"/>
    <col min="15623" max="15623" width="11.7109375" style="16" customWidth="1"/>
    <col min="15624" max="15624" width="1.85546875" style="16" customWidth="1"/>
    <col min="15625" max="15625" width="11.7109375" style="16" customWidth="1"/>
    <col min="15626" max="15626" width="1.85546875" style="16" customWidth="1"/>
    <col min="15627" max="15627" width="11.7109375" style="16" customWidth="1"/>
    <col min="15628" max="15628" width="1.85546875" style="16" customWidth="1"/>
    <col min="15629" max="15629" width="11.7109375" style="16" customWidth="1"/>
    <col min="15630" max="15630" width="2.140625" style="16" customWidth="1"/>
    <col min="15631" max="15631" width="12.28515625" style="16" customWidth="1"/>
    <col min="15632" max="15632" width="9.140625" style="16"/>
    <col min="15633" max="15638" width="8.85546875" style="16" customWidth="1"/>
    <col min="15639" max="15872" width="9.140625" style="16"/>
    <col min="15873" max="15873" width="2.7109375" style="16" customWidth="1"/>
    <col min="15874" max="15874" width="2" style="16" customWidth="1"/>
    <col min="15875" max="15875" width="22.7109375" style="16" customWidth="1"/>
    <col min="15876" max="15876" width="1.85546875" style="16" customWidth="1"/>
    <col min="15877" max="15877" width="11.7109375" style="16" customWidth="1"/>
    <col min="15878" max="15878" width="1.85546875" style="16" customWidth="1"/>
    <col min="15879" max="15879" width="11.7109375" style="16" customWidth="1"/>
    <col min="15880" max="15880" width="1.85546875" style="16" customWidth="1"/>
    <col min="15881" max="15881" width="11.7109375" style="16" customWidth="1"/>
    <col min="15882" max="15882" width="1.85546875" style="16" customWidth="1"/>
    <col min="15883" max="15883" width="11.7109375" style="16" customWidth="1"/>
    <col min="15884" max="15884" width="1.85546875" style="16" customWidth="1"/>
    <col min="15885" max="15885" width="11.7109375" style="16" customWidth="1"/>
    <col min="15886" max="15886" width="2.140625" style="16" customWidth="1"/>
    <col min="15887" max="15887" width="12.28515625" style="16" customWidth="1"/>
    <col min="15888" max="15888" width="9.140625" style="16"/>
    <col min="15889" max="15894" width="8.85546875" style="16" customWidth="1"/>
    <col min="15895" max="16128" width="9.140625" style="16"/>
    <col min="16129" max="16129" width="2.7109375" style="16" customWidth="1"/>
    <col min="16130" max="16130" width="2" style="16" customWidth="1"/>
    <col min="16131" max="16131" width="22.7109375" style="16" customWidth="1"/>
    <col min="16132" max="16132" width="1.85546875" style="16" customWidth="1"/>
    <col min="16133" max="16133" width="11.7109375" style="16" customWidth="1"/>
    <col min="16134" max="16134" width="1.85546875" style="16" customWidth="1"/>
    <col min="16135" max="16135" width="11.7109375" style="16" customWidth="1"/>
    <col min="16136" max="16136" width="1.85546875" style="16" customWidth="1"/>
    <col min="16137" max="16137" width="11.7109375" style="16" customWidth="1"/>
    <col min="16138" max="16138" width="1.85546875" style="16" customWidth="1"/>
    <col min="16139" max="16139" width="11.7109375" style="16" customWidth="1"/>
    <col min="16140" max="16140" width="1.85546875" style="16" customWidth="1"/>
    <col min="16141" max="16141" width="11.7109375" style="16" customWidth="1"/>
    <col min="16142" max="16142" width="2.140625" style="16" customWidth="1"/>
    <col min="16143" max="16143" width="12.28515625" style="16" customWidth="1"/>
    <col min="16144" max="16144" width="9.140625" style="16"/>
    <col min="16145" max="16150" width="8.85546875" style="16" customWidth="1"/>
    <col min="16151" max="16384" width="9.140625" style="16"/>
  </cols>
  <sheetData>
    <row r="1" spans="1:26">
      <c r="A1" s="15" t="s">
        <v>103</v>
      </c>
    </row>
    <row r="2" spans="1:26" s="27" customFormat="1" ht="20.25">
      <c r="A2" s="23" t="s">
        <v>43</v>
      </c>
      <c r="B2" s="23"/>
      <c r="C2" s="23"/>
      <c r="D2" s="23"/>
      <c r="E2" s="23"/>
      <c r="F2" s="23"/>
      <c r="G2" s="23"/>
      <c r="H2" s="24"/>
      <c r="I2" s="25"/>
      <c r="J2" s="163"/>
      <c r="K2" s="163"/>
      <c r="L2" s="163"/>
      <c r="M2" s="163"/>
      <c r="N2" s="163"/>
      <c r="O2" s="163"/>
      <c r="P2" s="26"/>
      <c r="Q2" s="22"/>
      <c r="R2" s="22"/>
      <c r="S2" s="22"/>
      <c r="T2" s="22"/>
      <c r="U2" s="22"/>
      <c r="V2" s="22"/>
      <c r="W2" s="26"/>
      <c r="X2" s="26"/>
      <c r="Y2" s="26"/>
      <c r="Z2" s="26"/>
    </row>
    <row r="3" spans="1:26" s="27" customFormat="1" ht="20.25">
      <c r="A3" s="24" t="s">
        <v>44</v>
      </c>
      <c r="B3" s="24"/>
      <c r="C3" s="24"/>
      <c r="D3" s="24"/>
      <c r="E3" s="24"/>
      <c r="F3" s="24"/>
      <c r="G3" s="24"/>
      <c r="H3" s="24"/>
      <c r="I3" s="24"/>
      <c r="J3" s="24"/>
      <c r="K3" s="24"/>
      <c r="L3" s="28"/>
      <c r="M3" s="28"/>
      <c r="N3" s="28"/>
      <c r="O3" s="28"/>
      <c r="P3" s="26"/>
      <c r="Q3" s="29"/>
      <c r="R3" s="29"/>
      <c r="S3" s="29"/>
      <c r="T3" s="29"/>
      <c r="U3" s="29"/>
      <c r="V3" s="22"/>
      <c r="W3" s="26"/>
      <c r="X3" s="26"/>
      <c r="Y3" s="26"/>
      <c r="Z3" s="26"/>
    </row>
    <row r="4" spans="1:26" s="27" customFormat="1" ht="20.25">
      <c r="A4" s="24" t="s">
        <v>45</v>
      </c>
      <c r="B4" s="24"/>
      <c r="C4" s="24"/>
      <c r="D4" s="24"/>
      <c r="E4" s="24"/>
      <c r="F4" s="24"/>
      <c r="G4" s="24"/>
      <c r="H4" s="24"/>
      <c r="I4" s="24"/>
      <c r="J4" s="24"/>
      <c r="K4" s="24"/>
      <c r="L4" s="30"/>
      <c r="M4" s="30"/>
      <c r="N4" s="30"/>
      <c r="O4" s="30"/>
      <c r="P4" s="26"/>
      <c r="Q4" s="29"/>
      <c r="R4" s="29"/>
      <c r="S4" s="29"/>
      <c r="T4" s="29"/>
      <c r="U4" s="29"/>
      <c r="V4" s="22"/>
      <c r="W4" s="26"/>
      <c r="X4" s="26"/>
      <c r="Y4" s="26"/>
      <c r="Z4" s="26"/>
    </row>
    <row r="5" spans="1:26" ht="35.25" customHeight="1">
      <c r="A5" s="31"/>
      <c r="B5" s="31"/>
      <c r="C5" s="32"/>
      <c r="D5" s="33"/>
      <c r="E5" s="34"/>
      <c r="F5" s="34"/>
      <c r="G5" s="34"/>
      <c r="H5" s="34"/>
      <c r="I5" s="35"/>
      <c r="J5" s="36"/>
      <c r="K5" s="36"/>
      <c r="L5" s="36"/>
      <c r="M5" s="36"/>
      <c r="N5" s="36"/>
      <c r="O5" s="30"/>
    </row>
    <row r="6" spans="1:26" ht="18">
      <c r="A6" s="164" t="s">
        <v>46</v>
      </c>
      <c r="B6" s="164"/>
      <c r="C6" s="164"/>
      <c r="D6" s="164"/>
      <c r="E6" s="164"/>
      <c r="F6" s="164"/>
      <c r="G6" s="164"/>
      <c r="H6" s="165" t="s">
        <v>0</v>
      </c>
      <c r="I6" s="166"/>
      <c r="J6" s="166"/>
      <c r="K6" s="166"/>
      <c r="L6" s="166"/>
      <c r="M6" s="166"/>
      <c r="N6" s="166"/>
      <c r="O6" s="167"/>
      <c r="P6" s="37"/>
      <c r="Q6" s="168"/>
      <c r="R6" s="168"/>
      <c r="S6" s="168"/>
      <c r="T6" s="168"/>
      <c r="U6" s="38"/>
      <c r="V6" s="38"/>
    </row>
    <row r="7" spans="1:26" ht="13.5" customHeight="1" thickBot="1">
      <c r="A7" s="169"/>
      <c r="B7" s="170"/>
      <c r="C7" s="170"/>
      <c r="D7" s="170"/>
      <c r="E7" s="170"/>
      <c r="F7" s="170"/>
      <c r="G7" s="170"/>
      <c r="H7" s="170"/>
      <c r="I7" s="170"/>
      <c r="J7" s="170"/>
      <c r="K7" s="170"/>
      <c r="L7" s="170"/>
      <c r="M7" s="170"/>
      <c r="N7" s="170"/>
      <c r="O7" s="171"/>
      <c r="Q7" s="38"/>
      <c r="R7" s="38"/>
      <c r="S7" s="38"/>
      <c r="T7" s="38"/>
      <c r="U7" s="38"/>
      <c r="V7" s="38"/>
    </row>
    <row r="8" spans="1:26" ht="14.25" customHeight="1">
      <c r="A8" s="39" t="s">
        <v>48</v>
      </c>
      <c r="B8" s="40"/>
      <c r="C8" s="40"/>
      <c r="D8" s="40"/>
      <c r="E8" s="40"/>
      <c r="F8" s="40"/>
      <c r="G8" s="40"/>
      <c r="H8" s="40"/>
      <c r="I8" s="40"/>
      <c r="J8" s="40"/>
      <c r="K8" s="40"/>
      <c r="L8" s="40"/>
      <c r="M8" s="40"/>
      <c r="N8" s="40"/>
      <c r="O8" s="41"/>
      <c r="Q8" s="38"/>
      <c r="R8" s="38"/>
      <c r="S8" s="38"/>
      <c r="T8" s="38"/>
      <c r="U8" s="38"/>
      <c r="V8" s="38"/>
    </row>
    <row r="9" spans="1:26" ht="12" customHeight="1">
      <c r="A9" s="42"/>
      <c r="B9" s="43"/>
      <c r="C9" s="43"/>
      <c r="D9" s="158" t="s">
        <v>49</v>
      </c>
      <c r="E9" s="159"/>
      <c r="F9" s="159"/>
      <c r="G9" s="159"/>
      <c r="H9" s="159"/>
      <c r="I9" s="159"/>
      <c r="J9" s="160" t="s">
        <v>50</v>
      </c>
      <c r="K9" s="161"/>
      <c r="L9" s="161"/>
      <c r="M9" s="161"/>
      <c r="N9" s="161"/>
      <c r="O9" s="162"/>
      <c r="Q9" s="38"/>
      <c r="R9" s="38"/>
      <c r="S9" s="38"/>
      <c r="T9" s="38"/>
      <c r="U9" s="38"/>
      <c r="V9" s="38"/>
    </row>
    <row r="10" spans="1:26" ht="12" customHeight="1">
      <c r="A10" s="42"/>
      <c r="B10" s="43"/>
      <c r="C10" s="43"/>
      <c r="D10" s="172" t="s">
        <v>51</v>
      </c>
      <c r="E10" s="173"/>
      <c r="F10" s="173"/>
      <c r="G10" s="173"/>
      <c r="H10" s="173"/>
      <c r="I10" s="173"/>
      <c r="J10" s="174" t="s">
        <v>52</v>
      </c>
      <c r="K10" s="175"/>
      <c r="L10" s="175"/>
      <c r="M10" s="175"/>
      <c r="N10" s="175"/>
      <c r="O10" s="176"/>
      <c r="Q10" s="38"/>
      <c r="R10" s="38"/>
      <c r="S10" s="38"/>
      <c r="T10" s="38"/>
      <c r="U10" s="38"/>
      <c r="V10" s="38"/>
    </row>
    <row r="11" spans="1:26" ht="12" customHeight="1">
      <c r="A11" s="42"/>
      <c r="B11" s="43"/>
      <c r="C11" s="43"/>
      <c r="D11" s="177" t="s">
        <v>53</v>
      </c>
      <c r="E11" s="178"/>
      <c r="F11" s="177" t="s">
        <v>54</v>
      </c>
      <c r="G11" s="178"/>
      <c r="H11" s="177" t="s">
        <v>55</v>
      </c>
      <c r="I11" s="178"/>
      <c r="J11" s="179" t="s">
        <v>53</v>
      </c>
      <c r="K11" s="180"/>
      <c r="L11" s="179" t="s">
        <v>54</v>
      </c>
      <c r="M11" s="180"/>
      <c r="N11" s="181" t="s">
        <v>55</v>
      </c>
      <c r="O11" s="182"/>
      <c r="Q11" s="38"/>
      <c r="R11" s="38"/>
      <c r="S11" s="38"/>
      <c r="T11" s="38"/>
      <c r="U11" s="38"/>
      <c r="V11" s="38"/>
    </row>
    <row r="12" spans="1:26" ht="26.1" customHeight="1">
      <c r="A12" s="44" t="s">
        <v>56</v>
      </c>
      <c r="B12" s="45" t="s">
        <v>57</v>
      </c>
      <c r="C12" s="43"/>
      <c r="D12" s="46">
        <v>1</v>
      </c>
      <c r="E12" s="47">
        <v>233519</v>
      </c>
      <c r="F12" s="46">
        <v>2</v>
      </c>
      <c r="G12" s="47">
        <v>4665</v>
      </c>
      <c r="H12" s="46">
        <v>3</v>
      </c>
      <c r="I12" s="47">
        <v>245</v>
      </c>
      <c r="J12" s="46">
        <v>4</v>
      </c>
      <c r="K12" s="47">
        <v>1715034</v>
      </c>
      <c r="L12" s="46">
        <v>5</v>
      </c>
      <c r="M12" s="47">
        <v>20213</v>
      </c>
      <c r="N12" s="46">
        <v>6</v>
      </c>
      <c r="O12" s="47">
        <v>10345</v>
      </c>
      <c r="Q12" s="48"/>
      <c r="R12" s="48"/>
      <c r="S12" s="48"/>
      <c r="T12" s="48"/>
      <c r="U12" s="48"/>
      <c r="V12" s="48"/>
    </row>
    <row r="13" spans="1:26" ht="14.1" customHeight="1">
      <c r="A13" s="49" t="s">
        <v>58</v>
      </c>
      <c r="B13" s="187" t="s">
        <v>59</v>
      </c>
      <c r="C13" s="187"/>
      <c r="D13" s="188">
        <v>7</v>
      </c>
      <c r="E13" s="50"/>
      <c r="F13" s="183"/>
      <c r="G13" s="184"/>
      <c r="H13" s="183"/>
      <c r="I13" s="184"/>
      <c r="J13" s="188">
        <v>8</v>
      </c>
      <c r="K13" s="51"/>
      <c r="L13" s="183"/>
      <c r="M13" s="184"/>
      <c r="N13" s="183"/>
      <c r="O13" s="184"/>
      <c r="Q13" s="38"/>
      <c r="R13" s="38"/>
      <c r="S13" s="38"/>
      <c r="T13" s="38"/>
      <c r="U13" s="38"/>
      <c r="V13" s="38"/>
    </row>
    <row r="14" spans="1:26" ht="14.1" customHeight="1">
      <c r="A14" s="49"/>
      <c r="B14" s="52" t="s">
        <v>60</v>
      </c>
      <c r="C14" s="53"/>
      <c r="D14" s="189"/>
      <c r="E14" s="54">
        <v>596672</v>
      </c>
      <c r="F14" s="185"/>
      <c r="G14" s="186"/>
      <c r="H14" s="185"/>
      <c r="I14" s="186"/>
      <c r="J14" s="189"/>
      <c r="K14" s="54">
        <v>3384916</v>
      </c>
      <c r="L14" s="185"/>
      <c r="M14" s="186"/>
      <c r="N14" s="185"/>
      <c r="O14" s="186"/>
      <c r="Q14" s="38"/>
      <c r="R14" s="38"/>
      <c r="S14" s="38"/>
      <c r="T14" s="38"/>
      <c r="U14" s="38"/>
      <c r="V14" s="38"/>
    </row>
    <row r="15" spans="1:26" ht="14.1" customHeight="1">
      <c r="A15" s="49" t="s">
        <v>61</v>
      </c>
      <c r="B15" s="187" t="s">
        <v>62</v>
      </c>
      <c r="C15" s="187"/>
      <c r="D15" s="188">
        <v>9</v>
      </c>
      <c r="E15" s="50"/>
      <c r="F15" s="183"/>
      <c r="G15" s="184"/>
      <c r="H15" s="188">
        <v>10</v>
      </c>
      <c r="I15" s="55"/>
      <c r="J15" s="188">
        <v>11</v>
      </c>
      <c r="K15" s="51"/>
      <c r="L15" s="183"/>
      <c r="M15" s="184"/>
      <c r="N15" s="188">
        <v>12</v>
      </c>
      <c r="O15" s="51"/>
      <c r="Q15" s="38"/>
      <c r="R15" s="38"/>
      <c r="S15" s="38"/>
      <c r="T15" s="38"/>
      <c r="U15" s="38"/>
      <c r="V15" s="38"/>
    </row>
    <row r="16" spans="1:26" ht="14.1" customHeight="1">
      <c r="A16" s="49"/>
      <c r="B16" s="52" t="s">
        <v>63</v>
      </c>
      <c r="C16" s="53"/>
      <c r="D16" s="189"/>
      <c r="E16" s="54">
        <v>10506</v>
      </c>
      <c r="F16" s="185"/>
      <c r="G16" s="186"/>
      <c r="H16" s="189"/>
      <c r="I16" s="54">
        <v>6387</v>
      </c>
      <c r="J16" s="189"/>
      <c r="K16" s="54">
        <v>48219</v>
      </c>
      <c r="L16" s="185"/>
      <c r="M16" s="186"/>
      <c r="N16" s="189"/>
      <c r="O16" s="54">
        <v>24889</v>
      </c>
      <c r="Q16" s="38"/>
      <c r="R16" s="38"/>
      <c r="S16" s="38"/>
      <c r="T16" s="38"/>
      <c r="U16" s="38"/>
      <c r="V16" s="38"/>
    </row>
    <row r="17" spans="1:26" ht="14.1" customHeight="1">
      <c r="A17" s="49" t="s">
        <v>64</v>
      </c>
      <c r="B17" s="206" t="s">
        <v>65</v>
      </c>
      <c r="C17" s="206"/>
      <c r="D17" s="183"/>
      <c r="E17" s="184"/>
      <c r="F17" s="183"/>
      <c r="G17" s="184"/>
      <c r="H17" s="188">
        <v>13</v>
      </c>
      <c r="I17" s="55"/>
      <c r="J17" s="183"/>
      <c r="K17" s="184"/>
      <c r="L17" s="183"/>
      <c r="M17" s="184"/>
      <c r="N17" s="188">
        <v>14</v>
      </c>
      <c r="O17" s="51"/>
      <c r="Q17" s="38"/>
      <c r="R17" s="38"/>
      <c r="S17" s="38"/>
      <c r="T17" s="38"/>
      <c r="U17" s="38"/>
      <c r="V17" s="38"/>
    </row>
    <row r="18" spans="1:26" ht="14.1" customHeight="1">
      <c r="A18" s="49"/>
      <c r="B18" s="56" t="s">
        <v>66</v>
      </c>
      <c r="C18" s="57"/>
      <c r="D18" s="185"/>
      <c r="E18" s="186"/>
      <c r="F18" s="185"/>
      <c r="G18" s="186"/>
      <c r="H18" s="189"/>
      <c r="I18" s="54">
        <v>321</v>
      </c>
      <c r="J18" s="185"/>
      <c r="K18" s="186"/>
      <c r="L18" s="185"/>
      <c r="M18" s="186"/>
      <c r="N18" s="189"/>
      <c r="O18" s="54">
        <v>13241</v>
      </c>
      <c r="Q18" s="38"/>
      <c r="R18" s="38"/>
      <c r="S18" s="38"/>
      <c r="T18" s="38"/>
      <c r="U18" s="38"/>
      <c r="V18" s="38"/>
    </row>
    <row r="19" spans="1:26" s="65" customFormat="1" ht="16.5" customHeight="1">
      <c r="A19" s="58" t="s">
        <v>67</v>
      </c>
      <c r="B19" s="45" t="s">
        <v>68</v>
      </c>
      <c r="C19" s="45"/>
      <c r="D19" s="59"/>
      <c r="E19" s="59"/>
      <c r="F19" s="59"/>
      <c r="G19" s="59"/>
      <c r="H19" s="59"/>
      <c r="I19" s="59"/>
      <c r="J19" s="60"/>
      <c r="K19" s="60"/>
      <c r="L19" s="60"/>
      <c r="M19" s="61"/>
      <c r="N19" s="62">
        <v>15</v>
      </c>
      <c r="O19" s="63">
        <v>1948553</v>
      </c>
      <c r="P19" s="64"/>
      <c r="Q19" s="38"/>
      <c r="R19" s="38"/>
      <c r="S19" s="38"/>
      <c r="T19" s="38"/>
      <c r="U19" s="38"/>
      <c r="V19" s="38"/>
      <c r="W19" s="64"/>
      <c r="X19" s="64"/>
      <c r="Y19" s="64"/>
      <c r="Z19" s="64"/>
    </row>
    <row r="20" spans="1:26" s="65" customFormat="1" ht="16.5" customHeight="1">
      <c r="A20" s="58" t="s">
        <v>69</v>
      </c>
      <c r="B20" s="45" t="s">
        <v>70</v>
      </c>
      <c r="C20" s="45"/>
      <c r="D20" s="59"/>
      <c r="E20" s="59"/>
      <c r="F20" s="59"/>
      <c r="G20" s="59"/>
      <c r="H20" s="59"/>
      <c r="I20" s="59"/>
      <c r="J20" s="60"/>
      <c r="K20" s="60"/>
      <c r="L20" s="60"/>
      <c r="M20" s="61"/>
      <c r="N20" s="66">
        <v>16</v>
      </c>
      <c r="O20" s="67">
        <v>24878</v>
      </c>
      <c r="P20" s="64"/>
      <c r="Q20" s="38"/>
      <c r="R20" s="38"/>
      <c r="S20" s="38"/>
      <c r="T20" s="38"/>
      <c r="U20" s="38"/>
      <c r="V20" s="38"/>
      <c r="W20" s="64"/>
      <c r="X20" s="64"/>
      <c r="Y20" s="64"/>
      <c r="Z20" s="64"/>
    </row>
    <row r="21" spans="1:26" s="65" customFormat="1" ht="16.5" customHeight="1">
      <c r="A21" s="58" t="s">
        <v>71</v>
      </c>
      <c r="B21" s="45" t="s">
        <v>72</v>
      </c>
      <c r="C21" s="45"/>
      <c r="D21" s="59"/>
      <c r="E21" s="59"/>
      <c r="F21" s="59"/>
      <c r="G21" s="59"/>
      <c r="H21" s="59"/>
      <c r="I21" s="59"/>
      <c r="J21" s="60"/>
      <c r="K21" s="60"/>
      <c r="L21" s="60"/>
      <c r="M21" s="61"/>
      <c r="N21" s="66">
        <v>17</v>
      </c>
      <c r="O21" s="67">
        <v>10590</v>
      </c>
      <c r="P21" s="64"/>
      <c r="Q21" s="38"/>
      <c r="R21" s="38"/>
      <c r="S21" s="38"/>
      <c r="T21" s="38"/>
      <c r="U21" s="38"/>
      <c r="V21" s="38"/>
      <c r="W21" s="64"/>
      <c r="X21" s="64"/>
      <c r="Y21" s="64"/>
      <c r="Z21" s="64"/>
    </row>
    <row r="22" spans="1:26" s="65" customFormat="1" ht="16.5" customHeight="1">
      <c r="A22" s="58" t="s">
        <v>73</v>
      </c>
      <c r="B22" s="45" t="s">
        <v>74</v>
      </c>
      <c r="C22" s="45"/>
      <c r="D22" s="45"/>
      <c r="E22" s="45"/>
      <c r="F22" s="45"/>
      <c r="G22" s="45"/>
      <c r="H22" s="45"/>
      <c r="I22" s="45"/>
      <c r="J22" s="68"/>
      <c r="K22" s="68"/>
      <c r="L22" s="68"/>
      <c r="M22" s="69"/>
      <c r="N22" s="70">
        <v>18</v>
      </c>
      <c r="O22" s="63">
        <v>3981588</v>
      </c>
      <c r="P22" s="64"/>
      <c r="Q22" s="38"/>
      <c r="R22" s="38"/>
      <c r="S22" s="38"/>
      <c r="T22" s="38"/>
      <c r="U22" s="38"/>
      <c r="V22" s="38"/>
      <c r="W22" s="64"/>
      <c r="X22" s="64"/>
      <c r="Y22" s="64"/>
      <c r="Z22" s="64"/>
    </row>
    <row r="23" spans="1:26" s="65" customFormat="1" ht="16.5" customHeight="1">
      <c r="A23" s="58" t="s">
        <v>75</v>
      </c>
      <c r="B23" s="45" t="s">
        <v>76</v>
      </c>
      <c r="C23" s="45"/>
      <c r="D23" s="45"/>
      <c r="E23" s="45"/>
      <c r="F23" s="45"/>
      <c r="G23" s="45"/>
      <c r="H23" s="45"/>
      <c r="I23" s="45"/>
      <c r="J23" s="68"/>
      <c r="K23" s="68"/>
      <c r="L23" s="68"/>
      <c r="M23" s="69"/>
      <c r="N23" s="70">
        <v>19</v>
      </c>
      <c r="O23" s="63">
        <v>58725</v>
      </c>
      <c r="P23" s="64"/>
      <c r="Q23" s="38"/>
      <c r="R23" s="38"/>
      <c r="S23" s="38"/>
      <c r="T23" s="38"/>
      <c r="U23" s="38"/>
      <c r="V23" s="38"/>
      <c r="W23" s="64"/>
      <c r="X23" s="64"/>
      <c r="Y23" s="64"/>
      <c r="Z23" s="64"/>
    </row>
    <row r="24" spans="1:26" s="65" customFormat="1" ht="16.5" customHeight="1">
      <c r="A24" s="58" t="s">
        <v>77</v>
      </c>
      <c r="B24" s="45" t="s">
        <v>78</v>
      </c>
      <c r="C24" s="45"/>
      <c r="D24" s="45"/>
      <c r="E24" s="45"/>
      <c r="F24" s="45"/>
      <c r="G24" s="45"/>
      <c r="H24" s="45"/>
      <c r="I24" s="45"/>
      <c r="J24" s="68"/>
      <c r="K24" s="68"/>
      <c r="L24" s="68"/>
      <c r="M24" s="69"/>
      <c r="N24" s="70">
        <v>20</v>
      </c>
      <c r="O24" s="71">
        <v>31276</v>
      </c>
      <c r="P24" s="64"/>
      <c r="Q24" s="38"/>
      <c r="R24" s="38"/>
      <c r="S24" s="38"/>
      <c r="T24" s="38"/>
      <c r="U24" s="38"/>
      <c r="V24" s="38"/>
      <c r="W24" s="64"/>
      <c r="X24" s="64"/>
      <c r="Y24" s="64"/>
      <c r="Z24" s="64"/>
    </row>
    <row r="25" spans="1:26" s="65" customFormat="1" ht="16.5" customHeight="1">
      <c r="A25" s="58" t="s">
        <v>79</v>
      </c>
      <c r="B25" s="45" t="s">
        <v>80</v>
      </c>
      <c r="C25" s="45"/>
      <c r="D25" s="45"/>
      <c r="E25" s="45"/>
      <c r="F25" s="45"/>
      <c r="G25" s="45"/>
      <c r="H25" s="45"/>
      <c r="I25" s="45"/>
      <c r="J25" s="68"/>
      <c r="K25" s="68"/>
      <c r="L25" s="68"/>
      <c r="M25" s="69"/>
      <c r="N25" s="72">
        <v>21</v>
      </c>
      <c r="O25" s="73">
        <v>13562</v>
      </c>
      <c r="P25" s="64"/>
      <c r="Q25" s="38"/>
      <c r="R25" s="38"/>
      <c r="S25" s="38"/>
      <c r="T25" s="38"/>
      <c r="U25" s="38"/>
      <c r="V25" s="38"/>
      <c r="W25" s="64"/>
      <c r="X25" s="64"/>
      <c r="Y25" s="64"/>
      <c r="Z25" s="64"/>
    </row>
    <row r="26" spans="1:26" s="65" customFormat="1" ht="3" customHeight="1" thickBot="1">
      <c r="A26" s="58"/>
      <c r="B26" s="45"/>
      <c r="C26" s="45"/>
      <c r="D26" s="45"/>
      <c r="E26" s="45"/>
      <c r="F26" s="45"/>
      <c r="G26" s="45"/>
      <c r="H26" s="45"/>
      <c r="I26" s="45"/>
      <c r="J26" s="68"/>
      <c r="K26" s="68"/>
      <c r="L26" s="68"/>
      <c r="M26" s="68"/>
      <c r="N26" s="74"/>
      <c r="O26" s="75"/>
      <c r="P26" s="64"/>
      <c r="Q26" s="38"/>
      <c r="R26" s="38"/>
      <c r="S26" s="38"/>
      <c r="T26" s="38"/>
      <c r="U26" s="38"/>
      <c r="V26" s="38"/>
      <c r="W26" s="64"/>
      <c r="X26" s="64"/>
      <c r="Y26" s="64"/>
      <c r="Z26" s="64"/>
    </row>
    <row r="27" spans="1:26" ht="14.25" customHeight="1">
      <c r="A27" s="76" t="s">
        <v>81</v>
      </c>
      <c r="B27" s="77"/>
      <c r="C27" s="77"/>
      <c r="D27" s="78"/>
      <c r="E27" s="77"/>
      <c r="F27" s="77"/>
      <c r="G27" s="77"/>
      <c r="H27" s="77"/>
      <c r="I27" s="77"/>
      <c r="J27" s="79"/>
      <c r="K27" s="79"/>
      <c r="L27" s="79"/>
      <c r="M27" s="79"/>
      <c r="N27" s="79"/>
      <c r="O27" s="80"/>
      <c r="Q27" s="38"/>
      <c r="R27" s="38"/>
      <c r="S27" s="38"/>
      <c r="T27" s="38"/>
      <c r="U27" s="38"/>
      <c r="V27" s="38"/>
    </row>
    <row r="28" spans="1:26" ht="15.75" customHeight="1">
      <c r="A28" s="81" t="s">
        <v>82</v>
      </c>
      <c r="B28" s="82" t="s">
        <v>83</v>
      </c>
      <c r="C28" s="82"/>
      <c r="D28" s="83"/>
      <c r="E28" s="82"/>
      <c r="F28" s="82"/>
      <c r="G28" s="82"/>
      <c r="H28" s="82"/>
      <c r="I28" s="82"/>
      <c r="J28" s="84"/>
      <c r="K28" s="84"/>
      <c r="L28" s="84"/>
      <c r="M28" s="84"/>
      <c r="N28" s="85">
        <v>22</v>
      </c>
      <c r="O28" s="86">
        <v>0</v>
      </c>
      <c r="Q28" s="38"/>
      <c r="R28" s="38"/>
      <c r="S28" s="38"/>
      <c r="T28" s="38"/>
      <c r="U28" s="38"/>
      <c r="V28" s="38"/>
    </row>
    <row r="29" spans="1:26" ht="15.75" customHeight="1">
      <c r="A29" s="81" t="s">
        <v>84</v>
      </c>
      <c r="B29" s="82" t="s">
        <v>85</v>
      </c>
      <c r="C29" s="82"/>
      <c r="D29" s="83"/>
      <c r="E29" s="82"/>
      <c r="F29" s="82"/>
      <c r="G29" s="82"/>
      <c r="H29" s="82"/>
      <c r="I29" s="82"/>
      <c r="J29" s="87"/>
      <c r="K29" s="87"/>
      <c r="L29" s="87"/>
      <c r="M29" s="87"/>
      <c r="N29" s="85">
        <v>23</v>
      </c>
      <c r="O29" s="86">
        <v>0</v>
      </c>
      <c r="Q29" s="38"/>
      <c r="R29" s="38"/>
      <c r="S29" s="38"/>
      <c r="T29" s="38"/>
      <c r="U29" s="38"/>
      <c r="V29" s="38"/>
    </row>
    <row r="30" spans="1:26" ht="15.75" customHeight="1">
      <c r="A30" s="81" t="s">
        <v>86</v>
      </c>
      <c r="B30" s="82" t="s">
        <v>87</v>
      </c>
      <c r="C30" s="82"/>
      <c r="D30" s="83"/>
      <c r="E30" s="82"/>
      <c r="F30" s="82"/>
      <c r="G30" s="82"/>
      <c r="H30" s="82"/>
      <c r="I30" s="82"/>
      <c r="J30" s="87"/>
      <c r="K30" s="87"/>
      <c r="L30" s="87"/>
      <c r="M30" s="87"/>
      <c r="N30" s="85">
        <v>24</v>
      </c>
      <c r="O30" s="86">
        <v>0</v>
      </c>
      <c r="R30" s="38"/>
      <c r="S30" s="38"/>
      <c r="T30" s="38"/>
      <c r="U30" s="38"/>
      <c r="V30" s="38"/>
    </row>
    <row r="31" spans="1:26" ht="15.75" customHeight="1">
      <c r="A31" s="81" t="s">
        <v>88</v>
      </c>
      <c r="B31" s="82" t="s">
        <v>89</v>
      </c>
      <c r="C31" s="82"/>
      <c r="D31" s="83"/>
      <c r="E31" s="82"/>
      <c r="F31" s="82"/>
      <c r="G31" s="82"/>
      <c r="H31" s="82"/>
      <c r="I31" s="82"/>
      <c r="J31" s="87"/>
      <c r="K31" s="87"/>
      <c r="L31" s="87"/>
      <c r="M31" s="87"/>
      <c r="N31" s="85">
        <v>25</v>
      </c>
      <c r="O31" s="86">
        <v>2133735</v>
      </c>
      <c r="R31" s="38"/>
      <c r="S31" s="38"/>
      <c r="T31" s="38"/>
      <c r="U31" s="38"/>
      <c r="V31" s="38"/>
    </row>
    <row r="32" spans="1:26" ht="15.75" customHeight="1">
      <c r="A32" s="81" t="s">
        <v>90</v>
      </c>
      <c r="B32" s="82" t="s">
        <v>91</v>
      </c>
      <c r="C32" s="82"/>
      <c r="D32" s="83"/>
      <c r="E32" s="82"/>
      <c r="F32" s="82"/>
      <c r="G32" s="82"/>
      <c r="H32" s="82"/>
      <c r="I32" s="82"/>
      <c r="J32" s="87"/>
      <c r="K32" s="88"/>
      <c r="L32" s="87"/>
      <c r="M32" s="87"/>
      <c r="N32" s="46">
        <v>26</v>
      </c>
      <c r="O32" s="47">
        <v>2133735</v>
      </c>
    </row>
    <row r="33" spans="1:26" ht="15.75" customHeight="1">
      <c r="A33" s="81" t="s">
        <v>92</v>
      </c>
      <c r="B33" s="82" t="s">
        <v>93</v>
      </c>
      <c r="C33" s="82"/>
      <c r="D33" s="83"/>
      <c r="E33" s="82"/>
      <c r="F33" s="82"/>
      <c r="G33" s="82"/>
      <c r="H33" s="82"/>
      <c r="I33" s="82"/>
      <c r="J33" s="87"/>
      <c r="K33" s="87"/>
      <c r="L33" s="195">
        <v>27</v>
      </c>
      <c r="M33" s="197">
        <v>756</v>
      </c>
      <c r="N33" s="89"/>
      <c r="O33" s="90"/>
    </row>
    <row r="34" spans="1:26" s="65" customFormat="1" ht="3" customHeight="1" thickBot="1">
      <c r="A34" s="58"/>
      <c r="B34" s="45"/>
      <c r="C34" s="45"/>
      <c r="D34" s="91"/>
      <c r="E34" s="45"/>
      <c r="F34" s="45"/>
      <c r="G34" s="45"/>
      <c r="H34" s="45"/>
      <c r="I34" s="45"/>
      <c r="J34" s="92"/>
      <c r="K34" s="92"/>
      <c r="L34" s="196"/>
      <c r="M34" s="198" t="e">
        <v>#N/A</v>
      </c>
      <c r="N34" s="93"/>
      <c r="O34" s="94"/>
      <c r="P34" s="64"/>
      <c r="Q34" s="22"/>
      <c r="R34" s="22"/>
      <c r="S34" s="22"/>
      <c r="T34" s="22"/>
      <c r="U34" s="22"/>
      <c r="V34" s="22"/>
      <c r="W34" s="64"/>
      <c r="X34" s="64"/>
      <c r="Y34" s="64"/>
      <c r="Z34" s="64"/>
    </row>
    <row r="35" spans="1:26" s="99" customFormat="1" ht="14.25" customHeight="1">
      <c r="A35" s="76" t="s">
        <v>94</v>
      </c>
      <c r="B35" s="95"/>
      <c r="C35" s="95"/>
      <c r="D35" s="96"/>
      <c r="E35" s="95"/>
      <c r="F35" s="95"/>
      <c r="G35" s="95"/>
      <c r="H35" s="95"/>
      <c r="I35" s="95"/>
      <c r="J35" s="199"/>
      <c r="K35" s="200"/>
      <c r="L35" s="97"/>
      <c r="M35" s="201" t="s">
        <v>95</v>
      </c>
      <c r="N35" s="201"/>
      <c r="O35" s="202"/>
      <c r="P35" s="98"/>
      <c r="Q35" s="22"/>
      <c r="R35" s="22"/>
      <c r="S35" s="22"/>
      <c r="T35" s="22"/>
      <c r="U35" s="22"/>
      <c r="V35" s="22"/>
      <c r="W35" s="98"/>
      <c r="X35" s="98"/>
      <c r="Y35" s="98"/>
      <c r="Z35" s="98"/>
    </row>
    <row r="36" spans="1:26" ht="17.25" customHeight="1">
      <c r="A36" s="81" t="s">
        <v>96</v>
      </c>
      <c r="B36" s="82" t="s">
        <v>97</v>
      </c>
      <c r="C36" s="82"/>
      <c r="D36" s="83"/>
      <c r="E36" s="82"/>
      <c r="F36" s="82"/>
      <c r="G36" s="82"/>
      <c r="H36" s="82"/>
      <c r="I36" s="82"/>
      <c r="J36" s="84"/>
      <c r="K36" s="84"/>
      <c r="L36" s="84"/>
      <c r="M36" s="84"/>
      <c r="N36" s="100">
        <v>28</v>
      </c>
      <c r="O36" s="101">
        <v>551003332</v>
      </c>
    </row>
    <row r="37" spans="1:26" ht="17.25" customHeight="1">
      <c r="A37" s="81" t="s">
        <v>98</v>
      </c>
      <c r="B37" s="82" t="s">
        <v>99</v>
      </c>
      <c r="C37" s="82"/>
      <c r="D37" s="83"/>
      <c r="E37" s="82"/>
      <c r="F37" s="82"/>
      <c r="G37" s="82"/>
      <c r="H37" s="82"/>
      <c r="I37" s="82"/>
      <c r="J37" s="87"/>
      <c r="K37" s="87"/>
      <c r="L37" s="87"/>
      <c r="M37" s="87"/>
      <c r="N37" s="100">
        <v>29</v>
      </c>
      <c r="O37" s="101">
        <v>5128839</v>
      </c>
    </row>
    <row r="38" spans="1:26" ht="17.25" customHeight="1">
      <c r="A38" s="81" t="s">
        <v>100</v>
      </c>
      <c r="B38" s="82" t="s">
        <v>101</v>
      </c>
      <c r="C38" s="82"/>
      <c r="D38" s="83"/>
      <c r="E38" s="82"/>
      <c r="F38" s="82"/>
      <c r="G38" s="82"/>
      <c r="H38" s="82"/>
      <c r="I38" s="82"/>
      <c r="J38" s="87"/>
      <c r="K38" s="87"/>
      <c r="L38" s="87"/>
      <c r="M38" s="87"/>
      <c r="N38" s="102">
        <v>30</v>
      </c>
      <c r="O38" s="103">
        <v>556132171</v>
      </c>
    </row>
    <row r="39" spans="1:26" s="65" customFormat="1" ht="3" customHeight="1" thickBot="1">
      <c r="A39" s="58"/>
      <c r="B39" s="45"/>
      <c r="C39" s="45"/>
      <c r="D39" s="91"/>
      <c r="E39" s="45"/>
      <c r="F39" s="45"/>
      <c r="G39" s="45"/>
      <c r="H39" s="45"/>
      <c r="I39" s="45"/>
      <c r="J39" s="92"/>
      <c r="K39" s="92"/>
      <c r="L39" s="92"/>
      <c r="M39" s="92"/>
      <c r="N39" s="104"/>
      <c r="O39" s="105"/>
      <c r="P39" s="64"/>
      <c r="Q39" s="22"/>
      <c r="R39" s="22"/>
      <c r="S39" s="22"/>
      <c r="T39" s="22"/>
      <c r="U39" s="22"/>
      <c r="V39" s="22"/>
      <c r="W39" s="64"/>
      <c r="X39" s="64"/>
      <c r="Y39" s="64"/>
      <c r="Z39" s="64"/>
    </row>
    <row r="40" spans="1:26" ht="12.75" customHeight="1">
      <c r="A40" s="203" t="s">
        <v>4</v>
      </c>
      <c r="B40" s="204"/>
      <c r="C40" s="204"/>
      <c r="D40" s="204"/>
      <c r="E40" s="204"/>
      <c r="F40" s="204"/>
      <c r="G40" s="204"/>
      <c r="H40" s="204"/>
      <c r="I40" s="204"/>
      <c r="J40" s="204"/>
      <c r="K40" s="204"/>
      <c r="L40" s="204"/>
      <c r="M40" s="204"/>
      <c r="N40" s="204"/>
      <c r="O40" s="205"/>
      <c r="Q40" s="38"/>
    </row>
    <row r="41" spans="1:26" ht="51" customHeight="1">
      <c r="A41" s="190" t="s">
        <v>6</v>
      </c>
      <c r="B41" s="191"/>
      <c r="C41" s="191"/>
      <c r="D41" s="191"/>
      <c r="E41" s="191"/>
      <c r="F41" s="191"/>
      <c r="G41" s="191"/>
      <c r="H41" s="191"/>
      <c r="I41" s="191"/>
      <c r="J41" s="191"/>
      <c r="K41" s="191"/>
      <c r="L41" s="191"/>
      <c r="M41" s="191"/>
      <c r="N41" s="191"/>
      <c r="O41" s="192"/>
      <c r="Q41" s="38"/>
    </row>
    <row r="42" spans="1:26">
      <c r="L42" s="193" t="s">
        <v>102</v>
      </c>
      <c r="M42" s="194"/>
      <c r="N42" s="106"/>
      <c r="O42" s="107">
        <v>1128670912</v>
      </c>
    </row>
  </sheetData>
  <sheetProtection selectLockedCells="1"/>
  <mergeCells count="43">
    <mergeCell ref="A41:O41"/>
    <mergeCell ref="L42:M42"/>
    <mergeCell ref="N17:N18"/>
    <mergeCell ref="L33:L34"/>
    <mergeCell ref="M33:M34"/>
    <mergeCell ref="J35:K35"/>
    <mergeCell ref="M35:O35"/>
    <mergeCell ref="A40:O40"/>
    <mergeCell ref="B17:C17"/>
    <mergeCell ref="D17:E18"/>
    <mergeCell ref="F17:G18"/>
    <mergeCell ref="H17:H18"/>
    <mergeCell ref="J17:K18"/>
    <mergeCell ref="L17:M18"/>
    <mergeCell ref="N13:O14"/>
    <mergeCell ref="B15:C15"/>
    <mergeCell ref="D15:D16"/>
    <mergeCell ref="F15:G16"/>
    <mergeCell ref="H15:H16"/>
    <mergeCell ref="J15:J16"/>
    <mergeCell ref="L15:M16"/>
    <mergeCell ref="N15:N16"/>
    <mergeCell ref="B13:C13"/>
    <mergeCell ref="D13:D14"/>
    <mergeCell ref="F13:G14"/>
    <mergeCell ref="H13:I14"/>
    <mergeCell ref="J13:J14"/>
    <mergeCell ref="L13:M14"/>
    <mergeCell ref="Q6:T6"/>
    <mergeCell ref="A7:O7"/>
    <mergeCell ref="D10:I10"/>
    <mergeCell ref="J10:O10"/>
    <mergeCell ref="D11:E11"/>
    <mergeCell ref="F11:G11"/>
    <mergeCell ref="H11:I11"/>
    <mergeCell ref="J11:K11"/>
    <mergeCell ref="L11:M11"/>
    <mergeCell ref="N11:O11"/>
    <mergeCell ref="D9:I9"/>
    <mergeCell ref="J9:O9"/>
    <mergeCell ref="J2:O2"/>
    <mergeCell ref="A6:G6"/>
    <mergeCell ref="H6:O6"/>
  </mergeCells>
  <dataValidations count="5">
    <dataValidation type="whole" operator="greaterThanOrEqual" showInputMessage="1" sqref="WVW983053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O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O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O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O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O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O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O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O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O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O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O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O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O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O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formula1>M12</formula1>
    </dataValidation>
    <dataValidation type="whole" operator="lessThanOrEqual" showInputMessage="1" sqref="WVQ983053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49 JE65549 TA65549 ACW65549 AMS65549 AWO65549 BGK65549 BQG65549 CAC65549 CJY65549 CTU65549 DDQ65549 DNM65549 DXI65549 EHE65549 ERA65549 FAW65549 FKS65549 FUO65549 GEK65549 GOG65549 GYC65549 HHY65549 HRU65549 IBQ65549 ILM65549 IVI65549 JFE65549 JPA65549 JYW65549 KIS65549 KSO65549 LCK65549 LMG65549 LWC65549 MFY65549 MPU65549 MZQ65549 NJM65549 NTI65549 ODE65549 ONA65549 OWW65549 PGS65549 PQO65549 QAK65549 QKG65549 QUC65549 RDY65549 RNU65549 RXQ65549 SHM65549 SRI65549 TBE65549 TLA65549 TUW65549 UES65549 UOO65549 UYK65549 VIG65549 VSC65549 WBY65549 WLU65549 WVQ65549 I131085 JE131085 TA131085 ACW131085 AMS131085 AWO131085 BGK131085 BQG131085 CAC131085 CJY131085 CTU131085 DDQ131085 DNM131085 DXI131085 EHE131085 ERA131085 FAW131085 FKS131085 FUO131085 GEK131085 GOG131085 GYC131085 HHY131085 HRU131085 IBQ131085 ILM131085 IVI131085 JFE131085 JPA131085 JYW131085 KIS131085 KSO131085 LCK131085 LMG131085 LWC131085 MFY131085 MPU131085 MZQ131085 NJM131085 NTI131085 ODE131085 ONA131085 OWW131085 PGS131085 PQO131085 QAK131085 QKG131085 QUC131085 RDY131085 RNU131085 RXQ131085 SHM131085 SRI131085 TBE131085 TLA131085 TUW131085 UES131085 UOO131085 UYK131085 VIG131085 VSC131085 WBY131085 WLU131085 WVQ131085 I196621 JE196621 TA196621 ACW196621 AMS196621 AWO196621 BGK196621 BQG196621 CAC196621 CJY196621 CTU196621 DDQ196621 DNM196621 DXI196621 EHE196621 ERA196621 FAW196621 FKS196621 FUO196621 GEK196621 GOG196621 GYC196621 HHY196621 HRU196621 IBQ196621 ILM196621 IVI196621 JFE196621 JPA196621 JYW196621 KIS196621 KSO196621 LCK196621 LMG196621 LWC196621 MFY196621 MPU196621 MZQ196621 NJM196621 NTI196621 ODE196621 ONA196621 OWW196621 PGS196621 PQO196621 QAK196621 QKG196621 QUC196621 RDY196621 RNU196621 RXQ196621 SHM196621 SRI196621 TBE196621 TLA196621 TUW196621 UES196621 UOO196621 UYK196621 VIG196621 VSC196621 WBY196621 WLU196621 WVQ196621 I262157 JE262157 TA262157 ACW262157 AMS262157 AWO262157 BGK262157 BQG262157 CAC262157 CJY262157 CTU262157 DDQ262157 DNM262157 DXI262157 EHE262157 ERA262157 FAW262157 FKS262157 FUO262157 GEK262157 GOG262157 GYC262157 HHY262157 HRU262157 IBQ262157 ILM262157 IVI262157 JFE262157 JPA262157 JYW262157 KIS262157 KSO262157 LCK262157 LMG262157 LWC262157 MFY262157 MPU262157 MZQ262157 NJM262157 NTI262157 ODE262157 ONA262157 OWW262157 PGS262157 PQO262157 QAK262157 QKG262157 QUC262157 RDY262157 RNU262157 RXQ262157 SHM262157 SRI262157 TBE262157 TLA262157 TUW262157 UES262157 UOO262157 UYK262157 VIG262157 VSC262157 WBY262157 WLU262157 WVQ262157 I327693 JE327693 TA327693 ACW327693 AMS327693 AWO327693 BGK327693 BQG327693 CAC327693 CJY327693 CTU327693 DDQ327693 DNM327693 DXI327693 EHE327693 ERA327693 FAW327693 FKS327693 FUO327693 GEK327693 GOG327693 GYC327693 HHY327693 HRU327693 IBQ327693 ILM327693 IVI327693 JFE327693 JPA327693 JYW327693 KIS327693 KSO327693 LCK327693 LMG327693 LWC327693 MFY327693 MPU327693 MZQ327693 NJM327693 NTI327693 ODE327693 ONA327693 OWW327693 PGS327693 PQO327693 QAK327693 QKG327693 QUC327693 RDY327693 RNU327693 RXQ327693 SHM327693 SRI327693 TBE327693 TLA327693 TUW327693 UES327693 UOO327693 UYK327693 VIG327693 VSC327693 WBY327693 WLU327693 WVQ327693 I393229 JE393229 TA393229 ACW393229 AMS393229 AWO393229 BGK393229 BQG393229 CAC393229 CJY393229 CTU393229 DDQ393229 DNM393229 DXI393229 EHE393229 ERA393229 FAW393229 FKS393229 FUO393229 GEK393229 GOG393229 GYC393229 HHY393229 HRU393229 IBQ393229 ILM393229 IVI393229 JFE393229 JPA393229 JYW393229 KIS393229 KSO393229 LCK393229 LMG393229 LWC393229 MFY393229 MPU393229 MZQ393229 NJM393229 NTI393229 ODE393229 ONA393229 OWW393229 PGS393229 PQO393229 QAK393229 QKG393229 QUC393229 RDY393229 RNU393229 RXQ393229 SHM393229 SRI393229 TBE393229 TLA393229 TUW393229 UES393229 UOO393229 UYK393229 VIG393229 VSC393229 WBY393229 WLU393229 WVQ393229 I458765 JE458765 TA458765 ACW458765 AMS458765 AWO458765 BGK458765 BQG458765 CAC458765 CJY458765 CTU458765 DDQ458765 DNM458765 DXI458765 EHE458765 ERA458765 FAW458765 FKS458765 FUO458765 GEK458765 GOG458765 GYC458765 HHY458765 HRU458765 IBQ458765 ILM458765 IVI458765 JFE458765 JPA458765 JYW458765 KIS458765 KSO458765 LCK458765 LMG458765 LWC458765 MFY458765 MPU458765 MZQ458765 NJM458765 NTI458765 ODE458765 ONA458765 OWW458765 PGS458765 PQO458765 QAK458765 QKG458765 QUC458765 RDY458765 RNU458765 RXQ458765 SHM458765 SRI458765 TBE458765 TLA458765 TUW458765 UES458765 UOO458765 UYK458765 VIG458765 VSC458765 WBY458765 WLU458765 WVQ458765 I524301 JE524301 TA524301 ACW524301 AMS524301 AWO524301 BGK524301 BQG524301 CAC524301 CJY524301 CTU524301 DDQ524301 DNM524301 DXI524301 EHE524301 ERA524301 FAW524301 FKS524301 FUO524301 GEK524301 GOG524301 GYC524301 HHY524301 HRU524301 IBQ524301 ILM524301 IVI524301 JFE524301 JPA524301 JYW524301 KIS524301 KSO524301 LCK524301 LMG524301 LWC524301 MFY524301 MPU524301 MZQ524301 NJM524301 NTI524301 ODE524301 ONA524301 OWW524301 PGS524301 PQO524301 QAK524301 QKG524301 QUC524301 RDY524301 RNU524301 RXQ524301 SHM524301 SRI524301 TBE524301 TLA524301 TUW524301 UES524301 UOO524301 UYK524301 VIG524301 VSC524301 WBY524301 WLU524301 WVQ524301 I589837 JE589837 TA589837 ACW589837 AMS589837 AWO589837 BGK589837 BQG589837 CAC589837 CJY589837 CTU589837 DDQ589837 DNM589837 DXI589837 EHE589837 ERA589837 FAW589837 FKS589837 FUO589837 GEK589837 GOG589837 GYC589837 HHY589837 HRU589837 IBQ589837 ILM589837 IVI589837 JFE589837 JPA589837 JYW589837 KIS589837 KSO589837 LCK589837 LMG589837 LWC589837 MFY589837 MPU589837 MZQ589837 NJM589837 NTI589837 ODE589837 ONA589837 OWW589837 PGS589837 PQO589837 QAK589837 QKG589837 QUC589837 RDY589837 RNU589837 RXQ589837 SHM589837 SRI589837 TBE589837 TLA589837 TUW589837 UES589837 UOO589837 UYK589837 VIG589837 VSC589837 WBY589837 WLU589837 WVQ589837 I655373 JE655373 TA655373 ACW655373 AMS655373 AWO655373 BGK655373 BQG655373 CAC655373 CJY655373 CTU655373 DDQ655373 DNM655373 DXI655373 EHE655373 ERA655373 FAW655373 FKS655373 FUO655373 GEK655373 GOG655373 GYC655373 HHY655373 HRU655373 IBQ655373 ILM655373 IVI655373 JFE655373 JPA655373 JYW655373 KIS655373 KSO655373 LCK655373 LMG655373 LWC655373 MFY655373 MPU655373 MZQ655373 NJM655373 NTI655373 ODE655373 ONA655373 OWW655373 PGS655373 PQO655373 QAK655373 QKG655373 QUC655373 RDY655373 RNU655373 RXQ655373 SHM655373 SRI655373 TBE655373 TLA655373 TUW655373 UES655373 UOO655373 UYK655373 VIG655373 VSC655373 WBY655373 WLU655373 WVQ655373 I720909 JE720909 TA720909 ACW720909 AMS720909 AWO720909 BGK720909 BQG720909 CAC720909 CJY720909 CTU720909 DDQ720909 DNM720909 DXI720909 EHE720909 ERA720909 FAW720909 FKS720909 FUO720909 GEK720909 GOG720909 GYC720909 HHY720909 HRU720909 IBQ720909 ILM720909 IVI720909 JFE720909 JPA720909 JYW720909 KIS720909 KSO720909 LCK720909 LMG720909 LWC720909 MFY720909 MPU720909 MZQ720909 NJM720909 NTI720909 ODE720909 ONA720909 OWW720909 PGS720909 PQO720909 QAK720909 QKG720909 QUC720909 RDY720909 RNU720909 RXQ720909 SHM720909 SRI720909 TBE720909 TLA720909 TUW720909 UES720909 UOO720909 UYK720909 VIG720909 VSC720909 WBY720909 WLU720909 WVQ720909 I786445 JE786445 TA786445 ACW786445 AMS786445 AWO786445 BGK786445 BQG786445 CAC786445 CJY786445 CTU786445 DDQ786445 DNM786445 DXI786445 EHE786445 ERA786445 FAW786445 FKS786445 FUO786445 GEK786445 GOG786445 GYC786445 HHY786445 HRU786445 IBQ786445 ILM786445 IVI786445 JFE786445 JPA786445 JYW786445 KIS786445 KSO786445 LCK786445 LMG786445 LWC786445 MFY786445 MPU786445 MZQ786445 NJM786445 NTI786445 ODE786445 ONA786445 OWW786445 PGS786445 PQO786445 QAK786445 QKG786445 QUC786445 RDY786445 RNU786445 RXQ786445 SHM786445 SRI786445 TBE786445 TLA786445 TUW786445 UES786445 UOO786445 UYK786445 VIG786445 VSC786445 WBY786445 WLU786445 WVQ786445 I851981 JE851981 TA851981 ACW851981 AMS851981 AWO851981 BGK851981 BQG851981 CAC851981 CJY851981 CTU851981 DDQ851981 DNM851981 DXI851981 EHE851981 ERA851981 FAW851981 FKS851981 FUO851981 GEK851981 GOG851981 GYC851981 HHY851981 HRU851981 IBQ851981 ILM851981 IVI851981 JFE851981 JPA851981 JYW851981 KIS851981 KSO851981 LCK851981 LMG851981 LWC851981 MFY851981 MPU851981 MZQ851981 NJM851981 NTI851981 ODE851981 ONA851981 OWW851981 PGS851981 PQO851981 QAK851981 QKG851981 QUC851981 RDY851981 RNU851981 RXQ851981 SHM851981 SRI851981 TBE851981 TLA851981 TUW851981 UES851981 UOO851981 UYK851981 VIG851981 VSC851981 WBY851981 WLU851981 WVQ851981 I917517 JE917517 TA917517 ACW917517 AMS917517 AWO917517 BGK917517 BQG917517 CAC917517 CJY917517 CTU917517 DDQ917517 DNM917517 DXI917517 EHE917517 ERA917517 FAW917517 FKS917517 FUO917517 GEK917517 GOG917517 GYC917517 HHY917517 HRU917517 IBQ917517 ILM917517 IVI917517 JFE917517 JPA917517 JYW917517 KIS917517 KSO917517 LCK917517 LMG917517 LWC917517 MFY917517 MPU917517 MZQ917517 NJM917517 NTI917517 ODE917517 ONA917517 OWW917517 PGS917517 PQO917517 QAK917517 QKG917517 QUC917517 RDY917517 RNU917517 RXQ917517 SHM917517 SRI917517 TBE917517 TLA917517 TUW917517 UES917517 UOO917517 UYK917517 VIG917517 VSC917517 WBY917517 WLU917517 WVQ917517 I983053 JE983053 TA983053 ACW983053 AMS983053 AWO983053 BGK983053 BQG983053 CAC983053 CJY983053 CTU983053 DDQ983053 DNM983053 DXI983053 EHE983053 ERA983053 FAW983053 FKS983053 FUO983053 GEK983053 GOG983053 GYC983053 HHY983053 HRU983053 IBQ983053 ILM983053 IVI983053 JFE983053 JPA983053 JYW983053 KIS983053 KSO983053 LCK983053 LMG983053 LWC983053 MFY983053 MPU983053 MZQ983053 NJM983053 NTI983053 ODE983053 ONA983053 OWW983053 PGS983053 PQO983053 QAK983053 QKG983053 QUC983053 RDY983053 RNU983053 RXQ983053 SHM983053 SRI983053 TBE983053 TLA983053 TUW983053 UES983053 UOO983053 UYK983053 VIG983053 VSC983053 WBY983053 WLU983053">
      <formula1>G12</formula1>
    </dataValidation>
    <dataValidation operator="lessThanOrEqual" allowBlank="1" showInputMessage="1" errorTitle="Validation Error" error="ERROR:  Cell 2 must be equal to or less than Cell 10."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dataValidation operator="lessThanOrEqual" allowBlank="1" showInputMessage="1" errorTitle="Validation Error" error="ERROR:  Cell 5 must be equal to or less than Cell 12."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ataValidation allowBlank="1" showInputMessage="1" sqref="A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WVQ983041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dataValidations>
  <printOptions horizontalCentered="1" verticalCentered="1"/>
  <pageMargins left="0.25" right="0.25" top="0.85" bottom="0.85" header="0.5" footer="0.5"/>
  <pageSetup scale="93" orientation="portrait" r:id="rId1"/>
  <headerFooter alignWithMargins="0">
    <oddHeader>&amp;LSTATE OF CALIFORNIA - HEALTH AND HUMAN SERVICES AGENCY&amp;RCALIFORNIA DEPARTMENT OF SOCIAL SERVICES
DATA SYSTEMS AND SURVEY DESIGN BUREAU</oddHeader>
    <oddFooter>&amp;LDFA 256 (11/03)&amp;CPage &amp;P of 1</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dimension ref="A1:AZ62"/>
  <sheetViews>
    <sheetView showGridLines="0" zoomScale="85" zoomScaleNormal="85" workbookViewId="0"/>
  </sheetViews>
  <sheetFormatPr defaultColWidth="23.42578125" defaultRowHeight="15"/>
  <cols>
    <col min="1" max="1" width="25.28515625" style="138" customWidth="1"/>
    <col min="2" max="2" width="9.85546875" style="139" bestFit="1" customWidth="1"/>
    <col min="3" max="4" width="7.7109375" style="139" bestFit="1" customWidth="1"/>
    <col min="5" max="5" width="11.85546875" style="139" bestFit="1" customWidth="1"/>
    <col min="6" max="7" width="8.5703125" style="139" bestFit="1" customWidth="1"/>
    <col min="8" max="8" width="9.85546875" style="139" bestFit="1" customWidth="1"/>
    <col min="9" max="9" width="11.85546875" style="139" bestFit="1" customWidth="1"/>
    <col min="10" max="10" width="8.5703125" style="139" bestFit="1" customWidth="1"/>
    <col min="11" max="15" width="9" style="139" bestFit="1" customWidth="1"/>
    <col min="16" max="16" width="11.85546875" style="139" bestFit="1" customWidth="1"/>
    <col min="17" max="18" width="9" style="139" bestFit="1" customWidth="1"/>
    <col min="19" max="19" width="11.85546875" style="139" bestFit="1" customWidth="1"/>
    <col min="20" max="25" width="9" style="139" bestFit="1" customWidth="1"/>
    <col min="26" max="27" width="11.85546875" style="139" bestFit="1" customWidth="1"/>
    <col min="28" max="28" width="9" style="139" bestFit="1" customWidth="1"/>
    <col min="29" max="29" width="14.7109375" style="139" bestFit="1" customWidth="1"/>
    <col min="30" max="30" width="11.85546875" style="139" bestFit="1" customWidth="1"/>
    <col min="31" max="31" width="14.7109375" style="139" bestFit="1" customWidth="1"/>
    <col min="32" max="32" width="1.42578125" style="127" customWidth="1"/>
    <col min="33" max="33" width="18.85546875" style="127" bestFit="1" customWidth="1"/>
    <col min="34" max="50" width="23.42578125" style="127"/>
    <col min="51" max="16384" width="23.42578125" style="128"/>
  </cols>
  <sheetData>
    <row r="1" spans="1:52" s="118" customFormat="1" ht="13.15" customHeight="1">
      <c r="A1" s="108" t="s">
        <v>197</v>
      </c>
      <c r="B1" s="109"/>
      <c r="C1" s="110"/>
      <c r="D1" s="110"/>
      <c r="E1" s="110"/>
      <c r="F1" s="110"/>
      <c r="G1" s="110"/>
      <c r="H1" s="110"/>
      <c r="I1" s="110"/>
      <c r="J1" s="110"/>
      <c r="K1" s="109"/>
      <c r="L1" s="110"/>
      <c r="M1" s="110"/>
      <c r="N1" s="110"/>
      <c r="O1" s="110"/>
      <c r="P1" s="110"/>
      <c r="Q1" s="110"/>
      <c r="R1" s="110"/>
      <c r="S1" s="110"/>
      <c r="T1" s="110"/>
      <c r="U1" s="110"/>
      <c r="V1" s="111"/>
      <c r="W1" s="112"/>
      <c r="X1" s="113"/>
      <c r="Y1" s="113"/>
      <c r="Z1" s="113"/>
      <c r="AA1" s="113"/>
      <c r="AB1" s="114"/>
      <c r="AC1" s="115"/>
      <c r="AD1" s="116"/>
      <c r="AE1" s="117"/>
      <c r="AG1" s="119"/>
      <c r="AH1" s="119"/>
      <c r="AI1" s="119"/>
      <c r="AJ1" s="119"/>
      <c r="AK1" s="119"/>
      <c r="AL1" s="119"/>
      <c r="AM1" s="119"/>
      <c r="AN1" s="119"/>
      <c r="AO1" s="119"/>
      <c r="AP1" s="119"/>
      <c r="AQ1" s="119"/>
      <c r="AR1" s="119"/>
      <c r="AS1" s="119"/>
      <c r="AT1" s="119"/>
      <c r="AU1" s="119"/>
      <c r="AV1" s="119"/>
      <c r="AW1" s="119"/>
      <c r="AX1" s="119"/>
    </row>
    <row r="2" spans="1:52" s="122" customFormat="1" ht="18.75" customHeight="1">
      <c r="A2" s="120" t="s">
        <v>104</v>
      </c>
      <c r="B2" s="140" t="s">
        <v>105</v>
      </c>
      <c r="C2" s="140" t="s">
        <v>106</v>
      </c>
      <c r="D2" s="140" t="s">
        <v>107</v>
      </c>
      <c r="E2" s="140" t="s">
        <v>108</v>
      </c>
      <c r="F2" s="140" t="s">
        <v>109</v>
      </c>
      <c r="G2" s="140" t="s">
        <v>110</v>
      </c>
      <c r="H2" s="140" t="s">
        <v>111</v>
      </c>
      <c r="I2" s="140" t="s">
        <v>112</v>
      </c>
      <c r="J2" s="140" t="s">
        <v>113</v>
      </c>
      <c r="K2" s="140" t="s">
        <v>114</v>
      </c>
      <c r="L2" s="140" t="s">
        <v>115</v>
      </c>
      <c r="M2" s="140" t="s">
        <v>116</v>
      </c>
      <c r="N2" s="140" t="s">
        <v>117</v>
      </c>
      <c r="O2" s="140" t="s">
        <v>118</v>
      </c>
      <c r="P2" s="140" t="s">
        <v>119</v>
      </c>
      <c r="Q2" s="140" t="s">
        <v>120</v>
      </c>
      <c r="R2" s="140" t="s">
        <v>121</v>
      </c>
      <c r="S2" s="140" t="s">
        <v>122</v>
      </c>
      <c r="T2" s="140" t="s">
        <v>123</v>
      </c>
      <c r="U2" s="140" t="s">
        <v>124</v>
      </c>
      <c r="V2" s="140" t="s">
        <v>125</v>
      </c>
      <c r="W2" s="140" t="s">
        <v>126</v>
      </c>
      <c r="X2" s="140" t="s">
        <v>127</v>
      </c>
      <c r="Y2" s="140" t="s">
        <v>128</v>
      </c>
      <c r="Z2" s="140" t="s">
        <v>129</v>
      </c>
      <c r="AA2" s="140" t="s">
        <v>130</v>
      </c>
      <c r="AB2" s="140" t="s">
        <v>131</v>
      </c>
      <c r="AC2" s="140" t="s">
        <v>132</v>
      </c>
      <c r="AD2" s="140" t="s">
        <v>133</v>
      </c>
      <c r="AE2" s="140" t="s">
        <v>134</v>
      </c>
      <c r="AF2" s="121"/>
      <c r="AG2" s="121"/>
      <c r="AH2" s="121"/>
      <c r="AI2" s="121"/>
      <c r="AJ2" s="121"/>
      <c r="AK2" s="121"/>
      <c r="AL2" s="121"/>
      <c r="AM2" s="121"/>
      <c r="AN2" s="121"/>
      <c r="AO2" s="121"/>
      <c r="AP2" s="121"/>
      <c r="AQ2" s="121"/>
      <c r="AR2" s="121"/>
      <c r="AS2" s="121"/>
      <c r="AT2" s="121"/>
      <c r="AU2" s="121"/>
      <c r="AV2" s="121"/>
      <c r="AW2" s="121"/>
      <c r="AX2" s="121"/>
    </row>
    <row r="3" spans="1:52" ht="15" customHeight="1">
      <c r="A3" s="123" t="s">
        <v>135</v>
      </c>
      <c r="B3" s="124">
        <v>4947</v>
      </c>
      <c r="C3" s="124">
        <v>193</v>
      </c>
      <c r="D3" s="124">
        <v>6</v>
      </c>
      <c r="E3" s="124">
        <v>49929</v>
      </c>
      <c r="F3" s="124">
        <v>1432</v>
      </c>
      <c r="G3" s="124">
        <v>682</v>
      </c>
      <c r="H3" s="124">
        <v>11316</v>
      </c>
      <c r="I3" s="124">
        <v>89572</v>
      </c>
      <c r="J3" s="124">
        <v>449</v>
      </c>
      <c r="K3" s="124">
        <v>270</v>
      </c>
      <c r="L3" s="124">
        <v>3188</v>
      </c>
      <c r="M3" s="124">
        <v>1868</v>
      </c>
      <c r="N3" s="124">
        <v>15</v>
      </c>
      <c r="O3" s="124">
        <v>908</v>
      </c>
      <c r="P3" s="124">
        <v>54876</v>
      </c>
      <c r="Q3" s="124">
        <v>1625</v>
      </c>
      <c r="R3" s="124">
        <v>688</v>
      </c>
      <c r="S3" s="124">
        <v>100888</v>
      </c>
      <c r="T3" s="124">
        <v>3637</v>
      </c>
      <c r="U3" s="124">
        <v>2138</v>
      </c>
      <c r="V3" s="124">
        <v>923</v>
      </c>
      <c r="W3" s="125" t="s">
        <v>136</v>
      </c>
      <c r="X3" s="125" t="s">
        <v>136</v>
      </c>
      <c r="Y3" s="125" t="s">
        <v>136</v>
      </c>
      <c r="Z3" s="124">
        <v>57189</v>
      </c>
      <c r="AA3" s="124">
        <v>57189</v>
      </c>
      <c r="AB3" s="124">
        <v>0</v>
      </c>
      <c r="AC3" s="124">
        <v>14764084</v>
      </c>
      <c r="AD3" s="124">
        <v>340608</v>
      </c>
      <c r="AE3" s="126">
        <v>15104692</v>
      </c>
    </row>
    <row r="4" spans="1:52" ht="15" customHeight="1">
      <c r="A4" s="123" t="s">
        <v>137</v>
      </c>
      <c r="B4" s="124">
        <v>4</v>
      </c>
      <c r="C4" s="124">
        <v>0</v>
      </c>
      <c r="D4" s="124">
        <v>0</v>
      </c>
      <c r="E4" s="124">
        <v>72</v>
      </c>
      <c r="F4" s="124">
        <v>0</v>
      </c>
      <c r="G4" s="124">
        <v>0</v>
      </c>
      <c r="H4" s="124">
        <v>5</v>
      </c>
      <c r="I4" s="124">
        <v>131</v>
      </c>
      <c r="J4" s="124">
        <v>0</v>
      </c>
      <c r="K4" s="124">
        <v>0</v>
      </c>
      <c r="L4" s="124">
        <v>0</v>
      </c>
      <c r="M4" s="124">
        <v>0</v>
      </c>
      <c r="N4" s="124">
        <v>0</v>
      </c>
      <c r="O4" s="124">
        <v>0</v>
      </c>
      <c r="P4" s="124">
        <v>76</v>
      </c>
      <c r="Q4" s="124">
        <v>0</v>
      </c>
      <c r="R4" s="124">
        <v>0</v>
      </c>
      <c r="S4" s="124">
        <v>136</v>
      </c>
      <c r="T4" s="124">
        <v>0</v>
      </c>
      <c r="U4" s="124">
        <v>0</v>
      </c>
      <c r="V4" s="124">
        <v>0</v>
      </c>
      <c r="W4" s="125" t="s">
        <v>136</v>
      </c>
      <c r="X4" s="125" t="s">
        <v>136</v>
      </c>
      <c r="Y4" s="125" t="s">
        <v>136</v>
      </c>
      <c r="Z4" s="124">
        <v>78</v>
      </c>
      <c r="AA4" s="124">
        <v>78</v>
      </c>
      <c r="AB4" s="124">
        <v>0</v>
      </c>
      <c r="AC4" s="124">
        <v>15909</v>
      </c>
      <c r="AD4" s="124">
        <v>0</v>
      </c>
      <c r="AE4" s="126">
        <v>15909</v>
      </c>
    </row>
    <row r="5" spans="1:52" ht="15" customHeight="1">
      <c r="A5" s="123" t="s">
        <v>138</v>
      </c>
      <c r="B5" s="124">
        <v>114</v>
      </c>
      <c r="C5" s="124">
        <v>0</v>
      </c>
      <c r="D5" s="124">
        <v>0</v>
      </c>
      <c r="E5" s="124">
        <v>1536</v>
      </c>
      <c r="F5" s="124">
        <v>1</v>
      </c>
      <c r="G5" s="124">
        <v>0</v>
      </c>
      <c r="H5" s="124">
        <v>291</v>
      </c>
      <c r="I5" s="124">
        <v>2699</v>
      </c>
      <c r="J5" s="124">
        <v>0</v>
      </c>
      <c r="K5" s="124">
        <v>0</v>
      </c>
      <c r="L5" s="124">
        <v>5</v>
      </c>
      <c r="M5" s="124">
        <v>1</v>
      </c>
      <c r="N5" s="124">
        <v>0</v>
      </c>
      <c r="O5" s="124">
        <v>0</v>
      </c>
      <c r="P5" s="124">
        <v>1650</v>
      </c>
      <c r="Q5" s="124">
        <v>1</v>
      </c>
      <c r="R5" s="124">
        <v>0</v>
      </c>
      <c r="S5" s="124">
        <v>2990</v>
      </c>
      <c r="T5" s="124">
        <v>5</v>
      </c>
      <c r="U5" s="124">
        <v>1</v>
      </c>
      <c r="V5" s="124">
        <v>0</v>
      </c>
      <c r="W5" s="125" t="s">
        <v>136</v>
      </c>
      <c r="X5" s="125" t="s">
        <v>136</v>
      </c>
      <c r="Y5" s="125" t="s">
        <v>136</v>
      </c>
      <c r="Z5" s="124">
        <v>1719</v>
      </c>
      <c r="AA5" s="124">
        <v>1719</v>
      </c>
      <c r="AB5" s="124">
        <v>0</v>
      </c>
      <c r="AC5" s="124">
        <v>386169</v>
      </c>
      <c r="AD5" s="124">
        <v>154</v>
      </c>
      <c r="AE5" s="126">
        <v>386323</v>
      </c>
    </row>
    <row r="6" spans="1:52" ht="15" customHeight="1">
      <c r="A6" s="123" t="s">
        <v>139</v>
      </c>
      <c r="B6" s="124">
        <v>1534</v>
      </c>
      <c r="C6" s="124">
        <v>6</v>
      </c>
      <c r="D6" s="124">
        <v>0</v>
      </c>
      <c r="E6" s="124">
        <v>14940</v>
      </c>
      <c r="F6" s="124">
        <v>42</v>
      </c>
      <c r="G6" s="124">
        <v>25</v>
      </c>
      <c r="H6" s="124">
        <v>3849</v>
      </c>
      <c r="I6" s="124">
        <v>26714</v>
      </c>
      <c r="J6" s="124">
        <v>16</v>
      </c>
      <c r="K6" s="124">
        <v>6</v>
      </c>
      <c r="L6" s="124">
        <v>107</v>
      </c>
      <c r="M6" s="124">
        <v>45</v>
      </c>
      <c r="N6" s="124">
        <v>0</v>
      </c>
      <c r="O6" s="124">
        <v>30</v>
      </c>
      <c r="P6" s="124">
        <v>16474</v>
      </c>
      <c r="Q6" s="124">
        <v>48</v>
      </c>
      <c r="R6" s="124">
        <v>25</v>
      </c>
      <c r="S6" s="124">
        <v>30563</v>
      </c>
      <c r="T6" s="124">
        <v>123</v>
      </c>
      <c r="U6" s="124">
        <v>51</v>
      </c>
      <c r="V6" s="124">
        <v>30</v>
      </c>
      <c r="W6" s="125" t="s">
        <v>136</v>
      </c>
      <c r="X6" s="125" t="s">
        <v>136</v>
      </c>
      <c r="Y6" s="125" t="s">
        <v>136</v>
      </c>
      <c r="Z6" s="124">
        <v>17624</v>
      </c>
      <c r="AA6" s="124">
        <v>17624</v>
      </c>
      <c r="AB6" s="124">
        <v>0</v>
      </c>
      <c r="AC6" s="124">
        <v>4162020</v>
      </c>
      <c r="AD6" s="124">
        <v>9380</v>
      </c>
      <c r="AE6" s="126">
        <v>4171400</v>
      </c>
    </row>
    <row r="7" spans="1:52" ht="15" customHeight="1">
      <c r="A7" s="123" t="s">
        <v>140</v>
      </c>
      <c r="B7" s="124">
        <v>216</v>
      </c>
      <c r="C7" s="124">
        <v>0</v>
      </c>
      <c r="D7" s="124">
        <v>0</v>
      </c>
      <c r="E7" s="124">
        <v>2572</v>
      </c>
      <c r="F7" s="124">
        <v>5</v>
      </c>
      <c r="G7" s="124">
        <v>3</v>
      </c>
      <c r="H7" s="124">
        <v>573</v>
      </c>
      <c r="I7" s="124">
        <v>4432</v>
      </c>
      <c r="J7" s="124">
        <v>0</v>
      </c>
      <c r="K7" s="124">
        <v>0</v>
      </c>
      <c r="L7" s="124">
        <v>9</v>
      </c>
      <c r="M7" s="124">
        <v>6</v>
      </c>
      <c r="N7" s="124">
        <v>0</v>
      </c>
      <c r="O7" s="124">
        <v>4</v>
      </c>
      <c r="P7" s="124">
        <v>2788</v>
      </c>
      <c r="Q7" s="124">
        <v>5</v>
      </c>
      <c r="R7" s="124">
        <v>3</v>
      </c>
      <c r="S7" s="124">
        <v>5005</v>
      </c>
      <c r="T7" s="124">
        <v>9</v>
      </c>
      <c r="U7" s="124">
        <v>6</v>
      </c>
      <c r="V7" s="124">
        <v>4</v>
      </c>
      <c r="W7" s="125" t="s">
        <v>136</v>
      </c>
      <c r="X7" s="125" t="s">
        <v>136</v>
      </c>
      <c r="Y7" s="125" t="s">
        <v>136</v>
      </c>
      <c r="Z7" s="124">
        <v>2916</v>
      </c>
      <c r="AA7" s="124">
        <v>2916</v>
      </c>
      <c r="AB7" s="124">
        <v>0</v>
      </c>
      <c r="AC7" s="124">
        <v>656332</v>
      </c>
      <c r="AD7" s="124">
        <v>1139</v>
      </c>
      <c r="AE7" s="126">
        <v>657471</v>
      </c>
    </row>
    <row r="8" spans="1:52" ht="15" customHeight="1">
      <c r="A8" s="123" t="s">
        <v>141</v>
      </c>
      <c r="B8" s="124">
        <v>71</v>
      </c>
      <c r="C8" s="124">
        <v>1</v>
      </c>
      <c r="D8" s="124">
        <v>0</v>
      </c>
      <c r="E8" s="124">
        <v>613</v>
      </c>
      <c r="F8" s="124">
        <v>4</v>
      </c>
      <c r="G8" s="124">
        <v>1</v>
      </c>
      <c r="H8" s="124">
        <v>172</v>
      </c>
      <c r="I8" s="124">
        <v>1315</v>
      </c>
      <c r="J8" s="124">
        <v>3</v>
      </c>
      <c r="K8" s="124">
        <v>1</v>
      </c>
      <c r="L8" s="124">
        <v>12</v>
      </c>
      <c r="M8" s="124">
        <v>5</v>
      </c>
      <c r="N8" s="124">
        <v>0</v>
      </c>
      <c r="O8" s="124">
        <v>1</v>
      </c>
      <c r="P8" s="124">
        <v>684</v>
      </c>
      <c r="Q8" s="124">
        <v>5</v>
      </c>
      <c r="R8" s="124">
        <v>1</v>
      </c>
      <c r="S8" s="124">
        <v>1487</v>
      </c>
      <c r="T8" s="124">
        <v>15</v>
      </c>
      <c r="U8" s="124">
        <v>6</v>
      </c>
      <c r="V8" s="124">
        <v>1</v>
      </c>
      <c r="W8" s="125" t="s">
        <v>136</v>
      </c>
      <c r="X8" s="125" t="s">
        <v>136</v>
      </c>
      <c r="Y8" s="125" t="s">
        <v>136</v>
      </c>
      <c r="Z8" s="124">
        <v>0</v>
      </c>
      <c r="AA8" s="124">
        <v>0</v>
      </c>
      <c r="AB8" s="124">
        <v>756</v>
      </c>
      <c r="AC8" s="124">
        <v>184189</v>
      </c>
      <c r="AD8" s="124">
        <v>316</v>
      </c>
      <c r="AE8" s="126">
        <v>184505</v>
      </c>
    </row>
    <row r="9" spans="1:52" ht="15" customHeight="1">
      <c r="A9" s="123" t="s">
        <v>142</v>
      </c>
      <c r="B9" s="124">
        <v>3523</v>
      </c>
      <c r="C9" s="124">
        <v>105</v>
      </c>
      <c r="D9" s="124">
        <v>2</v>
      </c>
      <c r="E9" s="124">
        <v>27297</v>
      </c>
      <c r="F9" s="124">
        <v>405</v>
      </c>
      <c r="G9" s="124">
        <v>134</v>
      </c>
      <c r="H9" s="124">
        <v>8218</v>
      </c>
      <c r="I9" s="124">
        <v>52619</v>
      </c>
      <c r="J9" s="124">
        <v>247</v>
      </c>
      <c r="K9" s="124">
        <v>149</v>
      </c>
      <c r="L9" s="124">
        <v>1003</v>
      </c>
      <c r="M9" s="124">
        <v>549</v>
      </c>
      <c r="N9" s="124">
        <v>2</v>
      </c>
      <c r="O9" s="124">
        <v>181</v>
      </c>
      <c r="P9" s="124">
        <v>30820</v>
      </c>
      <c r="Q9" s="124">
        <v>510</v>
      </c>
      <c r="R9" s="124">
        <v>136</v>
      </c>
      <c r="S9" s="124">
        <v>60837</v>
      </c>
      <c r="T9" s="124">
        <v>1250</v>
      </c>
      <c r="U9" s="124">
        <v>698</v>
      </c>
      <c r="V9" s="124">
        <v>183</v>
      </c>
      <c r="W9" s="125" t="s">
        <v>136</v>
      </c>
      <c r="X9" s="125" t="s">
        <v>136</v>
      </c>
      <c r="Y9" s="125" t="s">
        <v>136</v>
      </c>
      <c r="Z9" s="124">
        <v>36201</v>
      </c>
      <c r="AA9" s="124">
        <v>36201</v>
      </c>
      <c r="AB9" s="124">
        <v>0</v>
      </c>
      <c r="AC9" s="124">
        <v>8682411</v>
      </c>
      <c r="AD9" s="124">
        <v>83741</v>
      </c>
      <c r="AE9" s="126">
        <v>8766152</v>
      </c>
    </row>
    <row r="10" spans="1:52" ht="15" customHeight="1">
      <c r="A10" s="123" t="s">
        <v>143</v>
      </c>
      <c r="B10" s="124">
        <v>356</v>
      </c>
      <c r="C10" s="124">
        <v>0</v>
      </c>
      <c r="D10" s="124">
        <v>0</v>
      </c>
      <c r="E10" s="124">
        <v>2226</v>
      </c>
      <c r="F10" s="124">
        <v>1</v>
      </c>
      <c r="G10" s="124">
        <v>1</v>
      </c>
      <c r="H10" s="124">
        <v>992</v>
      </c>
      <c r="I10" s="124">
        <v>4261</v>
      </c>
      <c r="J10" s="124">
        <v>0</v>
      </c>
      <c r="K10" s="124">
        <v>0</v>
      </c>
      <c r="L10" s="124">
        <v>2</v>
      </c>
      <c r="M10" s="124">
        <v>1</v>
      </c>
      <c r="N10" s="124">
        <v>0</v>
      </c>
      <c r="O10" s="124">
        <v>3</v>
      </c>
      <c r="P10" s="124">
        <v>2582</v>
      </c>
      <c r="Q10" s="124">
        <v>1</v>
      </c>
      <c r="R10" s="124">
        <v>1</v>
      </c>
      <c r="S10" s="124">
        <v>5253</v>
      </c>
      <c r="T10" s="124">
        <v>2</v>
      </c>
      <c r="U10" s="124">
        <v>1</v>
      </c>
      <c r="V10" s="124">
        <v>3</v>
      </c>
      <c r="W10" s="125" t="s">
        <v>136</v>
      </c>
      <c r="X10" s="125" t="s">
        <v>136</v>
      </c>
      <c r="Y10" s="125" t="s">
        <v>136</v>
      </c>
      <c r="Z10" s="124">
        <v>2697</v>
      </c>
      <c r="AA10" s="124">
        <v>2697</v>
      </c>
      <c r="AB10" s="124">
        <v>0</v>
      </c>
      <c r="AC10" s="124">
        <v>684390</v>
      </c>
      <c r="AD10" s="124">
        <v>154</v>
      </c>
      <c r="AE10" s="126">
        <v>684544</v>
      </c>
    </row>
    <row r="11" spans="1:52" ht="15" customHeight="1">
      <c r="A11" s="123" t="s">
        <v>144</v>
      </c>
      <c r="B11" s="124">
        <v>493</v>
      </c>
      <c r="C11" s="124">
        <v>2</v>
      </c>
      <c r="D11" s="124">
        <v>0</v>
      </c>
      <c r="E11" s="124">
        <v>6209</v>
      </c>
      <c r="F11" s="124">
        <v>26</v>
      </c>
      <c r="G11" s="124">
        <v>6</v>
      </c>
      <c r="H11" s="124">
        <v>1179</v>
      </c>
      <c r="I11" s="124">
        <v>10578</v>
      </c>
      <c r="J11" s="124">
        <v>2</v>
      </c>
      <c r="K11" s="124">
        <v>2</v>
      </c>
      <c r="L11" s="124">
        <v>73</v>
      </c>
      <c r="M11" s="124">
        <v>33</v>
      </c>
      <c r="N11" s="124">
        <v>0</v>
      </c>
      <c r="O11" s="124">
        <v>6</v>
      </c>
      <c r="P11" s="124">
        <v>6702</v>
      </c>
      <c r="Q11" s="124">
        <v>28</v>
      </c>
      <c r="R11" s="124">
        <v>6</v>
      </c>
      <c r="S11" s="124">
        <v>11757</v>
      </c>
      <c r="T11" s="124">
        <v>75</v>
      </c>
      <c r="U11" s="124">
        <v>35</v>
      </c>
      <c r="V11" s="124">
        <v>6</v>
      </c>
      <c r="W11" s="125" t="s">
        <v>136</v>
      </c>
      <c r="X11" s="125" t="s">
        <v>136</v>
      </c>
      <c r="Y11" s="125" t="s">
        <v>136</v>
      </c>
      <c r="Z11" s="124">
        <v>7065</v>
      </c>
      <c r="AA11" s="124">
        <v>7065</v>
      </c>
      <c r="AB11" s="124">
        <v>0</v>
      </c>
      <c r="AC11" s="124">
        <v>1571285</v>
      </c>
      <c r="AD11" s="124">
        <v>3176</v>
      </c>
      <c r="AE11" s="126">
        <v>1574461</v>
      </c>
    </row>
    <row r="12" spans="1:52" ht="15" customHeight="1">
      <c r="A12" s="123" t="s">
        <v>145</v>
      </c>
      <c r="B12" s="124">
        <v>11257</v>
      </c>
      <c r="C12" s="124">
        <v>169</v>
      </c>
      <c r="D12" s="124">
        <v>10</v>
      </c>
      <c r="E12" s="124">
        <v>76281</v>
      </c>
      <c r="F12" s="124">
        <v>627</v>
      </c>
      <c r="G12" s="124">
        <v>224</v>
      </c>
      <c r="H12" s="124">
        <v>30463</v>
      </c>
      <c r="I12" s="124">
        <v>170677</v>
      </c>
      <c r="J12" s="124">
        <v>429</v>
      </c>
      <c r="K12" s="124">
        <v>209</v>
      </c>
      <c r="L12" s="124">
        <v>1722</v>
      </c>
      <c r="M12" s="124">
        <v>722</v>
      </c>
      <c r="N12" s="124">
        <v>12</v>
      </c>
      <c r="O12" s="124">
        <v>286</v>
      </c>
      <c r="P12" s="124">
        <v>87538</v>
      </c>
      <c r="Q12" s="124">
        <v>796</v>
      </c>
      <c r="R12" s="124">
        <v>234</v>
      </c>
      <c r="S12" s="124">
        <v>201140</v>
      </c>
      <c r="T12" s="124">
        <v>2151</v>
      </c>
      <c r="U12" s="124">
        <v>931</v>
      </c>
      <c r="V12" s="124">
        <v>298</v>
      </c>
      <c r="W12" s="125" t="s">
        <v>136</v>
      </c>
      <c r="X12" s="125" t="s">
        <v>136</v>
      </c>
      <c r="Y12" s="125" t="s">
        <v>136</v>
      </c>
      <c r="Z12" s="124">
        <v>100463</v>
      </c>
      <c r="AA12" s="124">
        <v>100463</v>
      </c>
      <c r="AB12" s="124">
        <v>0</v>
      </c>
      <c r="AC12" s="124">
        <v>29305188</v>
      </c>
      <c r="AD12" s="124">
        <v>154461</v>
      </c>
      <c r="AE12" s="126">
        <v>29459649</v>
      </c>
    </row>
    <row r="13" spans="1:52" ht="15" customHeight="1">
      <c r="A13" s="123" t="s">
        <v>146</v>
      </c>
      <c r="B13" s="124">
        <v>180</v>
      </c>
      <c r="C13" s="124">
        <v>1</v>
      </c>
      <c r="D13" s="124">
        <v>0</v>
      </c>
      <c r="E13" s="124">
        <v>1300</v>
      </c>
      <c r="F13" s="124">
        <v>7</v>
      </c>
      <c r="G13" s="124">
        <v>0</v>
      </c>
      <c r="H13" s="124">
        <v>449</v>
      </c>
      <c r="I13" s="124">
        <v>2945</v>
      </c>
      <c r="J13" s="124">
        <v>5</v>
      </c>
      <c r="K13" s="124">
        <v>1</v>
      </c>
      <c r="L13" s="124">
        <v>20</v>
      </c>
      <c r="M13" s="124">
        <v>7</v>
      </c>
      <c r="N13" s="124">
        <v>0</v>
      </c>
      <c r="O13" s="124">
        <v>0</v>
      </c>
      <c r="P13" s="124">
        <v>1480</v>
      </c>
      <c r="Q13" s="124">
        <v>8</v>
      </c>
      <c r="R13" s="124">
        <v>0</v>
      </c>
      <c r="S13" s="124">
        <v>3394</v>
      </c>
      <c r="T13" s="124">
        <v>25</v>
      </c>
      <c r="U13" s="124">
        <v>8</v>
      </c>
      <c r="V13" s="124">
        <v>0</v>
      </c>
      <c r="W13" s="125" t="s">
        <v>136</v>
      </c>
      <c r="X13" s="125" t="s">
        <v>136</v>
      </c>
      <c r="Y13" s="125" t="s">
        <v>136</v>
      </c>
      <c r="Z13" s="124">
        <v>1604</v>
      </c>
      <c r="AA13" s="124">
        <v>1604</v>
      </c>
      <c r="AB13" s="124">
        <v>0</v>
      </c>
      <c r="AC13" s="124">
        <v>412824</v>
      </c>
      <c r="AD13" s="124">
        <v>505</v>
      </c>
      <c r="AE13" s="126">
        <v>413329</v>
      </c>
    </row>
    <row r="14" spans="1:52" ht="15" customHeight="1">
      <c r="A14" s="123" t="s">
        <v>147</v>
      </c>
      <c r="B14" s="124">
        <v>840</v>
      </c>
      <c r="C14" s="124">
        <v>0</v>
      </c>
      <c r="D14" s="124">
        <v>0</v>
      </c>
      <c r="E14" s="124">
        <v>11080</v>
      </c>
      <c r="F14" s="124">
        <v>34</v>
      </c>
      <c r="G14" s="124">
        <v>6</v>
      </c>
      <c r="H14" s="124">
        <v>2082</v>
      </c>
      <c r="I14" s="124">
        <v>18068</v>
      </c>
      <c r="J14" s="124">
        <v>0</v>
      </c>
      <c r="K14" s="124">
        <v>0</v>
      </c>
      <c r="L14" s="124">
        <v>66</v>
      </c>
      <c r="M14" s="124">
        <v>39</v>
      </c>
      <c r="N14" s="124">
        <v>0</v>
      </c>
      <c r="O14" s="124">
        <v>7</v>
      </c>
      <c r="P14" s="124">
        <v>11920</v>
      </c>
      <c r="Q14" s="124">
        <v>34</v>
      </c>
      <c r="R14" s="124">
        <v>6</v>
      </c>
      <c r="S14" s="124">
        <v>20150</v>
      </c>
      <c r="T14" s="124">
        <v>66</v>
      </c>
      <c r="U14" s="124">
        <v>39</v>
      </c>
      <c r="V14" s="124">
        <v>7</v>
      </c>
      <c r="W14" s="125" t="s">
        <v>136</v>
      </c>
      <c r="X14" s="125" t="s">
        <v>136</v>
      </c>
      <c r="Y14" s="125" t="s">
        <v>136</v>
      </c>
      <c r="Z14" s="124">
        <v>12674</v>
      </c>
      <c r="AA14" s="124">
        <v>12674</v>
      </c>
      <c r="AB14" s="124">
        <v>0</v>
      </c>
      <c r="AC14" s="124">
        <v>2789830</v>
      </c>
      <c r="AD14" s="124">
        <v>4959</v>
      </c>
      <c r="AE14" s="126">
        <v>2794789</v>
      </c>
    </row>
    <row r="15" spans="1:52" ht="15" customHeight="1">
      <c r="A15" s="123" t="s">
        <v>148</v>
      </c>
      <c r="B15" s="124">
        <v>2191</v>
      </c>
      <c r="C15" s="124">
        <v>22</v>
      </c>
      <c r="D15" s="124">
        <v>0</v>
      </c>
      <c r="E15" s="124">
        <v>14779</v>
      </c>
      <c r="F15" s="124">
        <v>304</v>
      </c>
      <c r="G15" s="124">
        <v>65</v>
      </c>
      <c r="H15" s="124">
        <v>6245</v>
      </c>
      <c r="I15" s="124">
        <v>34608</v>
      </c>
      <c r="J15" s="124">
        <v>50</v>
      </c>
      <c r="K15" s="124">
        <v>22</v>
      </c>
      <c r="L15" s="124">
        <v>840</v>
      </c>
      <c r="M15" s="124">
        <v>328</v>
      </c>
      <c r="N15" s="124">
        <v>0</v>
      </c>
      <c r="O15" s="124">
        <v>69</v>
      </c>
      <c r="P15" s="124">
        <v>16970</v>
      </c>
      <c r="Q15" s="124">
        <v>326</v>
      </c>
      <c r="R15" s="124">
        <v>65</v>
      </c>
      <c r="S15" s="124">
        <v>40853</v>
      </c>
      <c r="T15" s="124">
        <v>890</v>
      </c>
      <c r="U15" s="124">
        <v>350</v>
      </c>
      <c r="V15" s="124">
        <v>69</v>
      </c>
      <c r="W15" s="125" t="s">
        <v>136</v>
      </c>
      <c r="X15" s="125" t="s">
        <v>136</v>
      </c>
      <c r="Y15" s="125" t="s">
        <v>136</v>
      </c>
      <c r="Z15" s="124">
        <v>18306</v>
      </c>
      <c r="AA15" s="124">
        <v>18306</v>
      </c>
      <c r="AB15" s="124">
        <v>0</v>
      </c>
      <c r="AC15" s="124">
        <v>5254854</v>
      </c>
      <c r="AD15" s="124">
        <v>44526</v>
      </c>
      <c r="AE15" s="126">
        <v>5299380</v>
      </c>
    </row>
    <row r="16" spans="1:52" s="127" customFormat="1" ht="15" customHeight="1">
      <c r="A16" s="123" t="s">
        <v>149</v>
      </c>
      <c r="B16" s="124">
        <v>81</v>
      </c>
      <c r="C16" s="124">
        <v>0</v>
      </c>
      <c r="D16" s="124">
        <v>0</v>
      </c>
      <c r="E16" s="124">
        <v>925</v>
      </c>
      <c r="F16" s="124">
        <v>5</v>
      </c>
      <c r="G16" s="124">
        <v>2</v>
      </c>
      <c r="H16" s="124">
        <v>229</v>
      </c>
      <c r="I16" s="124">
        <v>1704</v>
      </c>
      <c r="J16" s="124">
        <v>0</v>
      </c>
      <c r="K16" s="124">
        <v>0</v>
      </c>
      <c r="L16" s="124">
        <v>12</v>
      </c>
      <c r="M16" s="124">
        <v>5</v>
      </c>
      <c r="N16" s="124">
        <v>0</v>
      </c>
      <c r="O16" s="124">
        <v>2</v>
      </c>
      <c r="P16" s="124">
        <v>1006</v>
      </c>
      <c r="Q16" s="124">
        <v>5</v>
      </c>
      <c r="R16" s="124">
        <v>2</v>
      </c>
      <c r="S16" s="124">
        <v>1933</v>
      </c>
      <c r="T16" s="124">
        <v>12</v>
      </c>
      <c r="U16" s="124">
        <v>5</v>
      </c>
      <c r="V16" s="124">
        <v>2</v>
      </c>
      <c r="W16" s="125" t="s">
        <v>136</v>
      </c>
      <c r="X16" s="125" t="s">
        <v>136</v>
      </c>
      <c r="Y16" s="125" t="s">
        <v>136</v>
      </c>
      <c r="Z16" s="124">
        <v>1036</v>
      </c>
      <c r="AA16" s="124">
        <v>1036</v>
      </c>
      <c r="AB16" s="124">
        <v>0</v>
      </c>
      <c r="AC16" s="124">
        <v>244331</v>
      </c>
      <c r="AD16" s="124">
        <v>777</v>
      </c>
      <c r="AE16" s="126">
        <v>245108</v>
      </c>
      <c r="AY16" s="128"/>
      <c r="AZ16" s="128"/>
    </row>
    <row r="17" spans="1:52" s="127" customFormat="1" ht="15" customHeight="1">
      <c r="A17" s="123" t="s">
        <v>150</v>
      </c>
      <c r="B17" s="124">
        <v>9378</v>
      </c>
      <c r="C17" s="124">
        <v>37</v>
      </c>
      <c r="D17" s="124">
        <v>3</v>
      </c>
      <c r="E17" s="124">
        <v>58629</v>
      </c>
      <c r="F17" s="124">
        <v>401</v>
      </c>
      <c r="G17" s="124">
        <v>267</v>
      </c>
      <c r="H17" s="124">
        <v>25111</v>
      </c>
      <c r="I17" s="124">
        <v>131783</v>
      </c>
      <c r="J17" s="124">
        <v>80</v>
      </c>
      <c r="K17" s="124">
        <v>41</v>
      </c>
      <c r="L17" s="124">
        <v>1120</v>
      </c>
      <c r="M17" s="124">
        <v>445</v>
      </c>
      <c r="N17" s="124">
        <v>3</v>
      </c>
      <c r="O17" s="124">
        <v>414</v>
      </c>
      <c r="P17" s="124">
        <v>68007</v>
      </c>
      <c r="Q17" s="124">
        <v>438</v>
      </c>
      <c r="R17" s="124">
        <v>270</v>
      </c>
      <c r="S17" s="124">
        <v>156894</v>
      </c>
      <c r="T17" s="124">
        <v>1200</v>
      </c>
      <c r="U17" s="124">
        <v>486</v>
      </c>
      <c r="V17" s="124">
        <v>417</v>
      </c>
      <c r="W17" s="125" t="s">
        <v>136</v>
      </c>
      <c r="X17" s="125" t="s">
        <v>136</v>
      </c>
      <c r="Y17" s="125" t="s">
        <v>136</v>
      </c>
      <c r="Z17" s="124">
        <v>72246</v>
      </c>
      <c r="AA17" s="124">
        <v>72246</v>
      </c>
      <c r="AB17" s="124">
        <v>0</v>
      </c>
      <c r="AC17" s="124">
        <v>20768445</v>
      </c>
      <c r="AD17" s="124">
        <v>116698</v>
      </c>
      <c r="AE17" s="126">
        <v>20885143</v>
      </c>
      <c r="AY17" s="128"/>
      <c r="AZ17" s="128"/>
    </row>
    <row r="18" spans="1:52" s="127" customFormat="1" ht="15" customHeight="1">
      <c r="A18" s="123" t="s">
        <v>151</v>
      </c>
      <c r="B18" s="124">
        <v>1402</v>
      </c>
      <c r="C18" s="124">
        <v>15</v>
      </c>
      <c r="D18" s="124">
        <v>0</v>
      </c>
      <c r="E18" s="124">
        <v>8986</v>
      </c>
      <c r="F18" s="124">
        <v>105</v>
      </c>
      <c r="G18" s="124">
        <v>32</v>
      </c>
      <c r="H18" s="124">
        <v>3792</v>
      </c>
      <c r="I18" s="124">
        <v>19278</v>
      </c>
      <c r="J18" s="124">
        <v>46</v>
      </c>
      <c r="K18" s="124">
        <v>15</v>
      </c>
      <c r="L18" s="124">
        <v>315</v>
      </c>
      <c r="M18" s="124">
        <v>113</v>
      </c>
      <c r="N18" s="124">
        <v>0</v>
      </c>
      <c r="O18" s="124">
        <v>41</v>
      </c>
      <c r="P18" s="124">
        <v>10388</v>
      </c>
      <c r="Q18" s="124">
        <v>120</v>
      </c>
      <c r="R18" s="124">
        <v>32</v>
      </c>
      <c r="S18" s="124">
        <v>23070</v>
      </c>
      <c r="T18" s="124">
        <v>361</v>
      </c>
      <c r="U18" s="124">
        <v>128</v>
      </c>
      <c r="V18" s="124">
        <v>41</v>
      </c>
      <c r="W18" s="125" t="s">
        <v>136</v>
      </c>
      <c r="X18" s="125" t="s">
        <v>136</v>
      </c>
      <c r="Y18" s="125" t="s">
        <v>136</v>
      </c>
      <c r="Z18" s="124">
        <v>11083</v>
      </c>
      <c r="AA18" s="124">
        <v>11083</v>
      </c>
      <c r="AB18" s="124">
        <v>0</v>
      </c>
      <c r="AC18" s="124">
        <v>2962290</v>
      </c>
      <c r="AD18" s="124">
        <v>14773</v>
      </c>
      <c r="AE18" s="126">
        <v>2977063</v>
      </c>
      <c r="AY18" s="128"/>
      <c r="AZ18" s="128"/>
    </row>
    <row r="19" spans="1:52" s="127" customFormat="1" ht="15" customHeight="1">
      <c r="A19" s="123" t="s">
        <v>152</v>
      </c>
      <c r="B19" s="124">
        <v>541</v>
      </c>
      <c r="C19" s="124">
        <v>4</v>
      </c>
      <c r="D19" s="124">
        <v>0</v>
      </c>
      <c r="E19" s="124">
        <v>5817</v>
      </c>
      <c r="F19" s="124">
        <v>21</v>
      </c>
      <c r="G19" s="124">
        <v>2</v>
      </c>
      <c r="H19" s="124">
        <v>1386</v>
      </c>
      <c r="I19" s="124">
        <v>10347</v>
      </c>
      <c r="J19" s="124">
        <v>10</v>
      </c>
      <c r="K19" s="124">
        <v>5</v>
      </c>
      <c r="L19" s="124">
        <v>48</v>
      </c>
      <c r="M19" s="124">
        <v>24</v>
      </c>
      <c r="N19" s="124">
        <v>0</v>
      </c>
      <c r="O19" s="124">
        <v>4</v>
      </c>
      <c r="P19" s="124">
        <v>6358</v>
      </c>
      <c r="Q19" s="124">
        <v>25</v>
      </c>
      <c r="R19" s="124">
        <v>2</v>
      </c>
      <c r="S19" s="124">
        <v>11733</v>
      </c>
      <c r="T19" s="124">
        <v>58</v>
      </c>
      <c r="U19" s="124">
        <v>29</v>
      </c>
      <c r="V19" s="124">
        <v>4</v>
      </c>
      <c r="W19" s="125" t="s">
        <v>136</v>
      </c>
      <c r="X19" s="125" t="s">
        <v>136</v>
      </c>
      <c r="Y19" s="125" t="s">
        <v>136</v>
      </c>
      <c r="Z19" s="124">
        <v>6709</v>
      </c>
      <c r="AA19" s="124">
        <v>6709</v>
      </c>
      <c r="AB19" s="124">
        <v>0</v>
      </c>
      <c r="AC19" s="124">
        <v>1559647</v>
      </c>
      <c r="AD19" s="124">
        <v>2997</v>
      </c>
      <c r="AE19" s="126">
        <v>1562644</v>
      </c>
      <c r="AY19" s="128"/>
      <c r="AZ19" s="128"/>
    </row>
    <row r="20" spans="1:52" s="127" customFormat="1" ht="15" customHeight="1">
      <c r="A20" s="123" t="s">
        <v>153</v>
      </c>
      <c r="B20" s="124">
        <v>225</v>
      </c>
      <c r="C20" s="124">
        <v>0</v>
      </c>
      <c r="D20" s="124">
        <v>0</v>
      </c>
      <c r="E20" s="124">
        <v>1340</v>
      </c>
      <c r="F20" s="124">
        <v>1</v>
      </c>
      <c r="G20" s="124">
        <v>0</v>
      </c>
      <c r="H20" s="124">
        <v>633</v>
      </c>
      <c r="I20" s="124">
        <v>2502</v>
      </c>
      <c r="J20" s="124">
        <v>0</v>
      </c>
      <c r="K20" s="124">
        <v>0</v>
      </c>
      <c r="L20" s="124">
        <v>3</v>
      </c>
      <c r="M20" s="124">
        <v>1</v>
      </c>
      <c r="N20" s="124">
        <v>0</v>
      </c>
      <c r="O20" s="124">
        <v>0</v>
      </c>
      <c r="P20" s="124">
        <v>1565</v>
      </c>
      <c r="Q20" s="124">
        <v>1</v>
      </c>
      <c r="R20" s="124">
        <v>0</v>
      </c>
      <c r="S20" s="124">
        <v>3135</v>
      </c>
      <c r="T20" s="124">
        <v>3</v>
      </c>
      <c r="U20" s="124">
        <v>1</v>
      </c>
      <c r="V20" s="124">
        <v>0</v>
      </c>
      <c r="W20" s="125" t="s">
        <v>136</v>
      </c>
      <c r="X20" s="125" t="s">
        <v>136</v>
      </c>
      <c r="Y20" s="125" t="s">
        <v>136</v>
      </c>
      <c r="Z20" s="124">
        <v>1639</v>
      </c>
      <c r="AA20" s="124">
        <v>1639</v>
      </c>
      <c r="AB20" s="124">
        <v>0</v>
      </c>
      <c r="AC20" s="124">
        <v>425394</v>
      </c>
      <c r="AD20" s="124">
        <v>0</v>
      </c>
      <c r="AE20" s="126">
        <v>425394</v>
      </c>
      <c r="AY20" s="128"/>
      <c r="AZ20" s="128"/>
    </row>
    <row r="21" spans="1:52" s="127" customFormat="1" ht="15" customHeight="1">
      <c r="A21" s="123" t="s">
        <v>154</v>
      </c>
      <c r="B21" s="124">
        <v>78138</v>
      </c>
      <c r="C21" s="124">
        <v>2200</v>
      </c>
      <c r="D21" s="124">
        <v>170</v>
      </c>
      <c r="E21" s="124">
        <v>454665</v>
      </c>
      <c r="F21" s="124">
        <v>5432</v>
      </c>
      <c r="G21" s="124">
        <v>3361</v>
      </c>
      <c r="H21" s="124">
        <v>190245</v>
      </c>
      <c r="I21" s="124">
        <v>865748</v>
      </c>
      <c r="J21" s="124">
        <v>4653</v>
      </c>
      <c r="K21" s="124">
        <v>3067</v>
      </c>
      <c r="L21" s="124">
        <v>12529</v>
      </c>
      <c r="M21" s="124">
        <v>6702</v>
      </c>
      <c r="N21" s="124">
        <v>213</v>
      </c>
      <c r="O21" s="124">
        <v>4276</v>
      </c>
      <c r="P21" s="124">
        <v>532803</v>
      </c>
      <c r="Q21" s="124">
        <v>7632</v>
      </c>
      <c r="R21" s="124">
        <v>3531</v>
      </c>
      <c r="S21" s="124">
        <v>1055993</v>
      </c>
      <c r="T21" s="124">
        <v>17182</v>
      </c>
      <c r="U21" s="124">
        <v>9769</v>
      </c>
      <c r="V21" s="124">
        <v>4489</v>
      </c>
      <c r="W21" s="125" t="s">
        <v>136</v>
      </c>
      <c r="X21" s="125" t="s">
        <v>136</v>
      </c>
      <c r="Y21" s="125" t="s">
        <v>136</v>
      </c>
      <c r="Z21" s="124">
        <v>576623</v>
      </c>
      <c r="AA21" s="124">
        <v>576623</v>
      </c>
      <c r="AB21" s="124">
        <v>0</v>
      </c>
      <c r="AC21" s="124">
        <v>151760563</v>
      </c>
      <c r="AD21" s="124">
        <v>1713692</v>
      </c>
      <c r="AE21" s="126">
        <v>153474255</v>
      </c>
      <c r="AY21" s="128"/>
      <c r="AZ21" s="128"/>
    </row>
    <row r="22" spans="1:52" s="127" customFormat="1" ht="15" customHeight="1">
      <c r="A22" s="123" t="s">
        <v>155</v>
      </c>
      <c r="B22" s="124">
        <v>1510</v>
      </c>
      <c r="C22" s="124">
        <v>12</v>
      </c>
      <c r="D22" s="124">
        <v>1</v>
      </c>
      <c r="E22" s="124">
        <v>9676</v>
      </c>
      <c r="F22" s="124">
        <v>66</v>
      </c>
      <c r="G22" s="124">
        <v>5</v>
      </c>
      <c r="H22" s="124">
        <v>4126</v>
      </c>
      <c r="I22" s="124">
        <v>22909</v>
      </c>
      <c r="J22" s="124">
        <v>32</v>
      </c>
      <c r="K22" s="124">
        <v>12</v>
      </c>
      <c r="L22" s="124">
        <v>191</v>
      </c>
      <c r="M22" s="124">
        <v>69</v>
      </c>
      <c r="N22" s="124">
        <v>1</v>
      </c>
      <c r="O22" s="124">
        <v>8</v>
      </c>
      <c r="P22" s="124">
        <v>11186</v>
      </c>
      <c r="Q22" s="124">
        <v>78</v>
      </c>
      <c r="R22" s="124">
        <v>6</v>
      </c>
      <c r="S22" s="124">
        <v>27035</v>
      </c>
      <c r="T22" s="124">
        <v>223</v>
      </c>
      <c r="U22" s="124">
        <v>81</v>
      </c>
      <c r="V22" s="124">
        <v>9</v>
      </c>
      <c r="W22" s="125" t="s">
        <v>136</v>
      </c>
      <c r="X22" s="125" t="s">
        <v>136</v>
      </c>
      <c r="Y22" s="125" t="s">
        <v>136</v>
      </c>
      <c r="Z22" s="124">
        <v>8460</v>
      </c>
      <c r="AA22" s="124">
        <v>8460</v>
      </c>
      <c r="AB22" s="124">
        <v>0</v>
      </c>
      <c r="AC22" s="124">
        <v>3534520</v>
      </c>
      <c r="AD22" s="124">
        <v>8119</v>
      </c>
      <c r="AE22" s="126">
        <v>3542639</v>
      </c>
      <c r="AY22" s="128"/>
      <c r="AZ22" s="128"/>
    </row>
    <row r="23" spans="1:52" s="127" customFormat="1" ht="15" customHeight="1">
      <c r="A23" s="123" t="s">
        <v>156</v>
      </c>
      <c r="B23" s="124">
        <v>509</v>
      </c>
      <c r="C23" s="124">
        <v>40</v>
      </c>
      <c r="D23" s="124">
        <v>1</v>
      </c>
      <c r="E23" s="124">
        <v>5063</v>
      </c>
      <c r="F23" s="124">
        <v>229</v>
      </c>
      <c r="G23" s="124">
        <v>74</v>
      </c>
      <c r="H23" s="124">
        <v>1165</v>
      </c>
      <c r="I23" s="124">
        <v>7690</v>
      </c>
      <c r="J23" s="124">
        <v>79</v>
      </c>
      <c r="K23" s="124">
        <v>44</v>
      </c>
      <c r="L23" s="124">
        <v>470</v>
      </c>
      <c r="M23" s="124">
        <v>268</v>
      </c>
      <c r="N23" s="124">
        <v>1</v>
      </c>
      <c r="O23" s="124">
        <v>92</v>
      </c>
      <c r="P23" s="124">
        <v>5572</v>
      </c>
      <c r="Q23" s="124">
        <v>269</v>
      </c>
      <c r="R23" s="124">
        <v>75</v>
      </c>
      <c r="S23" s="124">
        <v>8855</v>
      </c>
      <c r="T23" s="124">
        <v>549</v>
      </c>
      <c r="U23" s="124">
        <v>312</v>
      </c>
      <c r="V23" s="124">
        <v>93</v>
      </c>
      <c r="W23" s="125" t="s">
        <v>136</v>
      </c>
      <c r="X23" s="125" t="s">
        <v>136</v>
      </c>
      <c r="Y23" s="125" t="s">
        <v>136</v>
      </c>
      <c r="Z23" s="124">
        <v>6192</v>
      </c>
      <c r="AA23" s="124">
        <v>6192</v>
      </c>
      <c r="AB23" s="124">
        <v>0</v>
      </c>
      <c r="AC23" s="124">
        <v>1319489</v>
      </c>
      <c r="AD23" s="124">
        <v>35976</v>
      </c>
      <c r="AE23" s="126">
        <v>1355465</v>
      </c>
      <c r="AY23" s="128"/>
      <c r="AZ23" s="128"/>
    </row>
    <row r="24" spans="1:52" s="127" customFormat="1" ht="15" customHeight="1">
      <c r="A24" s="123" t="s">
        <v>157</v>
      </c>
      <c r="B24" s="124">
        <v>85</v>
      </c>
      <c r="C24" s="124">
        <v>1</v>
      </c>
      <c r="D24" s="124">
        <v>0</v>
      </c>
      <c r="E24" s="124">
        <v>943</v>
      </c>
      <c r="F24" s="124">
        <v>1</v>
      </c>
      <c r="G24" s="124">
        <v>1</v>
      </c>
      <c r="H24" s="124">
        <v>224</v>
      </c>
      <c r="I24" s="124">
        <v>1677</v>
      </c>
      <c r="J24" s="124">
        <v>1</v>
      </c>
      <c r="K24" s="124">
        <v>1</v>
      </c>
      <c r="L24" s="124">
        <v>4</v>
      </c>
      <c r="M24" s="124">
        <v>1</v>
      </c>
      <c r="N24" s="124">
        <v>0</v>
      </c>
      <c r="O24" s="124">
        <v>1</v>
      </c>
      <c r="P24" s="124">
        <v>1028</v>
      </c>
      <c r="Q24" s="124">
        <v>2</v>
      </c>
      <c r="R24" s="124">
        <v>1</v>
      </c>
      <c r="S24" s="124">
        <v>1901</v>
      </c>
      <c r="T24" s="124">
        <v>5</v>
      </c>
      <c r="U24" s="124">
        <v>2</v>
      </c>
      <c r="V24" s="124">
        <v>1</v>
      </c>
      <c r="W24" s="125" t="s">
        <v>136</v>
      </c>
      <c r="X24" s="125" t="s">
        <v>136</v>
      </c>
      <c r="Y24" s="125" t="s">
        <v>136</v>
      </c>
      <c r="Z24" s="124">
        <v>1078</v>
      </c>
      <c r="AA24" s="124">
        <v>1078</v>
      </c>
      <c r="AB24" s="124">
        <v>0</v>
      </c>
      <c r="AC24" s="124">
        <v>244624</v>
      </c>
      <c r="AD24" s="124">
        <v>379</v>
      </c>
      <c r="AE24" s="126">
        <v>245003</v>
      </c>
      <c r="AY24" s="128"/>
      <c r="AZ24" s="128"/>
    </row>
    <row r="25" spans="1:52" s="127" customFormat="1" ht="15" customHeight="1">
      <c r="A25" s="123" t="s">
        <v>158</v>
      </c>
      <c r="B25" s="124">
        <v>502</v>
      </c>
      <c r="C25" s="124">
        <v>1</v>
      </c>
      <c r="D25" s="124">
        <v>0</v>
      </c>
      <c r="E25" s="124">
        <v>5753</v>
      </c>
      <c r="F25" s="124">
        <v>39</v>
      </c>
      <c r="G25" s="124">
        <v>12</v>
      </c>
      <c r="H25" s="124">
        <v>1247</v>
      </c>
      <c r="I25" s="124">
        <v>10276</v>
      </c>
      <c r="J25" s="124">
        <v>4</v>
      </c>
      <c r="K25" s="124">
        <v>1</v>
      </c>
      <c r="L25" s="124">
        <v>88</v>
      </c>
      <c r="M25" s="124">
        <v>42</v>
      </c>
      <c r="N25" s="124">
        <v>0</v>
      </c>
      <c r="O25" s="124">
        <v>14</v>
      </c>
      <c r="P25" s="124">
        <v>6255</v>
      </c>
      <c r="Q25" s="124">
        <v>40</v>
      </c>
      <c r="R25" s="124">
        <v>12</v>
      </c>
      <c r="S25" s="124">
        <v>11523</v>
      </c>
      <c r="T25" s="124">
        <v>92</v>
      </c>
      <c r="U25" s="124">
        <v>43</v>
      </c>
      <c r="V25" s="124">
        <v>14</v>
      </c>
      <c r="W25" s="125" t="s">
        <v>136</v>
      </c>
      <c r="X25" s="125" t="s">
        <v>136</v>
      </c>
      <c r="Y25" s="125" t="s">
        <v>136</v>
      </c>
      <c r="Z25" s="124">
        <v>6643</v>
      </c>
      <c r="AA25" s="124">
        <v>6643</v>
      </c>
      <c r="AB25" s="124">
        <v>0</v>
      </c>
      <c r="AC25" s="124">
        <v>1609288</v>
      </c>
      <c r="AD25" s="124">
        <v>6179</v>
      </c>
      <c r="AE25" s="126">
        <v>1615467</v>
      </c>
      <c r="AY25" s="128"/>
      <c r="AZ25" s="128"/>
    </row>
    <row r="26" spans="1:52" s="127" customFormat="1" ht="15" customHeight="1">
      <c r="A26" s="123" t="s">
        <v>159</v>
      </c>
      <c r="B26" s="124">
        <v>3312</v>
      </c>
      <c r="C26" s="124">
        <v>17</v>
      </c>
      <c r="D26" s="124">
        <v>0</v>
      </c>
      <c r="E26" s="124">
        <v>19844</v>
      </c>
      <c r="F26" s="124">
        <v>87</v>
      </c>
      <c r="G26" s="124">
        <v>12</v>
      </c>
      <c r="H26" s="124">
        <v>8983</v>
      </c>
      <c r="I26" s="124">
        <v>44397</v>
      </c>
      <c r="J26" s="124">
        <v>41</v>
      </c>
      <c r="K26" s="124">
        <v>17</v>
      </c>
      <c r="L26" s="124">
        <v>245</v>
      </c>
      <c r="M26" s="124">
        <v>97</v>
      </c>
      <c r="N26" s="124">
        <v>0</v>
      </c>
      <c r="O26" s="124">
        <v>12</v>
      </c>
      <c r="P26" s="124">
        <v>23156</v>
      </c>
      <c r="Q26" s="124">
        <v>104</v>
      </c>
      <c r="R26" s="124">
        <v>12</v>
      </c>
      <c r="S26" s="124">
        <v>53380</v>
      </c>
      <c r="T26" s="124">
        <v>286</v>
      </c>
      <c r="U26" s="124">
        <v>114</v>
      </c>
      <c r="V26" s="124">
        <v>12</v>
      </c>
      <c r="W26" s="125" t="s">
        <v>136</v>
      </c>
      <c r="X26" s="125" t="s">
        <v>136</v>
      </c>
      <c r="Y26" s="125" t="s">
        <v>136</v>
      </c>
      <c r="Z26" s="124">
        <v>24273</v>
      </c>
      <c r="AA26" s="124">
        <v>24273</v>
      </c>
      <c r="AB26" s="124">
        <v>0</v>
      </c>
      <c r="AC26" s="124">
        <v>6957459</v>
      </c>
      <c r="AD26" s="124">
        <v>9772</v>
      </c>
      <c r="AE26" s="126">
        <v>6967231</v>
      </c>
      <c r="AY26" s="128"/>
      <c r="AZ26" s="128"/>
    </row>
    <row r="27" spans="1:52" s="127" customFormat="1" ht="15" customHeight="1">
      <c r="A27" s="123" t="s">
        <v>160</v>
      </c>
      <c r="B27" s="124">
        <v>82</v>
      </c>
      <c r="C27" s="124">
        <v>1</v>
      </c>
      <c r="D27" s="124">
        <v>0</v>
      </c>
      <c r="E27" s="124">
        <v>457</v>
      </c>
      <c r="F27" s="124">
        <v>0</v>
      </c>
      <c r="G27" s="124">
        <v>1</v>
      </c>
      <c r="H27" s="124">
        <v>214</v>
      </c>
      <c r="I27" s="124">
        <v>942</v>
      </c>
      <c r="J27" s="124">
        <v>1</v>
      </c>
      <c r="K27" s="124">
        <v>1</v>
      </c>
      <c r="L27" s="124">
        <v>0</v>
      </c>
      <c r="M27" s="124">
        <v>0</v>
      </c>
      <c r="N27" s="124">
        <v>0</v>
      </c>
      <c r="O27" s="124">
        <v>2</v>
      </c>
      <c r="P27" s="124">
        <v>539</v>
      </c>
      <c r="Q27" s="124">
        <v>1</v>
      </c>
      <c r="R27" s="124">
        <v>1</v>
      </c>
      <c r="S27" s="124">
        <v>1156</v>
      </c>
      <c r="T27" s="124">
        <v>1</v>
      </c>
      <c r="U27" s="124">
        <v>1</v>
      </c>
      <c r="V27" s="124">
        <v>2</v>
      </c>
      <c r="W27" s="125" t="s">
        <v>136</v>
      </c>
      <c r="X27" s="125" t="s">
        <v>136</v>
      </c>
      <c r="Y27" s="125" t="s">
        <v>136</v>
      </c>
      <c r="Z27" s="124">
        <v>575</v>
      </c>
      <c r="AA27" s="124">
        <v>575</v>
      </c>
      <c r="AB27" s="124">
        <v>0</v>
      </c>
      <c r="AC27" s="124">
        <v>152160</v>
      </c>
      <c r="AD27" s="124">
        <v>493</v>
      </c>
      <c r="AE27" s="126">
        <v>152653</v>
      </c>
      <c r="AY27" s="128"/>
      <c r="AZ27" s="128"/>
    </row>
    <row r="28" spans="1:52" s="127" customFormat="1" ht="15" customHeight="1">
      <c r="A28" s="123" t="s">
        <v>161</v>
      </c>
      <c r="B28" s="124">
        <v>13</v>
      </c>
      <c r="C28" s="124">
        <v>0</v>
      </c>
      <c r="D28" s="124">
        <v>0</v>
      </c>
      <c r="E28" s="124">
        <v>382</v>
      </c>
      <c r="F28" s="124">
        <v>3</v>
      </c>
      <c r="G28" s="124">
        <v>0</v>
      </c>
      <c r="H28" s="124">
        <v>42</v>
      </c>
      <c r="I28" s="124">
        <v>640</v>
      </c>
      <c r="J28" s="124">
        <v>0</v>
      </c>
      <c r="K28" s="124">
        <v>0</v>
      </c>
      <c r="L28" s="124">
        <v>8</v>
      </c>
      <c r="M28" s="124">
        <v>3</v>
      </c>
      <c r="N28" s="124">
        <v>0</v>
      </c>
      <c r="O28" s="124">
        <v>0</v>
      </c>
      <c r="P28" s="124">
        <v>395</v>
      </c>
      <c r="Q28" s="124">
        <v>3</v>
      </c>
      <c r="R28" s="124">
        <v>0</v>
      </c>
      <c r="S28" s="124">
        <v>682</v>
      </c>
      <c r="T28" s="124">
        <v>8</v>
      </c>
      <c r="U28" s="124">
        <v>3</v>
      </c>
      <c r="V28" s="124">
        <v>0</v>
      </c>
      <c r="W28" s="125" t="s">
        <v>136</v>
      </c>
      <c r="X28" s="125" t="s">
        <v>136</v>
      </c>
      <c r="Y28" s="125" t="s">
        <v>136</v>
      </c>
      <c r="Z28" s="124">
        <v>427</v>
      </c>
      <c r="AA28" s="124">
        <v>427</v>
      </c>
      <c r="AB28" s="124">
        <v>0</v>
      </c>
      <c r="AC28" s="124">
        <v>97317</v>
      </c>
      <c r="AD28" s="124">
        <v>317</v>
      </c>
      <c r="AE28" s="126">
        <v>97634</v>
      </c>
      <c r="AY28" s="128"/>
      <c r="AZ28" s="128"/>
    </row>
    <row r="29" spans="1:52" s="127" customFormat="1" ht="15" customHeight="1">
      <c r="A29" s="123" t="s">
        <v>162</v>
      </c>
      <c r="B29" s="124">
        <v>1863</v>
      </c>
      <c r="C29" s="124">
        <v>21</v>
      </c>
      <c r="D29" s="124">
        <v>0</v>
      </c>
      <c r="E29" s="124">
        <v>17377</v>
      </c>
      <c r="F29" s="124">
        <v>154</v>
      </c>
      <c r="G29" s="124">
        <v>32</v>
      </c>
      <c r="H29" s="124">
        <v>4802</v>
      </c>
      <c r="I29" s="124">
        <v>36922</v>
      </c>
      <c r="J29" s="124">
        <v>47</v>
      </c>
      <c r="K29" s="124">
        <v>24</v>
      </c>
      <c r="L29" s="124">
        <v>434</v>
      </c>
      <c r="M29" s="124">
        <v>171</v>
      </c>
      <c r="N29" s="124">
        <v>0</v>
      </c>
      <c r="O29" s="124">
        <v>43</v>
      </c>
      <c r="P29" s="124">
        <v>19240</v>
      </c>
      <c r="Q29" s="124">
        <v>175</v>
      </c>
      <c r="R29" s="124">
        <v>32</v>
      </c>
      <c r="S29" s="124">
        <v>41724</v>
      </c>
      <c r="T29" s="124">
        <v>481</v>
      </c>
      <c r="U29" s="124">
        <v>195</v>
      </c>
      <c r="V29" s="124">
        <v>43</v>
      </c>
      <c r="W29" s="125" t="s">
        <v>136</v>
      </c>
      <c r="X29" s="125" t="s">
        <v>136</v>
      </c>
      <c r="Y29" s="125" t="s">
        <v>136</v>
      </c>
      <c r="Z29" s="124">
        <v>20647</v>
      </c>
      <c r="AA29" s="124">
        <v>20647</v>
      </c>
      <c r="AB29" s="124">
        <v>0</v>
      </c>
      <c r="AC29" s="124">
        <v>5345687</v>
      </c>
      <c r="AD29" s="124">
        <v>19838</v>
      </c>
      <c r="AE29" s="126">
        <v>5365525</v>
      </c>
      <c r="AY29" s="128"/>
      <c r="AZ29" s="128"/>
    </row>
    <row r="30" spans="1:52" s="127" customFormat="1" ht="15" customHeight="1">
      <c r="A30" s="123" t="s">
        <v>163</v>
      </c>
      <c r="B30" s="124">
        <v>233</v>
      </c>
      <c r="C30" s="124">
        <v>3</v>
      </c>
      <c r="D30" s="124">
        <v>0</v>
      </c>
      <c r="E30" s="124">
        <v>2779</v>
      </c>
      <c r="F30" s="124">
        <v>48</v>
      </c>
      <c r="G30" s="124">
        <v>4</v>
      </c>
      <c r="H30" s="124">
        <v>555</v>
      </c>
      <c r="I30" s="124">
        <v>5340</v>
      </c>
      <c r="J30" s="124">
        <v>9</v>
      </c>
      <c r="K30" s="124">
        <v>3</v>
      </c>
      <c r="L30" s="124">
        <v>110</v>
      </c>
      <c r="M30" s="124">
        <v>58</v>
      </c>
      <c r="N30" s="124">
        <v>0</v>
      </c>
      <c r="O30" s="124">
        <v>5</v>
      </c>
      <c r="P30" s="124">
        <v>3012</v>
      </c>
      <c r="Q30" s="124">
        <v>51</v>
      </c>
      <c r="R30" s="124">
        <v>4</v>
      </c>
      <c r="S30" s="124">
        <v>5895</v>
      </c>
      <c r="T30" s="124">
        <v>119</v>
      </c>
      <c r="U30" s="124">
        <v>61</v>
      </c>
      <c r="V30" s="124">
        <v>5</v>
      </c>
      <c r="W30" s="125" t="s">
        <v>136</v>
      </c>
      <c r="X30" s="125" t="s">
        <v>136</v>
      </c>
      <c r="Y30" s="125" t="s">
        <v>136</v>
      </c>
      <c r="Z30" s="124">
        <v>3226</v>
      </c>
      <c r="AA30" s="124">
        <v>3226</v>
      </c>
      <c r="AB30" s="124">
        <v>0</v>
      </c>
      <c r="AC30" s="124">
        <v>745081</v>
      </c>
      <c r="AD30" s="124">
        <v>3552</v>
      </c>
      <c r="AE30" s="126">
        <v>748633</v>
      </c>
      <c r="AY30" s="128"/>
      <c r="AZ30" s="128"/>
    </row>
    <row r="31" spans="1:52" s="127" customFormat="1" ht="15" customHeight="1">
      <c r="A31" s="123" t="s">
        <v>164</v>
      </c>
      <c r="B31" s="124">
        <v>236</v>
      </c>
      <c r="C31" s="124">
        <v>1</v>
      </c>
      <c r="D31" s="124">
        <v>0</v>
      </c>
      <c r="E31" s="124">
        <v>3856</v>
      </c>
      <c r="F31" s="124">
        <v>11</v>
      </c>
      <c r="G31" s="124">
        <v>1</v>
      </c>
      <c r="H31" s="124">
        <v>593</v>
      </c>
      <c r="I31" s="124">
        <v>6455</v>
      </c>
      <c r="J31" s="124">
        <v>2</v>
      </c>
      <c r="K31" s="124">
        <v>1</v>
      </c>
      <c r="L31" s="124">
        <v>27</v>
      </c>
      <c r="M31" s="124">
        <v>11</v>
      </c>
      <c r="N31" s="124">
        <v>0</v>
      </c>
      <c r="O31" s="124">
        <v>1</v>
      </c>
      <c r="P31" s="124">
        <v>4092</v>
      </c>
      <c r="Q31" s="124">
        <v>12</v>
      </c>
      <c r="R31" s="124">
        <v>1</v>
      </c>
      <c r="S31" s="124">
        <v>7048</v>
      </c>
      <c r="T31" s="124">
        <v>29</v>
      </c>
      <c r="U31" s="124">
        <v>12</v>
      </c>
      <c r="V31" s="124">
        <v>1</v>
      </c>
      <c r="W31" s="125" t="s">
        <v>136</v>
      </c>
      <c r="X31" s="125" t="s">
        <v>136</v>
      </c>
      <c r="Y31" s="125" t="s">
        <v>136</v>
      </c>
      <c r="Z31" s="124">
        <v>4312</v>
      </c>
      <c r="AA31" s="124">
        <v>4312</v>
      </c>
      <c r="AB31" s="124">
        <v>0</v>
      </c>
      <c r="AC31" s="124">
        <v>962127</v>
      </c>
      <c r="AD31" s="124">
        <v>896</v>
      </c>
      <c r="AE31" s="126">
        <v>963023</v>
      </c>
      <c r="AY31" s="128"/>
      <c r="AZ31" s="128"/>
    </row>
    <row r="32" spans="1:52" s="127" customFormat="1" ht="15" customHeight="1">
      <c r="A32" s="123" t="s">
        <v>165</v>
      </c>
      <c r="B32" s="124">
        <v>9196</v>
      </c>
      <c r="C32" s="124">
        <v>188</v>
      </c>
      <c r="D32" s="124">
        <v>1</v>
      </c>
      <c r="E32" s="124">
        <v>102573</v>
      </c>
      <c r="F32" s="124">
        <v>2053</v>
      </c>
      <c r="G32" s="124">
        <v>1078</v>
      </c>
      <c r="H32" s="124">
        <v>23659</v>
      </c>
      <c r="I32" s="124">
        <v>200055</v>
      </c>
      <c r="J32" s="124">
        <v>418</v>
      </c>
      <c r="K32" s="124">
        <v>269</v>
      </c>
      <c r="L32" s="124">
        <v>4479</v>
      </c>
      <c r="M32" s="124">
        <v>2610</v>
      </c>
      <c r="N32" s="124">
        <v>2</v>
      </c>
      <c r="O32" s="124">
        <v>1459</v>
      </c>
      <c r="P32" s="124">
        <v>111769</v>
      </c>
      <c r="Q32" s="124">
        <v>2241</v>
      </c>
      <c r="R32" s="124">
        <v>1079</v>
      </c>
      <c r="S32" s="124">
        <v>223714</v>
      </c>
      <c r="T32" s="124">
        <v>4897</v>
      </c>
      <c r="U32" s="124">
        <v>2879</v>
      </c>
      <c r="V32" s="124">
        <v>1461</v>
      </c>
      <c r="W32" s="125" t="s">
        <v>136</v>
      </c>
      <c r="X32" s="125" t="s">
        <v>136</v>
      </c>
      <c r="Y32" s="125" t="s">
        <v>136</v>
      </c>
      <c r="Z32" s="124">
        <v>120612</v>
      </c>
      <c r="AA32" s="124">
        <v>120612</v>
      </c>
      <c r="AB32" s="124">
        <v>0</v>
      </c>
      <c r="AC32" s="124">
        <v>30591428</v>
      </c>
      <c r="AD32" s="124">
        <v>484789</v>
      </c>
      <c r="AE32" s="126">
        <v>31076217</v>
      </c>
      <c r="AY32" s="128"/>
      <c r="AZ32" s="128"/>
    </row>
    <row r="33" spans="1:52" s="127" customFormat="1" ht="15" customHeight="1">
      <c r="A33" s="123" t="s">
        <v>166</v>
      </c>
      <c r="B33" s="124">
        <v>628</v>
      </c>
      <c r="C33" s="124">
        <v>14</v>
      </c>
      <c r="D33" s="124">
        <v>1</v>
      </c>
      <c r="E33" s="124">
        <v>7953</v>
      </c>
      <c r="F33" s="124">
        <v>41</v>
      </c>
      <c r="G33" s="124">
        <v>33</v>
      </c>
      <c r="H33" s="124">
        <v>1625</v>
      </c>
      <c r="I33" s="124">
        <v>14308</v>
      </c>
      <c r="J33" s="124">
        <v>27</v>
      </c>
      <c r="K33" s="124">
        <v>17</v>
      </c>
      <c r="L33" s="124">
        <v>98</v>
      </c>
      <c r="M33" s="124">
        <v>52</v>
      </c>
      <c r="N33" s="124">
        <v>3</v>
      </c>
      <c r="O33" s="124">
        <v>49</v>
      </c>
      <c r="P33" s="124">
        <v>8581</v>
      </c>
      <c r="Q33" s="124">
        <v>55</v>
      </c>
      <c r="R33" s="124">
        <v>34</v>
      </c>
      <c r="S33" s="124">
        <v>15933</v>
      </c>
      <c r="T33" s="124">
        <v>125</v>
      </c>
      <c r="U33" s="124">
        <v>69</v>
      </c>
      <c r="V33" s="124">
        <v>52</v>
      </c>
      <c r="W33" s="125" t="s">
        <v>136</v>
      </c>
      <c r="X33" s="125" t="s">
        <v>136</v>
      </c>
      <c r="Y33" s="125" t="s">
        <v>136</v>
      </c>
      <c r="Z33" s="124">
        <v>9169</v>
      </c>
      <c r="AA33" s="124">
        <v>9169</v>
      </c>
      <c r="AB33" s="124">
        <v>0</v>
      </c>
      <c r="AC33" s="124">
        <v>2034653</v>
      </c>
      <c r="AD33" s="124">
        <v>15392</v>
      </c>
      <c r="AE33" s="126">
        <v>2050045</v>
      </c>
      <c r="AY33" s="128"/>
      <c r="AZ33" s="128"/>
    </row>
    <row r="34" spans="1:52" s="127" customFormat="1" ht="15" customHeight="1">
      <c r="A34" s="123" t="s">
        <v>167</v>
      </c>
      <c r="B34" s="124">
        <v>60</v>
      </c>
      <c r="C34" s="124">
        <v>0</v>
      </c>
      <c r="D34" s="124">
        <v>0</v>
      </c>
      <c r="E34" s="124">
        <v>1036</v>
      </c>
      <c r="F34" s="124">
        <v>1</v>
      </c>
      <c r="G34" s="124">
        <v>0</v>
      </c>
      <c r="H34" s="124">
        <v>149</v>
      </c>
      <c r="I34" s="124">
        <v>1854</v>
      </c>
      <c r="J34" s="124">
        <v>0</v>
      </c>
      <c r="K34" s="124">
        <v>0</v>
      </c>
      <c r="L34" s="124">
        <v>3</v>
      </c>
      <c r="M34" s="124">
        <v>1</v>
      </c>
      <c r="N34" s="124">
        <v>0</v>
      </c>
      <c r="O34" s="124">
        <v>0</v>
      </c>
      <c r="P34" s="124">
        <v>1096</v>
      </c>
      <c r="Q34" s="124">
        <v>1</v>
      </c>
      <c r="R34" s="124">
        <v>0</v>
      </c>
      <c r="S34" s="124">
        <v>2003</v>
      </c>
      <c r="T34" s="124">
        <v>3</v>
      </c>
      <c r="U34" s="124">
        <v>1</v>
      </c>
      <c r="V34" s="124">
        <v>0</v>
      </c>
      <c r="W34" s="125" t="s">
        <v>136</v>
      </c>
      <c r="X34" s="125" t="s">
        <v>136</v>
      </c>
      <c r="Y34" s="125" t="s">
        <v>136</v>
      </c>
      <c r="Z34" s="124">
        <v>1156</v>
      </c>
      <c r="AA34" s="124">
        <v>1156</v>
      </c>
      <c r="AB34" s="124">
        <v>0</v>
      </c>
      <c r="AC34" s="124">
        <v>264269</v>
      </c>
      <c r="AD34" s="124">
        <v>0</v>
      </c>
      <c r="AE34" s="126">
        <v>264269</v>
      </c>
      <c r="AY34" s="128"/>
      <c r="AZ34" s="128"/>
    </row>
    <row r="35" spans="1:52" s="127" customFormat="1" ht="15" customHeight="1">
      <c r="A35" s="123" t="s">
        <v>168</v>
      </c>
      <c r="B35" s="124">
        <v>14197</v>
      </c>
      <c r="C35" s="124">
        <v>98</v>
      </c>
      <c r="D35" s="124">
        <v>2</v>
      </c>
      <c r="E35" s="124">
        <v>107585</v>
      </c>
      <c r="F35" s="124">
        <v>684</v>
      </c>
      <c r="G35" s="124">
        <v>174</v>
      </c>
      <c r="H35" s="124">
        <v>38739</v>
      </c>
      <c r="I35" s="124">
        <v>229165</v>
      </c>
      <c r="J35" s="124">
        <v>251</v>
      </c>
      <c r="K35" s="124">
        <v>126</v>
      </c>
      <c r="L35" s="124">
        <v>1831</v>
      </c>
      <c r="M35" s="124">
        <v>776</v>
      </c>
      <c r="N35" s="124">
        <v>2</v>
      </c>
      <c r="O35" s="124">
        <v>224</v>
      </c>
      <c r="P35" s="124">
        <v>121782</v>
      </c>
      <c r="Q35" s="124">
        <v>782</v>
      </c>
      <c r="R35" s="124">
        <v>176</v>
      </c>
      <c r="S35" s="124">
        <v>267904</v>
      </c>
      <c r="T35" s="124">
        <v>2082</v>
      </c>
      <c r="U35" s="124">
        <v>902</v>
      </c>
      <c r="V35" s="124">
        <v>226</v>
      </c>
      <c r="W35" s="125" t="s">
        <v>136</v>
      </c>
      <c r="X35" s="125" t="s">
        <v>136</v>
      </c>
      <c r="Y35" s="125" t="s">
        <v>136</v>
      </c>
      <c r="Z35" s="124">
        <v>128216</v>
      </c>
      <c r="AA35" s="124">
        <v>128216</v>
      </c>
      <c r="AB35" s="124">
        <v>0</v>
      </c>
      <c r="AC35" s="124">
        <v>35455687</v>
      </c>
      <c r="AD35" s="124">
        <v>115985</v>
      </c>
      <c r="AE35" s="126">
        <v>35571672</v>
      </c>
      <c r="AY35" s="128"/>
      <c r="AZ35" s="128"/>
    </row>
    <row r="36" spans="1:52" s="127" customFormat="1" ht="15" customHeight="1">
      <c r="A36" s="123" t="s">
        <v>169</v>
      </c>
      <c r="B36" s="124">
        <v>13414</v>
      </c>
      <c r="C36" s="124">
        <v>522</v>
      </c>
      <c r="D36" s="124">
        <v>11</v>
      </c>
      <c r="E36" s="124">
        <v>82593</v>
      </c>
      <c r="F36" s="124">
        <v>1137</v>
      </c>
      <c r="G36" s="124">
        <v>531</v>
      </c>
      <c r="H36" s="124">
        <v>35530</v>
      </c>
      <c r="I36" s="124">
        <v>162747</v>
      </c>
      <c r="J36" s="124">
        <v>1307</v>
      </c>
      <c r="K36" s="124">
        <v>866</v>
      </c>
      <c r="L36" s="124">
        <v>2688</v>
      </c>
      <c r="M36" s="124">
        <v>1690</v>
      </c>
      <c r="N36" s="124">
        <v>18</v>
      </c>
      <c r="O36" s="124">
        <v>710</v>
      </c>
      <c r="P36" s="124">
        <v>96007</v>
      </c>
      <c r="Q36" s="124">
        <v>1659</v>
      </c>
      <c r="R36" s="124">
        <v>542</v>
      </c>
      <c r="S36" s="124">
        <v>198277</v>
      </c>
      <c r="T36" s="124">
        <v>3995</v>
      </c>
      <c r="U36" s="124">
        <v>2556</v>
      </c>
      <c r="V36" s="124">
        <v>728</v>
      </c>
      <c r="W36" s="125" t="s">
        <v>136</v>
      </c>
      <c r="X36" s="125" t="s">
        <v>136</v>
      </c>
      <c r="Y36" s="125" t="s">
        <v>136</v>
      </c>
      <c r="Z36" s="124">
        <v>112188</v>
      </c>
      <c r="AA36" s="124">
        <v>112188</v>
      </c>
      <c r="AB36" s="124">
        <v>0</v>
      </c>
      <c r="AC36" s="124">
        <v>28468838</v>
      </c>
      <c r="AD36" s="124">
        <v>369896</v>
      </c>
      <c r="AE36" s="126">
        <v>28838734</v>
      </c>
      <c r="AY36" s="128"/>
      <c r="AZ36" s="128"/>
    </row>
    <row r="37" spans="1:52" s="127" customFormat="1" ht="15" customHeight="1">
      <c r="A37" s="123" t="s">
        <v>170</v>
      </c>
      <c r="B37" s="124">
        <v>229</v>
      </c>
      <c r="C37" s="124">
        <v>2</v>
      </c>
      <c r="D37" s="124">
        <v>0</v>
      </c>
      <c r="E37" s="124">
        <v>1871</v>
      </c>
      <c r="F37" s="124">
        <v>15</v>
      </c>
      <c r="G37" s="124">
        <v>4</v>
      </c>
      <c r="H37" s="124">
        <v>602</v>
      </c>
      <c r="I37" s="124">
        <v>4031</v>
      </c>
      <c r="J37" s="124">
        <v>6</v>
      </c>
      <c r="K37" s="124">
        <v>2</v>
      </c>
      <c r="L37" s="124">
        <v>38</v>
      </c>
      <c r="M37" s="124">
        <v>16</v>
      </c>
      <c r="N37" s="124">
        <v>0</v>
      </c>
      <c r="O37" s="124">
        <v>5</v>
      </c>
      <c r="P37" s="124">
        <v>2100</v>
      </c>
      <c r="Q37" s="124">
        <v>17</v>
      </c>
      <c r="R37" s="124">
        <v>4</v>
      </c>
      <c r="S37" s="124">
        <v>4633</v>
      </c>
      <c r="T37" s="124">
        <v>44</v>
      </c>
      <c r="U37" s="124">
        <v>18</v>
      </c>
      <c r="V37" s="124">
        <v>5</v>
      </c>
      <c r="W37" s="125" t="s">
        <v>136</v>
      </c>
      <c r="X37" s="125" t="s">
        <v>136</v>
      </c>
      <c r="Y37" s="125" t="s">
        <v>136</v>
      </c>
      <c r="Z37" s="124">
        <v>2228</v>
      </c>
      <c r="AA37" s="124">
        <v>2228</v>
      </c>
      <c r="AB37" s="124">
        <v>0</v>
      </c>
      <c r="AC37" s="124">
        <v>594085</v>
      </c>
      <c r="AD37" s="124">
        <v>2117</v>
      </c>
      <c r="AE37" s="126">
        <v>596202</v>
      </c>
      <c r="AY37" s="128"/>
      <c r="AZ37" s="128"/>
    </row>
    <row r="38" spans="1:52" s="127" customFormat="1" ht="15" customHeight="1">
      <c r="A38" s="123" t="s">
        <v>171</v>
      </c>
      <c r="B38" s="124">
        <v>22251</v>
      </c>
      <c r="C38" s="124">
        <v>129</v>
      </c>
      <c r="D38" s="124">
        <v>9</v>
      </c>
      <c r="E38" s="124">
        <v>142089</v>
      </c>
      <c r="F38" s="124">
        <v>879</v>
      </c>
      <c r="G38" s="124">
        <v>291</v>
      </c>
      <c r="H38" s="124">
        <v>58569</v>
      </c>
      <c r="I38" s="124">
        <v>298506</v>
      </c>
      <c r="J38" s="124">
        <v>333</v>
      </c>
      <c r="K38" s="124">
        <v>146</v>
      </c>
      <c r="L38" s="124">
        <v>2308</v>
      </c>
      <c r="M38" s="124">
        <v>1025</v>
      </c>
      <c r="N38" s="124">
        <v>10</v>
      </c>
      <c r="O38" s="124">
        <v>398</v>
      </c>
      <c r="P38" s="124">
        <v>164340</v>
      </c>
      <c r="Q38" s="124">
        <v>1008</v>
      </c>
      <c r="R38" s="124">
        <v>300</v>
      </c>
      <c r="S38" s="124">
        <v>357075</v>
      </c>
      <c r="T38" s="124">
        <v>2641</v>
      </c>
      <c r="U38" s="124">
        <v>1171</v>
      </c>
      <c r="V38" s="124">
        <v>408</v>
      </c>
      <c r="W38" s="125" t="s">
        <v>136</v>
      </c>
      <c r="X38" s="125" t="s">
        <v>136</v>
      </c>
      <c r="Y38" s="125" t="s">
        <v>136</v>
      </c>
      <c r="Z38" s="124">
        <v>173469</v>
      </c>
      <c r="AA38" s="124">
        <v>173469</v>
      </c>
      <c r="AB38" s="124">
        <v>0</v>
      </c>
      <c r="AC38" s="124">
        <v>48409861</v>
      </c>
      <c r="AD38" s="124">
        <v>164368</v>
      </c>
      <c r="AE38" s="126">
        <v>48574229</v>
      </c>
      <c r="AY38" s="128"/>
      <c r="AZ38" s="128"/>
    </row>
    <row r="39" spans="1:52" s="127" customFormat="1" ht="15" customHeight="1">
      <c r="A39" s="123" t="s">
        <v>172</v>
      </c>
      <c r="B39" s="124">
        <v>11294</v>
      </c>
      <c r="C39" s="124">
        <v>306</v>
      </c>
      <c r="D39" s="124">
        <v>8</v>
      </c>
      <c r="E39" s="124">
        <v>119717</v>
      </c>
      <c r="F39" s="124">
        <v>1682</v>
      </c>
      <c r="G39" s="124">
        <v>639</v>
      </c>
      <c r="H39" s="124">
        <v>31223</v>
      </c>
      <c r="I39" s="124">
        <v>229102</v>
      </c>
      <c r="J39" s="124">
        <v>670</v>
      </c>
      <c r="K39" s="124">
        <v>397</v>
      </c>
      <c r="L39" s="124">
        <v>3946</v>
      </c>
      <c r="M39" s="124">
        <v>1969</v>
      </c>
      <c r="N39" s="124">
        <v>13</v>
      </c>
      <c r="O39" s="124">
        <v>807</v>
      </c>
      <c r="P39" s="124">
        <v>131011</v>
      </c>
      <c r="Q39" s="124">
        <v>1988</v>
      </c>
      <c r="R39" s="124">
        <v>647</v>
      </c>
      <c r="S39" s="124">
        <v>260325</v>
      </c>
      <c r="T39" s="124">
        <v>4616</v>
      </c>
      <c r="U39" s="124">
        <v>2366</v>
      </c>
      <c r="V39" s="124">
        <v>820</v>
      </c>
      <c r="W39" s="125" t="s">
        <v>136</v>
      </c>
      <c r="X39" s="125" t="s">
        <v>136</v>
      </c>
      <c r="Y39" s="125" t="s">
        <v>136</v>
      </c>
      <c r="Z39" s="124">
        <v>157154</v>
      </c>
      <c r="AA39" s="124">
        <v>157154</v>
      </c>
      <c r="AB39" s="124">
        <v>0</v>
      </c>
      <c r="AC39" s="124">
        <v>35074145</v>
      </c>
      <c r="AD39" s="124">
        <v>340114</v>
      </c>
      <c r="AE39" s="126">
        <v>35414259</v>
      </c>
      <c r="AY39" s="128"/>
      <c r="AZ39" s="128"/>
    </row>
    <row r="40" spans="1:52" s="127" customFormat="1" ht="15" customHeight="1">
      <c r="A40" s="123" t="s">
        <v>173</v>
      </c>
      <c r="B40" s="124">
        <v>1882</v>
      </c>
      <c r="C40" s="124">
        <v>120</v>
      </c>
      <c r="D40" s="124">
        <v>12</v>
      </c>
      <c r="E40" s="124">
        <v>30128</v>
      </c>
      <c r="F40" s="124">
        <v>703</v>
      </c>
      <c r="G40" s="124">
        <v>1078</v>
      </c>
      <c r="H40" s="124">
        <v>4016</v>
      </c>
      <c r="I40" s="124">
        <v>43170</v>
      </c>
      <c r="J40" s="124">
        <v>226</v>
      </c>
      <c r="K40" s="124">
        <v>138</v>
      </c>
      <c r="L40" s="124">
        <v>1308</v>
      </c>
      <c r="M40" s="124">
        <v>884</v>
      </c>
      <c r="N40" s="124">
        <v>16</v>
      </c>
      <c r="O40" s="124">
        <v>1106</v>
      </c>
      <c r="P40" s="124">
        <v>32010</v>
      </c>
      <c r="Q40" s="124">
        <v>823</v>
      </c>
      <c r="R40" s="124">
        <v>1090</v>
      </c>
      <c r="S40" s="124">
        <v>47186</v>
      </c>
      <c r="T40" s="124">
        <v>1534</v>
      </c>
      <c r="U40" s="124">
        <v>1022</v>
      </c>
      <c r="V40" s="124">
        <v>1122</v>
      </c>
      <c r="W40" s="125" t="s">
        <v>136</v>
      </c>
      <c r="X40" s="125" t="s">
        <v>136</v>
      </c>
      <c r="Y40" s="125" t="s">
        <v>136</v>
      </c>
      <c r="Z40" s="124">
        <v>36761</v>
      </c>
      <c r="AA40" s="124">
        <v>36761</v>
      </c>
      <c r="AB40" s="124">
        <v>0</v>
      </c>
      <c r="AC40" s="124">
        <v>6986605</v>
      </c>
      <c r="AD40" s="124">
        <v>281747</v>
      </c>
      <c r="AE40" s="126">
        <v>7268352</v>
      </c>
      <c r="AY40" s="128"/>
      <c r="AZ40" s="128"/>
    </row>
    <row r="41" spans="1:52" s="127" customFormat="1" ht="15" customHeight="1">
      <c r="A41" s="123" t="s">
        <v>174</v>
      </c>
      <c r="B41" s="124">
        <v>6338</v>
      </c>
      <c r="C41" s="124">
        <v>52</v>
      </c>
      <c r="D41" s="124">
        <v>2</v>
      </c>
      <c r="E41" s="124">
        <v>40832</v>
      </c>
      <c r="F41" s="124">
        <v>417</v>
      </c>
      <c r="G41" s="124">
        <v>140</v>
      </c>
      <c r="H41" s="124">
        <v>15549</v>
      </c>
      <c r="I41" s="124">
        <v>88130</v>
      </c>
      <c r="J41" s="124">
        <v>130</v>
      </c>
      <c r="K41" s="124">
        <v>60</v>
      </c>
      <c r="L41" s="124">
        <v>1186</v>
      </c>
      <c r="M41" s="124">
        <v>532</v>
      </c>
      <c r="N41" s="124">
        <v>2</v>
      </c>
      <c r="O41" s="124">
        <v>198</v>
      </c>
      <c r="P41" s="124">
        <v>47170</v>
      </c>
      <c r="Q41" s="124">
        <v>469</v>
      </c>
      <c r="R41" s="124">
        <v>142</v>
      </c>
      <c r="S41" s="124">
        <v>103679</v>
      </c>
      <c r="T41" s="124">
        <v>1316</v>
      </c>
      <c r="U41" s="124">
        <v>592</v>
      </c>
      <c r="V41" s="124">
        <v>200</v>
      </c>
      <c r="W41" s="125" t="s">
        <v>136</v>
      </c>
      <c r="X41" s="125" t="s">
        <v>136</v>
      </c>
      <c r="Y41" s="125" t="s">
        <v>136</v>
      </c>
      <c r="Z41" s="124">
        <v>49895</v>
      </c>
      <c r="AA41" s="124">
        <v>49895</v>
      </c>
      <c r="AB41" s="124">
        <v>0</v>
      </c>
      <c r="AC41" s="124">
        <v>13763741</v>
      </c>
      <c r="AD41" s="124">
        <v>84997</v>
      </c>
      <c r="AE41" s="126">
        <v>13848738</v>
      </c>
      <c r="AY41" s="128"/>
      <c r="AZ41" s="128"/>
    </row>
    <row r="42" spans="1:52" s="127" customFormat="1" ht="15" customHeight="1">
      <c r="A42" s="123" t="s">
        <v>175</v>
      </c>
      <c r="B42" s="124">
        <v>787</v>
      </c>
      <c r="C42" s="124">
        <v>5</v>
      </c>
      <c r="D42" s="124">
        <v>0</v>
      </c>
      <c r="E42" s="124">
        <v>8568</v>
      </c>
      <c r="F42" s="124">
        <v>29</v>
      </c>
      <c r="G42" s="124">
        <v>7</v>
      </c>
      <c r="H42" s="124">
        <v>1950</v>
      </c>
      <c r="I42" s="124">
        <v>14522</v>
      </c>
      <c r="J42" s="124">
        <v>19</v>
      </c>
      <c r="K42" s="124">
        <v>6</v>
      </c>
      <c r="L42" s="124">
        <v>64</v>
      </c>
      <c r="M42" s="124">
        <v>30</v>
      </c>
      <c r="N42" s="124">
        <v>0</v>
      </c>
      <c r="O42" s="124">
        <v>9</v>
      </c>
      <c r="P42" s="124">
        <v>9355</v>
      </c>
      <c r="Q42" s="124">
        <v>34</v>
      </c>
      <c r="R42" s="124">
        <v>7</v>
      </c>
      <c r="S42" s="124">
        <v>16472</v>
      </c>
      <c r="T42" s="124">
        <v>83</v>
      </c>
      <c r="U42" s="124">
        <v>36</v>
      </c>
      <c r="V42" s="124">
        <v>9</v>
      </c>
      <c r="W42" s="125" t="s">
        <v>136</v>
      </c>
      <c r="X42" s="125" t="s">
        <v>136</v>
      </c>
      <c r="Y42" s="125" t="s">
        <v>136</v>
      </c>
      <c r="Z42" s="124">
        <v>9845</v>
      </c>
      <c r="AA42" s="124">
        <v>9845</v>
      </c>
      <c r="AB42" s="124">
        <v>0</v>
      </c>
      <c r="AC42" s="124">
        <v>2209247</v>
      </c>
      <c r="AD42" s="124">
        <v>3750</v>
      </c>
      <c r="AE42" s="126">
        <v>2212997</v>
      </c>
      <c r="AY42" s="128"/>
      <c r="AZ42" s="128"/>
    </row>
    <row r="43" spans="1:52" s="127" customFormat="1" ht="15" customHeight="1">
      <c r="A43" s="123" t="s">
        <v>176</v>
      </c>
      <c r="B43" s="124">
        <v>638</v>
      </c>
      <c r="C43" s="124">
        <v>20</v>
      </c>
      <c r="D43" s="124">
        <v>0</v>
      </c>
      <c r="E43" s="124">
        <v>12112</v>
      </c>
      <c r="F43" s="124">
        <v>388</v>
      </c>
      <c r="G43" s="124">
        <v>133</v>
      </c>
      <c r="H43" s="124">
        <v>1542</v>
      </c>
      <c r="I43" s="124">
        <v>22199</v>
      </c>
      <c r="J43" s="124">
        <v>48</v>
      </c>
      <c r="K43" s="124">
        <v>21</v>
      </c>
      <c r="L43" s="124">
        <v>913</v>
      </c>
      <c r="M43" s="124">
        <v>478</v>
      </c>
      <c r="N43" s="124">
        <v>0</v>
      </c>
      <c r="O43" s="124">
        <v>174</v>
      </c>
      <c r="P43" s="124">
        <v>12750</v>
      </c>
      <c r="Q43" s="124">
        <v>408</v>
      </c>
      <c r="R43" s="124">
        <v>133</v>
      </c>
      <c r="S43" s="124">
        <v>23741</v>
      </c>
      <c r="T43" s="124">
        <v>961</v>
      </c>
      <c r="U43" s="124">
        <v>499</v>
      </c>
      <c r="V43" s="124">
        <v>174</v>
      </c>
      <c r="W43" s="125" t="s">
        <v>136</v>
      </c>
      <c r="X43" s="125" t="s">
        <v>136</v>
      </c>
      <c r="Y43" s="125" t="s">
        <v>136</v>
      </c>
      <c r="Z43" s="124">
        <v>15234</v>
      </c>
      <c r="AA43" s="124">
        <v>15234</v>
      </c>
      <c r="AB43" s="124">
        <v>0</v>
      </c>
      <c r="AC43" s="124">
        <v>3208349</v>
      </c>
      <c r="AD43" s="124">
        <v>62062</v>
      </c>
      <c r="AE43" s="126">
        <v>3270411</v>
      </c>
      <c r="AY43" s="128"/>
      <c r="AZ43" s="128"/>
    </row>
    <row r="44" spans="1:52" s="127" customFormat="1" ht="15" customHeight="1">
      <c r="A44" s="123" t="s">
        <v>177</v>
      </c>
      <c r="B44" s="124">
        <v>1790</v>
      </c>
      <c r="C44" s="124">
        <v>16</v>
      </c>
      <c r="D44" s="124">
        <v>0</v>
      </c>
      <c r="E44" s="124">
        <v>16073</v>
      </c>
      <c r="F44" s="124">
        <v>124</v>
      </c>
      <c r="G44" s="124">
        <v>58</v>
      </c>
      <c r="H44" s="124">
        <v>4713</v>
      </c>
      <c r="I44" s="124">
        <v>31122</v>
      </c>
      <c r="J44" s="124">
        <v>39</v>
      </c>
      <c r="K44" s="124">
        <v>16</v>
      </c>
      <c r="L44" s="124">
        <v>337</v>
      </c>
      <c r="M44" s="124">
        <v>134</v>
      </c>
      <c r="N44" s="124">
        <v>0</v>
      </c>
      <c r="O44" s="124">
        <v>71</v>
      </c>
      <c r="P44" s="124">
        <v>17863</v>
      </c>
      <c r="Q44" s="124">
        <v>140</v>
      </c>
      <c r="R44" s="124">
        <v>58</v>
      </c>
      <c r="S44" s="124">
        <v>35835</v>
      </c>
      <c r="T44" s="124">
        <v>376</v>
      </c>
      <c r="U44" s="124">
        <v>150</v>
      </c>
      <c r="V44" s="124">
        <v>71</v>
      </c>
      <c r="W44" s="125" t="s">
        <v>136</v>
      </c>
      <c r="X44" s="125" t="s">
        <v>136</v>
      </c>
      <c r="Y44" s="125" t="s">
        <v>136</v>
      </c>
      <c r="Z44" s="124">
        <v>21110</v>
      </c>
      <c r="AA44" s="124">
        <v>21110</v>
      </c>
      <c r="AB44" s="124">
        <v>0</v>
      </c>
      <c r="AC44" s="124">
        <v>4813416</v>
      </c>
      <c r="AD44" s="124">
        <v>21287</v>
      </c>
      <c r="AE44" s="126">
        <v>4834703</v>
      </c>
      <c r="AY44" s="128"/>
      <c r="AZ44" s="128"/>
    </row>
    <row r="45" spans="1:52" s="127" customFormat="1" ht="15" customHeight="1">
      <c r="A45" s="123" t="s">
        <v>178</v>
      </c>
      <c r="B45" s="124">
        <v>3603</v>
      </c>
      <c r="C45" s="124">
        <v>92</v>
      </c>
      <c r="D45" s="124">
        <v>4</v>
      </c>
      <c r="E45" s="124">
        <v>41452</v>
      </c>
      <c r="F45" s="124">
        <v>736</v>
      </c>
      <c r="G45" s="124">
        <v>553</v>
      </c>
      <c r="H45" s="124">
        <v>8738</v>
      </c>
      <c r="I45" s="124">
        <v>77658</v>
      </c>
      <c r="J45" s="124">
        <v>201</v>
      </c>
      <c r="K45" s="124">
        <v>114</v>
      </c>
      <c r="L45" s="124">
        <v>1579</v>
      </c>
      <c r="M45" s="124">
        <v>950</v>
      </c>
      <c r="N45" s="124">
        <v>6</v>
      </c>
      <c r="O45" s="124">
        <v>784</v>
      </c>
      <c r="P45" s="124">
        <v>45055</v>
      </c>
      <c r="Q45" s="124">
        <v>828</v>
      </c>
      <c r="R45" s="124">
        <v>557</v>
      </c>
      <c r="S45" s="124">
        <v>86396</v>
      </c>
      <c r="T45" s="124">
        <v>1780</v>
      </c>
      <c r="U45" s="124">
        <v>1064</v>
      </c>
      <c r="V45" s="124">
        <v>790</v>
      </c>
      <c r="W45" s="125" t="s">
        <v>136</v>
      </c>
      <c r="X45" s="125" t="s">
        <v>136</v>
      </c>
      <c r="Y45" s="125" t="s">
        <v>136</v>
      </c>
      <c r="Z45" s="124">
        <v>48512</v>
      </c>
      <c r="AA45" s="124">
        <v>48512</v>
      </c>
      <c r="AB45" s="124">
        <v>0</v>
      </c>
      <c r="AC45" s="124">
        <v>11817135</v>
      </c>
      <c r="AD45" s="124">
        <v>207602</v>
      </c>
      <c r="AE45" s="126">
        <v>12024737</v>
      </c>
      <c r="AY45" s="128"/>
      <c r="AZ45" s="128"/>
    </row>
    <row r="46" spans="1:52" s="127" customFormat="1" ht="15" customHeight="1">
      <c r="A46" s="123" t="s">
        <v>179</v>
      </c>
      <c r="B46" s="124">
        <v>975</v>
      </c>
      <c r="C46" s="124">
        <v>2</v>
      </c>
      <c r="D46" s="124">
        <v>0</v>
      </c>
      <c r="E46" s="124">
        <v>12994</v>
      </c>
      <c r="F46" s="124">
        <v>44</v>
      </c>
      <c r="G46" s="124">
        <v>8</v>
      </c>
      <c r="H46" s="124">
        <v>2427</v>
      </c>
      <c r="I46" s="124">
        <v>22252</v>
      </c>
      <c r="J46" s="124">
        <v>5</v>
      </c>
      <c r="K46" s="124">
        <v>2</v>
      </c>
      <c r="L46" s="124">
        <v>113</v>
      </c>
      <c r="M46" s="124">
        <v>54</v>
      </c>
      <c r="N46" s="124">
        <v>0</v>
      </c>
      <c r="O46" s="124">
        <v>10</v>
      </c>
      <c r="P46" s="124">
        <v>13969</v>
      </c>
      <c r="Q46" s="124">
        <v>46</v>
      </c>
      <c r="R46" s="124">
        <v>8</v>
      </c>
      <c r="S46" s="124">
        <v>24679</v>
      </c>
      <c r="T46" s="124">
        <v>118</v>
      </c>
      <c r="U46" s="124">
        <v>56</v>
      </c>
      <c r="V46" s="124">
        <v>10</v>
      </c>
      <c r="W46" s="125" t="s">
        <v>136</v>
      </c>
      <c r="X46" s="125" t="s">
        <v>136</v>
      </c>
      <c r="Y46" s="125" t="s">
        <v>136</v>
      </c>
      <c r="Z46" s="124">
        <v>15831</v>
      </c>
      <c r="AA46" s="124">
        <v>15831</v>
      </c>
      <c r="AB46" s="124">
        <v>0</v>
      </c>
      <c r="AC46" s="124">
        <v>3298865</v>
      </c>
      <c r="AD46" s="124">
        <v>5745</v>
      </c>
      <c r="AE46" s="126">
        <v>3304610</v>
      </c>
      <c r="AY46" s="128"/>
      <c r="AZ46" s="128"/>
    </row>
    <row r="47" spans="1:52" s="127" customFormat="1" ht="15" customHeight="1">
      <c r="A47" s="123" t="s">
        <v>180</v>
      </c>
      <c r="B47" s="124">
        <v>1123</v>
      </c>
      <c r="C47" s="124">
        <v>4</v>
      </c>
      <c r="D47" s="124">
        <v>0</v>
      </c>
      <c r="E47" s="124">
        <v>11167</v>
      </c>
      <c r="F47" s="124">
        <v>23</v>
      </c>
      <c r="G47" s="124">
        <v>15</v>
      </c>
      <c r="H47" s="124">
        <v>2691</v>
      </c>
      <c r="I47" s="124">
        <v>20391</v>
      </c>
      <c r="J47" s="124">
        <v>8</v>
      </c>
      <c r="K47" s="124">
        <v>4</v>
      </c>
      <c r="L47" s="124">
        <v>49</v>
      </c>
      <c r="M47" s="124">
        <v>24</v>
      </c>
      <c r="N47" s="124">
        <v>0</v>
      </c>
      <c r="O47" s="124">
        <v>19</v>
      </c>
      <c r="P47" s="124">
        <v>12290</v>
      </c>
      <c r="Q47" s="124">
        <v>27</v>
      </c>
      <c r="R47" s="124">
        <v>15</v>
      </c>
      <c r="S47" s="124">
        <v>23082</v>
      </c>
      <c r="T47" s="124">
        <v>57</v>
      </c>
      <c r="U47" s="124">
        <v>28</v>
      </c>
      <c r="V47" s="124">
        <v>19</v>
      </c>
      <c r="W47" s="125" t="s">
        <v>136</v>
      </c>
      <c r="X47" s="125" t="s">
        <v>136</v>
      </c>
      <c r="Y47" s="125" t="s">
        <v>136</v>
      </c>
      <c r="Z47" s="124">
        <v>13019</v>
      </c>
      <c r="AA47" s="124">
        <v>13019</v>
      </c>
      <c r="AB47" s="124">
        <v>0</v>
      </c>
      <c r="AC47" s="124">
        <v>3028439</v>
      </c>
      <c r="AD47" s="124">
        <v>6449</v>
      </c>
      <c r="AE47" s="126">
        <v>3034888</v>
      </c>
      <c r="AY47" s="128"/>
      <c r="AZ47" s="128"/>
    </row>
    <row r="48" spans="1:52" s="127" customFormat="1" ht="15" customHeight="1">
      <c r="A48" s="123" t="s">
        <v>181</v>
      </c>
      <c r="B48" s="124">
        <v>8</v>
      </c>
      <c r="C48" s="124">
        <v>0</v>
      </c>
      <c r="D48" s="124">
        <v>0</v>
      </c>
      <c r="E48" s="124">
        <v>146</v>
      </c>
      <c r="F48" s="124">
        <v>0</v>
      </c>
      <c r="G48" s="124">
        <v>0</v>
      </c>
      <c r="H48" s="124">
        <v>22</v>
      </c>
      <c r="I48" s="124">
        <v>237</v>
      </c>
      <c r="J48" s="124">
        <v>0</v>
      </c>
      <c r="K48" s="124">
        <v>0</v>
      </c>
      <c r="L48" s="124">
        <v>0</v>
      </c>
      <c r="M48" s="124">
        <v>0</v>
      </c>
      <c r="N48" s="124">
        <v>0</v>
      </c>
      <c r="O48" s="124">
        <v>0</v>
      </c>
      <c r="P48" s="124">
        <v>154</v>
      </c>
      <c r="Q48" s="124">
        <v>0</v>
      </c>
      <c r="R48" s="124">
        <v>0</v>
      </c>
      <c r="S48" s="124">
        <v>259</v>
      </c>
      <c r="T48" s="124">
        <v>0</v>
      </c>
      <c r="U48" s="124">
        <v>0</v>
      </c>
      <c r="V48" s="124">
        <v>0</v>
      </c>
      <c r="W48" s="125" t="s">
        <v>136</v>
      </c>
      <c r="X48" s="125" t="s">
        <v>136</v>
      </c>
      <c r="Y48" s="125" t="s">
        <v>136</v>
      </c>
      <c r="Z48" s="124">
        <v>162</v>
      </c>
      <c r="AA48" s="124">
        <v>162</v>
      </c>
      <c r="AB48" s="124">
        <v>0</v>
      </c>
      <c r="AC48" s="124">
        <v>36379</v>
      </c>
      <c r="AD48" s="124">
        <v>0</v>
      </c>
      <c r="AE48" s="126">
        <v>36379</v>
      </c>
      <c r="AY48" s="128"/>
      <c r="AZ48" s="128"/>
    </row>
    <row r="49" spans="1:52" s="127" customFormat="1" ht="15" customHeight="1">
      <c r="A49" s="123" t="s">
        <v>182</v>
      </c>
      <c r="B49" s="124">
        <v>342</v>
      </c>
      <c r="C49" s="124">
        <v>0</v>
      </c>
      <c r="D49" s="124">
        <v>0</v>
      </c>
      <c r="E49" s="124">
        <v>2700</v>
      </c>
      <c r="F49" s="124">
        <v>6</v>
      </c>
      <c r="G49" s="124">
        <v>2</v>
      </c>
      <c r="H49" s="124">
        <v>921</v>
      </c>
      <c r="I49" s="124">
        <v>5314</v>
      </c>
      <c r="J49" s="124">
        <v>0</v>
      </c>
      <c r="K49" s="124">
        <v>0</v>
      </c>
      <c r="L49" s="124">
        <v>10</v>
      </c>
      <c r="M49" s="124">
        <v>8</v>
      </c>
      <c r="N49" s="124">
        <v>0</v>
      </c>
      <c r="O49" s="124">
        <v>3</v>
      </c>
      <c r="P49" s="124">
        <v>3042</v>
      </c>
      <c r="Q49" s="124">
        <v>6</v>
      </c>
      <c r="R49" s="124">
        <v>2</v>
      </c>
      <c r="S49" s="124">
        <v>6235</v>
      </c>
      <c r="T49" s="124">
        <v>10</v>
      </c>
      <c r="U49" s="124">
        <v>8</v>
      </c>
      <c r="V49" s="124">
        <v>3</v>
      </c>
      <c r="W49" s="125" t="s">
        <v>136</v>
      </c>
      <c r="X49" s="125" t="s">
        <v>136</v>
      </c>
      <c r="Y49" s="125" t="s">
        <v>136</v>
      </c>
      <c r="Z49" s="124">
        <v>3211</v>
      </c>
      <c r="AA49" s="124">
        <v>3211</v>
      </c>
      <c r="AB49" s="124">
        <v>0</v>
      </c>
      <c r="AC49" s="124">
        <v>819343</v>
      </c>
      <c r="AD49" s="124">
        <v>807</v>
      </c>
      <c r="AE49" s="126">
        <v>820150</v>
      </c>
      <c r="AY49" s="128"/>
      <c r="AZ49" s="128"/>
    </row>
    <row r="50" spans="1:52" s="127" customFormat="1" ht="15" customHeight="1">
      <c r="A50" s="123" t="s">
        <v>183</v>
      </c>
      <c r="B50" s="124">
        <v>2241</v>
      </c>
      <c r="C50" s="124">
        <v>22</v>
      </c>
      <c r="D50" s="124">
        <v>0</v>
      </c>
      <c r="E50" s="124">
        <v>18484</v>
      </c>
      <c r="F50" s="124">
        <v>137</v>
      </c>
      <c r="G50" s="124">
        <v>65</v>
      </c>
      <c r="H50" s="124">
        <v>5367</v>
      </c>
      <c r="I50" s="124">
        <v>33371</v>
      </c>
      <c r="J50" s="124">
        <v>57</v>
      </c>
      <c r="K50" s="124">
        <v>24</v>
      </c>
      <c r="L50" s="124">
        <v>339</v>
      </c>
      <c r="M50" s="124">
        <v>163</v>
      </c>
      <c r="N50" s="124">
        <v>0</v>
      </c>
      <c r="O50" s="124">
        <v>86</v>
      </c>
      <c r="P50" s="124">
        <v>20725</v>
      </c>
      <c r="Q50" s="124">
        <v>159</v>
      </c>
      <c r="R50" s="124">
        <v>65</v>
      </c>
      <c r="S50" s="124">
        <v>38738</v>
      </c>
      <c r="T50" s="124">
        <v>396</v>
      </c>
      <c r="U50" s="124">
        <v>187</v>
      </c>
      <c r="V50" s="124">
        <v>86</v>
      </c>
      <c r="W50" s="125" t="s">
        <v>136</v>
      </c>
      <c r="X50" s="125" t="s">
        <v>136</v>
      </c>
      <c r="Y50" s="125" t="s">
        <v>136</v>
      </c>
      <c r="Z50" s="124">
        <v>22015</v>
      </c>
      <c r="AA50" s="124">
        <v>22015</v>
      </c>
      <c r="AB50" s="124">
        <v>0</v>
      </c>
      <c r="AC50" s="124">
        <v>5423694</v>
      </c>
      <c r="AD50" s="124">
        <v>30734</v>
      </c>
      <c r="AE50" s="126">
        <v>5454428</v>
      </c>
      <c r="AY50" s="128"/>
      <c r="AZ50" s="128"/>
    </row>
    <row r="51" spans="1:52" s="127" customFormat="1" ht="15" customHeight="1">
      <c r="A51" s="123" t="s">
        <v>184</v>
      </c>
      <c r="B51" s="124">
        <v>1208</v>
      </c>
      <c r="C51" s="124">
        <v>33</v>
      </c>
      <c r="D51" s="124">
        <v>0</v>
      </c>
      <c r="E51" s="124">
        <v>15657</v>
      </c>
      <c r="F51" s="124">
        <v>217</v>
      </c>
      <c r="G51" s="124">
        <v>52</v>
      </c>
      <c r="H51" s="124">
        <v>2915</v>
      </c>
      <c r="I51" s="124">
        <v>26125</v>
      </c>
      <c r="J51" s="124">
        <v>87</v>
      </c>
      <c r="K51" s="124">
        <v>41</v>
      </c>
      <c r="L51" s="124">
        <v>533</v>
      </c>
      <c r="M51" s="124">
        <v>234</v>
      </c>
      <c r="N51" s="124">
        <v>0</v>
      </c>
      <c r="O51" s="124">
        <v>66</v>
      </c>
      <c r="P51" s="124">
        <v>16865</v>
      </c>
      <c r="Q51" s="124">
        <v>250</v>
      </c>
      <c r="R51" s="124">
        <v>52</v>
      </c>
      <c r="S51" s="124">
        <v>29040</v>
      </c>
      <c r="T51" s="124">
        <v>620</v>
      </c>
      <c r="U51" s="124">
        <v>275</v>
      </c>
      <c r="V51" s="124">
        <v>66</v>
      </c>
      <c r="W51" s="125" t="s">
        <v>136</v>
      </c>
      <c r="X51" s="125" t="s">
        <v>136</v>
      </c>
      <c r="Y51" s="125" t="s">
        <v>136</v>
      </c>
      <c r="Z51" s="124">
        <v>19092</v>
      </c>
      <c r="AA51" s="124">
        <v>19092</v>
      </c>
      <c r="AB51" s="124">
        <v>0</v>
      </c>
      <c r="AC51" s="124">
        <v>3902514</v>
      </c>
      <c r="AD51" s="124">
        <v>30991</v>
      </c>
      <c r="AE51" s="126">
        <v>3933505</v>
      </c>
      <c r="AY51" s="128"/>
      <c r="AZ51" s="128"/>
    </row>
    <row r="52" spans="1:52" s="127" customFormat="1" ht="15" customHeight="1">
      <c r="A52" s="123" t="s">
        <v>185</v>
      </c>
      <c r="B52" s="124">
        <v>4949</v>
      </c>
      <c r="C52" s="124">
        <v>34</v>
      </c>
      <c r="D52" s="124">
        <v>1</v>
      </c>
      <c r="E52" s="124">
        <v>34066</v>
      </c>
      <c r="F52" s="124">
        <v>160</v>
      </c>
      <c r="G52" s="124">
        <v>29</v>
      </c>
      <c r="H52" s="124">
        <v>13012</v>
      </c>
      <c r="I52" s="124">
        <v>68071</v>
      </c>
      <c r="J52" s="124">
        <v>85</v>
      </c>
      <c r="K52" s="124">
        <v>40</v>
      </c>
      <c r="L52" s="124">
        <v>453</v>
      </c>
      <c r="M52" s="124">
        <v>186</v>
      </c>
      <c r="N52" s="124">
        <v>1</v>
      </c>
      <c r="O52" s="124">
        <v>37</v>
      </c>
      <c r="P52" s="124">
        <v>39015</v>
      </c>
      <c r="Q52" s="124">
        <v>194</v>
      </c>
      <c r="R52" s="124">
        <v>30</v>
      </c>
      <c r="S52" s="124">
        <v>81083</v>
      </c>
      <c r="T52" s="124">
        <v>538</v>
      </c>
      <c r="U52" s="124">
        <v>226</v>
      </c>
      <c r="V52" s="124">
        <v>38</v>
      </c>
      <c r="W52" s="125" t="s">
        <v>136</v>
      </c>
      <c r="X52" s="125" t="s">
        <v>136</v>
      </c>
      <c r="Y52" s="125" t="s">
        <v>136</v>
      </c>
      <c r="Z52" s="124">
        <v>40806</v>
      </c>
      <c r="AA52" s="124">
        <v>40806</v>
      </c>
      <c r="AB52" s="124">
        <v>0</v>
      </c>
      <c r="AC52" s="124">
        <v>10775213</v>
      </c>
      <c r="AD52" s="124">
        <v>24435</v>
      </c>
      <c r="AE52" s="126">
        <v>10799648</v>
      </c>
      <c r="AY52" s="128"/>
      <c r="AZ52" s="128"/>
    </row>
    <row r="53" spans="1:52" s="127" customFormat="1" ht="15" customHeight="1">
      <c r="A53" s="123" t="s">
        <v>186</v>
      </c>
      <c r="B53" s="124">
        <v>630</v>
      </c>
      <c r="C53" s="124">
        <v>10</v>
      </c>
      <c r="D53" s="124">
        <v>0</v>
      </c>
      <c r="E53" s="124">
        <v>4662</v>
      </c>
      <c r="F53" s="124">
        <v>43</v>
      </c>
      <c r="G53" s="124">
        <v>16</v>
      </c>
      <c r="H53" s="124">
        <v>1755</v>
      </c>
      <c r="I53" s="124">
        <v>10274</v>
      </c>
      <c r="J53" s="124">
        <v>25</v>
      </c>
      <c r="K53" s="124">
        <v>10</v>
      </c>
      <c r="L53" s="124">
        <v>112</v>
      </c>
      <c r="M53" s="124">
        <v>53</v>
      </c>
      <c r="N53" s="124">
        <v>0</v>
      </c>
      <c r="O53" s="124">
        <v>21</v>
      </c>
      <c r="P53" s="124">
        <v>5292</v>
      </c>
      <c r="Q53" s="124">
        <v>53</v>
      </c>
      <c r="R53" s="124">
        <v>16</v>
      </c>
      <c r="S53" s="124">
        <v>12029</v>
      </c>
      <c r="T53" s="124">
        <v>137</v>
      </c>
      <c r="U53" s="124">
        <v>63</v>
      </c>
      <c r="V53" s="124">
        <v>21</v>
      </c>
      <c r="W53" s="125" t="s">
        <v>136</v>
      </c>
      <c r="X53" s="125" t="s">
        <v>136</v>
      </c>
      <c r="Y53" s="125" t="s">
        <v>136</v>
      </c>
      <c r="Z53" s="124">
        <v>5621</v>
      </c>
      <c r="AA53" s="124">
        <v>5621</v>
      </c>
      <c r="AB53" s="124">
        <v>0</v>
      </c>
      <c r="AC53" s="124">
        <v>1580183</v>
      </c>
      <c r="AD53" s="124">
        <v>8962</v>
      </c>
      <c r="AE53" s="126">
        <v>1589145</v>
      </c>
      <c r="AY53" s="128"/>
      <c r="AZ53" s="128"/>
    </row>
    <row r="54" spans="1:52" s="127" customFormat="1" ht="15" customHeight="1">
      <c r="A54" s="123" t="s">
        <v>187</v>
      </c>
      <c r="B54" s="124">
        <v>443</v>
      </c>
      <c r="C54" s="124">
        <v>1</v>
      </c>
      <c r="D54" s="124">
        <v>0</v>
      </c>
      <c r="E54" s="124">
        <v>3792</v>
      </c>
      <c r="F54" s="124">
        <v>9</v>
      </c>
      <c r="G54" s="124">
        <v>1</v>
      </c>
      <c r="H54" s="124">
        <v>1134</v>
      </c>
      <c r="I54" s="124">
        <v>7792</v>
      </c>
      <c r="J54" s="124">
        <v>4</v>
      </c>
      <c r="K54" s="124">
        <v>1</v>
      </c>
      <c r="L54" s="124">
        <v>22</v>
      </c>
      <c r="M54" s="124">
        <v>9</v>
      </c>
      <c r="N54" s="124">
        <v>0</v>
      </c>
      <c r="O54" s="124">
        <v>1</v>
      </c>
      <c r="P54" s="124">
        <v>4235</v>
      </c>
      <c r="Q54" s="124">
        <v>10</v>
      </c>
      <c r="R54" s="124">
        <v>1</v>
      </c>
      <c r="S54" s="124">
        <v>8926</v>
      </c>
      <c r="T54" s="124">
        <v>26</v>
      </c>
      <c r="U54" s="124">
        <v>10</v>
      </c>
      <c r="V54" s="124">
        <v>1</v>
      </c>
      <c r="W54" s="125" t="s">
        <v>136</v>
      </c>
      <c r="X54" s="125" t="s">
        <v>136</v>
      </c>
      <c r="Y54" s="125" t="s">
        <v>136</v>
      </c>
      <c r="Z54" s="124">
        <v>4505</v>
      </c>
      <c r="AA54" s="124">
        <v>4505</v>
      </c>
      <c r="AB54" s="124">
        <v>0</v>
      </c>
      <c r="AC54" s="124">
        <v>1159138</v>
      </c>
      <c r="AD54" s="124">
        <v>1455</v>
      </c>
      <c r="AE54" s="126">
        <v>1160593</v>
      </c>
      <c r="AY54" s="128"/>
      <c r="AZ54" s="128"/>
    </row>
    <row r="55" spans="1:52" s="127" customFormat="1" ht="15" customHeight="1">
      <c r="A55" s="123" t="s">
        <v>188</v>
      </c>
      <c r="B55" s="124">
        <v>67</v>
      </c>
      <c r="C55" s="124">
        <v>0</v>
      </c>
      <c r="D55" s="124">
        <v>0</v>
      </c>
      <c r="E55" s="124">
        <v>902</v>
      </c>
      <c r="F55" s="124">
        <v>2</v>
      </c>
      <c r="G55" s="124">
        <v>0</v>
      </c>
      <c r="H55" s="124">
        <v>153</v>
      </c>
      <c r="I55" s="124">
        <v>1532</v>
      </c>
      <c r="J55" s="124">
        <v>0</v>
      </c>
      <c r="K55" s="124">
        <v>0</v>
      </c>
      <c r="L55" s="124">
        <v>4</v>
      </c>
      <c r="M55" s="124">
        <v>2</v>
      </c>
      <c r="N55" s="124">
        <v>0</v>
      </c>
      <c r="O55" s="124">
        <v>0</v>
      </c>
      <c r="P55" s="124">
        <v>969</v>
      </c>
      <c r="Q55" s="124">
        <v>2</v>
      </c>
      <c r="R55" s="124">
        <v>0</v>
      </c>
      <c r="S55" s="124">
        <v>1685</v>
      </c>
      <c r="T55" s="124">
        <v>4</v>
      </c>
      <c r="U55" s="124">
        <v>2</v>
      </c>
      <c r="V55" s="124">
        <v>0</v>
      </c>
      <c r="W55" s="125" t="s">
        <v>136</v>
      </c>
      <c r="X55" s="125" t="s">
        <v>136</v>
      </c>
      <c r="Y55" s="125" t="s">
        <v>136</v>
      </c>
      <c r="Z55" s="124">
        <v>1026</v>
      </c>
      <c r="AA55" s="124">
        <v>1026</v>
      </c>
      <c r="AB55" s="124">
        <v>0</v>
      </c>
      <c r="AC55" s="124">
        <v>236630</v>
      </c>
      <c r="AD55" s="124">
        <v>294</v>
      </c>
      <c r="AE55" s="126">
        <v>236924</v>
      </c>
      <c r="AY55" s="128"/>
      <c r="AZ55" s="128"/>
    </row>
    <row r="56" spans="1:52" s="127" customFormat="1" ht="15" customHeight="1">
      <c r="A56" s="123" t="s">
        <v>189</v>
      </c>
      <c r="B56" s="124">
        <v>7008</v>
      </c>
      <c r="C56" s="124">
        <v>63</v>
      </c>
      <c r="D56" s="124">
        <v>1</v>
      </c>
      <c r="E56" s="124">
        <v>42671</v>
      </c>
      <c r="F56" s="124">
        <v>711</v>
      </c>
      <c r="G56" s="124">
        <v>201</v>
      </c>
      <c r="H56" s="124">
        <v>19251</v>
      </c>
      <c r="I56" s="124">
        <v>94643</v>
      </c>
      <c r="J56" s="124">
        <v>144</v>
      </c>
      <c r="K56" s="124">
        <v>73</v>
      </c>
      <c r="L56" s="124">
        <v>1987</v>
      </c>
      <c r="M56" s="124">
        <v>773</v>
      </c>
      <c r="N56" s="124">
        <v>1</v>
      </c>
      <c r="O56" s="124">
        <v>241</v>
      </c>
      <c r="P56" s="124">
        <v>49679</v>
      </c>
      <c r="Q56" s="124">
        <v>774</v>
      </c>
      <c r="R56" s="124">
        <v>202</v>
      </c>
      <c r="S56" s="124">
        <v>113894</v>
      </c>
      <c r="T56" s="124">
        <v>2131</v>
      </c>
      <c r="U56" s="124">
        <v>846</v>
      </c>
      <c r="V56" s="124">
        <v>242</v>
      </c>
      <c r="W56" s="125" t="s">
        <v>136</v>
      </c>
      <c r="X56" s="125" t="s">
        <v>136</v>
      </c>
      <c r="Y56" s="125" t="s">
        <v>136</v>
      </c>
      <c r="Z56" s="124">
        <v>58854</v>
      </c>
      <c r="AA56" s="124">
        <v>58854</v>
      </c>
      <c r="AB56" s="124">
        <v>0</v>
      </c>
      <c r="AC56" s="124">
        <v>15609488</v>
      </c>
      <c r="AD56" s="124">
        <v>121260</v>
      </c>
      <c r="AE56" s="126">
        <v>15730748</v>
      </c>
      <c r="AY56" s="128"/>
      <c r="AZ56" s="128"/>
    </row>
    <row r="57" spans="1:52" s="127" customFormat="1" ht="15" customHeight="1">
      <c r="A57" s="123" t="s">
        <v>190</v>
      </c>
      <c r="B57" s="124">
        <v>242</v>
      </c>
      <c r="C57" s="124">
        <v>0</v>
      </c>
      <c r="D57" s="124">
        <v>0</v>
      </c>
      <c r="E57" s="124">
        <v>2489</v>
      </c>
      <c r="F57" s="124">
        <v>1</v>
      </c>
      <c r="G57" s="124">
        <v>2</v>
      </c>
      <c r="H57" s="124">
        <v>586</v>
      </c>
      <c r="I57" s="124">
        <v>4175</v>
      </c>
      <c r="J57" s="124">
        <v>0</v>
      </c>
      <c r="K57" s="124">
        <v>0</v>
      </c>
      <c r="L57" s="124">
        <v>4</v>
      </c>
      <c r="M57" s="124">
        <v>2</v>
      </c>
      <c r="N57" s="124">
        <v>0</v>
      </c>
      <c r="O57" s="124">
        <v>3</v>
      </c>
      <c r="P57" s="124">
        <v>2731</v>
      </c>
      <c r="Q57" s="124">
        <v>1</v>
      </c>
      <c r="R57" s="124">
        <v>2</v>
      </c>
      <c r="S57" s="124">
        <v>4761</v>
      </c>
      <c r="T57" s="124">
        <v>4</v>
      </c>
      <c r="U57" s="124">
        <v>2</v>
      </c>
      <c r="V57" s="124">
        <v>3</v>
      </c>
      <c r="W57" s="125" t="s">
        <v>136</v>
      </c>
      <c r="X57" s="125" t="s">
        <v>136</v>
      </c>
      <c r="Y57" s="125" t="s">
        <v>136</v>
      </c>
      <c r="Z57" s="124">
        <v>2881</v>
      </c>
      <c r="AA57" s="124">
        <v>2881</v>
      </c>
      <c r="AB57" s="124">
        <v>0</v>
      </c>
      <c r="AC57" s="124">
        <v>622176</v>
      </c>
      <c r="AD57" s="124">
        <v>551</v>
      </c>
      <c r="AE57" s="126">
        <v>622727</v>
      </c>
      <c r="AY57" s="128"/>
      <c r="AZ57" s="128"/>
    </row>
    <row r="58" spans="1:52" s="127" customFormat="1" ht="15" customHeight="1">
      <c r="A58" s="123" t="s">
        <v>191</v>
      </c>
      <c r="B58" s="124">
        <v>2612</v>
      </c>
      <c r="C58" s="124">
        <v>23</v>
      </c>
      <c r="D58" s="124">
        <v>0</v>
      </c>
      <c r="E58" s="124">
        <v>31480</v>
      </c>
      <c r="F58" s="124">
        <v>315</v>
      </c>
      <c r="G58" s="124">
        <v>220</v>
      </c>
      <c r="H58" s="124">
        <v>6610</v>
      </c>
      <c r="I58" s="124">
        <v>60523</v>
      </c>
      <c r="J58" s="124">
        <v>53</v>
      </c>
      <c r="K58" s="124">
        <v>31</v>
      </c>
      <c r="L58" s="124">
        <v>725</v>
      </c>
      <c r="M58" s="124">
        <v>362</v>
      </c>
      <c r="N58" s="124">
        <v>0</v>
      </c>
      <c r="O58" s="124">
        <v>267</v>
      </c>
      <c r="P58" s="124">
        <v>34092</v>
      </c>
      <c r="Q58" s="124">
        <v>338</v>
      </c>
      <c r="R58" s="124">
        <v>220</v>
      </c>
      <c r="S58" s="124">
        <v>67133</v>
      </c>
      <c r="T58" s="124">
        <v>778</v>
      </c>
      <c r="U58" s="124">
        <v>393</v>
      </c>
      <c r="V58" s="124">
        <v>267</v>
      </c>
      <c r="W58" s="125" t="s">
        <v>136</v>
      </c>
      <c r="X58" s="125" t="s">
        <v>136</v>
      </c>
      <c r="Y58" s="125" t="s">
        <v>136</v>
      </c>
      <c r="Z58" s="124">
        <v>39759</v>
      </c>
      <c r="AA58" s="124">
        <v>39759</v>
      </c>
      <c r="AB58" s="124">
        <v>0</v>
      </c>
      <c r="AC58" s="124">
        <v>9108470</v>
      </c>
      <c r="AD58" s="124">
        <v>117829</v>
      </c>
      <c r="AE58" s="126">
        <v>9226299</v>
      </c>
      <c r="AY58" s="128"/>
      <c r="AZ58" s="128"/>
    </row>
    <row r="59" spans="1:52" s="127" customFormat="1" ht="15" customHeight="1">
      <c r="A59" s="123" t="s">
        <v>192</v>
      </c>
      <c r="B59" s="124">
        <v>761</v>
      </c>
      <c r="C59" s="124">
        <v>50</v>
      </c>
      <c r="D59" s="124">
        <v>0</v>
      </c>
      <c r="E59" s="124">
        <v>8717</v>
      </c>
      <c r="F59" s="124">
        <v>143</v>
      </c>
      <c r="G59" s="124">
        <v>55</v>
      </c>
      <c r="H59" s="124">
        <v>1944</v>
      </c>
      <c r="I59" s="124">
        <v>15635</v>
      </c>
      <c r="J59" s="124">
        <v>138</v>
      </c>
      <c r="K59" s="124">
        <v>82</v>
      </c>
      <c r="L59" s="124">
        <v>369</v>
      </c>
      <c r="M59" s="124">
        <v>223</v>
      </c>
      <c r="N59" s="124">
        <v>0</v>
      </c>
      <c r="O59" s="124">
        <v>76</v>
      </c>
      <c r="P59" s="124">
        <v>9478</v>
      </c>
      <c r="Q59" s="124">
        <v>193</v>
      </c>
      <c r="R59" s="124">
        <v>55</v>
      </c>
      <c r="S59" s="124">
        <v>17579</v>
      </c>
      <c r="T59" s="124">
        <v>507</v>
      </c>
      <c r="U59" s="124">
        <v>305</v>
      </c>
      <c r="V59" s="124">
        <v>76</v>
      </c>
      <c r="W59" s="125" t="s">
        <v>136</v>
      </c>
      <c r="X59" s="125" t="s">
        <v>136</v>
      </c>
      <c r="Y59" s="125" t="s">
        <v>136</v>
      </c>
      <c r="Z59" s="124">
        <v>11382</v>
      </c>
      <c r="AA59" s="124">
        <v>11382</v>
      </c>
      <c r="AB59" s="124">
        <v>0</v>
      </c>
      <c r="AC59" s="124">
        <v>2432654</v>
      </c>
      <c r="AD59" s="124">
        <v>43297</v>
      </c>
      <c r="AE59" s="126">
        <v>2475951</v>
      </c>
      <c r="AY59" s="128"/>
      <c r="AZ59" s="128"/>
    </row>
    <row r="60" spans="1:52" s="127" customFormat="1" ht="15" customHeight="1" thickBot="1">
      <c r="A60" s="129" t="s">
        <v>193</v>
      </c>
      <c r="B60" s="130">
        <v>767</v>
      </c>
      <c r="C60" s="130">
        <v>7</v>
      </c>
      <c r="D60" s="130">
        <v>0</v>
      </c>
      <c r="E60" s="130">
        <v>5199</v>
      </c>
      <c r="F60" s="130">
        <v>22</v>
      </c>
      <c r="G60" s="130">
        <v>7</v>
      </c>
      <c r="H60" s="130">
        <v>2099</v>
      </c>
      <c r="I60" s="130">
        <v>10783</v>
      </c>
      <c r="J60" s="130">
        <v>19</v>
      </c>
      <c r="K60" s="130">
        <v>9</v>
      </c>
      <c r="L60" s="130">
        <v>70</v>
      </c>
      <c r="M60" s="130">
        <v>35</v>
      </c>
      <c r="N60" s="130">
        <v>0</v>
      </c>
      <c r="O60" s="130">
        <v>7</v>
      </c>
      <c r="P60" s="130">
        <v>5966</v>
      </c>
      <c r="Q60" s="130">
        <v>29</v>
      </c>
      <c r="R60" s="130">
        <v>7</v>
      </c>
      <c r="S60" s="130">
        <v>12882</v>
      </c>
      <c r="T60" s="130">
        <v>89</v>
      </c>
      <c r="U60" s="130">
        <v>44</v>
      </c>
      <c r="V60" s="130">
        <v>7</v>
      </c>
      <c r="W60" s="131" t="s">
        <v>136</v>
      </c>
      <c r="X60" s="131" t="s">
        <v>136</v>
      </c>
      <c r="Y60" s="131" t="s">
        <v>136</v>
      </c>
      <c r="Z60" s="130">
        <v>6317</v>
      </c>
      <c r="AA60" s="130">
        <v>6317</v>
      </c>
      <c r="AB60" s="130">
        <v>0</v>
      </c>
      <c r="AC60" s="130">
        <v>1720780</v>
      </c>
      <c r="AD60" s="130">
        <v>4347</v>
      </c>
      <c r="AE60" s="132">
        <v>1725127</v>
      </c>
      <c r="AG60" s="133" t="s">
        <v>102</v>
      </c>
      <c r="AY60" s="128"/>
      <c r="AZ60" s="128"/>
    </row>
    <row r="61" spans="1:52" s="127" customFormat="1" ht="15.75" customHeight="1" thickTop="1">
      <c r="A61" s="151" t="s">
        <v>194</v>
      </c>
      <c r="B61" s="149">
        <f>SUBTOTAL(109,Sep17Data[Cell 1])</f>
        <v>233519</v>
      </c>
      <c r="C61" s="149">
        <f>SUBTOTAL(109,Sep17Data[Cell 2])</f>
        <v>4665</v>
      </c>
      <c r="D61" s="149">
        <f>SUBTOTAL(109,Sep17Data[Cell 3])</f>
        <v>245</v>
      </c>
      <c r="E61" s="149">
        <f>SUBTOTAL(109,Sep17Data[Cell 4])</f>
        <v>1715034</v>
      </c>
      <c r="F61" s="149">
        <f>SUBTOTAL(109,Sep17Data[Cell 5])</f>
        <v>20213</v>
      </c>
      <c r="G61" s="149">
        <f>SUBTOTAL(109,Sep17Data[Cell 6])</f>
        <v>10345</v>
      </c>
      <c r="H61" s="149">
        <f>SUBTOTAL(109,Sep17Data[Cell 7])</f>
        <v>596672</v>
      </c>
      <c r="I61" s="149">
        <f>SUBTOTAL(109,Sep17Data[Cell 8])</f>
        <v>3384916</v>
      </c>
      <c r="J61" s="149">
        <f>SUBTOTAL(109,Sep17Data[Cell 9])</f>
        <v>10506</v>
      </c>
      <c r="K61" s="149">
        <f>SUBTOTAL(109,Sep17Data[Cell 10])</f>
        <v>6387</v>
      </c>
      <c r="L61" s="149">
        <f>SUBTOTAL(109,Sep17Data[Cell 11])</f>
        <v>48219</v>
      </c>
      <c r="M61" s="149">
        <f>SUBTOTAL(109,Sep17Data[Cell 12])</f>
        <v>24889</v>
      </c>
      <c r="N61" s="149">
        <f>SUBTOTAL(109,Sep17Data[Cell 13])</f>
        <v>321</v>
      </c>
      <c r="O61" s="149">
        <f>SUBTOTAL(109,Sep17Data[Cell 14])</f>
        <v>13241</v>
      </c>
      <c r="P61" s="149">
        <f>SUBTOTAL(109,Sep17Data[Cell 15])</f>
        <v>1948553</v>
      </c>
      <c r="Q61" s="149">
        <f>SUBTOTAL(109,Sep17Data[Cell 16])</f>
        <v>24878</v>
      </c>
      <c r="R61" s="149">
        <f>SUBTOTAL(109,Sep17Data[Cell 17])</f>
        <v>10590</v>
      </c>
      <c r="S61" s="149">
        <f>SUBTOTAL(109,Sep17Data[Cell 18])</f>
        <v>3981588</v>
      </c>
      <c r="T61" s="149">
        <f>SUBTOTAL(109,Sep17Data[Cell 19])</f>
        <v>58725</v>
      </c>
      <c r="U61" s="149">
        <f>SUBTOTAL(109,Sep17Data[Cell 20])</f>
        <v>31276</v>
      </c>
      <c r="V61" s="149">
        <f>SUBTOTAL(109,Sep17Data[Cell 21])</f>
        <v>13562</v>
      </c>
      <c r="W61" s="150"/>
      <c r="X61" s="150"/>
      <c r="Y61" s="150"/>
      <c r="Z61" s="149">
        <f>SUBTOTAL(109,Sep17Data[Cell 25])</f>
        <v>2133735</v>
      </c>
      <c r="AA61" s="149">
        <f>SUBTOTAL(109,Sep17Data[Cell 26])</f>
        <v>2133735</v>
      </c>
      <c r="AB61" s="149">
        <f>SUBTOTAL(109,Sep17Data[Cell 27])</f>
        <v>756</v>
      </c>
      <c r="AC61" s="149">
        <f>SUBTOTAL(109,Sep17Data[Cell 28])</f>
        <v>551003332</v>
      </c>
      <c r="AD61" s="149">
        <f>SUBTOTAL(109,Sep17Data[Cell 29])</f>
        <v>5128839</v>
      </c>
      <c r="AE61" s="149">
        <f>SUBTOTAL(109,Sep17Data[Cell 30])</f>
        <v>556132171</v>
      </c>
      <c r="AG61" s="137">
        <v>1128670912</v>
      </c>
      <c r="AY61" s="128"/>
      <c r="AZ61" s="128"/>
    </row>
    <row r="62" spans="1:52" s="127" customFormat="1" ht="10.5" customHeight="1">
      <c r="A62" s="138"/>
      <c r="B62" s="139"/>
      <c r="C62" s="139"/>
      <c r="D62" s="139"/>
      <c r="E62" s="139"/>
      <c r="F62" s="139"/>
      <c r="G62" s="139"/>
      <c r="H62" s="139"/>
      <c r="I62" s="139"/>
      <c r="J62" s="139"/>
      <c r="K62" s="139"/>
      <c r="L62" s="139"/>
      <c r="M62" s="139"/>
      <c r="N62" s="139"/>
      <c r="O62" s="139"/>
      <c r="P62" s="139"/>
      <c r="Q62" s="139"/>
      <c r="R62" s="139"/>
      <c r="S62" s="139"/>
      <c r="T62" s="139"/>
      <c r="U62" s="139"/>
      <c r="V62" s="139"/>
      <c r="W62" s="139"/>
      <c r="X62" s="139"/>
      <c r="Y62" s="139"/>
      <c r="Z62" s="139"/>
      <c r="AA62" s="139"/>
      <c r="AB62" s="139"/>
      <c r="AC62" s="139"/>
      <c r="AD62" s="139"/>
      <c r="AE62" s="139"/>
      <c r="AY62" s="128"/>
      <c r="AZ62" s="128"/>
    </row>
  </sheetData>
  <conditionalFormatting sqref="B3:AE60">
    <cfRule type="containsBlanks" dxfId="133" priority="2">
      <formula>LEN(TRIM(B3))=0</formula>
    </cfRule>
  </conditionalFormatting>
  <dataValidations count="30">
    <dataValidation allowBlank="1" prompt="Part C.  VALUE OF BENEFIT ISSUANCES DURING THE MONTH_x000a_ Item 20. Total_x000a_ Column Total" sqref="AE2"/>
    <dataValidation allowBlank="1" prompt="Part C.  VALUE OF BENEFIT ISSUANCES DURING THE MONTH_x000a_ Item 19. Value of State benefit issuances_x000a_ Column Total" sqref="AD2"/>
    <dataValidation allowBlank="1" prompt="Part C.  VALUE OF BENEFIT ISSUANCES DURING THE MONTH_x000a_ Item 18. Value of Federal benefit issuances_x000a_ Column Total" sqref="AC2"/>
    <dataValidation allowBlank="1" prompt="Part B.  ISSUANCES DURING THE MONTH_x000a_ Item 17. EBT Converted to Coupons _x000a_ Column Total" sqref="AB2"/>
    <dataValidation allowBlank="1" prompt="Part B.  ISSUANCES DURING THE MONTH_x000a_ Item 16. Total _x000a_ Column Total" sqref="AA2"/>
    <dataValidation allowBlank="1" prompt="Part B.  ISSUANCES DURING THE MONTH_x000a_ Item 15. EBT Issuances _x000a_ Column Total" sqref="Z2"/>
    <dataValidation allowBlank="1" prompt="Part B.  ISSUANCES DURING THE MONTH_x000a_ Item 14. Over the Counter_x000a_ Column Total" sqref="Y2"/>
    <dataValidation allowBlank="1" prompt="Part B.  ISSUANCES DURING THE MONTH_x000a_ Item 13. Contracted Over the Counter_x000a_ Column Total" sqref="X2"/>
    <dataValidation allowBlank="1" prompt="Part B.  ISSUANCES DURING THE MONTH_x000a_ Item 12. Mail_x000a_ Column Total" sqref="W2"/>
    <dataValidation allowBlank="1" prompt="Part A.  PARTICIPATION DURING THE MONTH_x000a_ Item 11. Number of persons in state only households _x000a_ Column Total" sqref="V2"/>
    <dataValidation allowBlank="1" prompt="Part A.  PARTICIPATION DURING THE MONTH_x000a_ Item 10. Number of federal and state persons in federal/state households (State)_x000a_ Column Total" sqref="U2"/>
    <dataValidation allowBlank="1" prompt="Part A.  PARTICIPATION DURING THE MONTH_x000a_ Item 9. Number of federal and state persons in federal/state households (Federal)_x000a_ Column Total" sqref="T2"/>
    <dataValidation allowBlank="1" prompt="Part A.  PARTICIPATION DURING THE MONTH_x000a_ Item 8. Number of persons in federal only households _x000a_ Column Total" sqref="S2"/>
    <dataValidation allowBlank="1" prompt="Part A.  PARTICIPATION DURING THE MONTH_x000a_ Item 7. Number of Households (State)_x000a_ Column Total" sqref="R2"/>
    <dataValidation allowBlank="1" prompt="Part A.  PARTICIPATION DURING THE MONTH_x000a_ Item 6. Number of Households (Federal/State)_x000a_ Column Total" sqref="Q2"/>
    <dataValidation allowBlank="1" prompt="Part A.  PARTICIPATION DURING THE MONTH_x000a_ Item 5. Number of Households (Federal)_x000a_ Column Total" sqref="P2"/>
    <dataValidation allowBlank="1" prompt="Part A.  PARTICIPATION DURING THE MONTH_x000a_ Item 4. Number of persons in state only households _x000a_ Column B.  Non-Public Assistance" sqref="O2"/>
    <dataValidation allowBlank="1" prompt="Part A.  PARTICIPATION DURING THE MONTH_x000a_ Item 4. Number of persons in state only households _x000a_ Column A.  Public Assistance" sqref="N2"/>
    <dataValidation allowBlank="1" prompt="Part A.  PARTICIPATION DURING THE MONTH_x000a_ Item 3. Number of federal and state persons in federal/state households (State)_x000a_ Column B.  Non-Public Assistance" sqref="M2"/>
    <dataValidation allowBlank="1" prompt="Part A.  PARTICIPATION DURING THE MONTH_x000a_ Item 3. Number of federal and state persons in federal/state households (Federal)_x000a_ Column B.  Non-Public Assistance" sqref="L2"/>
    <dataValidation allowBlank="1" prompt="Part A.  PARTICIPATION DURING THE MONTH_x000a_ Item 3. Number of federal and state persons in federal/state households (State)_x000a_ Column A.  Public Assistance" sqref="K2"/>
    <dataValidation allowBlank="1" prompt="Part A.  PARTICIPATION DURING THE MONTH_x000a_ Item 3. Number of federal and state persons in federal/state households (Federal)_x000a_ Column A.  Public Assistance" sqref="J2"/>
    <dataValidation allowBlank="1" prompt="Part A.  PARTICIPATION DURING THE MONTH_x000a_ Item 2. Number of persons in federal only households _x000a_ Column B.  Non-Public Assistance" sqref="I2"/>
    <dataValidation allowBlank="1" prompt="Part A.  PARTICIPATION DURING THE MONTH_x000a_ Item 2. Number of persons in federal only households _x000a_ Column A.  Public Assistance" sqref="H2"/>
    <dataValidation allowBlank="1" prompt="Part A.  PARTICIPATION DURING THE MONTH_x000a_ Item 1. Number of State Households_x000a_ Column B.  Non-Public Assistance" sqref="G2"/>
    <dataValidation allowBlank="1" prompt="Part A.  PARTICIPATION DURING THE MONTH_x000a_ Item 1. Number of Federal/State Households _x000a_ Column B.  Non-Public Assistance" sqref="F2"/>
    <dataValidation allowBlank="1" prompt="Part A.  PARTICIPATION DURING THE MONTH_x000a_ Item 1. Number of Federal Households_x000a_ Column B.  Non-Public Assistance" sqref="E2"/>
    <dataValidation allowBlank="1" prompt="Part A.  PARTICIPATION DURING THE MONTH_x000a_ Item 1. Number of State Households _x000a_ Column A.  Public Assistance" sqref="D2"/>
    <dataValidation allowBlank="1" prompt="Part A.  PARTICIPATION DURING THE MONTH_x000a_ Item 1. Number of Federal/State Households _x000a_ Column A.  Public Assistance" sqref="C2"/>
    <dataValidation allowBlank="1" prompt="Part A.  PARTICIPATION DURING THE MONTH_x000a_ Item 1. Number of Federal Households _x000a_ Column A.  Public Assistance" sqref="B2"/>
  </dataValidations>
  <hyperlinks>
    <hyperlink ref="B2" location="'DataDictionary'!A3" display="Cell 1"/>
    <hyperlink ref="C2" location="'DataDictionary'!A4" display="Cell 2"/>
    <hyperlink ref="D2" location="'DataDictionary'!A5" display="Cell 3"/>
    <hyperlink ref="E2" location="'DataDictionary'!A6" display="Cell 4"/>
    <hyperlink ref="F2" location="'DataDictionary'!A7" display="Cell 5"/>
    <hyperlink ref="G2" location="'DataDictionary'!A8" display="Cell 6"/>
    <hyperlink ref="H2" location="'DataDictionary'!A9" display="Cell 7"/>
    <hyperlink ref="I2" location="'DataDictionary'!A10" display="Cell 8"/>
    <hyperlink ref="J2" location="'DataDictionary'!A11" display="Cell 9"/>
    <hyperlink ref="K2" location="'DataDictionary'!A12" display="Cell 10"/>
    <hyperlink ref="L2" location="'DataDictionary'!A13" display="Cell 11"/>
    <hyperlink ref="M2" location="'DataDictionary'!A14" display="Cell 12"/>
    <hyperlink ref="N2" location="'DataDictionary'!A15" display="Cell 13"/>
    <hyperlink ref="O2" location="'DataDictionary'!A16" display="Cell 14"/>
    <hyperlink ref="P2" location="'DataDictionary'!A17" display="Cell 15"/>
    <hyperlink ref="Q2" location="'DataDictionary'!A18" display="Cell 16"/>
    <hyperlink ref="R2" location="'DataDictionary'!A19" display="Cell 17"/>
    <hyperlink ref="S2" location="'DataDictionary'!A20" display="Cell 18"/>
    <hyperlink ref="T2" location="'DataDictionary'!A21" display="Cell 19"/>
    <hyperlink ref="U2" location="'DataDictionary'!A22" display="Cell 20"/>
    <hyperlink ref="V2" location="'DataDictionary'!A23" display="Cell 21"/>
    <hyperlink ref="W2" location="'DataDictionary'!A24" display="Cell 22"/>
    <hyperlink ref="X2" location="'DataDictionary'!A25" display="Cell 23"/>
    <hyperlink ref="Y2" location="'DataDictionary'!A26" display="Cell 24"/>
    <hyperlink ref="Z2" location="'DataDictionary'!A27" display="Cell 25"/>
    <hyperlink ref="AA2" location="'DataDictionary'!A28" display="Cell 26"/>
    <hyperlink ref="AB2" location="'DataDictionary'!A29" display="Cell 27"/>
    <hyperlink ref="AC2" location="'DataDictionary'!A30" display="Cell 28"/>
    <hyperlink ref="AD2" location="'DataDictionary'!A31" display="Cell 29"/>
    <hyperlink ref="AE2" location="'DataDictionary'!A32" display="Cell 30"/>
  </hyperlinks>
  <printOptions horizontalCentered="1" verticalCentered="1"/>
  <pageMargins left="0.25" right="0.25" top="0.85" bottom="0.85" header="0.5" footer="0.5"/>
  <pageSetup scale="74" orientation="portrait" r:id="rId1"/>
  <headerFooter alignWithMargins="0">
    <oddHeader xml:space="preserve">&amp;C&amp;"Arial,Bold"Food Stamp Program Participation and Benefit Insurance Report (DFA 256)
</oddHeader>
    <oddFooter>&amp;L&amp;"Arial,Regular"CDSS, Data Systems and Survey Design Bureau &amp;C&amp;"Arial,Regular"Page &amp;P of &amp;N</oddFooter>
  </headerFooter>
  <colBreaks count="5" manualBreakCount="5">
    <brk id="10" max="61" man="1"/>
    <brk id="19" max="61" man="1"/>
    <brk id="28" max="61" man="1"/>
    <brk id="33" max="66" man="1"/>
    <brk id="43" max="1048575" man="1"/>
  </colBreaks>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Release Summary</vt:lpstr>
      <vt:lpstr>DataDictionary</vt:lpstr>
      <vt:lpstr>Jul17 Statewide</vt:lpstr>
      <vt:lpstr>Jul17</vt:lpstr>
      <vt:lpstr>Aug17 Statewide</vt:lpstr>
      <vt:lpstr>Aug17</vt:lpstr>
      <vt:lpstr>Sep17 Statewide</vt:lpstr>
      <vt:lpstr>Sep17</vt:lpstr>
      <vt:lpstr>'Aug17'!Print_Area</vt:lpstr>
      <vt:lpstr>'Aug17 Statewide'!Print_Area</vt:lpstr>
      <vt:lpstr>DataDictionary!Print_Area</vt:lpstr>
      <vt:lpstr>'Jul17'!Print_Area</vt:lpstr>
      <vt:lpstr>'Jul17 Statewide'!Print_Area</vt:lpstr>
      <vt:lpstr>'Sep17'!Print_Area</vt:lpstr>
      <vt:lpstr>'Sep17 Statewide'!Print_Area</vt:lpstr>
      <vt:lpstr>TitleRegion1.a2.ae61.4</vt:lpstr>
      <vt:lpstr>TitleRegion1.a2.ae61.6</vt:lpstr>
      <vt:lpstr>TitleRegion1.a2.ae61.8</vt:lpstr>
      <vt:lpstr>TitleRegion1.a2.d32.2</vt:lpstr>
      <vt:lpstr>TitleRegion1.a4.c16.1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Jacquelyn Alvarez</dc:creator>
  <cp:lastModifiedBy>Jacquelyn Neri</cp:lastModifiedBy>
  <cp:lastPrinted>2017-11-06T17:16:30Z</cp:lastPrinted>
  <dcterms:created xsi:type="dcterms:W3CDTF">2017-11-02T14:21:18Z</dcterms:created>
  <dcterms:modified xsi:type="dcterms:W3CDTF">2017-11-06T17:16:40Z</dcterms:modified>
</cp:coreProperties>
</file>