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8CFC26AC-34F9-4EEB-AFF0-F633AD1D2F06}" xr6:coauthVersionLast="31" xr6:coauthVersionMax="31" xr10:uidLastSave="{00000000-0000-0000-0000-000000000000}"/>
  <bookViews>
    <workbookView xWindow="0" yWindow="0" windowWidth="22260" windowHeight="981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1" i="1" l="1"/>
  <c r="B27" i="1"/>
  <c r="B26" i="1"/>
  <c r="B28" i="1"/>
  <c r="C29" i="1"/>
  <c r="B25" i="1"/>
  <c r="B23" i="1"/>
  <c r="U27" i="1" l="1"/>
  <c r="O10" i="1" l="1"/>
  <c r="R9" i="1"/>
  <c r="O9" i="1"/>
  <c r="O8" i="1"/>
  <c r="N8" i="1"/>
  <c r="R8" i="1"/>
  <c r="R7" i="1"/>
  <c r="R3" i="1"/>
  <c r="R4" i="1"/>
  <c r="R5" i="1"/>
  <c r="R6" i="1"/>
  <c r="R2" i="1"/>
  <c r="Q3" i="1"/>
  <c r="Q4" i="1"/>
  <c r="Q5" i="1"/>
  <c r="Q6" i="1"/>
  <c r="Q2" i="1"/>
  <c r="P3" i="1"/>
  <c r="P4" i="1"/>
  <c r="P5" i="1"/>
  <c r="P6" i="1"/>
  <c r="P2" i="1"/>
  <c r="O7" i="1"/>
  <c r="N7" i="1"/>
  <c r="L33" i="1"/>
  <c r="L32" i="1"/>
  <c r="K31" i="1"/>
  <c r="K30" i="1"/>
  <c r="K28" i="1"/>
  <c r="K27" i="1"/>
  <c r="K26" i="1"/>
  <c r="K25" i="1"/>
  <c r="K24" i="1"/>
  <c r="K23" i="1"/>
  <c r="F11" i="1"/>
  <c r="F10" i="1"/>
  <c r="G4" i="1"/>
  <c r="H4" i="1" s="1"/>
  <c r="G8" i="1"/>
  <c r="H8" i="1" s="1"/>
  <c r="F9" i="1"/>
  <c r="G5" i="1" s="1"/>
  <c r="H5" i="1" s="1"/>
  <c r="C25" i="1"/>
  <c r="B24" i="1"/>
  <c r="B22" i="1"/>
  <c r="G7" i="1" l="1"/>
  <c r="H7" i="1" s="1"/>
  <c r="G3" i="1"/>
  <c r="H3" i="1" s="1"/>
  <c r="G6" i="1"/>
  <c r="H6" i="1" s="1"/>
  <c r="G2" i="1"/>
  <c r="H2" i="1" s="1"/>
  <c r="H9" i="1" s="1"/>
  <c r="I9" i="1" s="1"/>
</calcChain>
</file>

<file path=xl/sharedStrings.xml><?xml version="1.0" encoding="utf-8"?>
<sst xmlns="http://schemas.openxmlformats.org/spreadsheetml/2006/main" count="63" uniqueCount="39">
  <si>
    <t>Mean</t>
  </si>
  <si>
    <t>Median</t>
  </si>
  <si>
    <t>Mode</t>
  </si>
  <si>
    <t>Std.Dev of popu</t>
  </si>
  <si>
    <t>1st Quartile</t>
  </si>
  <si>
    <t>3rd Quartile</t>
  </si>
  <si>
    <t>mean xbar</t>
  </si>
  <si>
    <t>x</t>
  </si>
  <si>
    <t>x - xbar</t>
  </si>
  <si>
    <t>x-cbar squared</t>
  </si>
  <si>
    <t xml:space="preserve">Variance </t>
  </si>
  <si>
    <t>sd</t>
  </si>
  <si>
    <t xml:space="preserve">pharmaceutical </t>
  </si>
  <si>
    <t>Minimum</t>
  </si>
  <si>
    <t>Maximum</t>
  </si>
  <si>
    <t>Q1</t>
  </si>
  <si>
    <t>Q2</t>
  </si>
  <si>
    <t>Q3</t>
  </si>
  <si>
    <t>IQR = Q3-Q1</t>
  </si>
  <si>
    <t>1.5IQR</t>
  </si>
  <si>
    <t>Lower</t>
  </si>
  <si>
    <t>Upper</t>
  </si>
  <si>
    <t>y</t>
  </si>
  <si>
    <t>xbar</t>
  </si>
  <si>
    <t>x-xbar</t>
  </si>
  <si>
    <t>y-ybar</t>
  </si>
  <si>
    <t>Cov</t>
  </si>
  <si>
    <t>Stddev</t>
  </si>
  <si>
    <t>Coe</t>
  </si>
  <si>
    <t>From Excel COV</t>
  </si>
  <si>
    <t xml:space="preserve">A </t>
  </si>
  <si>
    <t xml:space="preserve">B </t>
  </si>
  <si>
    <t>AB</t>
  </si>
  <si>
    <t xml:space="preserve">O </t>
  </si>
  <si>
    <t>A</t>
  </si>
  <si>
    <t>BloodGrp</t>
  </si>
  <si>
    <t xml:space="preserve">Population median </t>
  </si>
  <si>
    <t>Q1-1.5*IQR</t>
  </si>
  <si>
    <t>Q3+1.5*IQR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</si>
</sst>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0212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  <xf numFmtId="2" fontId="0" fillId="2" borderId="0" xfId="0" applyNumberForma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3"/>
  <sheetViews>
    <sheetView tabSelected="1" topLeftCell="F1" workbookViewId="0">
      <selection activeCell="T15" sqref="T15"/>
    </sheetView>
  </sheetViews>
  <sheetFormatPr defaultRowHeight="15" x14ac:dyDescent="0.25"/>
  <cols>
    <col min="10" max="10" width="19.5703125" customWidth="1"/>
    <col min="11" max="11" width="15.42578125" customWidth="1"/>
    <col min="14" max="14" width="21.42578125" customWidth="1"/>
  </cols>
  <sheetData>
    <row r="1" spans="1:21" x14ac:dyDescent="0.25">
      <c r="F1" t="s">
        <v>7</v>
      </c>
      <c r="G1" t="s">
        <v>8</v>
      </c>
      <c r="H1" t="s">
        <v>9</v>
      </c>
      <c r="K1" t="s">
        <v>12</v>
      </c>
      <c r="N1" t="s">
        <v>7</v>
      </c>
      <c r="O1" t="s">
        <v>22</v>
      </c>
      <c r="P1" t="s">
        <v>24</v>
      </c>
      <c r="Q1" t="s">
        <v>25</v>
      </c>
      <c r="U1" t="s">
        <v>35</v>
      </c>
    </row>
    <row r="2" spans="1:21" ht="15.75" x14ac:dyDescent="0.25">
      <c r="B2" s="5">
        <v>18</v>
      </c>
      <c r="C2">
        <v>20</v>
      </c>
      <c r="F2">
        <v>30</v>
      </c>
      <c r="G2">
        <f>F2-$F$9</f>
        <v>-8</v>
      </c>
      <c r="H2">
        <f>G2*G2</f>
        <v>64</v>
      </c>
      <c r="K2">
        <v>608</v>
      </c>
      <c r="N2" s="1">
        <v>6</v>
      </c>
      <c r="O2">
        <v>6</v>
      </c>
      <c r="P2">
        <f>N2-$N$7</f>
        <v>-10</v>
      </c>
      <c r="Q2">
        <f>O2-$O$7</f>
        <v>-4</v>
      </c>
      <c r="R2">
        <f>P2*Q2</f>
        <v>40</v>
      </c>
      <c r="U2" t="s">
        <v>34</v>
      </c>
    </row>
    <row r="3" spans="1:21" x14ac:dyDescent="0.25">
      <c r="B3" s="6">
        <v>20</v>
      </c>
      <c r="C3">
        <v>25</v>
      </c>
      <c r="F3">
        <v>30</v>
      </c>
      <c r="G3">
        <f t="shared" ref="G3:G8" si="0">F3-$F$9</f>
        <v>-8</v>
      </c>
      <c r="H3">
        <f t="shared" ref="H3:H8" si="1">G3*G3</f>
        <v>64</v>
      </c>
      <c r="K3">
        <v>739</v>
      </c>
      <c r="N3">
        <v>11</v>
      </c>
      <c r="O3">
        <v>9</v>
      </c>
      <c r="P3">
        <f t="shared" ref="P3:P6" si="2">N3-$N$7</f>
        <v>-5</v>
      </c>
      <c r="Q3">
        <f t="shared" ref="Q3:Q6" si="3">O3-$O$7</f>
        <v>-1</v>
      </c>
      <c r="R3">
        <f t="shared" ref="R3:R6" si="4">P3*Q3</f>
        <v>5</v>
      </c>
      <c r="U3" t="s">
        <v>34</v>
      </c>
    </row>
    <row r="4" spans="1:21" x14ac:dyDescent="0.25">
      <c r="B4" s="6">
        <v>25</v>
      </c>
      <c r="C4">
        <v>25</v>
      </c>
      <c r="F4">
        <v>34</v>
      </c>
      <c r="G4">
        <f t="shared" si="0"/>
        <v>-4</v>
      </c>
      <c r="H4">
        <f t="shared" si="1"/>
        <v>16</v>
      </c>
      <c r="K4">
        <v>1356</v>
      </c>
      <c r="N4">
        <v>15</v>
      </c>
      <c r="O4">
        <v>6</v>
      </c>
      <c r="P4">
        <f t="shared" si="2"/>
        <v>-1</v>
      </c>
      <c r="Q4">
        <f t="shared" si="3"/>
        <v>-4</v>
      </c>
      <c r="R4">
        <f t="shared" si="4"/>
        <v>4</v>
      </c>
      <c r="U4" t="s">
        <v>30</v>
      </c>
    </row>
    <row r="5" spans="1:21" x14ac:dyDescent="0.25">
      <c r="B5" s="6">
        <v>25</v>
      </c>
      <c r="C5">
        <v>25</v>
      </c>
      <c r="F5">
        <v>35</v>
      </c>
      <c r="G5">
        <f t="shared" si="0"/>
        <v>-3</v>
      </c>
      <c r="H5">
        <f t="shared" si="1"/>
        <v>9</v>
      </c>
      <c r="K5">
        <v>1374</v>
      </c>
      <c r="N5">
        <v>21</v>
      </c>
      <c r="O5">
        <v>17</v>
      </c>
      <c r="P5">
        <f t="shared" si="2"/>
        <v>5</v>
      </c>
      <c r="Q5">
        <f t="shared" si="3"/>
        <v>7</v>
      </c>
      <c r="R5">
        <f t="shared" si="4"/>
        <v>35</v>
      </c>
      <c r="U5" t="s">
        <v>30</v>
      </c>
    </row>
    <row r="6" spans="1:21" x14ac:dyDescent="0.25">
      <c r="A6" t="s">
        <v>15</v>
      </c>
      <c r="B6" s="6">
        <v>25</v>
      </c>
      <c r="C6">
        <v>26</v>
      </c>
      <c r="F6">
        <v>36</v>
      </c>
      <c r="G6">
        <f t="shared" si="0"/>
        <v>-2</v>
      </c>
      <c r="H6">
        <f t="shared" si="1"/>
        <v>4</v>
      </c>
      <c r="K6">
        <v>1850</v>
      </c>
      <c r="N6">
        <v>27</v>
      </c>
      <c r="O6">
        <v>12</v>
      </c>
      <c r="P6">
        <f t="shared" si="2"/>
        <v>11</v>
      </c>
      <c r="Q6">
        <f t="shared" si="3"/>
        <v>2</v>
      </c>
      <c r="R6">
        <f t="shared" si="4"/>
        <v>22</v>
      </c>
      <c r="U6" t="s">
        <v>30</v>
      </c>
    </row>
    <row r="7" spans="1:21" x14ac:dyDescent="0.25">
      <c r="B7" s="6">
        <v>26</v>
      </c>
      <c r="C7">
        <v>27</v>
      </c>
      <c r="F7">
        <v>43</v>
      </c>
      <c r="G7">
        <f t="shared" si="0"/>
        <v>5</v>
      </c>
      <c r="H7">
        <f t="shared" si="1"/>
        <v>25</v>
      </c>
      <c r="K7">
        <v>1872</v>
      </c>
      <c r="M7" t="s">
        <v>23</v>
      </c>
      <c r="N7" s="4">
        <f>AVERAGE(N2:N6)</f>
        <v>16</v>
      </c>
      <c r="O7" s="4">
        <f>AVERAGE(O2:O6)</f>
        <v>10</v>
      </c>
      <c r="R7">
        <f>SUM(R2:R6)</f>
        <v>106</v>
      </c>
      <c r="U7" t="s">
        <v>32</v>
      </c>
    </row>
    <row r="8" spans="1:21" x14ac:dyDescent="0.25">
      <c r="B8" s="6">
        <v>27</v>
      </c>
      <c r="C8">
        <v>27</v>
      </c>
      <c r="F8">
        <v>58</v>
      </c>
      <c r="G8">
        <f t="shared" si="0"/>
        <v>20</v>
      </c>
      <c r="H8">
        <f t="shared" si="1"/>
        <v>400</v>
      </c>
      <c r="K8">
        <v>2127</v>
      </c>
      <c r="M8" t="s">
        <v>27</v>
      </c>
      <c r="N8">
        <f>_xlfn.STDEV.S(N2:N6)</f>
        <v>8.2462112512353212</v>
      </c>
      <c r="O8">
        <f>_xlfn.STDEV.S(O2:O6)</f>
        <v>4.636809247747852</v>
      </c>
      <c r="Q8" t="s">
        <v>26</v>
      </c>
      <c r="R8">
        <f>R7/4</f>
        <v>26.5</v>
      </c>
      <c r="U8" t="s">
        <v>32</v>
      </c>
    </row>
    <row r="9" spans="1:21" x14ac:dyDescent="0.25">
      <c r="B9" s="6">
        <v>27</v>
      </c>
      <c r="C9">
        <v>28</v>
      </c>
      <c r="E9" t="s">
        <v>6</v>
      </c>
      <c r="F9" s="3">
        <f>AVERAGE(F2:F8)</f>
        <v>38</v>
      </c>
      <c r="H9">
        <f>SUM(H2:H8)</f>
        <v>582</v>
      </c>
      <c r="I9" s="3">
        <f>H9/6</f>
        <v>97</v>
      </c>
      <c r="K9">
        <v>2459</v>
      </c>
      <c r="N9" t="s">
        <v>29</v>
      </c>
      <c r="O9" s="3">
        <f>_xlfn.COVARIANCE.S(N2:N6,O2:O6)</f>
        <v>26.5</v>
      </c>
      <c r="Q9" t="s">
        <v>28</v>
      </c>
      <c r="R9" s="3">
        <f>R8/(N8*O8)</f>
        <v>0.69306215977987251</v>
      </c>
      <c r="U9" t="s">
        <v>32</v>
      </c>
    </row>
    <row r="10" spans="1:21" x14ac:dyDescent="0.25">
      <c r="B10" s="6">
        <v>28</v>
      </c>
      <c r="C10">
        <v>33</v>
      </c>
      <c r="E10" t="s">
        <v>10</v>
      </c>
      <c r="F10" s="3">
        <f>_xlfn.VAR.S(F2:F8)</f>
        <v>97</v>
      </c>
      <c r="K10">
        <v>2818</v>
      </c>
      <c r="O10">
        <f>CORREL(N2:N6,O2:O6)</f>
        <v>0.6930621597798724</v>
      </c>
      <c r="U10" t="s">
        <v>32</v>
      </c>
    </row>
    <row r="11" spans="1:21" x14ac:dyDescent="0.25">
      <c r="B11" s="8">
        <v>33</v>
      </c>
      <c r="C11">
        <v>36</v>
      </c>
      <c r="E11" t="s">
        <v>11</v>
      </c>
      <c r="F11" s="3">
        <f>_xlfn.STDEV.S(F2:F8)</f>
        <v>9.8488578017961039</v>
      </c>
      <c r="K11">
        <v>3653</v>
      </c>
      <c r="U11" t="s">
        <v>32</v>
      </c>
    </row>
    <row r="12" spans="1:21" x14ac:dyDescent="0.25">
      <c r="A12" t="s">
        <v>16</v>
      </c>
      <c r="B12" s="8">
        <v>36</v>
      </c>
      <c r="C12">
        <v>37</v>
      </c>
      <c r="K12">
        <v>4019</v>
      </c>
      <c r="U12" t="s">
        <v>31</v>
      </c>
    </row>
    <row r="13" spans="1:21" ht="15.75" x14ac:dyDescent="0.25">
      <c r="B13" s="7">
        <v>37</v>
      </c>
      <c r="C13" s="2">
        <v>38</v>
      </c>
      <c r="K13">
        <v>4341</v>
      </c>
      <c r="U13" t="s">
        <v>31</v>
      </c>
    </row>
    <row r="14" spans="1:21" x14ac:dyDescent="0.25">
      <c r="B14" s="7">
        <v>40</v>
      </c>
      <c r="C14">
        <v>40</v>
      </c>
      <c r="K14">
        <v>5794</v>
      </c>
      <c r="U14" t="s">
        <v>31</v>
      </c>
    </row>
    <row r="15" spans="1:21" x14ac:dyDescent="0.25">
      <c r="B15" s="7">
        <v>40</v>
      </c>
      <c r="C15">
        <v>40</v>
      </c>
      <c r="K15">
        <v>6452</v>
      </c>
      <c r="U15" t="s">
        <v>31</v>
      </c>
    </row>
    <row r="16" spans="1:21" x14ac:dyDescent="0.25">
      <c r="B16" s="7">
        <v>42</v>
      </c>
      <c r="C16">
        <v>42</v>
      </c>
      <c r="K16">
        <v>7478</v>
      </c>
      <c r="U16" t="s">
        <v>31</v>
      </c>
    </row>
    <row r="17" spans="1:21" x14ac:dyDescent="0.25">
      <c r="A17" t="s">
        <v>17</v>
      </c>
      <c r="B17" s="7">
        <v>45</v>
      </c>
      <c r="C17">
        <v>45</v>
      </c>
      <c r="K17">
        <v>8305</v>
      </c>
      <c r="U17" t="s">
        <v>31</v>
      </c>
    </row>
    <row r="18" spans="1:21" x14ac:dyDescent="0.25">
      <c r="B18" s="7">
        <v>46</v>
      </c>
      <c r="C18">
        <v>46</v>
      </c>
      <c r="K18">
        <v>8408</v>
      </c>
      <c r="U18" t="s">
        <v>33</v>
      </c>
    </row>
    <row r="19" spans="1:21" x14ac:dyDescent="0.25">
      <c r="B19" s="7">
        <v>48</v>
      </c>
      <c r="C19">
        <v>48</v>
      </c>
      <c r="K19">
        <v>8879</v>
      </c>
      <c r="U19" t="s">
        <v>33</v>
      </c>
    </row>
    <row r="20" spans="1:21" x14ac:dyDescent="0.25">
      <c r="B20" s="7">
        <v>53</v>
      </c>
      <c r="C20">
        <v>53</v>
      </c>
      <c r="K20">
        <v>10498</v>
      </c>
      <c r="U20" t="s">
        <v>33</v>
      </c>
    </row>
    <row r="21" spans="1:21" x14ac:dyDescent="0.25">
      <c r="B21" s="7">
        <v>54</v>
      </c>
      <c r="C21">
        <v>54</v>
      </c>
      <c r="K21">
        <v>11413</v>
      </c>
      <c r="U21" t="s">
        <v>33</v>
      </c>
    </row>
    <row r="22" spans="1:21" x14ac:dyDescent="0.25">
      <c r="A22" t="s">
        <v>0</v>
      </c>
      <c r="B22" s="3">
        <f>AVERAGE(B2:B21)</f>
        <v>34.75</v>
      </c>
      <c r="K22">
        <v>14138</v>
      </c>
      <c r="U22" t="s">
        <v>33</v>
      </c>
    </row>
    <row r="23" spans="1:21" x14ac:dyDescent="0.25">
      <c r="A23" t="s">
        <v>1</v>
      </c>
      <c r="B23">
        <f>MEDIAN(B2:B21)</f>
        <v>34.5</v>
      </c>
      <c r="J23" t="s">
        <v>1</v>
      </c>
      <c r="K23">
        <f>MEDIAN(K2:K22)</f>
        <v>4019</v>
      </c>
      <c r="U23" t="s">
        <v>33</v>
      </c>
    </row>
    <row r="24" spans="1:21" x14ac:dyDescent="0.25">
      <c r="A24" t="s">
        <v>2</v>
      </c>
      <c r="B24" s="3">
        <f>MODE(B4:B21)</f>
        <v>25</v>
      </c>
      <c r="J24" t="s">
        <v>13</v>
      </c>
      <c r="K24" s="3">
        <f>QUARTILE(K2:K22,0)</f>
        <v>608</v>
      </c>
      <c r="U24" t="s">
        <v>33</v>
      </c>
    </row>
    <row r="25" spans="1:21" x14ac:dyDescent="0.25">
      <c r="A25" t="s">
        <v>3</v>
      </c>
      <c r="B25">
        <f>_xlfn.STDEV.S(B2:B21)</f>
        <v>10.891208429399907</v>
      </c>
      <c r="C25">
        <f>_xlfn.STDEV.S(C2:C21)</f>
        <v>10.166379058341999</v>
      </c>
      <c r="J25" t="s">
        <v>15</v>
      </c>
      <c r="K25" s="3">
        <f>QUARTILE(K2:K22,1)</f>
        <v>1872</v>
      </c>
      <c r="U25" t="s">
        <v>33</v>
      </c>
    </row>
    <row r="26" spans="1:21" x14ac:dyDescent="0.25">
      <c r="A26" t="s">
        <v>4</v>
      </c>
      <c r="B26">
        <f>QUARTILE(B2:B21,1)</f>
        <v>25.75</v>
      </c>
      <c r="J26" t="s">
        <v>16</v>
      </c>
      <c r="K26" s="3">
        <f>QUARTILE(K$2:K$22,2)</f>
        <v>4019</v>
      </c>
    </row>
    <row r="27" spans="1:21" x14ac:dyDescent="0.25">
      <c r="A27" t="s">
        <v>5</v>
      </c>
      <c r="B27" s="9">
        <f>QUARTILE(B2:B22,3)</f>
        <v>42</v>
      </c>
      <c r="J27" t="s">
        <v>17</v>
      </c>
      <c r="K27" s="3">
        <f>QUARTILE(K$2:K$22,3)</f>
        <v>8305</v>
      </c>
      <c r="U27" s="10">
        <f>1-8/(24)</f>
        <v>0.66666666666666674</v>
      </c>
    </row>
    <row r="28" spans="1:21" x14ac:dyDescent="0.25">
      <c r="B28">
        <f>_xlfn.QUARTILE.EXC(B2:B21,1)</f>
        <v>25.25</v>
      </c>
      <c r="J28" t="s">
        <v>14</v>
      </c>
      <c r="K28">
        <f>QUARTILE(K2:K22,4)</f>
        <v>14138</v>
      </c>
    </row>
    <row r="29" spans="1:21" x14ac:dyDescent="0.25">
      <c r="A29" t="s">
        <v>36</v>
      </c>
      <c r="C29">
        <f>36</f>
        <v>36</v>
      </c>
    </row>
    <row r="30" spans="1:21" x14ac:dyDescent="0.25">
      <c r="J30" s="8" t="s">
        <v>18</v>
      </c>
      <c r="K30" s="3">
        <f>K27-K25</f>
        <v>6433</v>
      </c>
    </row>
    <row r="31" spans="1:21" x14ac:dyDescent="0.25">
      <c r="J31" t="s">
        <v>19</v>
      </c>
      <c r="K31">
        <f>6433*1.5</f>
        <v>9649.5</v>
      </c>
      <c r="R31" s="3">
        <f>0.8*(1-0.6)</f>
        <v>0.32000000000000006</v>
      </c>
    </row>
    <row r="32" spans="1:21" x14ac:dyDescent="0.25">
      <c r="J32" t="s">
        <v>20</v>
      </c>
      <c r="K32" s="8" t="s">
        <v>37</v>
      </c>
      <c r="L32" s="3">
        <f>K25-1.5*K30</f>
        <v>-7777.5</v>
      </c>
    </row>
    <row r="33" spans="10:12" x14ac:dyDescent="0.25">
      <c r="J33" t="s">
        <v>21</v>
      </c>
      <c r="K33" s="8" t="s">
        <v>38</v>
      </c>
      <c r="L33" s="3">
        <f>K27+1.5*K30</f>
        <v>17954.5</v>
      </c>
    </row>
  </sheetData>
  <sortState ref="U2:U25">
    <sortCondition ref="U2:U2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2019-12-11T18:32:43Z</dcterms:modified>
</cp:coreProperties>
</file>