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uardo\Documents\2022\UNICAMP\dissertation2022\test\Performance\"/>
    </mc:Choice>
  </mc:AlternateContent>
  <xr:revisionPtr revIDLastSave="0" documentId="13_ncr:1_{8334D250-7374-4733-8841-41275AED124A}" xr6:coauthVersionLast="47" xr6:coauthVersionMax="47" xr10:uidLastSave="{00000000-0000-0000-0000-000000000000}"/>
  <bookViews>
    <workbookView xWindow="20370" yWindow="-120" windowWidth="29040" windowHeight="15840" xr2:uid="{7AFB0866-A73C-4B5D-9101-C8521A6AE332}"/>
  </bookViews>
  <sheets>
    <sheet name="Performance" sheetId="1" r:id="rId1"/>
    <sheet name="PerformanceTxNumber" sheetId="6" r:id="rId2"/>
    <sheet name="aries" sheetId="3" r:id="rId3"/>
    <sheet name="City" sheetId="2" r:id="rId4"/>
    <sheet name="Stewards" sheetId="4" r:id="rId5"/>
    <sheet name="Trustees" sheetId="5" r:id="rId6"/>
  </sheets>
  <definedNames>
    <definedName name="Stewards" localSheetId="4">Stewards!$A$1:$K$5</definedName>
    <definedName name="Trustees" localSheetId="5">Trustees!$A$1:$C$9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64" i="3" l="1"/>
  <c r="A73" i="1"/>
  <c r="Q35" i="1"/>
  <c r="P35" i="1"/>
  <c r="Q34" i="1"/>
  <c r="P34" i="1"/>
  <c r="Q33" i="1"/>
  <c r="P33" i="1"/>
  <c r="Q32" i="1"/>
  <c r="P32" i="1"/>
  <c r="Q31" i="1"/>
  <c r="P31" i="1"/>
  <c r="Q30" i="1"/>
  <c r="P30" i="1"/>
  <c r="Q29" i="1"/>
  <c r="P29" i="1"/>
  <c r="Q28" i="1"/>
  <c r="P28" i="1"/>
  <c r="Q27" i="1"/>
  <c r="P27" i="1"/>
  <c r="Q26" i="1"/>
  <c r="P26" i="1"/>
  <c r="Q25" i="1"/>
  <c r="P25" i="1"/>
  <c r="Q24" i="1"/>
  <c r="P24" i="1"/>
  <c r="Q23" i="1"/>
  <c r="P23" i="1"/>
  <c r="Q22" i="1"/>
  <c r="P22" i="1"/>
  <c r="Q21" i="1"/>
  <c r="P21" i="1"/>
  <c r="Q69" i="1"/>
  <c r="P69" i="1"/>
  <c r="Q68" i="1"/>
  <c r="P68" i="1"/>
  <c r="Q67" i="1"/>
  <c r="P67" i="1"/>
  <c r="Q66" i="1"/>
  <c r="P66" i="1"/>
  <c r="Q65" i="1"/>
  <c r="P65" i="1"/>
  <c r="Q64" i="1"/>
  <c r="P64" i="1"/>
  <c r="Q63" i="1"/>
  <c r="P63" i="1"/>
  <c r="Q62" i="1"/>
  <c r="P62" i="1"/>
  <c r="Q61" i="1"/>
  <c r="P61" i="1"/>
  <c r="Q60" i="1"/>
  <c r="P60" i="1"/>
  <c r="Q59" i="1"/>
  <c r="P59" i="1"/>
  <c r="Q58" i="1"/>
  <c r="P58" i="1"/>
  <c r="Q57" i="1"/>
  <c r="P57" i="1"/>
  <c r="Q56" i="1"/>
  <c r="P56" i="1"/>
  <c r="Q55" i="1"/>
  <c r="P55" i="1"/>
  <c r="M10" i="3"/>
  <c r="K101" i="3"/>
  <c r="K99" i="3"/>
  <c r="Q52" i="1"/>
  <c r="P52" i="1"/>
  <c r="Q51" i="1"/>
  <c r="P51" i="1"/>
  <c r="Q50" i="1"/>
  <c r="P50" i="1"/>
  <c r="Q49" i="1"/>
  <c r="P49" i="1"/>
  <c r="Q48" i="1"/>
  <c r="P48" i="1"/>
  <c r="Q47" i="1"/>
  <c r="P47" i="1"/>
  <c r="Q46" i="1"/>
  <c r="P46" i="1"/>
  <c r="Q45" i="1"/>
  <c r="P45" i="1"/>
  <c r="Q44" i="1"/>
  <c r="P44" i="1"/>
  <c r="Q43" i="1"/>
  <c r="P43" i="1"/>
  <c r="Q42" i="1"/>
  <c r="P42" i="1"/>
  <c r="Q41" i="1"/>
  <c r="P41" i="1"/>
  <c r="Q40" i="1"/>
  <c r="P40" i="1"/>
  <c r="Q39" i="1"/>
  <c r="P39" i="1"/>
  <c r="Q38" i="1"/>
  <c r="P38" i="1"/>
  <c r="Q14" i="1"/>
  <c r="P14" i="1"/>
  <c r="Q9" i="1"/>
  <c r="P9" i="1"/>
  <c r="Q8" i="1"/>
  <c r="P8" i="1"/>
  <c r="Q11" i="1"/>
  <c r="P11" i="1"/>
  <c r="Q12" i="1"/>
  <c r="P12" i="1"/>
  <c r="Q10" i="1"/>
  <c r="P10" i="1"/>
  <c r="Q18" i="1"/>
  <c r="Q17" i="1"/>
  <c r="Q16" i="1"/>
  <c r="Q15" i="1"/>
  <c r="Q13" i="1"/>
  <c r="Q7" i="1"/>
  <c r="Q6" i="1"/>
  <c r="Q5" i="1"/>
  <c r="Q4" i="1"/>
  <c r="P18" i="1"/>
  <c r="P17" i="1"/>
  <c r="P16" i="1"/>
  <c r="P15" i="1"/>
  <c r="P13" i="1"/>
  <c r="P7" i="1"/>
  <c r="P6" i="1"/>
  <c r="P5" i="1"/>
  <c r="P4" i="1"/>
  <c r="B21" i="2"/>
  <c r="B17" i="2"/>
  <c r="B18" i="2" s="1"/>
  <c r="B20" i="2" s="1"/>
  <c r="D3" i="2"/>
  <c r="B6" i="2" s="1"/>
  <c r="B12" i="2" l="1"/>
  <c r="B13" i="2" s="1"/>
  <c r="B7" i="2"/>
  <c r="B8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854B7CB-6A99-4659-8696-C6CEDA400C1C}" name="Stewards" type="6" refreshedVersion="7" background="1" saveData="1">
    <textPr codePage="850" sourceFile="C:\Users\Eduardo\Documents\2022\UNICAMP\dissertation2022\test\genesisFile\Stewards.csv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8FF04F8A-C035-4F46-8C64-D21F2193F06D}" name="Trustees" type="6" refreshedVersion="7" background="1" saveData="1">
    <textPr codePage="850" sourceFile="C:\Users\Eduardo\Documents\2022\UNICAMP\dissertation2022\test\genesisFile\Trustees.csv" tab="0" comma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<sst xmlns="http://schemas.openxmlformats.org/spreadsheetml/2006/main" count="685" uniqueCount="242">
  <si>
    <t>Name</t>
  </si>
  <si>
    <t>Succ</t>
  </si>
  <si>
    <t>Fail</t>
  </si>
  <si>
    <t>Send Rate(TPS)</t>
  </si>
  <si>
    <t>Max Latency(s)</t>
  </si>
  <si>
    <t>Min Latency (s)</t>
  </si>
  <si>
    <t>Avg Latency(s)</t>
  </si>
  <si>
    <t>readAsset</t>
  </si>
  <si>
    <t>workers</t>
  </si>
  <si>
    <t>txNumber</t>
  </si>
  <si>
    <t>transactionLoad</t>
  </si>
  <si>
    <t>assets</t>
  </si>
  <si>
    <t>Campinas</t>
  </si>
  <si>
    <t>residencias</t>
  </si>
  <si>
    <t>População</t>
  </si>
  <si>
    <t>city 100k</t>
  </si>
  <si>
    <t>Consulta  DB</t>
  </si>
  <si>
    <t>HM</t>
  </si>
  <si>
    <t xml:space="preserve">uses internet </t>
  </si>
  <si>
    <t>dimension of ionternet use amount variety nd types</t>
  </si>
  <si>
    <t>IBGE | Projeção da população</t>
  </si>
  <si>
    <t>IBGE Censo 2010</t>
  </si>
  <si>
    <t>how many people per residence</t>
  </si>
  <si>
    <t>people responsible for payment</t>
  </si>
  <si>
    <t>how many people use internet</t>
  </si>
  <si>
    <t>HMM</t>
  </si>
  <si>
    <t>RETENTION TIME</t>
  </si>
  <si>
    <t>MIN</t>
  </si>
  <si>
    <t>10-14</t>
  </si>
  <si>
    <t>Number of concurrent visitor</t>
  </si>
  <si>
    <t>https://www.dotcom-monitor.com/wiki/knowledge-base/translating-analytics-to-concurrent-users/</t>
  </si>
  <si>
    <t>visits/hour</t>
  </si>
  <si>
    <t>Number of visit per minute</t>
  </si>
  <si>
    <t>visits/min</t>
  </si>
  <si>
    <t>visit duration</t>
  </si>
  <si>
    <t>min</t>
  </si>
  <si>
    <t>concurrent users</t>
  </si>
  <si>
    <t xml:space="preserve">steady accordingy to ethereum </t>
  </si>
  <si>
    <t>https://ycharts.com/indicators/ethereum_transactions_per_day</t>
  </si>
  <si>
    <t>think time, pacing</t>
  </si>
  <si>
    <t>https://www.loadview-testing.com/blog/load-testing-think-time-pacing-and-delays/</t>
  </si>
  <si>
    <t>tps calculator</t>
  </si>
  <si>
    <t>https://www.perfmatrix.com/tps-calculator/</t>
  </si>
  <si>
    <t>https://developer.ibm.com/tutorials/blockchain-performance-testing-smart-contracts-vscode-caliper/</t>
  </si>
  <si>
    <t xml:space="preserve">Latency (max/min/avg) </t>
  </si>
  <si>
    <t>statistics relating to the time taken in seconds between issuing a transaction and receiving a response</t>
  </si>
  <si>
    <t>Throughput</t>
  </si>
  <si>
    <t>the average number of transactions processed per second</t>
  </si>
  <si>
    <t>OUTPUT</t>
  </si>
  <si>
    <t>INPUT</t>
  </si>
  <si>
    <t>txDuration/txNumber</t>
  </si>
  <si>
    <t>a specifier for the length of the round, which may be duration or transaction based</t>
  </si>
  <si>
    <t>callback</t>
  </si>
  <si>
    <t>a workspace relative path to a user-defined test file for the smart contract that is being investigated</t>
  </si>
  <si>
    <t>chaincodeId</t>
  </si>
  <si>
    <t>the chaincode (smart contract) ID under test</t>
  </si>
  <si>
    <t>the number of transactions being processed by the SUT that is to be maintained</t>
  </si>
  <si>
    <t>https://hyperledger.github.io/caliper/v0.4.2/rate-controllers/</t>
  </si>
  <si>
    <t>tps</t>
  </si>
  <si>
    <t>the rate at which transactions are cumulatively sent to the SUT by all workers</t>
  </si>
  <si>
    <t>type</t>
  </si>
  <si>
    <t>fixed-rate</t>
  </si>
  <si>
    <t>db</t>
  </si>
  <si>
    <t>couchdb</t>
  </si>
  <si>
    <t>Formula</t>
  </si>
  <si>
    <t>Loadrunner: Understanding Transaction Per Second (TPS) | The Performance Engineer</t>
  </si>
  <si>
    <t>INPUT DATA TO CALIPER</t>
  </si>
  <si>
    <t>OUTPUT DATA FROM CALIPER</t>
  </si>
  <si>
    <t>Succ/Fail</t>
  </si>
  <si>
    <t>Send Rate</t>
  </si>
  <si>
    <t>Latency (max/min/avg)</t>
  </si>
  <si>
    <t>the round name, which correlates to the test round label from the benchmark configuration file</t>
  </si>
  <si>
    <t>the number of successful/failing transactions</t>
  </si>
  <si>
    <t>the rate at which Caliper issued the transactions</t>
  </si>
  <si>
    <t>Throughput (TPS)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</si>
  <si>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</si>
  <si>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</si>
  <si>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</si>
  <si>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</si>
  <si>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</si>
  <si>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</si>
  <si>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</si>
  <si>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</si>
  <si>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</si>
  <si>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</si>
  <si>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</si>
  <si>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</si>
  <si>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</si>
  <si>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</si>
  <si>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</si>
  <si>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</si>
  <si>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</si>
  <si>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TPS diff (H-L)/H</t>
  </si>
  <si>
    <t xml:space="preserve">Number of transactions to be run in a round.  </t>
  </si>
  <si>
    <t>https://hyperledger.github.io/caliper/v0.2/architecture/</t>
  </si>
  <si>
    <r>
      <t>test</t>
    </r>
    <r>
      <rPr>
        <sz val="11"/>
        <color theme="1"/>
        <rFont val="Calibri"/>
        <family val="2"/>
        <scheme val="minor"/>
      </rPr>
      <t>: The root level block that contains the benchmark test information.</t>
    </r>
  </si>
  <si>
    <r>
      <t>name</t>
    </r>
    <r>
      <rPr>
        <sz val="11"/>
        <color theme="1"/>
        <rFont val="Calibri"/>
        <family val="2"/>
        <scheme val="minor"/>
      </rPr>
      <t>: The name of the test, in this case, “basic-contract-benchmark”.</t>
    </r>
  </si>
  <si>
    <r>
      <t>description</t>
    </r>
    <r>
      <rPr>
        <sz val="11"/>
        <color theme="1"/>
        <rFont val="Calibri"/>
        <family val="2"/>
        <scheme val="minor"/>
      </rPr>
      <t>: A description for the benchmark, in this case, “A test benchmark”.</t>
    </r>
  </si>
  <si>
    <r>
      <t>workers</t>
    </r>
    <r>
      <rPr>
        <sz val="11"/>
        <color theme="1"/>
        <rFont val="Calibri"/>
        <family val="2"/>
        <scheme val="minor"/>
      </rPr>
      <t>: A set of keys used to define the number of workers (separate worker-client instances) used in the subsequent benchmark.</t>
    </r>
  </si>
  <si>
    <r>
      <t>rounds</t>
    </r>
    <r>
      <rPr>
        <sz val="11"/>
        <color theme="1"/>
        <rFont val="Calibri"/>
        <family val="2"/>
        <scheme val="minor"/>
      </rPr>
      <t>: An array of distinct test rounds that will be progressed sequentially. Rounds may be used to benchmark different smart contract methods or the same method in a different manner.</t>
    </r>
  </si>
  <si>
    <t>https://medium.com/coinmonks/hyperledger-fabric-blockchain-performance-benchmark-using-hyperleger-capiler-66d9a9af5cce</t>
  </si>
  <si>
    <r>
      <t>txNumber</t>
    </r>
    <r>
      <rPr>
        <sz val="11"/>
        <color theme="1"/>
        <rFont val="Calibri"/>
        <family val="2"/>
        <scheme val="minor"/>
      </rPr>
      <t xml:space="preserve"> which says the number of transactions to be executed.</t>
    </r>
  </si>
  <si>
    <t>https://medium.com/coinmonks/hyperledger-fabric-tps-identification-using-hyperledger-caliper-f7a5d070f647</t>
  </si>
  <si>
    <t xml:space="preserve"> config diff (E-H)/E</t>
  </si>
  <si>
    <t>leveldb</t>
  </si>
  <si>
    <t>x</t>
  </si>
  <si>
    <t>threads</t>
  </si>
  <si>
    <t>credentials</t>
  </si>
  <si>
    <t>total time</t>
  </si>
  <si>
    <t>TPS</t>
  </si>
  <si>
    <t>startup dur</t>
  </si>
  <si>
    <t>connect</t>
  </si>
  <si>
    <t>publish</t>
  </si>
  <si>
    <t>total runtime</t>
  </si>
  <si>
    <t>google1</t>
  </si>
  <si>
    <t>ic</t>
  </si>
  <si>
    <t>(300 timeout for all)</t>
  </si>
  <si>
    <t>(60 timeout for issuing)</t>
  </si>
  <si>
    <t>300 for the rest</t>
  </si>
  <si>
    <t>(60 timeout for issuing, also connection, receiving cred)</t>
  </si>
  <si>
    <t>?</t>
  </si>
  <si>
    <t>180 for all</t>
  </si>
  <si>
    <t>vmstat -s</t>
  </si>
  <si>
    <t>502840K</t>
  </si>
  <si>
    <t>latency</t>
  </si>
  <si>
    <t>30s timeout</t>
  </si>
  <si>
    <t>(240 timeout for all)</t>
  </si>
  <si>
    <t>IC</t>
  </si>
  <si>
    <t>30s</t>
  </si>
  <si>
    <t>receiveCred</t>
  </si>
  <si>
    <t>(270 timeout for all)</t>
  </si>
  <si>
    <t>not good yet</t>
  </si>
  <si>
    <t>prod</t>
  </si>
  <si>
    <t>test</t>
  </si>
  <si>
    <t>tcpdump</t>
  </si>
  <si>
    <t>free</t>
  </si>
  <si>
    <t>local</t>
  </si>
  <si>
    <t>VM</t>
  </si>
  <si>
    <t>timeout</t>
  </si>
  <si>
    <t>ledger</t>
  </si>
  <si>
    <t>3 NODES</t>
  </si>
  <si>
    <t>2 NODES</t>
  </si>
  <si>
    <t>Steward name</t>
  </si>
  <si>
    <t>Validator alias</t>
  </si>
  <si>
    <t>Node IP address</t>
  </si>
  <si>
    <t>Node port</t>
  </si>
  <si>
    <t>Client IP address</t>
  </si>
  <si>
    <t>Client port</t>
  </si>
  <si>
    <t>Validator verkey</t>
  </si>
  <si>
    <t>Validator BLS key</t>
  </si>
  <si>
    <t>Validator BLS POP</t>
  </si>
  <si>
    <t>Steward DID</t>
  </si>
  <si>
    <t>Steward verkey</t>
  </si>
  <si>
    <t>Sovrin Foundation</t>
  </si>
  <si>
    <t>FoundationBuilder</t>
  </si>
  <si>
    <t>50.112.53.5</t>
  </si>
  <si>
    <t>35.161.146.16</t>
  </si>
  <si>
    <t>GVvdyd7Y6hsBEy5yDDHjqkXgH8zW34K74RsxUiUCZDCE</t>
  </si>
  <si>
    <t>3gmhmqpPLqznZF3g3niodaHjbpsB6TEeE9SpgXgBnZJLmXgeRzJqTLajVwbhxrkomJFTFU4ohDC4ZRXKbUPCQywJuPAQnst8XBtCFredMECn4Z3goi1mNt5QVRdU8Ue2xMSkdLpsQMjCsNwYUsBguwXYUQnDXQXnHqRkK9qrivucQ5Z</t>
  </si>
  <si>
    <t>RHWacPhUNc9JWsGNdmWYHrAvvhsow399x3ttNKKLDpz9GkxxnTKxtiZqarkx4uP5ByTwF4kM8nZddFKWuzoKizVLttALQ2Sc2BNJfRzzUZMNeQSnESkKZ7U5vE2NhUDff6pjANczrrDAXd12AjSG61QADWdg8CVciZFYtEGmKepwzP</t>
  </si>
  <si>
    <t>V5qJo72nMeF7x3ci8Zv2WP</t>
  </si>
  <si>
    <t>~8gjR6mxPymhQV5pEERHYLJ</t>
  </si>
  <si>
    <t>Attinad Software</t>
  </si>
  <si>
    <t>vnode1</t>
  </si>
  <si>
    <t>206.189.143.34</t>
  </si>
  <si>
    <t>9Aj2LjQ2fwszJRSdZqg53q5e6ayScmtpeZyPGgKDswT8</t>
  </si>
  <si>
    <t>t5jtREu8au2dwFwtH6QWopmTGxu6qmJ3iSnk321yLgeu7mHQRXf2ZCBuez8KCAQvFZGqqAoy2FcYvDGCqQxRCz9qXKgiBtykzxjDjYu87JECwwddnktz5UabPfZmfu6EoDn4rFxvd4myPu2hksb5Z9GT6UeoEYi7Ub3yLFQ3xxaQXc</t>
  </si>
  <si>
    <t>QuHB7tiuFBPQ6zPkwHfMtjzWqXJBLACtfggm7zCRHHgdva18VN4tNg7LUU2FfKGQSLZz1M7oRxhhgJkZLL19aGvaHB2MPtnBWK9Hr8LMiwi95UjX3TVXJri4EvPjQ6UUvHrjZGUFvKQphPyVTMZBJwfkpGAGhpbTQuQpEH7f56m1X5</t>
  </si>
  <si>
    <t>FzAaV9Waa1DccDa72qwg13</t>
  </si>
  <si>
    <t>~D5bNaxMVhMzi2bFVzZRtmG</t>
  </si>
  <si>
    <t>Sita</t>
  </si>
  <si>
    <t>xsvalidatorec2irl</t>
  </si>
  <si>
    <t>52.209.6.196</t>
  </si>
  <si>
    <t>52.50.114.133</t>
  </si>
  <si>
    <t>DXn8PUYKZZkq8gC7CZ2PqwECzUs2bpxYiA5TWgoYARa7</t>
  </si>
  <si>
    <t>4ge1yEvjdcV6sDSqbevqPRWq72SgkZqLqfavBXC4LxnYh4QHFpHkrwzMNjpVefvhn1cgejHayXTfTE2Fhpu1grZreUajV36T6sT4BiewAisdEw59mjMxkp9teYDYLQqwPUFPgaGKDbFCUBEaNdAP4E8Q4UFiF13Qo5842pAY13mKC23</t>
  </si>
  <si>
    <t>R5PoEfWvni5BKvy7EbUbwFMQrsgcuzuU1ksxfvySH6FC5jpmisvcHMdVNik6LMvAeSdt6K4sTLrqnaaQCf5aCHkeTcQRgDVR7oFYgyZCkF953m4kSwUM9QHzqWZP89C6GkBx6VPuL1RgPahuBHDJHHiK73xLaEJzzFZtZZxwoWYABH</t>
  </si>
  <si>
    <t>QuCBjYx4CbGCiMcoqQg1y</t>
  </si>
  <si>
    <t>~NqriEDc1sz9yiY2ft2QGmx</t>
  </si>
  <si>
    <t>Danube Tech</t>
  </si>
  <si>
    <t>danube</t>
  </si>
  <si>
    <t>173.249.14.196</t>
  </si>
  <si>
    <t>207.180.207.73</t>
  </si>
  <si>
    <t>52muwfE7EjTGDKxiQCYWr58D8BcrgyKVjhHgRQdaLiMw</t>
  </si>
  <si>
    <t>3Vt8fxn7xg8n8pR872cvGWNuR7STFzFSPMftX96zF6871wYVTR27aspxGSeEtx9wj8g4D3GdCxHJbQ4FsxQz6TATQswiiZfxAVNjLLUci8WSH4t1GPx9CvGXB2uzDfVnnJyhhnASxJEbvykLUBBFG3fW4tMQixujpowUADz5jHm427u</t>
  </si>
  <si>
    <t>RJpXXLkjRRv9Lk8tJz8LTkhhC7RWjHQcB9CG8J8U8fXT6arTDMYc62zXtToBAmGkGu8Udsmo3Hh7mv4KB9JAf8ufGY9WsnppCVwar7zEXyBfLpCnDhvVcBAzkhRpHmqHygN24DeBu9aH6tw4uXxVJvRRGSbPtxjWa379BmfQWzXHCb</t>
  </si>
  <si>
    <t>VbPQNHsvoLZdaNU7fTBeFx</t>
  </si>
  <si>
    <t>~C8m3zsBqvEu1sHoeiGZpht</t>
  </si>
  <si>
    <t>Trustee name</t>
  </si>
  <si>
    <t>Trustee DID</t>
  </si>
  <si>
    <t>Trustee verkey</t>
  </si>
  <si>
    <t>Phil Windley</t>
  </si>
  <si>
    <t>NMjQb59rKTJXKNqVYfcZFi</t>
  </si>
  <si>
    <t>Ce9jZ2bQcLRCrY3eT5AbjsU5mXFa4jMF6dDSF21tyeFJ</t>
  </si>
  <si>
    <t>Jason Law</t>
  </si>
  <si>
    <t>K2ze2xR8MAxkQscdkboKnD</t>
  </si>
  <si>
    <t>~KhvZWs1QSS8bS1RxB55NE3</t>
  </si>
  <si>
    <t>Drummond Reed</t>
  </si>
  <si>
    <t>Jv4afJBghiuJ2tiZDduarJ</t>
  </si>
  <si>
    <t>AmKnoVceCaEHBCaDjtSYqwLLpmVQLBbZMgAZHfSyv936</t>
  </si>
  <si>
    <t>Peter Simpson</t>
  </si>
  <si>
    <t>JX29L7h6UpDNEThiaTYx9N</t>
  </si>
  <si>
    <t>AYmPQJTcpsH1YxRQUwwRgGzQVLFf8JRvmuS5LKNZN1gA</t>
  </si>
  <si>
    <t>Ron Amstutz</t>
  </si>
  <si>
    <t>7jJe9ArRfRchSKL2sYgFDj</t>
  </si>
  <si>
    <t>4fjHSUqU9RmeXWXHV6MnKFDtEyEcBUipovhNCDuei5XW</t>
  </si>
  <si>
    <t>Mawaki Chango</t>
  </si>
  <si>
    <t>CPU9r7iLSXcSdn79FzbUvQ</t>
  </si>
  <si>
    <t>7CyhcN7gsqo9VxAV1V7ZhiqTetAadY2S4QYcUdo3Uh4p</t>
  </si>
  <si>
    <t>Mike Bailey</t>
  </si>
  <si>
    <t>6feBTywcmJUriqqnGc1zSJ</t>
  </si>
  <si>
    <t>~EpnvDMWiFSSu1YksE1Cg3n</t>
  </si>
  <si>
    <t>Lynn Bendixsen</t>
  </si>
  <si>
    <t>5M3i1PbpvEQmTk25EmAY6N</t>
  </si>
  <si>
    <t>~7iwFwParUgTffA22Q5Tgvg</t>
  </si>
  <si>
    <t>63fTepiAQQ794fSES2KRjy</t>
  </si>
  <si>
    <t>~Qew7n5Zevc8JED1bGjEWtJ</t>
  </si>
  <si>
    <t>LeewTa4VnJe3RmTDX2sDZA</t>
  </si>
  <si>
    <t>~RWCB8hw36qqV7gEgVsGs8g</t>
  </si>
  <si>
    <t>4qPq5LSovY5oHCWeXuqUYP</t>
  </si>
  <si>
    <t>~4EY13RqRV5KwnWRAxVqQW5</t>
  </si>
  <si>
    <t>373Hs731TSVS44qr5mbYUK</t>
  </si>
  <si>
    <t>~3w7pbjoRTThPdtjtv9vz1T</t>
  </si>
  <si>
    <t>Eduardo Ito</t>
  </si>
  <si>
    <t>Nelson Kayo</t>
  </si>
  <si>
    <t>George Yoshizawa</t>
  </si>
  <si>
    <t>Romeu Machado</t>
  </si>
  <si>
    <t>2 nodes</t>
  </si>
  <si>
    <t>3 nodes</t>
  </si>
  <si>
    <t>lat avg</t>
  </si>
  <si>
    <t>txNumb</t>
  </si>
  <si>
    <t>worker</t>
  </si>
  <si>
    <t>asset</t>
  </si>
  <si>
    <t>4 NODES</t>
  </si>
  <si>
    <t>7 NODES</t>
  </si>
  <si>
    <t>google2</t>
  </si>
  <si>
    <t>AGENT.PY.START_TIMEOUT=400, PERFORMANCE.PY.FABER.DETECT_CONNECTION, 120, AGENT.UPDATE_CREDS, 90</t>
  </si>
  <si>
    <t>AGENT.PY.START_TIMEOUT=400, PERFORMANCE.PY.FABER.DETECT_CONNECTION, 120, AGENT.UPDATE_CREDS, 120</t>
  </si>
  <si>
    <t>AGENT.PY.START_TIMEOUT=400, PERFORMANCE.PY.FABER.DETECT_CONNECTION, 120, AGENT.UPDATE_CREDS, 180</t>
  </si>
  <si>
    <t>AGENT.PY.START_TIMEOUT=400, PERFORMANCE.PY.FABER.DETECT_CONNECTION, 120, AGENT.UPDATE_CREDS, 210</t>
  </si>
  <si>
    <t>AGENT.PY.START_TIMEOUT=400, PERFORMANCE.PY.FABER.DETECT_CONNECTION, 120, AGENT.UPDATE_CREDS, 300</t>
  </si>
  <si>
    <t>AGENT.PY.START_TIMEOUT=400, PERFORMANCE.PY.FABER.DETECT_CONNECTION, 150, AGENT.UPDATE_CREDS, 330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</si>
</sst>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C0000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9">
    <xf numFmtId="0" fontId="0" fillId="0" borderId="0" xfId="0"/>
    <xf numFmtId="0" fontId="2" fillId="0" borderId="0" xfId="1"/>
    <xf numFmtId="1" fontId="0" fillId="0" borderId="0" xfId="0" applyNumberFormat="1"/>
    <xf numFmtId="9" fontId="2" fillId="0" borderId="0" xfId="1" applyNumberFormat="1"/>
    <xf numFmtId="17" fontId="0" fillId="0" borderId="0" xfId="0" quotePrefix="1" applyNumberFormat="1"/>
    <xf numFmtId="3" fontId="0" fillId="0" borderId="0" xfId="0" applyNumberFormat="1"/>
    <xf numFmtId="0" fontId="0" fillId="0" borderId="1" xfId="0" applyBorder="1" applyAlignment="1">
      <alignment horizontal="center"/>
    </xf>
    <xf numFmtId="0" fontId="0" fillId="0" borderId="1" xfId="0" applyBorder="1"/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3" borderId="1" xfId="0" applyFill="1" applyBorder="1" applyAlignment="1">
      <alignment horizontal="center" wrapText="1"/>
    </xf>
    <xf numFmtId="0" fontId="0" fillId="4" borderId="1" xfId="0" applyFill="1" applyBorder="1" applyAlignment="1">
      <alignment horizontal="center" wrapText="1"/>
    </xf>
    <xf numFmtId="10" fontId="0" fillId="0" borderId="1" xfId="0" applyNumberFormat="1" applyBorder="1" applyAlignment="1">
      <alignment horizontal="center"/>
    </xf>
    <xf numFmtId="0" fontId="0" fillId="6" borderId="1" xfId="0" applyFill="1" applyBorder="1" applyAlignment="1">
      <alignment horizontal="center" wrapText="1"/>
    </xf>
    <xf numFmtId="0" fontId="1" fillId="0" borderId="0" xfId="0" applyFont="1"/>
    <xf numFmtId="0" fontId="1" fillId="0" borderId="0" xfId="0" applyFont="1" applyAlignment="1">
      <alignment horizontal="left" vertical="center" indent="1"/>
    </xf>
    <xf numFmtId="0" fontId="4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0" fillId="0" borderId="0" xfId="0" applyBorder="1"/>
    <xf numFmtId="10" fontId="0" fillId="0" borderId="0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0" borderId="3" xfId="0" applyBorder="1" applyAlignment="1"/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23</xdr:row>
      <xdr:rowOff>0</xdr:rowOff>
    </xdr:from>
    <xdr:to>
      <xdr:col>19</xdr:col>
      <xdr:colOff>103620</xdr:colOff>
      <xdr:row>69</xdr:row>
      <xdr:rowOff>8428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BD885CEA-C76D-4A72-BC9C-1D8BC86D4B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67350" y="4381500"/>
          <a:ext cx="9238095" cy="8771428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tewards" connectionId="1" xr16:uid="{C1D2408D-70E0-4109-A830-CA09D94F72FB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rustees" connectionId="2" xr16:uid="{78648941-DC81-4B52-B6B0-1AE489C0A8F8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3.bin"/><Relationship Id="rId3" Type="http://schemas.openxmlformats.org/officeDocument/2006/relationships/hyperlink" Target="https://www.researchgate.net/publication/262898603_Dimensions_of_Internet_use_Amount_variety_and_types" TargetMode="External"/><Relationship Id="rId7" Type="http://schemas.openxmlformats.org/officeDocument/2006/relationships/hyperlink" Target="https://theperformanceengineer.com/2013/09/11/loadrunner-how-to-calculate-transaction-per-second-tps/" TargetMode="External"/><Relationship Id="rId2" Type="http://schemas.openxmlformats.org/officeDocument/2006/relationships/hyperlink" Target="https://www.itu.int/en/ITU-D/Statistics/Documents/facts/FactsFigures2021.pdf" TargetMode="External"/><Relationship Id="rId1" Type="http://schemas.openxmlformats.org/officeDocument/2006/relationships/hyperlink" Target="https://www.campinas.sp.gov.br/arquivos/seplama/sinopse_dados_ibge.pdf" TargetMode="External"/><Relationship Id="rId6" Type="http://schemas.openxmlformats.org/officeDocument/2006/relationships/hyperlink" Target="https://ycharts.com/indicators/ethereum_transactions_per_day" TargetMode="External"/><Relationship Id="rId5" Type="http://schemas.openxmlformats.org/officeDocument/2006/relationships/hyperlink" Target="https://censo2010.ibge.gov.br/sinopse/index.php?dados=12" TargetMode="External"/><Relationship Id="rId4" Type="http://schemas.openxmlformats.org/officeDocument/2006/relationships/hyperlink" Target="https://www.ibge.gov.br/apps/populacao/projecao/index.html" TargetMode="External"/><Relationship Id="rId9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297D1-0D7B-4BD7-800E-2FE973EA325D}">
  <dimension ref="A1:R85"/>
  <sheetViews>
    <sheetView tabSelected="1" topLeftCell="A3" workbookViewId="0">
      <pane ySplit="1" topLeftCell="A4" activePane="bottomLeft" state="frozen"/>
      <selection activeCell="A3" sqref="A3"/>
      <selection pane="bottomLeft" activeCell="U13" sqref="U13"/>
    </sheetView>
  </sheetViews>
  <sheetFormatPr defaultRowHeight="15" x14ac:dyDescent="0.25"/>
  <cols>
    <col min="2" max="2" width="11.5703125" customWidth="1"/>
    <col min="3" max="3" width="7.5703125" customWidth="1"/>
    <col min="4" max="4" width="10.140625" customWidth="1"/>
    <col min="5" max="5" width="7" customWidth="1"/>
    <col min="6" max="6" width="6" customWidth="1"/>
    <col min="7" max="7" width="10.85546875" customWidth="1"/>
    <col min="8" max="8" width="11.140625" customWidth="1"/>
    <col min="9" max="9" width="10.7109375" customWidth="1"/>
    <col min="10" max="10" width="9.85546875" customWidth="1"/>
    <col min="11" max="11" width="10.42578125" customWidth="1"/>
    <col min="12" max="12" width="11.42578125" customWidth="1"/>
    <col min="13" max="13" width="9.85546875" customWidth="1"/>
    <col min="14" max="14" width="6" customWidth="1"/>
    <col min="15" max="15" width="7.85546875" customWidth="1"/>
    <col min="16" max="16" width="11.85546875" customWidth="1"/>
  </cols>
  <sheetData>
    <row r="1" spans="1:18" hidden="1" x14ac:dyDescent="0.25">
      <c r="A1" s="8" t="s">
        <v>75</v>
      </c>
      <c r="B1" s="8" t="s">
        <v>76</v>
      </c>
      <c r="C1" s="8" t="s">
        <v>77</v>
      </c>
      <c r="D1" s="8" t="s">
        <v>78</v>
      </c>
      <c r="E1" s="8" t="s">
        <v>79</v>
      </c>
      <c r="F1" s="8" t="s">
        <v>80</v>
      </c>
      <c r="G1" s="8" t="s">
        <v>81</v>
      </c>
      <c r="H1" s="9" t="s">
        <v>82</v>
      </c>
      <c r="I1" s="9" t="s">
        <v>83</v>
      </c>
      <c r="J1" s="9" t="s">
        <v>84</v>
      </c>
      <c r="K1" s="9" t="s">
        <v>85</v>
      </c>
      <c r="L1" s="9" t="s">
        <v>86</v>
      </c>
      <c r="M1" s="9" t="s">
        <v>87</v>
      </c>
      <c r="N1" s="9" t="s">
        <v>88</v>
      </c>
      <c r="O1" s="9" t="s">
        <v>89</v>
      </c>
      <c r="P1" s="9" t="s">
        <v>90</v>
      </c>
      <c r="Q1" s="9" t="s">
        <v>91</v>
      </c>
    </row>
    <row r="2" spans="1:18" hidden="1" x14ac:dyDescent="0.25">
      <c r="A2" s="25" t="s">
        <v>66</v>
      </c>
      <c r="B2" s="25"/>
      <c r="C2" s="25"/>
      <c r="D2" s="25"/>
      <c r="E2" s="25"/>
      <c r="F2" s="25"/>
      <c r="G2" s="25"/>
      <c r="H2" s="26" t="s">
        <v>67</v>
      </c>
      <c r="I2" s="27"/>
      <c r="J2" s="27"/>
      <c r="K2" s="27"/>
      <c r="L2" s="27"/>
      <c r="M2" s="27"/>
      <c r="N2" s="27"/>
      <c r="O2" s="27"/>
      <c r="P2" s="28"/>
      <c r="Q2" s="28"/>
    </row>
    <row r="3" spans="1:18" ht="45" x14ac:dyDescent="0.25">
      <c r="A3" s="8" t="s">
        <v>62</v>
      </c>
      <c r="B3" s="8" t="s">
        <v>60</v>
      </c>
      <c r="C3" s="8" t="s">
        <v>8</v>
      </c>
      <c r="D3" s="8" t="s">
        <v>9</v>
      </c>
      <c r="E3" s="8" t="s">
        <v>58</v>
      </c>
      <c r="F3" s="8" t="s">
        <v>11</v>
      </c>
      <c r="G3" s="11" t="s">
        <v>10</v>
      </c>
      <c r="H3" s="12" t="s">
        <v>3</v>
      </c>
      <c r="I3" s="12" t="s">
        <v>4</v>
      </c>
      <c r="J3" s="12" t="s">
        <v>5</v>
      </c>
      <c r="K3" s="12" t="s">
        <v>6</v>
      </c>
      <c r="L3" s="12" t="s">
        <v>74</v>
      </c>
      <c r="M3" s="12" t="s">
        <v>0</v>
      </c>
      <c r="N3" s="12" t="s">
        <v>1</v>
      </c>
      <c r="O3" s="12" t="s">
        <v>2</v>
      </c>
      <c r="P3" s="14" t="s">
        <v>103</v>
      </c>
      <c r="Q3" s="14" t="s">
        <v>92</v>
      </c>
    </row>
    <row r="4" spans="1:18" x14ac:dyDescent="0.25">
      <c r="A4" s="6" t="s">
        <v>63</v>
      </c>
      <c r="B4" s="6" t="s">
        <v>61</v>
      </c>
      <c r="C4" s="6">
        <v>2</v>
      </c>
      <c r="D4" s="6">
        <v>100</v>
      </c>
      <c r="E4" s="6">
        <v>100</v>
      </c>
      <c r="F4" s="6">
        <v>100</v>
      </c>
      <c r="G4" s="6"/>
      <c r="H4" s="6">
        <v>102.9</v>
      </c>
      <c r="I4" s="6">
        <v>7.0000000000000007E-2</v>
      </c>
      <c r="J4" s="6">
        <v>0.01</v>
      </c>
      <c r="K4" s="6">
        <v>0.03</v>
      </c>
      <c r="L4" s="10">
        <v>101.1</v>
      </c>
      <c r="M4" s="7" t="s">
        <v>7</v>
      </c>
      <c r="N4" s="6">
        <v>100</v>
      </c>
      <c r="O4" s="6">
        <v>0</v>
      </c>
      <c r="P4" s="13">
        <f t="shared" ref="P4:P18" si="0">(E4-H4)/E4</f>
        <v>-2.9000000000000057E-2</v>
      </c>
      <c r="Q4" s="13">
        <f t="shared" ref="Q4:Q18" si="1">(H4-L4)/H4</f>
        <v>1.7492711370262499E-2</v>
      </c>
      <c r="R4" t="s">
        <v>105</v>
      </c>
    </row>
    <row r="5" spans="1:18" x14ac:dyDescent="0.25">
      <c r="A5" s="6" t="s">
        <v>63</v>
      </c>
      <c r="B5" s="6" t="s">
        <v>61</v>
      </c>
      <c r="C5" s="6">
        <v>2</v>
      </c>
      <c r="D5" s="6">
        <v>100</v>
      </c>
      <c r="E5" s="6">
        <v>100</v>
      </c>
      <c r="F5" s="6">
        <v>1000</v>
      </c>
      <c r="G5" s="6"/>
      <c r="H5" s="6">
        <v>102.6</v>
      </c>
      <c r="I5" s="6">
        <v>0.1</v>
      </c>
      <c r="J5" s="6">
        <v>0.01</v>
      </c>
      <c r="K5" s="6">
        <v>0.04</v>
      </c>
      <c r="L5" s="10">
        <v>100.9</v>
      </c>
      <c r="M5" s="7" t="s">
        <v>7</v>
      </c>
      <c r="N5" s="6">
        <v>100</v>
      </c>
      <c r="O5" s="6">
        <v>0</v>
      </c>
      <c r="P5" s="13">
        <f t="shared" si="0"/>
        <v>-2.5999999999999943E-2</v>
      </c>
      <c r="Q5" s="13">
        <f t="shared" si="1"/>
        <v>1.6569200779726987E-2</v>
      </c>
      <c r="R5" t="s">
        <v>105</v>
      </c>
    </row>
    <row r="6" spans="1:18" x14ac:dyDescent="0.25">
      <c r="A6" s="6" t="s">
        <v>63</v>
      </c>
      <c r="B6" s="6" t="s">
        <v>61</v>
      </c>
      <c r="C6" s="6">
        <v>2</v>
      </c>
      <c r="D6" s="6">
        <v>100</v>
      </c>
      <c r="E6" s="6">
        <v>1000</v>
      </c>
      <c r="F6" s="6">
        <v>100</v>
      </c>
      <c r="G6" s="6"/>
      <c r="H6" s="6">
        <v>120.6</v>
      </c>
      <c r="I6" s="6">
        <v>7.0000000000000007E-2</v>
      </c>
      <c r="J6" s="6">
        <v>0.01</v>
      </c>
      <c r="K6" s="6">
        <v>0.04</v>
      </c>
      <c r="L6" s="10">
        <v>118.9</v>
      </c>
      <c r="M6" s="7" t="s">
        <v>7</v>
      </c>
      <c r="N6" s="6">
        <v>100</v>
      </c>
      <c r="O6" s="6">
        <v>0</v>
      </c>
      <c r="P6" s="13">
        <f t="shared" si="0"/>
        <v>0.87939999999999996</v>
      </c>
      <c r="Q6" s="13">
        <f t="shared" si="1"/>
        <v>1.4096185737976689E-2</v>
      </c>
      <c r="R6" t="s">
        <v>105</v>
      </c>
    </row>
    <row r="7" spans="1:18" x14ac:dyDescent="0.25">
      <c r="A7" s="6" t="s">
        <v>63</v>
      </c>
      <c r="B7" s="6" t="s">
        <v>61</v>
      </c>
      <c r="C7" s="6">
        <v>2</v>
      </c>
      <c r="D7" s="6">
        <v>100</v>
      </c>
      <c r="E7" s="6">
        <v>500</v>
      </c>
      <c r="F7" s="6">
        <v>100</v>
      </c>
      <c r="G7" s="6"/>
      <c r="H7" s="6">
        <v>114.7</v>
      </c>
      <c r="I7" s="6">
        <v>0.08</v>
      </c>
      <c r="J7" s="6">
        <v>0.01</v>
      </c>
      <c r="K7" s="6">
        <v>0.04</v>
      </c>
      <c r="L7" s="10">
        <v>113.1</v>
      </c>
      <c r="M7" s="7" t="s">
        <v>7</v>
      </c>
      <c r="N7" s="6">
        <v>100</v>
      </c>
      <c r="O7" s="6">
        <v>0</v>
      </c>
      <c r="P7" s="13">
        <f t="shared" si="0"/>
        <v>0.77060000000000006</v>
      </c>
      <c r="Q7" s="13">
        <f t="shared" si="1"/>
        <v>1.3949433304272087E-2</v>
      </c>
      <c r="R7" t="s">
        <v>105</v>
      </c>
    </row>
    <row r="8" spans="1:18" x14ac:dyDescent="0.25">
      <c r="A8" s="6" t="s">
        <v>63</v>
      </c>
      <c r="B8" s="6" t="s">
        <v>61</v>
      </c>
      <c r="C8" s="6">
        <v>2</v>
      </c>
      <c r="D8" s="6">
        <v>250</v>
      </c>
      <c r="E8" s="6">
        <v>100</v>
      </c>
      <c r="F8" s="6">
        <v>100</v>
      </c>
      <c r="G8" s="6"/>
      <c r="H8" s="6">
        <v>101</v>
      </c>
      <c r="I8" s="6">
        <v>0.08</v>
      </c>
      <c r="J8" s="6">
        <v>0.01</v>
      </c>
      <c r="K8" s="6">
        <v>0.02</v>
      </c>
      <c r="L8" s="10">
        <v>100.4</v>
      </c>
      <c r="M8" s="7" t="s">
        <v>7</v>
      </c>
      <c r="N8" s="6">
        <v>250</v>
      </c>
      <c r="O8" s="6">
        <v>0</v>
      </c>
      <c r="P8" s="13">
        <f t="shared" si="0"/>
        <v>-0.01</v>
      </c>
      <c r="Q8" s="13">
        <f t="shared" si="1"/>
        <v>5.9405940594058843E-3</v>
      </c>
      <c r="R8" t="s">
        <v>105</v>
      </c>
    </row>
    <row r="9" spans="1:18" x14ac:dyDescent="0.25">
      <c r="A9" s="6" t="s">
        <v>63</v>
      </c>
      <c r="B9" s="6" t="s">
        <v>61</v>
      </c>
      <c r="C9" s="6">
        <v>2</v>
      </c>
      <c r="D9" s="6">
        <v>250</v>
      </c>
      <c r="E9" s="6">
        <v>100</v>
      </c>
      <c r="F9" s="6">
        <v>1000</v>
      </c>
      <c r="G9" s="6"/>
      <c r="H9" s="6">
        <v>101</v>
      </c>
      <c r="I9" s="6">
        <v>0.09</v>
      </c>
      <c r="J9" s="6">
        <v>0.01</v>
      </c>
      <c r="K9" s="6">
        <v>0.02</v>
      </c>
      <c r="L9" s="10">
        <v>100.6</v>
      </c>
      <c r="M9" s="7" t="s">
        <v>7</v>
      </c>
      <c r="N9" s="6">
        <v>250</v>
      </c>
      <c r="O9" s="6">
        <v>0</v>
      </c>
      <c r="P9" s="13">
        <f t="shared" ref="P9" si="2">(E9-H9)/E9</f>
        <v>-0.01</v>
      </c>
      <c r="Q9" s="13">
        <f t="shared" ref="Q9" si="3">(H9-L9)/H9</f>
        <v>3.9603960396040168E-3</v>
      </c>
      <c r="R9" t="s">
        <v>105</v>
      </c>
    </row>
    <row r="10" spans="1:18" x14ac:dyDescent="0.25">
      <c r="A10" s="6" t="s">
        <v>63</v>
      </c>
      <c r="B10" s="6" t="s">
        <v>61</v>
      </c>
      <c r="C10" s="6">
        <v>2</v>
      </c>
      <c r="D10" s="6">
        <v>500</v>
      </c>
      <c r="E10" s="6">
        <v>100</v>
      </c>
      <c r="F10" s="6">
        <v>100</v>
      </c>
      <c r="G10" s="6"/>
      <c r="H10" s="6">
        <v>100.4</v>
      </c>
      <c r="I10" s="6">
        <v>0.1</v>
      </c>
      <c r="J10" s="6">
        <v>0.01</v>
      </c>
      <c r="K10" s="6">
        <v>0.02</v>
      </c>
      <c r="L10" s="10">
        <v>100</v>
      </c>
      <c r="M10" s="7" t="s">
        <v>7</v>
      </c>
      <c r="N10" s="6">
        <v>500</v>
      </c>
      <c r="O10" s="6">
        <v>0</v>
      </c>
      <c r="P10" s="13">
        <f t="shared" ref="P10:P12" si="4">(E10-H10)/E10</f>
        <v>-4.0000000000000565E-3</v>
      </c>
      <c r="Q10" s="13">
        <f t="shared" ref="Q10:Q12" si="5">(H10-L10)/H10</f>
        <v>3.9840637450199766E-3</v>
      </c>
      <c r="R10" t="s">
        <v>105</v>
      </c>
    </row>
    <row r="11" spans="1:18" x14ac:dyDescent="0.25">
      <c r="A11" s="6" t="s">
        <v>63</v>
      </c>
      <c r="B11" s="6" t="s">
        <v>61</v>
      </c>
      <c r="C11" s="6">
        <v>2</v>
      </c>
      <c r="D11" s="6">
        <v>500</v>
      </c>
      <c r="E11" s="6">
        <v>250</v>
      </c>
      <c r="F11" s="6">
        <v>100</v>
      </c>
      <c r="G11" s="6"/>
      <c r="H11" s="6">
        <v>130.1</v>
      </c>
      <c r="I11" s="6">
        <v>0.13</v>
      </c>
      <c r="J11" s="6">
        <v>0.01</v>
      </c>
      <c r="K11" s="6">
        <v>0.04</v>
      </c>
      <c r="L11" s="10">
        <v>129.1</v>
      </c>
      <c r="M11" s="7" t="s">
        <v>7</v>
      </c>
      <c r="N11" s="6">
        <v>500</v>
      </c>
      <c r="O11" s="6">
        <v>0</v>
      </c>
      <c r="P11" s="13">
        <f t="shared" ref="P11" si="6">(E11-H11)/E11</f>
        <v>0.47960000000000003</v>
      </c>
      <c r="Q11" s="13">
        <f t="shared" ref="Q11" si="7">(H11-L11)/H11</f>
        <v>7.6863950807071488E-3</v>
      </c>
      <c r="R11" t="s">
        <v>105</v>
      </c>
    </row>
    <row r="12" spans="1:18" x14ac:dyDescent="0.25">
      <c r="A12" s="6" t="s">
        <v>63</v>
      </c>
      <c r="B12" s="6" t="s">
        <v>61</v>
      </c>
      <c r="C12" s="6">
        <v>2</v>
      </c>
      <c r="D12" s="6">
        <v>1000</v>
      </c>
      <c r="E12" s="6">
        <v>500</v>
      </c>
      <c r="F12" s="6">
        <v>100</v>
      </c>
      <c r="G12" s="6"/>
      <c r="H12" s="6">
        <v>137.1</v>
      </c>
      <c r="I12" s="6">
        <v>0.2</v>
      </c>
      <c r="J12" s="6">
        <v>0.01</v>
      </c>
      <c r="K12" s="6">
        <v>0.03</v>
      </c>
      <c r="L12" s="10">
        <v>136.9</v>
      </c>
      <c r="M12" s="7" t="s">
        <v>7</v>
      </c>
      <c r="N12" s="6">
        <v>1000</v>
      </c>
      <c r="O12" s="6">
        <v>0</v>
      </c>
      <c r="P12" s="13">
        <f t="shared" si="4"/>
        <v>0.7258</v>
      </c>
      <c r="Q12" s="13">
        <f t="shared" si="5"/>
        <v>1.4587892049598005E-3</v>
      </c>
      <c r="R12" t="s">
        <v>105</v>
      </c>
    </row>
    <row r="13" spans="1:18" x14ac:dyDescent="0.25">
      <c r="A13" s="6" t="s">
        <v>63</v>
      </c>
      <c r="B13" s="6" t="s">
        <v>61</v>
      </c>
      <c r="C13" s="6">
        <v>2</v>
      </c>
      <c r="D13" s="6">
        <v>1000</v>
      </c>
      <c r="E13" s="6">
        <v>1000</v>
      </c>
      <c r="F13" s="6">
        <v>100</v>
      </c>
      <c r="G13" s="6"/>
      <c r="H13" s="6">
        <v>140.6</v>
      </c>
      <c r="I13" s="6">
        <v>0.16</v>
      </c>
      <c r="J13" s="6">
        <v>0.01</v>
      </c>
      <c r="K13" s="6">
        <v>0.04</v>
      </c>
      <c r="L13" s="10">
        <v>140.4</v>
      </c>
      <c r="M13" s="7" t="s">
        <v>7</v>
      </c>
      <c r="N13" s="6">
        <v>1000</v>
      </c>
      <c r="O13" s="6">
        <v>0</v>
      </c>
      <c r="P13" s="13">
        <f t="shared" si="0"/>
        <v>0.85939999999999994</v>
      </c>
      <c r="Q13" s="13">
        <f t="shared" si="1"/>
        <v>1.4224751066855522E-3</v>
      </c>
      <c r="R13" t="s">
        <v>105</v>
      </c>
    </row>
    <row r="14" spans="1:18" x14ac:dyDescent="0.25">
      <c r="A14" s="6" t="s">
        <v>63</v>
      </c>
      <c r="B14" s="6" t="s">
        <v>61</v>
      </c>
      <c r="C14" s="6">
        <v>2</v>
      </c>
      <c r="D14" s="6">
        <v>2000</v>
      </c>
      <c r="E14" s="6">
        <v>1000</v>
      </c>
      <c r="F14" s="6">
        <v>100</v>
      </c>
      <c r="G14" s="6"/>
      <c r="H14" s="6">
        <v>144.6</v>
      </c>
      <c r="I14" s="6">
        <v>0.45</v>
      </c>
      <c r="J14" s="6">
        <v>0.01</v>
      </c>
      <c r="K14" s="6">
        <v>0.06</v>
      </c>
      <c r="L14" s="10">
        <v>144.4</v>
      </c>
      <c r="M14" s="7" t="s">
        <v>7</v>
      </c>
      <c r="N14" s="6">
        <v>2000</v>
      </c>
      <c r="O14" s="6">
        <v>0</v>
      </c>
      <c r="P14" s="13">
        <f t="shared" ref="P14" si="8">(E14-H14)/E14</f>
        <v>0.85539999999999994</v>
      </c>
      <c r="Q14" s="13">
        <f t="shared" ref="Q14" si="9">(H14-L14)/H14</f>
        <v>1.3831258644535866E-3</v>
      </c>
      <c r="R14" t="s">
        <v>105</v>
      </c>
    </row>
    <row r="15" spans="1:18" x14ac:dyDescent="0.25">
      <c r="A15" s="6" t="s">
        <v>63</v>
      </c>
      <c r="B15" s="6" t="s">
        <v>61</v>
      </c>
      <c r="C15" s="6">
        <v>4</v>
      </c>
      <c r="D15" s="6">
        <v>100</v>
      </c>
      <c r="E15" s="6">
        <v>3</v>
      </c>
      <c r="F15" s="6">
        <v>1000</v>
      </c>
      <c r="G15" s="6"/>
      <c r="H15" s="6">
        <v>3.1</v>
      </c>
      <c r="I15" s="6">
        <v>0.05</v>
      </c>
      <c r="J15" s="6">
        <v>0.01</v>
      </c>
      <c r="K15" s="6">
        <v>0.02</v>
      </c>
      <c r="L15" s="10">
        <v>3.1</v>
      </c>
      <c r="M15" s="7" t="s">
        <v>7</v>
      </c>
      <c r="N15" s="6">
        <v>100</v>
      </c>
      <c r="O15" s="6">
        <v>0</v>
      </c>
      <c r="P15" s="13">
        <f t="shared" si="0"/>
        <v>-3.3333333333333361E-2</v>
      </c>
      <c r="Q15" s="13">
        <f t="shared" si="1"/>
        <v>0</v>
      </c>
      <c r="R15" t="s">
        <v>105</v>
      </c>
    </row>
    <row r="16" spans="1:18" x14ac:dyDescent="0.25">
      <c r="A16" s="6" t="s">
        <v>63</v>
      </c>
      <c r="B16" s="6" t="s">
        <v>61</v>
      </c>
      <c r="C16" s="6">
        <v>4</v>
      </c>
      <c r="D16" s="6">
        <v>100</v>
      </c>
      <c r="E16" s="6">
        <v>25</v>
      </c>
      <c r="F16" s="6">
        <v>100</v>
      </c>
      <c r="G16" s="6"/>
      <c r="H16" s="6">
        <v>25.1</v>
      </c>
      <c r="I16" s="6">
        <v>0.1</v>
      </c>
      <c r="J16" s="6">
        <v>0.01</v>
      </c>
      <c r="K16" s="6">
        <v>0.03</v>
      </c>
      <c r="L16" s="10">
        <v>25</v>
      </c>
      <c r="M16" s="7" t="s">
        <v>7</v>
      </c>
      <c r="N16" s="6">
        <v>100</v>
      </c>
      <c r="O16" s="6">
        <v>0</v>
      </c>
      <c r="P16" s="13">
        <f t="shared" si="0"/>
        <v>-4.0000000000000565E-3</v>
      </c>
      <c r="Q16" s="13">
        <f t="shared" si="1"/>
        <v>3.9840637450199766E-3</v>
      </c>
      <c r="R16" t="s">
        <v>105</v>
      </c>
    </row>
    <row r="17" spans="1:18" x14ac:dyDescent="0.25">
      <c r="A17" s="6" t="s">
        <v>63</v>
      </c>
      <c r="B17" s="6" t="s">
        <v>61</v>
      </c>
      <c r="C17" s="6">
        <v>4</v>
      </c>
      <c r="D17" s="6">
        <v>100</v>
      </c>
      <c r="E17" s="17">
        <v>100</v>
      </c>
      <c r="F17" s="6">
        <v>100</v>
      </c>
      <c r="G17" s="6"/>
      <c r="H17" s="6">
        <v>104.9</v>
      </c>
      <c r="I17" s="6">
        <v>0.15</v>
      </c>
      <c r="J17" s="6">
        <v>0.01</v>
      </c>
      <c r="K17" s="6">
        <v>0.05</v>
      </c>
      <c r="L17" s="10">
        <v>101</v>
      </c>
      <c r="M17" s="7" t="s">
        <v>7</v>
      </c>
      <c r="N17" s="6">
        <v>100</v>
      </c>
      <c r="O17" s="6">
        <v>0</v>
      </c>
      <c r="P17" s="13">
        <f t="shared" si="0"/>
        <v>-4.9000000000000057E-2</v>
      </c>
      <c r="Q17" s="13">
        <f t="shared" si="1"/>
        <v>3.7178265014299383E-2</v>
      </c>
      <c r="R17" t="s">
        <v>105</v>
      </c>
    </row>
    <row r="18" spans="1:18" x14ac:dyDescent="0.25">
      <c r="A18" s="6" t="s">
        <v>63</v>
      </c>
      <c r="B18" s="6" t="s">
        <v>61</v>
      </c>
      <c r="C18" s="6">
        <v>10</v>
      </c>
      <c r="D18" s="6">
        <v>100</v>
      </c>
      <c r="E18" s="6">
        <v>100</v>
      </c>
      <c r="F18" s="6">
        <v>100</v>
      </c>
      <c r="G18" s="6"/>
      <c r="H18" s="6">
        <v>81.599999999999994</v>
      </c>
      <c r="I18" s="6">
        <v>1.19</v>
      </c>
      <c r="J18" s="6">
        <v>0.03</v>
      </c>
      <c r="K18" s="6">
        <v>0.46</v>
      </c>
      <c r="L18" s="10">
        <v>72.2</v>
      </c>
      <c r="M18" s="7" t="s">
        <v>7</v>
      </c>
      <c r="N18" s="6">
        <v>100</v>
      </c>
      <c r="O18" s="6">
        <v>0</v>
      </c>
      <c r="P18" s="13">
        <f t="shared" si="0"/>
        <v>0.18400000000000005</v>
      </c>
      <c r="Q18" s="13">
        <f t="shared" si="1"/>
        <v>0.11519607843137246</v>
      </c>
    </row>
    <row r="19" spans="1:18" x14ac:dyDescent="0.25">
      <c r="A19" s="21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2"/>
      <c r="M19" s="23"/>
      <c r="N19" s="21"/>
      <c r="O19" s="21"/>
      <c r="P19" s="24"/>
      <c r="Q19" s="24"/>
    </row>
    <row r="20" spans="1:18" x14ac:dyDescent="0.25">
      <c r="A20" s="21" t="s">
        <v>140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2"/>
      <c r="M20" s="23"/>
      <c r="N20" s="21"/>
      <c r="O20" s="21"/>
      <c r="P20" s="24"/>
      <c r="Q20" s="24"/>
    </row>
    <row r="21" spans="1:18" x14ac:dyDescent="0.25">
      <c r="A21" s="6" t="s">
        <v>63</v>
      </c>
      <c r="B21" s="6" t="s">
        <v>61</v>
      </c>
      <c r="C21" s="6">
        <v>2</v>
      </c>
      <c r="D21" s="6">
        <v>100</v>
      </c>
      <c r="E21" s="6">
        <v>100</v>
      </c>
      <c r="F21" s="6">
        <v>100</v>
      </c>
      <c r="G21" s="6"/>
      <c r="H21" s="6">
        <v>103.2</v>
      </c>
      <c r="I21" s="6">
        <v>0.16</v>
      </c>
      <c r="J21" s="6">
        <v>0.01</v>
      </c>
      <c r="K21" s="6">
        <v>0.06</v>
      </c>
      <c r="L21" s="10">
        <v>100.8</v>
      </c>
      <c r="M21" s="7" t="s">
        <v>7</v>
      </c>
      <c r="N21" s="6">
        <v>100</v>
      </c>
      <c r="O21" s="6">
        <v>0</v>
      </c>
      <c r="P21" s="13">
        <f t="shared" ref="P21:P35" si="10">(E21-H21)/E21</f>
        <v>-3.2000000000000028E-2</v>
      </c>
      <c r="Q21" s="13">
        <f t="shared" ref="Q21:Q35" si="11">(H21-L21)/H21</f>
        <v>2.3255813953488427E-2</v>
      </c>
      <c r="R21" t="s">
        <v>105</v>
      </c>
    </row>
    <row r="22" spans="1:18" x14ac:dyDescent="0.25">
      <c r="A22" s="6" t="s">
        <v>63</v>
      </c>
      <c r="B22" s="6" t="s">
        <v>61</v>
      </c>
      <c r="C22" s="6">
        <v>2</v>
      </c>
      <c r="D22" s="6">
        <v>100</v>
      </c>
      <c r="E22" s="6">
        <v>100</v>
      </c>
      <c r="F22" s="6">
        <v>1000</v>
      </c>
      <c r="G22" s="6"/>
      <c r="H22" s="6">
        <v>102.9</v>
      </c>
      <c r="I22" s="6">
        <v>0.1</v>
      </c>
      <c r="J22" s="6">
        <v>0.01</v>
      </c>
      <c r="K22" s="6">
        <v>0.03</v>
      </c>
      <c r="L22" s="10">
        <v>101.6</v>
      </c>
      <c r="M22" s="7" t="s">
        <v>7</v>
      </c>
      <c r="N22" s="6">
        <v>100</v>
      </c>
      <c r="O22" s="6">
        <v>0</v>
      </c>
      <c r="P22" s="13">
        <f t="shared" si="10"/>
        <v>-2.9000000000000057E-2</v>
      </c>
      <c r="Q22" s="13">
        <f t="shared" si="11"/>
        <v>1.2633624878522947E-2</v>
      </c>
      <c r="R22" t="s">
        <v>105</v>
      </c>
    </row>
    <row r="23" spans="1:18" x14ac:dyDescent="0.25">
      <c r="A23" s="6" t="s">
        <v>63</v>
      </c>
      <c r="B23" s="6" t="s">
        <v>61</v>
      </c>
      <c r="C23" s="6">
        <v>2</v>
      </c>
      <c r="D23" s="6">
        <v>100</v>
      </c>
      <c r="E23" s="6">
        <v>1000</v>
      </c>
      <c r="F23" s="6">
        <v>100</v>
      </c>
      <c r="G23" s="6"/>
      <c r="H23" s="6">
        <v>115.3</v>
      </c>
      <c r="I23" s="6">
        <v>0.1</v>
      </c>
      <c r="J23" s="6">
        <v>0.01</v>
      </c>
      <c r="K23" s="6">
        <v>0.05</v>
      </c>
      <c r="L23" s="10">
        <v>111</v>
      </c>
      <c r="M23" s="7" t="s">
        <v>7</v>
      </c>
      <c r="N23" s="6">
        <v>100</v>
      </c>
      <c r="O23" s="6">
        <v>0</v>
      </c>
      <c r="P23" s="13">
        <f t="shared" si="10"/>
        <v>0.88470000000000004</v>
      </c>
      <c r="Q23" s="13">
        <f t="shared" si="11"/>
        <v>3.7294015611448371E-2</v>
      </c>
      <c r="R23" t="s">
        <v>105</v>
      </c>
    </row>
    <row r="24" spans="1:18" x14ac:dyDescent="0.25">
      <c r="A24" s="6" t="s">
        <v>63</v>
      </c>
      <c r="B24" s="6" t="s">
        <v>61</v>
      </c>
      <c r="C24" s="6">
        <v>2</v>
      </c>
      <c r="D24" s="6">
        <v>100</v>
      </c>
      <c r="E24" s="6">
        <v>500</v>
      </c>
      <c r="F24" s="6">
        <v>100</v>
      </c>
      <c r="G24" s="6"/>
      <c r="H24" s="6">
        <v>127.7</v>
      </c>
      <c r="I24" s="6">
        <v>0.09</v>
      </c>
      <c r="J24" s="6">
        <v>0.01</v>
      </c>
      <c r="K24" s="6">
        <v>0.04</v>
      </c>
      <c r="L24" s="10">
        <v>125.8</v>
      </c>
      <c r="M24" s="7" t="s">
        <v>7</v>
      </c>
      <c r="N24" s="6">
        <v>100</v>
      </c>
      <c r="O24" s="6">
        <v>0</v>
      </c>
      <c r="P24" s="13">
        <f t="shared" si="10"/>
        <v>0.74460000000000004</v>
      </c>
      <c r="Q24" s="13">
        <f t="shared" si="11"/>
        <v>1.487862176977295E-2</v>
      </c>
      <c r="R24" t="s">
        <v>105</v>
      </c>
    </row>
    <row r="25" spans="1:18" x14ac:dyDescent="0.25">
      <c r="A25" s="6" t="s">
        <v>63</v>
      </c>
      <c r="B25" s="6" t="s">
        <v>61</v>
      </c>
      <c r="C25" s="6">
        <v>2</v>
      </c>
      <c r="D25" s="6">
        <v>250</v>
      </c>
      <c r="E25" s="6">
        <v>100</v>
      </c>
      <c r="F25" s="6">
        <v>100</v>
      </c>
      <c r="G25" s="6"/>
      <c r="H25" s="6">
        <v>98.7</v>
      </c>
      <c r="I25" s="6">
        <v>0.1</v>
      </c>
      <c r="J25" s="6">
        <v>0.01</v>
      </c>
      <c r="K25" s="6">
        <v>0.02</v>
      </c>
      <c r="L25" s="10">
        <v>98.2</v>
      </c>
      <c r="M25" s="7" t="s">
        <v>7</v>
      </c>
      <c r="N25" s="6">
        <v>250</v>
      </c>
      <c r="O25" s="6">
        <v>0</v>
      </c>
      <c r="P25" s="13">
        <f t="shared" si="10"/>
        <v>1.2999999999999972E-2</v>
      </c>
      <c r="Q25" s="13">
        <f t="shared" si="11"/>
        <v>5.065856129685917E-3</v>
      </c>
      <c r="R25" t="s">
        <v>105</v>
      </c>
    </row>
    <row r="26" spans="1:18" x14ac:dyDescent="0.25">
      <c r="A26" s="6" t="s">
        <v>63</v>
      </c>
      <c r="B26" s="6" t="s">
        <v>61</v>
      </c>
      <c r="C26" s="6">
        <v>2</v>
      </c>
      <c r="D26" s="6">
        <v>250</v>
      </c>
      <c r="E26" s="6">
        <v>100</v>
      </c>
      <c r="F26" s="6">
        <v>1000</v>
      </c>
      <c r="G26" s="6"/>
      <c r="H26" s="6">
        <v>100.8</v>
      </c>
      <c r="I26" s="6">
        <v>0.12</v>
      </c>
      <c r="J26" s="6">
        <v>0.01</v>
      </c>
      <c r="K26" s="6">
        <v>0.02</v>
      </c>
      <c r="L26" s="10">
        <v>100.4</v>
      </c>
      <c r="M26" s="7" t="s">
        <v>7</v>
      </c>
      <c r="N26" s="6">
        <v>250</v>
      </c>
      <c r="O26" s="6">
        <v>0</v>
      </c>
      <c r="P26" s="13">
        <f t="shared" si="10"/>
        <v>-7.9999999999999724E-3</v>
      </c>
      <c r="Q26" s="13">
        <f t="shared" si="11"/>
        <v>3.9682539682538839E-3</v>
      </c>
      <c r="R26" t="s">
        <v>105</v>
      </c>
    </row>
    <row r="27" spans="1:18" x14ac:dyDescent="0.25">
      <c r="A27" s="6" t="s">
        <v>63</v>
      </c>
      <c r="B27" s="6" t="s">
        <v>61</v>
      </c>
      <c r="C27" s="6">
        <v>2</v>
      </c>
      <c r="D27" s="6">
        <v>500</v>
      </c>
      <c r="E27" s="6">
        <v>100</v>
      </c>
      <c r="F27" s="6">
        <v>100</v>
      </c>
      <c r="G27" s="6"/>
      <c r="H27" s="6">
        <v>100.5</v>
      </c>
      <c r="I27" s="6">
        <v>0.86</v>
      </c>
      <c r="J27" s="6">
        <v>0.01</v>
      </c>
      <c r="K27" s="6">
        <v>0.1</v>
      </c>
      <c r="L27" s="10">
        <v>100.2</v>
      </c>
      <c r="M27" s="7" t="s">
        <v>7</v>
      </c>
      <c r="N27" s="6">
        <v>500</v>
      </c>
      <c r="O27" s="6">
        <v>0</v>
      </c>
      <c r="P27" s="13">
        <f t="shared" si="10"/>
        <v>-5.0000000000000001E-3</v>
      </c>
      <c r="Q27" s="13">
        <f t="shared" si="11"/>
        <v>2.9850746268656435E-3</v>
      </c>
      <c r="R27" t="s">
        <v>105</v>
      </c>
    </row>
    <row r="28" spans="1:18" x14ac:dyDescent="0.25">
      <c r="A28" s="6" t="s">
        <v>63</v>
      </c>
      <c r="B28" s="6" t="s">
        <v>61</v>
      </c>
      <c r="C28" s="6">
        <v>2</v>
      </c>
      <c r="D28" s="6">
        <v>500</v>
      </c>
      <c r="E28" s="6">
        <v>250</v>
      </c>
      <c r="F28" s="6">
        <v>100</v>
      </c>
      <c r="G28" s="6"/>
      <c r="H28" s="6">
        <v>132</v>
      </c>
      <c r="I28" s="6">
        <v>0.2</v>
      </c>
      <c r="J28" s="6">
        <v>0.01</v>
      </c>
      <c r="K28" s="6">
        <v>0.04</v>
      </c>
      <c r="L28" s="10">
        <v>131.69999999999999</v>
      </c>
      <c r="M28" s="7" t="s">
        <v>7</v>
      </c>
      <c r="N28" s="6">
        <v>500</v>
      </c>
      <c r="O28" s="6">
        <v>0</v>
      </c>
      <c r="P28" s="13">
        <f t="shared" si="10"/>
        <v>0.47199999999999998</v>
      </c>
      <c r="Q28" s="13">
        <f t="shared" si="11"/>
        <v>2.2727272727273589E-3</v>
      </c>
      <c r="R28" t="s">
        <v>105</v>
      </c>
    </row>
    <row r="29" spans="1:18" x14ac:dyDescent="0.25">
      <c r="A29" s="6" t="s">
        <v>63</v>
      </c>
      <c r="B29" s="6" t="s">
        <v>61</v>
      </c>
      <c r="C29" s="6">
        <v>2</v>
      </c>
      <c r="D29" s="6">
        <v>1000</v>
      </c>
      <c r="E29" s="6">
        <v>500</v>
      </c>
      <c r="F29" s="6">
        <v>100</v>
      </c>
      <c r="G29" s="6"/>
      <c r="H29" s="6">
        <v>133.6</v>
      </c>
      <c r="I29" s="6">
        <v>0.2</v>
      </c>
      <c r="J29" s="6">
        <v>0.01</v>
      </c>
      <c r="K29" s="6">
        <v>0.04</v>
      </c>
      <c r="L29" s="10">
        <v>133.4</v>
      </c>
      <c r="M29" s="7" t="s">
        <v>7</v>
      </c>
      <c r="N29" s="6">
        <v>1000</v>
      </c>
      <c r="O29" s="6">
        <v>0</v>
      </c>
      <c r="P29" s="13">
        <f t="shared" si="10"/>
        <v>0.73280000000000001</v>
      </c>
      <c r="Q29" s="13">
        <f t="shared" si="11"/>
        <v>1.497005988023867E-3</v>
      </c>
      <c r="R29" t="s">
        <v>105</v>
      </c>
    </row>
    <row r="30" spans="1:18" x14ac:dyDescent="0.25">
      <c r="A30" s="6" t="s">
        <v>63</v>
      </c>
      <c r="B30" s="6" t="s">
        <v>61</v>
      </c>
      <c r="C30" s="6">
        <v>2</v>
      </c>
      <c r="D30" s="6">
        <v>1000</v>
      </c>
      <c r="E30" s="6">
        <v>1000</v>
      </c>
      <c r="F30" s="6">
        <v>100</v>
      </c>
      <c r="G30" s="6"/>
      <c r="H30" s="6">
        <v>136.5</v>
      </c>
      <c r="I30" s="6">
        <v>0.24</v>
      </c>
      <c r="J30" s="6">
        <v>0.01</v>
      </c>
      <c r="K30" s="6">
        <v>0.05</v>
      </c>
      <c r="L30" s="10">
        <v>136.30000000000001</v>
      </c>
      <c r="M30" s="7" t="s">
        <v>7</v>
      </c>
      <c r="N30" s="6">
        <v>1000</v>
      </c>
      <c r="O30" s="6">
        <v>0</v>
      </c>
      <c r="P30" s="13">
        <f t="shared" si="10"/>
        <v>0.86350000000000005</v>
      </c>
      <c r="Q30" s="13">
        <f t="shared" si="11"/>
        <v>1.4652014652013819E-3</v>
      </c>
      <c r="R30" t="s">
        <v>105</v>
      </c>
    </row>
    <row r="31" spans="1:18" x14ac:dyDescent="0.25">
      <c r="A31" s="6" t="s">
        <v>63</v>
      </c>
      <c r="B31" s="6" t="s">
        <v>61</v>
      </c>
      <c r="C31" s="6">
        <v>2</v>
      </c>
      <c r="D31" s="6">
        <v>2000</v>
      </c>
      <c r="E31" s="6">
        <v>1000</v>
      </c>
      <c r="F31" s="6">
        <v>100</v>
      </c>
      <c r="G31" s="6"/>
      <c r="H31" s="6">
        <v>140.30000000000001</v>
      </c>
      <c r="I31" s="6">
        <v>0.21</v>
      </c>
      <c r="J31" s="6">
        <v>0.01</v>
      </c>
      <c r="K31" s="6">
        <v>0.05</v>
      </c>
      <c r="L31" s="10">
        <v>140.19999999999999</v>
      </c>
      <c r="M31" s="7" t="s">
        <v>7</v>
      </c>
      <c r="N31" s="6">
        <v>2000</v>
      </c>
      <c r="O31" s="6">
        <v>0</v>
      </c>
      <c r="P31" s="13">
        <f t="shared" si="10"/>
        <v>0.85970000000000002</v>
      </c>
      <c r="Q31" s="13">
        <f t="shared" si="11"/>
        <v>7.1275837491106722E-4</v>
      </c>
      <c r="R31" t="s">
        <v>105</v>
      </c>
    </row>
    <row r="32" spans="1:18" x14ac:dyDescent="0.25">
      <c r="A32" s="6" t="s">
        <v>63</v>
      </c>
      <c r="B32" s="6" t="s">
        <v>61</v>
      </c>
      <c r="C32" s="6">
        <v>4</v>
      </c>
      <c r="D32" s="6">
        <v>100</v>
      </c>
      <c r="E32" s="6">
        <v>3</v>
      </c>
      <c r="F32" s="6">
        <v>1000</v>
      </c>
      <c r="G32" s="6"/>
      <c r="H32" s="6">
        <v>3.1</v>
      </c>
      <c r="I32" s="6">
        <v>0.09</v>
      </c>
      <c r="J32" s="6">
        <v>0.01</v>
      </c>
      <c r="K32" s="6">
        <v>0.03</v>
      </c>
      <c r="L32" s="10">
        <v>3.1</v>
      </c>
      <c r="M32" s="7" t="s">
        <v>7</v>
      </c>
      <c r="N32" s="6">
        <v>100</v>
      </c>
      <c r="O32" s="6">
        <v>0</v>
      </c>
      <c r="P32" s="13">
        <f t="shared" si="10"/>
        <v>-3.3333333333333361E-2</v>
      </c>
      <c r="Q32" s="13">
        <f t="shared" si="11"/>
        <v>0</v>
      </c>
      <c r="R32" t="s">
        <v>105</v>
      </c>
    </row>
    <row r="33" spans="1:18" x14ac:dyDescent="0.25">
      <c r="A33" s="6" t="s">
        <v>63</v>
      </c>
      <c r="B33" s="6" t="s">
        <v>61</v>
      </c>
      <c r="C33" s="6">
        <v>4</v>
      </c>
      <c r="D33" s="6">
        <v>100</v>
      </c>
      <c r="E33" s="6">
        <v>25</v>
      </c>
      <c r="F33" s="6">
        <v>100</v>
      </c>
      <c r="G33" s="6"/>
      <c r="H33" s="6">
        <v>26.1</v>
      </c>
      <c r="I33" s="6">
        <v>0.06</v>
      </c>
      <c r="J33" s="6">
        <v>0.01</v>
      </c>
      <c r="K33" s="6">
        <v>0.03</v>
      </c>
      <c r="L33" s="10">
        <v>26</v>
      </c>
      <c r="M33" s="7" t="s">
        <v>7</v>
      </c>
      <c r="N33" s="6">
        <v>100</v>
      </c>
      <c r="O33" s="6">
        <v>0</v>
      </c>
      <c r="P33" s="13">
        <f t="shared" si="10"/>
        <v>-4.400000000000006E-2</v>
      </c>
      <c r="Q33" s="13">
        <f t="shared" si="11"/>
        <v>3.8314176245211272E-3</v>
      </c>
      <c r="R33" t="s">
        <v>105</v>
      </c>
    </row>
    <row r="34" spans="1:18" x14ac:dyDescent="0.25">
      <c r="A34" s="6" t="s">
        <v>63</v>
      </c>
      <c r="B34" s="6" t="s">
        <v>61</v>
      </c>
      <c r="C34" s="6">
        <v>4</v>
      </c>
      <c r="D34" s="6">
        <v>100</v>
      </c>
      <c r="E34" s="17">
        <v>100</v>
      </c>
      <c r="F34" s="6">
        <v>100</v>
      </c>
      <c r="G34" s="6"/>
      <c r="H34" s="6">
        <v>104.9</v>
      </c>
      <c r="I34" s="6">
        <v>0.13</v>
      </c>
      <c r="J34" s="6">
        <v>0.01</v>
      </c>
      <c r="K34" s="6">
        <v>0.04</v>
      </c>
      <c r="L34" s="10">
        <v>102.8</v>
      </c>
      <c r="M34" s="7" t="s">
        <v>7</v>
      </c>
      <c r="N34" s="6">
        <v>100</v>
      </c>
      <c r="O34" s="6">
        <v>0</v>
      </c>
      <c r="P34" s="13">
        <f t="shared" si="10"/>
        <v>-4.9000000000000057E-2</v>
      </c>
      <c r="Q34" s="13">
        <f t="shared" si="11"/>
        <v>2.0019065776930491E-2</v>
      </c>
      <c r="R34" t="s">
        <v>105</v>
      </c>
    </row>
    <row r="35" spans="1:18" x14ac:dyDescent="0.25">
      <c r="A35" s="6" t="s">
        <v>63</v>
      </c>
      <c r="B35" s="6" t="s">
        <v>61</v>
      </c>
      <c r="C35" s="6">
        <v>10</v>
      </c>
      <c r="D35" s="6">
        <v>100</v>
      </c>
      <c r="E35" s="6">
        <v>100</v>
      </c>
      <c r="F35" s="6">
        <v>100</v>
      </c>
      <c r="G35" s="6"/>
      <c r="H35" s="6">
        <v>89.3</v>
      </c>
      <c r="I35" s="6">
        <v>0.21</v>
      </c>
      <c r="J35" s="6">
        <v>0.01</v>
      </c>
      <c r="K35" s="6">
        <v>7.0000000000000007E-2</v>
      </c>
      <c r="L35" s="10">
        <v>88.1</v>
      </c>
      <c r="M35" s="7" t="s">
        <v>7</v>
      </c>
      <c r="N35" s="6">
        <v>100</v>
      </c>
      <c r="O35" s="6">
        <v>0</v>
      </c>
      <c r="P35" s="13">
        <f t="shared" si="10"/>
        <v>0.10700000000000003</v>
      </c>
      <c r="Q35" s="13">
        <f t="shared" si="11"/>
        <v>1.3437849944008991E-2</v>
      </c>
      <c r="R35" t="s">
        <v>105</v>
      </c>
    </row>
    <row r="36" spans="1:18" x14ac:dyDescent="0.25">
      <c r="A36" s="21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2"/>
      <c r="M36" s="23"/>
      <c r="N36" s="21"/>
      <c r="O36" s="21"/>
      <c r="P36" s="24"/>
      <c r="Q36" s="24"/>
    </row>
    <row r="37" spans="1:18" x14ac:dyDescent="0.25">
      <c r="A37" s="20" t="s">
        <v>141</v>
      </c>
    </row>
    <row r="38" spans="1:18" x14ac:dyDescent="0.25">
      <c r="A38" s="6" t="s">
        <v>104</v>
      </c>
      <c r="B38" s="6" t="s">
        <v>61</v>
      </c>
      <c r="C38" s="6">
        <v>2</v>
      </c>
      <c r="D38" s="6">
        <v>100</v>
      </c>
      <c r="E38" s="6">
        <v>100</v>
      </c>
      <c r="F38" s="6">
        <v>100</v>
      </c>
      <c r="G38" s="6"/>
      <c r="H38" s="6">
        <v>103</v>
      </c>
      <c r="I38" s="6">
        <v>0.08</v>
      </c>
      <c r="J38" s="6">
        <v>0.01</v>
      </c>
      <c r="K38" s="6">
        <v>0.03</v>
      </c>
      <c r="L38" s="10">
        <v>101.3</v>
      </c>
      <c r="M38" s="7" t="s">
        <v>7</v>
      </c>
      <c r="N38" s="6">
        <v>100</v>
      </c>
      <c r="O38" s="6">
        <v>0</v>
      </c>
      <c r="P38" s="13">
        <f t="shared" ref="P38:P52" si="12">(E38-H38)/E38</f>
        <v>-0.03</v>
      </c>
      <c r="Q38" s="13">
        <f t="shared" ref="Q38:Q52" si="13">(H38-L38)/H38</f>
        <v>1.6504854368932065E-2</v>
      </c>
      <c r="R38" t="s">
        <v>105</v>
      </c>
    </row>
    <row r="39" spans="1:18" x14ac:dyDescent="0.25">
      <c r="A39" s="6" t="s">
        <v>104</v>
      </c>
      <c r="B39" s="6" t="s">
        <v>61</v>
      </c>
      <c r="C39" s="6">
        <v>2</v>
      </c>
      <c r="D39" s="6">
        <v>100</v>
      </c>
      <c r="E39" s="6">
        <v>100</v>
      </c>
      <c r="F39" s="6">
        <v>1000</v>
      </c>
      <c r="G39" s="6"/>
      <c r="H39" s="6">
        <v>105.3</v>
      </c>
      <c r="I39" s="6">
        <v>0.12</v>
      </c>
      <c r="J39" s="6">
        <v>0.01</v>
      </c>
      <c r="K39" s="6">
        <v>0.03</v>
      </c>
      <c r="L39" s="10">
        <v>103.6</v>
      </c>
      <c r="M39" s="7" t="s">
        <v>7</v>
      </c>
      <c r="N39" s="6">
        <v>100</v>
      </c>
      <c r="O39" s="6">
        <v>0</v>
      </c>
      <c r="P39" s="13">
        <f t="shared" si="12"/>
        <v>-5.2999999999999971E-2</v>
      </c>
      <c r="Q39" s="13">
        <f t="shared" si="13"/>
        <v>1.614434947768284E-2</v>
      </c>
      <c r="R39" t="s">
        <v>105</v>
      </c>
    </row>
    <row r="40" spans="1:18" x14ac:dyDescent="0.25">
      <c r="A40" s="6" t="s">
        <v>104</v>
      </c>
      <c r="B40" s="6" t="s">
        <v>61</v>
      </c>
      <c r="C40" s="6">
        <v>2</v>
      </c>
      <c r="D40" s="6">
        <v>100</v>
      </c>
      <c r="E40" s="6">
        <v>1000</v>
      </c>
      <c r="F40" s="6">
        <v>100</v>
      </c>
      <c r="G40" s="6"/>
      <c r="H40" s="6">
        <v>111.1</v>
      </c>
      <c r="I40" s="6">
        <v>0.1</v>
      </c>
      <c r="J40" s="6">
        <v>0.02</v>
      </c>
      <c r="K40" s="6">
        <v>0.04</v>
      </c>
      <c r="L40" s="10">
        <v>109.1</v>
      </c>
      <c r="M40" s="7" t="s">
        <v>7</v>
      </c>
      <c r="N40" s="6">
        <v>100</v>
      </c>
      <c r="O40" s="6">
        <v>0</v>
      </c>
      <c r="P40" s="13">
        <f t="shared" si="12"/>
        <v>0.88890000000000002</v>
      </c>
      <c r="Q40" s="13">
        <f t="shared" si="13"/>
        <v>1.8001800180018002E-2</v>
      </c>
      <c r="R40" t="s">
        <v>105</v>
      </c>
    </row>
    <row r="41" spans="1:18" x14ac:dyDescent="0.25">
      <c r="A41" s="6" t="s">
        <v>104</v>
      </c>
      <c r="B41" s="6" t="s">
        <v>61</v>
      </c>
      <c r="C41" s="6">
        <v>2</v>
      </c>
      <c r="D41" s="6">
        <v>100</v>
      </c>
      <c r="E41" s="6">
        <v>500</v>
      </c>
      <c r="F41" s="6">
        <v>100</v>
      </c>
      <c r="G41" s="6"/>
      <c r="H41" s="6">
        <v>123.3</v>
      </c>
      <c r="I41" s="6">
        <v>0.11</v>
      </c>
      <c r="J41" s="6">
        <v>0.01</v>
      </c>
      <c r="K41" s="6">
        <v>0.04</v>
      </c>
      <c r="L41" s="10">
        <v>121.5</v>
      </c>
      <c r="M41" s="7" t="s">
        <v>7</v>
      </c>
      <c r="N41" s="6">
        <v>100</v>
      </c>
      <c r="O41" s="6">
        <v>0</v>
      </c>
      <c r="P41" s="13">
        <f t="shared" si="12"/>
        <v>0.75339999999999996</v>
      </c>
      <c r="Q41" s="13">
        <f t="shared" si="13"/>
        <v>1.4598540145985378E-2</v>
      </c>
      <c r="R41" t="s">
        <v>105</v>
      </c>
    </row>
    <row r="42" spans="1:18" x14ac:dyDescent="0.25">
      <c r="A42" s="6" t="s">
        <v>104</v>
      </c>
      <c r="B42" s="6" t="s">
        <v>61</v>
      </c>
      <c r="C42" s="6">
        <v>2</v>
      </c>
      <c r="D42" s="6">
        <v>250</v>
      </c>
      <c r="E42" s="6">
        <v>100</v>
      </c>
      <c r="F42" s="6">
        <v>100</v>
      </c>
      <c r="G42" s="6"/>
      <c r="H42" s="6">
        <v>101.2</v>
      </c>
      <c r="I42" s="6">
        <v>0.08</v>
      </c>
      <c r="J42" s="6">
        <v>0.01</v>
      </c>
      <c r="K42" s="6">
        <v>0.03</v>
      </c>
      <c r="L42" s="10">
        <v>100.5</v>
      </c>
      <c r="M42" s="7" t="s">
        <v>7</v>
      </c>
      <c r="N42" s="6">
        <v>250</v>
      </c>
      <c r="O42" s="6">
        <v>0</v>
      </c>
      <c r="P42" s="13">
        <f t="shared" si="12"/>
        <v>-1.2000000000000028E-2</v>
      </c>
      <c r="Q42" s="13">
        <f t="shared" si="13"/>
        <v>6.9169960474308578E-3</v>
      </c>
      <c r="R42" t="s">
        <v>105</v>
      </c>
    </row>
    <row r="43" spans="1:18" x14ac:dyDescent="0.25">
      <c r="A43" s="6" t="s">
        <v>104</v>
      </c>
      <c r="B43" s="6" t="s">
        <v>61</v>
      </c>
      <c r="C43" s="6">
        <v>2</v>
      </c>
      <c r="D43" s="6">
        <v>250</v>
      </c>
      <c r="E43" s="6">
        <v>100</v>
      </c>
      <c r="F43" s="6">
        <v>1000</v>
      </c>
      <c r="G43" s="6"/>
      <c r="H43" s="6">
        <v>101.1</v>
      </c>
      <c r="I43" s="6">
        <v>0.11</v>
      </c>
      <c r="J43" s="6">
        <v>0.01</v>
      </c>
      <c r="K43" s="6">
        <v>0.03</v>
      </c>
      <c r="L43" s="10">
        <v>100.4</v>
      </c>
      <c r="M43" s="7" t="s">
        <v>7</v>
      </c>
      <c r="N43" s="6">
        <v>250</v>
      </c>
      <c r="O43" s="6">
        <v>0</v>
      </c>
      <c r="P43" s="13">
        <f t="shared" si="12"/>
        <v>-1.0999999999999944E-2</v>
      </c>
      <c r="Q43" s="13">
        <f t="shared" si="13"/>
        <v>6.9238377843717971E-3</v>
      </c>
      <c r="R43" t="s">
        <v>105</v>
      </c>
    </row>
    <row r="44" spans="1:18" x14ac:dyDescent="0.25">
      <c r="A44" s="6" t="s">
        <v>104</v>
      </c>
      <c r="B44" s="6" t="s">
        <v>61</v>
      </c>
      <c r="C44" s="6">
        <v>2</v>
      </c>
      <c r="D44" s="6">
        <v>500</v>
      </c>
      <c r="E44" s="6">
        <v>100</v>
      </c>
      <c r="F44" s="6">
        <v>100</v>
      </c>
      <c r="G44" s="6"/>
      <c r="H44" s="6">
        <v>100.5</v>
      </c>
      <c r="I44" s="6">
        <v>0.11</v>
      </c>
      <c r="J44" s="6">
        <v>0.01</v>
      </c>
      <c r="K44" s="6">
        <v>0.02</v>
      </c>
      <c r="L44" s="10">
        <v>100.1</v>
      </c>
      <c r="M44" s="7" t="s">
        <v>7</v>
      </c>
      <c r="N44" s="6">
        <v>500</v>
      </c>
      <c r="O44" s="6">
        <v>0</v>
      </c>
      <c r="P44" s="13">
        <f t="shared" si="12"/>
        <v>-5.0000000000000001E-3</v>
      </c>
      <c r="Q44" s="13">
        <f t="shared" si="13"/>
        <v>3.9800995024876183E-3</v>
      </c>
      <c r="R44" t="s">
        <v>105</v>
      </c>
    </row>
    <row r="45" spans="1:18" x14ac:dyDescent="0.25">
      <c r="A45" s="6" t="s">
        <v>104</v>
      </c>
      <c r="B45" s="6" t="s">
        <v>61</v>
      </c>
      <c r="C45" s="6">
        <v>2</v>
      </c>
      <c r="D45" s="6">
        <v>500</v>
      </c>
      <c r="E45" s="6">
        <v>250</v>
      </c>
      <c r="F45" s="6">
        <v>100</v>
      </c>
      <c r="G45" s="6"/>
      <c r="H45" s="6">
        <v>131.19999999999999</v>
      </c>
      <c r="I45" s="6">
        <v>0.15</v>
      </c>
      <c r="J45" s="6">
        <v>0.01</v>
      </c>
      <c r="K45" s="6">
        <v>0.04</v>
      </c>
      <c r="L45" s="10">
        <v>130.80000000000001</v>
      </c>
      <c r="M45" s="7" t="s">
        <v>7</v>
      </c>
      <c r="N45" s="6">
        <v>500</v>
      </c>
      <c r="O45" s="6">
        <v>0</v>
      </c>
      <c r="P45" s="13">
        <f t="shared" si="12"/>
        <v>0.47520000000000007</v>
      </c>
      <c r="Q45" s="13">
        <f t="shared" si="13"/>
        <v>3.0487804878047051E-3</v>
      </c>
      <c r="R45" t="s">
        <v>105</v>
      </c>
    </row>
    <row r="46" spans="1:18" x14ac:dyDescent="0.25">
      <c r="A46" s="6" t="s">
        <v>104</v>
      </c>
      <c r="B46" s="6" t="s">
        <v>61</v>
      </c>
      <c r="C46" s="6">
        <v>2</v>
      </c>
      <c r="D46" s="6">
        <v>1000</v>
      </c>
      <c r="E46" s="6">
        <v>500</v>
      </c>
      <c r="F46" s="6">
        <v>100</v>
      </c>
      <c r="G46" s="6"/>
      <c r="H46" s="6">
        <v>130.4</v>
      </c>
      <c r="I46" s="6">
        <v>0.2</v>
      </c>
      <c r="J46" s="6">
        <v>0.01</v>
      </c>
      <c r="K46" s="6">
        <v>0.04</v>
      </c>
      <c r="L46" s="10">
        <v>130.19999999999999</v>
      </c>
      <c r="M46" s="7" t="s">
        <v>7</v>
      </c>
      <c r="N46" s="6">
        <v>1000</v>
      </c>
      <c r="O46" s="6">
        <v>0</v>
      </c>
      <c r="P46" s="13">
        <f t="shared" si="12"/>
        <v>0.73920000000000008</v>
      </c>
      <c r="Q46" s="13">
        <f t="shared" si="13"/>
        <v>1.5337423312884743E-3</v>
      </c>
      <c r="R46" t="s">
        <v>105</v>
      </c>
    </row>
    <row r="47" spans="1:18" x14ac:dyDescent="0.25">
      <c r="A47" s="6" t="s">
        <v>104</v>
      </c>
      <c r="B47" s="6" t="s">
        <v>61</v>
      </c>
      <c r="C47" s="6">
        <v>2</v>
      </c>
      <c r="D47" s="6">
        <v>1000</v>
      </c>
      <c r="E47" s="6">
        <v>1000</v>
      </c>
      <c r="F47" s="6">
        <v>100</v>
      </c>
      <c r="G47" s="6"/>
      <c r="H47" s="6">
        <v>145.30000000000001</v>
      </c>
      <c r="I47" s="6">
        <v>0.16</v>
      </c>
      <c r="J47" s="6">
        <v>0.01</v>
      </c>
      <c r="K47" s="6">
        <v>0.04</v>
      </c>
      <c r="L47" s="10">
        <v>145.1</v>
      </c>
      <c r="M47" s="7" t="s">
        <v>7</v>
      </c>
      <c r="N47" s="6">
        <v>1000</v>
      </c>
      <c r="O47" s="6">
        <v>0</v>
      </c>
      <c r="P47" s="13">
        <f t="shared" si="12"/>
        <v>0.85470000000000002</v>
      </c>
      <c r="Q47" s="13">
        <f t="shared" si="13"/>
        <v>1.3764624913972267E-3</v>
      </c>
      <c r="R47" t="s">
        <v>105</v>
      </c>
    </row>
    <row r="48" spans="1:18" x14ac:dyDescent="0.25">
      <c r="A48" s="6" t="s">
        <v>104</v>
      </c>
      <c r="B48" s="6" t="s">
        <v>61</v>
      </c>
      <c r="C48" s="6">
        <v>2</v>
      </c>
      <c r="D48" s="6">
        <v>2000</v>
      </c>
      <c r="E48" s="6">
        <v>1000</v>
      </c>
      <c r="F48" s="6">
        <v>100</v>
      </c>
      <c r="G48" s="6"/>
      <c r="H48" s="6">
        <v>141.6</v>
      </c>
      <c r="I48" s="6">
        <v>0.72</v>
      </c>
      <c r="J48" s="6">
        <v>0.01</v>
      </c>
      <c r="K48" s="6">
        <v>7.0000000000000007E-2</v>
      </c>
      <c r="L48" s="10">
        <v>141.5</v>
      </c>
      <c r="M48" s="7" t="s">
        <v>7</v>
      </c>
      <c r="N48" s="6">
        <v>2000</v>
      </c>
      <c r="O48" s="6">
        <v>0</v>
      </c>
      <c r="P48" s="13">
        <f t="shared" si="12"/>
        <v>0.85839999999999994</v>
      </c>
      <c r="Q48" s="13">
        <f t="shared" si="13"/>
        <v>7.0621468926549661E-4</v>
      </c>
      <c r="R48" t="s">
        <v>105</v>
      </c>
    </row>
    <row r="49" spans="1:18" x14ac:dyDescent="0.25">
      <c r="A49" s="6" t="s">
        <v>104</v>
      </c>
      <c r="B49" s="6" t="s">
        <v>61</v>
      </c>
      <c r="C49" s="6">
        <v>4</v>
      </c>
      <c r="D49" s="6">
        <v>100</v>
      </c>
      <c r="E49" s="6">
        <v>3</v>
      </c>
      <c r="F49" s="6">
        <v>1000</v>
      </c>
      <c r="G49" s="6"/>
      <c r="H49" s="6">
        <v>3.1</v>
      </c>
      <c r="I49" s="6">
        <v>0.06</v>
      </c>
      <c r="J49" s="6">
        <v>0.01</v>
      </c>
      <c r="K49" s="6">
        <v>0.03</v>
      </c>
      <c r="L49" s="10">
        <v>3.1</v>
      </c>
      <c r="M49" s="7" t="s">
        <v>7</v>
      </c>
      <c r="N49" s="6">
        <v>100</v>
      </c>
      <c r="O49" s="6">
        <v>0</v>
      </c>
      <c r="P49" s="13">
        <f t="shared" si="12"/>
        <v>-3.3333333333333361E-2</v>
      </c>
      <c r="Q49" s="13">
        <f t="shared" si="13"/>
        <v>0</v>
      </c>
      <c r="R49" t="s">
        <v>105</v>
      </c>
    </row>
    <row r="50" spans="1:18" x14ac:dyDescent="0.25">
      <c r="A50" s="6" t="s">
        <v>104</v>
      </c>
      <c r="B50" s="6" t="s">
        <v>61</v>
      </c>
      <c r="C50" s="6">
        <v>4</v>
      </c>
      <c r="D50" s="6">
        <v>100</v>
      </c>
      <c r="E50" s="6">
        <v>25</v>
      </c>
      <c r="F50" s="6">
        <v>100</v>
      </c>
      <c r="G50" s="6"/>
      <c r="H50" s="6">
        <v>26.1</v>
      </c>
      <c r="I50" s="6">
        <v>0.1</v>
      </c>
      <c r="J50" s="6">
        <v>0.01</v>
      </c>
      <c r="K50" s="6">
        <v>0.03</v>
      </c>
      <c r="L50" s="10">
        <v>26</v>
      </c>
      <c r="M50" s="7" t="s">
        <v>7</v>
      </c>
      <c r="N50" s="6">
        <v>100</v>
      </c>
      <c r="O50" s="6">
        <v>0</v>
      </c>
      <c r="P50" s="13">
        <f t="shared" si="12"/>
        <v>-4.400000000000006E-2</v>
      </c>
      <c r="Q50" s="13">
        <f t="shared" si="13"/>
        <v>3.8314176245211272E-3</v>
      </c>
      <c r="R50" t="s">
        <v>105</v>
      </c>
    </row>
    <row r="51" spans="1:18" x14ac:dyDescent="0.25">
      <c r="A51" s="6" t="s">
        <v>104</v>
      </c>
      <c r="B51" s="6" t="s">
        <v>61</v>
      </c>
      <c r="C51" s="6">
        <v>4</v>
      </c>
      <c r="D51" s="6">
        <v>100</v>
      </c>
      <c r="E51" s="6">
        <v>100</v>
      </c>
      <c r="F51" s="6">
        <v>100</v>
      </c>
      <c r="G51" s="6"/>
      <c r="H51" s="6">
        <v>106.5</v>
      </c>
      <c r="I51" s="6">
        <v>0.17</v>
      </c>
      <c r="J51" s="6">
        <v>0.01</v>
      </c>
      <c r="K51" s="6">
        <v>0.06</v>
      </c>
      <c r="L51" s="10">
        <v>103.7</v>
      </c>
      <c r="M51" s="7" t="s">
        <v>7</v>
      </c>
      <c r="N51" s="6">
        <v>100</v>
      </c>
      <c r="O51" s="6">
        <v>0</v>
      </c>
      <c r="P51" s="13">
        <f t="shared" si="12"/>
        <v>-6.5000000000000002E-2</v>
      </c>
      <c r="Q51" s="13">
        <f t="shared" si="13"/>
        <v>2.6291079812206547E-2</v>
      </c>
      <c r="R51" t="s">
        <v>105</v>
      </c>
    </row>
    <row r="52" spans="1:18" x14ac:dyDescent="0.25">
      <c r="A52" s="6" t="s">
        <v>104</v>
      </c>
      <c r="B52" s="6" t="s">
        <v>61</v>
      </c>
      <c r="C52" s="6">
        <v>10</v>
      </c>
      <c r="D52" s="6">
        <v>100</v>
      </c>
      <c r="E52" s="6">
        <v>100</v>
      </c>
      <c r="F52" s="6">
        <v>100</v>
      </c>
      <c r="G52" s="6"/>
      <c r="H52" s="6">
        <v>63.5</v>
      </c>
      <c r="I52" s="6">
        <v>0.61</v>
      </c>
      <c r="J52" s="6">
        <v>0.01</v>
      </c>
      <c r="K52" s="6">
        <v>0.16</v>
      </c>
      <c r="L52" s="10">
        <v>62.8</v>
      </c>
      <c r="M52" s="7" t="s">
        <v>7</v>
      </c>
      <c r="N52" s="6">
        <v>100</v>
      </c>
      <c r="O52" s="6">
        <v>0</v>
      </c>
      <c r="P52" s="13">
        <f t="shared" si="12"/>
        <v>0.36499999999999999</v>
      </c>
      <c r="Q52" s="13">
        <f t="shared" si="13"/>
        <v>1.1023622047244139E-2</v>
      </c>
      <c r="R52" t="s">
        <v>105</v>
      </c>
    </row>
    <row r="54" spans="1:18" x14ac:dyDescent="0.25">
      <c r="A54" s="20" t="s">
        <v>140</v>
      </c>
    </row>
    <row r="55" spans="1:18" x14ac:dyDescent="0.25">
      <c r="A55" s="6" t="s">
        <v>104</v>
      </c>
      <c r="B55" s="6" t="s">
        <v>61</v>
      </c>
      <c r="C55" s="6">
        <v>2</v>
      </c>
      <c r="D55" s="6">
        <v>100</v>
      </c>
      <c r="E55" s="6">
        <v>100</v>
      </c>
      <c r="F55" s="6">
        <v>100</v>
      </c>
      <c r="G55" s="6"/>
      <c r="H55" s="6">
        <v>102.8</v>
      </c>
      <c r="I55" s="6">
        <v>0.1</v>
      </c>
      <c r="J55" s="6">
        <v>0.02</v>
      </c>
      <c r="K55" s="6">
        <v>0.05</v>
      </c>
      <c r="L55" s="10">
        <v>100.5</v>
      </c>
      <c r="M55" s="7" t="s">
        <v>7</v>
      </c>
      <c r="N55" s="6">
        <v>100</v>
      </c>
      <c r="O55" s="6">
        <v>0</v>
      </c>
      <c r="P55" s="13">
        <f t="shared" ref="P55:P69" si="14">(E55-H55)/E55</f>
        <v>-2.7999999999999973E-2</v>
      </c>
      <c r="Q55" s="13">
        <f t="shared" ref="Q55:Q69" si="15">(H55-L55)/H55</f>
        <v>2.2373540856031101E-2</v>
      </c>
      <c r="R55" t="s">
        <v>105</v>
      </c>
    </row>
    <row r="56" spans="1:18" x14ac:dyDescent="0.25">
      <c r="A56" s="6" t="s">
        <v>104</v>
      </c>
      <c r="B56" s="6" t="s">
        <v>61</v>
      </c>
      <c r="C56" s="6">
        <v>2</v>
      </c>
      <c r="D56" s="6">
        <v>100</v>
      </c>
      <c r="E56" s="6">
        <v>100</v>
      </c>
      <c r="F56" s="6">
        <v>1000</v>
      </c>
      <c r="G56" s="6"/>
      <c r="H56" s="6">
        <v>102</v>
      </c>
      <c r="I56" s="6">
        <v>0.11</v>
      </c>
      <c r="J56" s="6">
        <v>0.01</v>
      </c>
      <c r="K56" s="6">
        <v>0.04</v>
      </c>
      <c r="L56" s="10">
        <v>100.6</v>
      </c>
      <c r="M56" s="7" t="s">
        <v>7</v>
      </c>
      <c r="N56" s="6">
        <v>100</v>
      </c>
      <c r="O56" s="6">
        <v>0</v>
      </c>
      <c r="P56" s="13">
        <f t="shared" si="14"/>
        <v>-0.02</v>
      </c>
      <c r="Q56" s="13">
        <f t="shared" si="15"/>
        <v>1.3725490196078487E-2</v>
      </c>
      <c r="R56" t="s">
        <v>105</v>
      </c>
    </row>
    <row r="57" spans="1:18" x14ac:dyDescent="0.25">
      <c r="A57" s="6" t="s">
        <v>104</v>
      </c>
      <c r="B57" s="6" t="s">
        <v>61</v>
      </c>
      <c r="C57" s="6">
        <v>2</v>
      </c>
      <c r="D57" s="6">
        <v>100</v>
      </c>
      <c r="E57" s="6">
        <v>1000</v>
      </c>
      <c r="F57" s="6">
        <v>100</v>
      </c>
      <c r="G57" s="6"/>
      <c r="H57" s="6">
        <v>113.9</v>
      </c>
      <c r="I57" s="6">
        <v>0.12</v>
      </c>
      <c r="J57" s="6">
        <v>0.01</v>
      </c>
      <c r="K57" s="6">
        <v>0.05</v>
      </c>
      <c r="L57" s="10">
        <v>111.5</v>
      </c>
      <c r="M57" s="7" t="s">
        <v>7</v>
      </c>
      <c r="N57" s="6">
        <v>100</v>
      </c>
      <c r="O57" s="6">
        <v>0</v>
      </c>
      <c r="P57" s="13">
        <f t="shared" si="14"/>
        <v>0.8861</v>
      </c>
      <c r="Q57" s="13">
        <f t="shared" si="15"/>
        <v>2.1071115013169495E-2</v>
      </c>
      <c r="R57" t="s">
        <v>105</v>
      </c>
    </row>
    <row r="58" spans="1:18" x14ac:dyDescent="0.25">
      <c r="A58" s="6" t="s">
        <v>104</v>
      </c>
      <c r="B58" s="6" t="s">
        <v>61</v>
      </c>
      <c r="C58" s="6">
        <v>2</v>
      </c>
      <c r="D58" s="6">
        <v>100</v>
      </c>
      <c r="E58" s="6">
        <v>500</v>
      </c>
      <c r="F58" s="6">
        <v>100</v>
      </c>
      <c r="G58" s="6"/>
      <c r="H58" s="6">
        <v>120.6</v>
      </c>
      <c r="I58" s="6">
        <v>0.32</v>
      </c>
      <c r="J58" s="6">
        <v>0.03</v>
      </c>
      <c r="K58" s="6">
        <v>0.14000000000000001</v>
      </c>
      <c r="L58" s="10">
        <v>115.3</v>
      </c>
      <c r="M58" s="7" t="s">
        <v>7</v>
      </c>
      <c r="N58" s="6">
        <v>100</v>
      </c>
      <c r="O58" s="6">
        <v>0</v>
      </c>
      <c r="P58" s="13">
        <f t="shared" si="14"/>
        <v>0.75879999999999992</v>
      </c>
      <c r="Q58" s="13">
        <f t="shared" si="15"/>
        <v>4.394693200663348E-2</v>
      </c>
      <c r="R58" t="s">
        <v>105</v>
      </c>
    </row>
    <row r="59" spans="1:18" x14ac:dyDescent="0.25">
      <c r="A59" s="6" t="s">
        <v>104</v>
      </c>
      <c r="B59" s="6" t="s">
        <v>61</v>
      </c>
      <c r="C59" s="6">
        <v>2</v>
      </c>
      <c r="D59" s="6">
        <v>250</v>
      </c>
      <c r="E59" s="6">
        <v>100</v>
      </c>
      <c r="F59" s="6">
        <v>100</v>
      </c>
      <c r="G59" s="6"/>
      <c r="H59" s="6">
        <v>99.1</v>
      </c>
      <c r="I59" s="6">
        <v>0.09</v>
      </c>
      <c r="J59" s="6">
        <v>0.01</v>
      </c>
      <c r="K59" s="6">
        <v>0.02</v>
      </c>
      <c r="L59" s="10">
        <v>97.8</v>
      </c>
      <c r="M59" s="7" t="s">
        <v>7</v>
      </c>
      <c r="N59" s="6">
        <v>250</v>
      </c>
      <c r="O59" s="6">
        <v>0</v>
      </c>
      <c r="P59" s="13">
        <f t="shared" si="14"/>
        <v>9.0000000000000566E-3</v>
      </c>
      <c r="Q59" s="13">
        <f t="shared" si="15"/>
        <v>1.311806256306758E-2</v>
      </c>
      <c r="R59" t="s">
        <v>105</v>
      </c>
    </row>
    <row r="60" spans="1:18" x14ac:dyDescent="0.25">
      <c r="A60" s="6" t="s">
        <v>104</v>
      </c>
      <c r="B60" s="6" t="s">
        <v>61</v>
      </c>
      <c r="C60" s="6">
        <v>2</v>
      </c>
      <c r="D60" s="6">
        <v>250</v>
      </c>
      <c r="E60" s="6">
        <v>100</v>
      </c>
      <c r="F60" s="6">
        <v>1000</v>
      </c>
      <c r="G60" s="6"/>
      <c r="H60" s="6">
        <v>101</v>
      </c>
      <c r="I60" s="6">
        <v>0.13</v>
      </c>
      <c r="J60" s="6">
        <v>0.01</v>
      </c>
      <c r="K60" s="6">
        <v>0.02</v>
      </c>
      <c r="L60" s="10">
        <v>100.5</v>
      </c>
      <c r="M60" s="7" t="s">
        <v>7</v>
      </c>
      <c r="N60" s="6">
        <v>250</v>
      </c>
      <c r="O60" s="6">
        <v>0</v>
      </c>
      <c r="P60" s="13">
        <f t="shared" si="14"/>
        <v>-0.01</v>
      </c>
      <c r="Q60" s="13">
        <f t="shared" si="15"/>
        <v>4.9504950495049506E-3</v>
      </c>
      <c r="R60" t="s">
        <v>105</v>
      </c>
    </row>
    <row r="61" spans="1:18" x14ac:dyDescent="0.25">
      <c r="A61" s="6" t="s">
        <v>104</v>
      </c>
      <c r="B61" s="6" t="s">
        <v>61</v>
      </c>
      <c r="C61" s="6">
        <v>2</v>
      </c>
      <c r="D61" s="6">
        <v>500</v>
      </c>
      <c r="E61" s="6">
        <v>100</v>
      </c>
      <c r="F61" s="6">
        <v>100</v>
      </c>
      <c r="G61" s="6"/>
      <c r="H61" s="6">
        <v>100.5</v>
      </c>
      <c r="I61" s="6">
        <v>0.13</v>
      </c>
      <c r="J61" s="6">
        <v>0.01</v>
      </c>
      <c r="K61" s="6">
        <v>0.02</v>
      </c>
      <c r="L61" s="10">
        <v>100.1</v>
      </c>
      <c r="M61" s="7" t="s">
        <v>7</v>
      </c>
      <c r="N61" s="6">
        <v>500</v>
      </c>
      <c r="O61" s="6">
        <v>0</v>
      </c>
      <c r="P61" s="13">
        <f t="shared" si="14"/>
        <v>-5.0000000000000001E-3</v>
      </c>
      <c r="Q61" s="13">
        <f t="shared" si="15"/>
        <v>3.9800995024876183E-3</v>
      </c>
      <c r="R61" t="s">
        <v>105</v>
      </c>
    </row>
    <row r="62" spans="1:18" x14ac:dyDescent="0.25">
      <c r="A62" s="6" t="s">
        <v>104</v>
      </c>
      <c r="B62" s="6" t="s">
        <v>61</v>
      </c>
      <c r="C62" s="6">
        <v>2</v>
      </c>
      <c r="D62" s="6">
        <v>500</v>
      </c>
      <c r="E62" s="6">
        <v>250</v>
      </c>
      <c r="F62" s="6">
        <v>100</v>
      </c>
      <c r="G62" s="6"/>
      <c r="H62" s="6">
        <v>129.9</v>
      </c>
      <c r="I62" s="6">
        <v>0.13</v>
      </c>
      <c r="J62" s="6">
        <v>0.01</v>
      </c>
      <c r="K62" s="6">
        <v>0.04</v>
      </c>
      <c r="L62" s="10">
        <v>129.5</v>
      </c>
      <c r="M62" s="7" t="s">
        <v>7</v>
      </c>
      <c r="N62" s="6">
        <v>500</v>
      </c>
      <c r="O62" s="6">
        <v>0</v>
      </c>
      <c r="P62" s="13">
        <f t="shared" si="14"/>
        <v>0.48039999999999999</v>
      </c>
      <c r="Q62" s="13">
        <f t="shared" si="15"/>
        <v>3.0792917628945779E-3</v>
      </c>
      <c r="R62" t="s">
        <v>105</v>
      </c>
    </row>
    <row r="63" spans="1:18" x14ac:dyDescent="0.25">
      <c r="A63" s="6" t="s">
        <v>104</v>
      </c>
      <c r="B63" s="6" t="s">
        <v>61</v>
      </c>
      <c r="C63" s="6">
        <v>2</v>
      </c>
      <c r="D63" s="6">
        <v>1000</v>
      </c>
      <c r="E63" s="6">
        <v>500</v>
      </c>
      <c r="F63" s="6">
        <v>100</v>
      </c>
      <c r="G63" s="6"/>
      <c r="H63" s="6">
        <v>131.30000000000001</v>
      </c>
      <c r="I63" s="6">
        <v>0.16</v>
      </c>
      <c r="J63" s="6">
        <v>0.01</v>
      </c>
      <c r="K63" s="6">
        <v>0.04</v>
      </c>
      <c r="L63" s="10">
        <v>131.1</v>
      </c>
      <c r="M63" s="7" t="s">
        <v>7</v>
      </c>
      <c r="N63" s="6">
        <v>1000</v>
      </c>
      <c r="O63" s="6">
        <v>0</v>
      </c>
      <c r="P63" s="13">
        <f t="shared" si="14"/>
        <v>0.73739999999999994</v>
      </c>
      <c r="Q63" s="13">
        <f t="shared" si="15"/>
        <v>1.5232292460016529E-3</v>
      </c>
      <c r="R63" t="s">
        <v>105</v>
      </c>
    </row>
    <row r="64" spans="1:18" x14ac:dyDescent="0.25">
      <c r="A64" s="6" t="s">
        <v>104</v>
      </c>
      <c r="B64" s="6" t="s">
        <v>61</v>
      </c>
      <c r="C64" s="6">
        <v>2</v>
      </c>
      <c r="D64" s="6">
        <v>1000</v>
      </c>
      <c r="E64" s="6">
        <v>1000</v>
      </c>
      <c r="F64" s="6">
        <v>100</v>
      </c>
      <c r="G64" s="6"/>
      <c r="H64" s="6">
        <v>132.80000000000001</v>
      </c>
      <c r="I64" s="6">
        <v>0.24</v>
      </c>
      <c r="J64" s="6">
        <v>0.01</v>
      </c>
      <c r="K64" s="6">
        <v>0.04</v>
      </c>
      <c r="L64" s="10">
        <v>132.6</v>
      </c>
      <c r="M64" s="7" t="s">
        <v>7</v>
      </c>
      <c r="N64" s="6">
        <v>1000</v>
      </c>
      <c r="O64" s="6">
        <v>0</v>
      </c>
      <c r="P64" s="13">
        <f t="shared" si="14"/>
        <v>0.86720000000000008</v>
      </c>
      <c r="Q64" s="13">
        <f t="shared" si="15"/>
        <v>1.5060240963856704E-3</v>
      </c>
      <c r="R64" t="s">
        <v>105</v>
      </c>
    </row>
    <row r="65" spans="1:18" x14ac:dyDescent="0.25">
      <c r="A65" s="6" t="s">
        <v>104</v>
      </c>
      <c r="B65" s="6" t="s">
        <v>61</v>
      </c>
      <c r="C65" s="6">
        <v>2</v>
      </c>
      <c r="D65" s="6">
        <v>2000</v>
      </c>
      <c r="E65" s="6">
        <v>1000</v>
      </c>
      <c r="F65" s="6">
        <v>100</v>
      </c>
      <c r="G65" s="6"/>
      <c r="H65" s="6">
        <v>144.5</v>
      </c>
      <c r="I65" s="6">
        <v>0.22</v>
      </c>
      <c r="J65" s="6">
        <v>0.01</v>
      </c>
      <c r="K65" s="6">
        <v>0.04</v>
      </c>
      <c r="L65" s="10">
        <v>144.30000000000001</v>
      </c>
      <c r="M65" s="7" t="s">
        <v>7</v>
      </c>
      <c r="N65" s="6">
        <v>2000</v>
      </c>
      <c r="O65" s="6">
        <v>0</v>
      </c>
      <c r="P65" s="13">
        <f t="shared" si="14"/>
        <v>0.85550000000000004</v>
      </c>
      <c r="Q65" s="13">
        <f t="shared" si="15"/>
        <v>1.3840830449826202E-3</v>
      </c>
      <c r="R65" t="s">
        <v>105</v>
      </c>
    </row>
    <row r="66" spans="1:18" x14ac:dyDescent="0.25">
      <c r="A66" s="6" t="s">
        <v>104</v>
      </c>
      <c r="B66" s="6" t="s">
        <v>61</v>
      </c>
      <c r="C66" s="6">
        <v>4</v>
      </c>
      <c r="D66" s="6">
        <v>100</v>
      </c>
      <c r="E66" s="6">
        <v>3</v>
      </c>
      <c r="F66" s="6">
        <v>1000</v>
      </c>
      <c r="G66" s="6"/>
      <c r="H66" s="6">
        <v>3.1</v>
      </c>
      <c r="I66" s="6">
        <v>0.08</v>
      </c>
      <c r="J66" s="6">
        <v>0.02</v>
      </c>
      <c r="K66" s="6">
        <v>0.03</v>
      </c>
      <c r="L66" s="10">
        <v>3.1</v>
      </c>
      <c r="M66" s="7" t="s">
        <v>7</v>
      </c>
      <c r="N66" s="6">
        <v>100</v>
      </c>
      <c r="O66" s="6">
        <v>0</v>
      </c>
      <c r="P66" s="13">
        <f t="shared" si="14"/>
        <v>-3.3333333333333361E-2</v>
      </c>
      <c r="Q66" s="13">
        <f t="shared" si="15"/>
        <v>0</v>
      </c>
      <c r="R66" t="s">
        <v>105</v>
      </c>
    </row>
    <row r="67" spans="1:18" x14ac:dyDescent="0.25">
      <c r="A67" s="6" t="s">
        <v>104</v>
      </c>
      <c r="B67" s="6" t="s">
        <v>61</v>
      </c>
      <c r="C67" s="6">
        <v>4</v>
      </c>
      <c r="D67" s="6">
        <v>100</v>
      </c>
      <c r="E67" s="6">
        <v>25</v>
      </c>
      <c r="F67" s="6">
        <v>100</v>
      </c>
      <c r="G67" s="6"/>
      <c r="H67" s="6">
        <v>26</v>
      </c>
      <c r="I67" s="6">
        <v>0.09</v>
      </c>
      <c r="J67" s="6">
        <v>0.01</v>
      </c>
      <c r="K67" s="6">
        <v>0.03</v>
      </c>
      <c r="L67" s="10">
        <v>25.9</v>
      </c>
      <c r="M67" s="7" t="s">
        <v>7</v>
      </c>
      <c r="N67" s="6">
        <v>100</v>
      </c>
      <c r="O67" s="6">
        <v>0</v>
      </c>
      <c r="P67" s="13">
        <f t="shared" si="14"/>
        <v>-0.04</v>
      </c>
      <c r="Q67" s="13">
        <f t="shared" si="15"/>
        <v>3.846153846153901E-3</v>
      </c>
      <c r="R67" t="s">
        <v>105</v>
      </c>
    </row>
    <row r="68" spans="1:18" x14ac:dyDescent="0.25">
      <c r="A68" s="6" t="s">
        <v>104</v>
      </c>
      <c r="B68" s="6" t="s">
        <v>61</v>
      </c>
      <c r="C68" s="6">
        <v>4</v>
      </c>
      <c r="D68" s="6">
        <v>100</v>
      </c>
      <c r="E68" s="6">
        <v>100</v>
      </c>
      <c r="F68" s="6">
        <v>100</v>
      </c>
      <c r="G68" s="6"/>
      <c r="H68" s="6">
        <v>102.7</v>
      </c>
      <c r="I68" s="6">
        <v>0.09</v>
      </c>
      <c r="J68" s="6">
        <v>0.01</v>
      </c>
      <c r="K68" s="6">
        <v>0.04</v>
      </c>
      <c r="L68" s="10">
        <v>100.3</v>
      </c>
      <c r="M68" s="7" t="s">
        <v>7</v>
      </c>
      <c r="N68" s="6">
        <v>100</v>
      </c>
      <c r="O68" s="6">
        <v>0</v>
      </c>
      <c r="P68" s="13">
        <f t="shared" si="14"/>
        <v>-2.7000000000000027E-2</v>
      </c>
      <c r="Q68" s="13">
        <f t="shared" si="15"/>
        <v>2.336903602726393E-2</v>
      </c>
      <c r="R68" t="s">
        <v>105</v>
      </c>
    </row>
    <row r="69" spans="1:18" x14ac:dyDescent="0.25">
      <c r="A69" s="6" t="s">
        <v>104</v>
      </c>
      <c r="B69" s="6" t="s">
        <v>61</v>
      </c>
      <c r="C69" s="6">
        <v>10</v>
      </c>
      <c r="D69" s="6">
        <v>100</v>
      </c>
      <c r="E69" s="6">
        <v>100</v>
      </c>
      <c r="F69" s="6">
        <v>100</v>
      </c>
      <c r="G69" s="6"/>
      <c r="H69" s="6">
        <v>87.7</v>
      </c>
      <c r="I69" s="6">
        <v>0.26</v>
      </c>
      <c r="J69" s="6">
        <v>0.01</v>
      </c>
      <c r="K69" s="6">
        <v>0.09</v>
      </c>
      <c r="L69" s="10">
        <v>85.8</v>
      </c>
      <c r="M69" s="7" t="s">
        <v>7</v>
      </c>
      <c r="N69" s="6">
        <v>100</v>
      </c>
      <c r="O69" s="6">
        <v>0</v>
      </c>
      <c r="P69" s="13">
        <f t="shared" si="14"/>
        <v>0.12299999999999997</v>
      </c>
      <c r="Q69" s="13">
        <f t="shared" si="15"/>
        <v>2.166476624857475E-2</v>
      </c>
      <c r="R69" t="s">
        <v>105</v>
      </c>
    </row>
    <row r="73" spans="1:18" x14ac:dyDescent="0.25">
      <c r="A73">
        <f>H52</f>
        <v>63.5</v>
      </c>
      <c r="B73" t="s">
        <v>227</v>
      </c>
      <c r="G73" t="s">
        <v>228</v>
      </c>
    </row>
    <row r="74" spans="1:18" x14ac:dyDescent="0.25">
      <c r="A74" t="s">
        <v>230</v>
      </c>
      <c r="B74" t="s">
        <v>104</v>
      </c>
      <c r="D74" t="s">
        <v>63</v>
      </c>
      <c r="G74" t="s">
        <v>104</v>
      </c>
      <c r="I74" t="s">
        <v>63</v>
      </c>
    </row>
    <row r="75" spans="1:18" x14ac:dyDescent="0.25">
      <c r="B75" t="s">
        <v>229</v>
      </c>
      <c r="C75" t="s">
        <v>58</v>
      </c>
      <c r="D75" t="s">
        <v>229</v>
      </c>
      <c r="E75" t="s">
        <v>58</v>
      </c>
      <c r="G75" t="s">
        <v>229</v>
      </c>
      <c r="H75" t="s">
        <v>58</v>
      </c>
      <c r="I75" t="s">
        <v>229</v>
      </c>
      <c r="J75" t="s">
        <v>58</v>
      </c>
    </row>
    <row r="76" spans="1:18" x14ac:dyDescent="0.25">
      <c r="A76">
        <v>1000</v>
      </c>
      <c r="B76" s="6">
        <v>0.04</v>
      </c>
      <c r="C76" s="10">
        <v>140.4</v>
      </c>
      <c r="D76" s="6">
        <v>0.05</v>
      </c>
      <c r="E76" s="10">
        <v>136.30000000000001</v>
      </c>
      <c r="G76" s="6">
        <v>0.04</v>
      </c>
      <c r="H76" s="10">
        <v>132.6</v>
      </c>
      <c r="I76" s="6">
        <v>0.04</v>
      </c>
      <c r="J76" s="10">
        <v>145.1</v>
      </c>
    </row>
    <row r="77" spans="1:18" x14ac:dyDescent="0.25">
      <c r="A77">
        <v>2000</v>
      </c>
      <c r="B77" s="6">
        <v>0.06</v>
      </c>
      <c r="C77" s="10">
        <v>144.4</v>
      </c>
      <c r="D77" s="6">
        <v>0.05</v>
      </c>
      <c r="E77" s="10">
        <v>140.19999999999999</v>
      </c>
      <c r="G77" s="6">
        <v>0.04</v>
      </c>
      <c r="H77" s="10">
        <v>144.30000000000001</v>
      </c>
      <c r="I77" s="6">
        <v>7.0000000000000007E-2</v>
      </c>
      <c r="J77" s="10">
        <v>141.5</v>
      </c>
    </row>
    <row r="78" spans="1:18" x14ac:dyDescent="0.25">
      <c r="A78">
        <v>3000</v>
      </c>
      <c r="B78">
        <v>0.06</v>
      </c>
      <c r="C78">
        <v>144.5</v>
      </c>
    </row>
    <row r="79" spans="1:18" x14ac:dyDescent="0.25">
      <c r="A79">
        <v>4000</v>
      </c>
    </row>
    <row r="80" spans="1:18" x14ac:dyDescent="0.25">
      <c r="A80">
        <v>5000</v>
      </c>
    </row>
    <row r="81" spans="1:1" x14ac:dyDescent="0.25">
      <c r="A81">
        <v>6000</v>
      </c>
    </row>
    <row r="82" spans="1:1" x14ac:dyDescent="0.25">
      <c r="A82">
        <v>7000</v>
      </c>
    </row>
    <row r="83" spans="1:1" x14ac:dyDescent="0.25">
      <c r="A83">
        <v>8000</v>
      </c>
    </row>
    <row r="84" spans="1:1" x14ac:dyDescent="0.25">
      <c r="A84">
        <v>9000</v>
      </c>
    </row>
    <row r="85" spans="1:1" x14ac:dyDescent="0.25">
      <c r="A85">
        <v>10000</v>
      </c>
    </row>
  </sheetData>
  <mergeCells count="2">
    <mergeCell ref="A2:G2"/>
    <mergeCell ref="H2:Q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760E2-7D32-4F5D-8DFA-308548B9EBD2}">
  <dimension ref="A1:N16"/>
  <sheetViews>
    <sheetView workbookViewId="0">
      <selection activeCell="P16" sqref="P15:P16"/>
    </sheetView>
  </sheetViews>
  <sheetFormatPr defaultRowHeight="15" x14ac:dyDescent="0.25"/>
  <cols>
    <col min="2" max="2" width="12.7109375" customWidth="1"/>
  </cols>
  <sheetData>
    <row r="1" spans="1:14" x14ac:dyDescent="0.25">
      <c r="B1" t="s">
        <v>227</v>
      </c>
      <c r="G1" t="s">
        <v>228</v>
      </c>
    </row>
    <row r="2" spans="1:14" x14ac:dyDescent="0.25">
      <c r="B2" t="s">
        <v>104</v>
      </c>
      <c r="D2" t="s">
        <v>63</v>
      </c>
      <c r="G2" t="s">
        <v>104</v>
      </c>
      <c r="I2" t="s">
        <v>63</v>
      </c>
    </row>
    <row r="3" spans="1:14" x14ac:dyDescent="0.25">
      <c r="A3" t="s">
        <v>9</v>
      </c>
      <c r="B3" t="s">
        <v>229</v>
      </c>
      <c r="C3" t="s">
        <v>58</v>
      </c>
      <c r="D3" t="s">
        <v>229</v>
      </c>
      <c r="E3" t="s">
        <v>58</v>
      </c>
      <c r="G3" t="s">
        <v>229</v>
      </c>
      <c r="H3" t="s">
        <v>58</v>
      </c>
      <c r="I3" t="s">
        <v>229</v>
      </c>
      <c r="J3" t="s">
        <v>58</v>
      </c>
    </row>
    <row r="4" spans="1:14" x14ac:dyDescent="0.25">
      <c r="A4">
        <v>1000</v>
      </c>
      <c r="B4" s="6">
        <v>0.04</v>
      </c>
      <c r="C4" s="10">
        <v>140.4</v>
      </c>
      <c r="D4" s="6">
        <v>0.05</v>
      </c>
      <c r="E4" s="10">
        <v>136.30000000000001</v>
      </c>
      <c r="G4" s="6">
        <v>0.04</v>
      </c>
      <c r="H4" s="10">
        <v>132.19999999999999</v>
      </c>
      <c r="I4" s="6">
        <v>0.04</v>
      </c>
      <c r="J4" s="10">
        <v>145.1</v>
      </c>
      <c r="M4" t="s">
        <v>231</v>
      </c>
      <c r="N4">
        <v>2</v>
      </c>
    </row>
    <row r="5" spans="1:14" x14ac:dyDescent="0.25">
      <c r="A5">
        <v>2000</v>
      </c>
      <c r="B5" s="6">
        <v>0.06</v>
      </c>
      <c r="C5" s="10">
        <v>144.4</v>
      </c>
      <c r="D5" s="6">
        <v>0.05</v>
      </c>
      <c r="E5" s="10">
        <v>140.19999999999999</v>
      </c>
      <c r="G5" s="6">
        <v>0.05</v>
      </c>
      <c r="H5" s="10">
        <v>140.9</v>
      </c>
      <c r="I5" s="6">
        <v>7.0000000000000007E-2</v>
      </c>
      <c r="J5" s="10">
        <v>141.5</v>
      </c>
      <c r="M5" t="s">
        <v>58</v>
      </c>
      <c r="N5">
        <v>1000</v>
      </c>
    </row>
    <row r="6" spans="1:14" x14ac:dyDescent="0.25">
      <c r="A6">
        <v>3000</v>
      </c>
      <c r="B6">
        <v>0.04</v>
      </c>
      <c r="C6">
        <v>148.4</v>
      </c>
      <c r="D6">
        <v>0.11</v>
      </c>
      <c r="E6">
        <v>138.80000000000001</v>
      </c>
      <c r="G6">
        <v>0.06</v>
      </c>
      <c r="H6">
        <v>144.19999999999999</v>
      </c>
      <c r="I6">
        <v>0.15</v>
      </c>
      <c r="J6">
        <v>145.6</v>
      </c>
      <c r="M6" t="s">
        <v>232</v>
      </c>
      <c r="N6">
        <v>100</v>
      </c>
    </row>
    <row r="7" spans="1:14" x14ac:dyDescent="0.25">
      <c r="A7">
        <v>4000</v>
      </c>
      <c r="B7">
        <v>0.05</v>
      </c>
      <c r="C7">
        <v>152</v>
      </c>
      <c r="D7">
        <v>0.05</v>
      </c>
      <c r="E7">
        <v>152.5</v>
      </c>
      <c r="G7">
        <v>0.06</v>
      </c>
      <c r="H7">
        <v>147.9</v>
      </c>
      <c r="I7">
        <v>0.06</v>
      </c>
      <c r="J7">
        <v>152</v>
      </c>
    </row>
    <row r="8" spans="1:14" x14ac:dyDescent="0.25">
      <c r="A8">
        <v>5000</v>
      </c>
      <c r="B8">
        <v>0.05</v>
      </c>
      <c r="C8">
        <v>153.30000000000001</v>
      </c>
      <c r="D8">
        <v>0.04</v>
      </c>
      <c r="E8">
        <v>154.19999999999999</v>
      </c>
      <c r="G8">
        <v>0.06</v>
      </c>
      <c r="H8">
        <v>151.5</v>
      </c>
      <c r="I8">
        <v>0.05</v>
      </c>
      <c r="J8">
        <v>156.19999999999999</v>
      </c>
    </row>
    <row r="9" spans="1:14" x14ac:dyDescent="0.25">
      <c r="A9">
        <v>6000</v>
      </c>
      <c r="B9">
        <v>0.05</v>
      </c>
      <c r="C9">
        <v>157.80000000000001</v>
      </c>
      <c r="D9">
        <v>0.05</v>
      </c>
      <c r="E9">
        <v>157.80000000000001</v>
      </c>
      <c r="G9">
        <v>0.06</v>
      </c>
      <c r="H9">
        <v>155.6</v>
      </c>
      <c r="I9">
        <v>0.06</v>
      </c>
      <c r="J9">
        <v>162</v>
      </c>
    </row>
    <row r="10" spans="1:14" x14ac:dyDescent="0.25">
      <c r="A10">
        <v>7000</v>
      </c>
      <c r="B10">
        <v>0.06</v>
      </c>
      <c r="C10">
        <v>157.6</v>
      </c>
      <c r="D10">
        <v>0.05</v>
      </c>
      <c r="E10">
        <v>160.1</v>
      </c>
      <c r="G10">
        <v>7.0000000000000007E-2</v>
      </c>
      <c r="H10">
        <v>155.30000000000001</v>
      </c>
      <c r="I10">
        <v>0.06</v>
      </c>
      <c r="J10">
        <v>159.30000000000001</v>
      </c>
    </row>
    <row r="11" spans="1:14" x14ac:dyDescent="0.25">
      <c r="A11">
        <v>8000</v>
      </c>
      <c r="B11">
        <v>0.06</v>
      </c>
      <c r="C11">
        <v>163.30000000000001</v>
      </c>
      <c r="D11">
        <v>7.0000000000000007E-2</v>
      </c>
      <c r="E11">
        <v>161.69999999999999</v>
      </c>
      <c r="G11">
        <v>0.08</v>
      </c>
      <c r="H11">
        <v>161</v>
      </c>
      <c r="I11">
        <v>0.08</v>
      </c>
      <c r="J11">
        <v>160.80000000000001</v>
      </c>
    </row>
    <row r="12" spans="1:14" x14ac:dyDescent="0.25">
      <c r="A12">
        <v>9000</v>
      </c>
      <c r="B12">
        <v>7.0000000000000007E-2</v>
      </c>
      <c r="C12">
        <v>165.5</v>
      </c>
      <c r="D12">
        <v>7.0000000000000007E-2</v>
      </c>
      <c r="E12">
        <v>161.9</v>
      </c>
      <c r="G12">
        <v>0.08</v>
      </c>
      <c r="H12">
        <v>159.69999999999999</v>
      </c>
      <c r="I12">
        <v>0.08</v>
      </c>
      <c r="J12">
        <v>162.1</v>
      </c>
    </row>
    <row r="13" spans="1:14" x14ac:dyDescent="0.25">
      <c r="A13">
        <v>10000</v>
      </c>
      <c r="B13">
        <v>7.0000000000000007E-2</v>
      </c>
      <c r="C13">
        <v>163.5</v>
      </c>
      <c r="D13">
        <v>0.06</v>
      </c>
      <c r="E13">
        <v>169.5</v>
      </c>
      <c r="G13">
        <v>0.08</v>
      </c>
      <c r="H13">
        <v>165</v>
      </c>
      <c r="I13">
        <v>7.0000000000000007E-2</v>
      </c>
      <c r="J13">
        <v>163.5</v>
      </c>
    </row>
    <row r="14" spans="1:14" x14ac:dyDescent="0.25">
      <c r="A14">
        <v>11000</v>
      </c>
      <c r="B14">
        <v>0.09</v>
      </c>
      <c r="C14">
        <v>165.8</v>
      </c>
      <c r="D14">
        <v>0.06</v>
      </c>
      <c r="E14">
        <v>167.3</v>
      </c>
      <c r="G14">
        <v>0.09</v>
      </c>
      <c r="H14">
        <v>163.30000000000001</v>
      </c>
      <c r="I14">
        <v>0.08</v>
      </c>
      <c r="J14">
        <v>167.5</v>
      </c>
    </row>
    <row r="15" spans="1:14" x14ac:dyDescent="0.25">
      <c r="A15">
        <v>12000</v>
      </c>
      <c r="B15">
        <v>0.08</v>
      </c>
      <c r="C15">
        <v>165.6</v>
      </c>
      <c r="D15">
        <v>7.0000000000000007E-2</v>
      </c>
      <c r="E15">
        <v>169</v>
      </c>
      <c r="G15">
        <v>0.09</v>
      </c>
      <c r="H15">
        <v>163</v>
      </c>
      <c r="I15">
        <v>0.08</v>
      </c>
      <c r="J15">
        <v>166.7</v>
      </c>
    </row>
    <row r="16" spans="1:14" x14ac:dyDescent="0.25">
      <c r="A16">
        <v>20000</v>
      </c>
      <c r="B16">
        <v>0.1</v>
      </c>
      <c r="C16">
        <v>170.4</v>
      </c>
      <c r="D16">
        <v>0.09</v>
      </c>
      <c r="E16">
        <v>171.9</v>
      </c>
      <c r="G16">
        <v>0.11</v>
      </c>
      <c r="H16">
        <v>169.3</v>
      </c>
      <c r="I16">
        <v>0.09</v>
      </c>
      <c r="J16">
        <v>167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EB0FA-AED1-491B-B4C7-9025D740BF8E}">
  <dimension ref="A2:O101"/>
  <sheetViews>
    <sheetView topLeftCell="A13" workbookViewId="0">
      <selection activeCell="V55" sqref="V55"/>
    </sheetView>
  </sheetViews>
  <sheetFormatPr defaultRowHeight="15" x14ac:dyDescent="0.25"/>
  <cols>
    <col min="1" max="1" width="13.85546875" customWidth="1"/>
    <col min="2" max="2" width="13.42578125" customWidth="1"/>
    <col min="3" max="3" width="15.7109375" customWidth="1"/>
    <col min="4" max="4" width="17.5703125" customWidth="1"/>
    <col min="6" max="6" width="10.85546875" customWidth="1"/>
    <col min="7" max="7" width="11.5703125" customWidth="1"/>
    <col min="9" max="9" width="15" customWidth="1"/>
  </cols>
  <sheetData>
    <row r="2" spans="1:15" x14ac:dyDescent="0.25">
      <c r="A2" s="18" t="s">
        <v>106</v>
      </c>
      <c r="B2" s="18" t="s">
        <v>107</v>
      </c>
      <c r="C2" s="18" t="s">
        <v>108</v>
      </c>
      <c r="D2" s="19" t="s">
        <v>124</v>
      </c>
      <c r="E2" s="18" t="s">
        <v>109</v>
      </c>
      <c r="F2" s="18" t="s">
        <v>110</v>
      </c>
      <c r="G2" s="18" t="s">
        <v>111</v>
      </c>
      <c r="H2" s="18" t="s">
        <v>112</v>
      </c>
      <c r="I2" s="18" t="s">
        <v>113</v>
      </c>
      <c r="J2" s="18" t="s">
        <v>137</v>
      </c>
      <c r="K2" s="18" t="s">
        <v>138</v>
      </c>
      <c r="L2" s="18" t="s">
        <v>139</v>
      </c>
    </row>
    <row r="3" spans="1:15" x14ac:dyDescent="0.25">
      <c r="A3" s="18">
        <v>10</v>
      </c>
      <c r="B3" s="18">
        <v>10</v>
      </c>
      <c r="C3" s="18">
        <v>122.25</v>
      </c>
      <c r="D3" s="19">
        <v>12.22</v>
      </c>
      <c r="E3" s="18">
        <v>0.81</v>
      </c>
      <c r="F3" s="18">
        <v>42.38</v>
      </c>
      <c r="G3" s="18">
        <v>18.23</v>
      </c>
      <c r="H3" s="18">
        <v>11.71</v>
      </c>
      <c r="I3" s="18">
        <v>199.52</v>
      </c>
      <c r="J3" s="18" t="s">
        <v>115</v>
      </c>
      <c r="K3" s="18" t="s">
        <v>133</v>
      </c>
      <c r="L3" s="18" t="s">
        <v>134</v>
      </c>
    </row>
    <row r="4" spans="1:15" x14ac:dyDescent="0.25">
      <c r="A4" s="18"/>
      <c r="B4" s="18"/>
      <c r="C4" s="18"/>
      <c r="D4" s="19"/>
      <c r="E4" s="18"/>
      <c r="F4" s="18"/>
      <c r="G4" s="18"/>
      <c r="H4" s="18"/>
      <c r="I4" s="18"/>
      <c r="J4" s="18"/>
      <c r="K4" s="18"/>
      <c r="L4" s="18"/>
    </row>
    <row r="5" spans="1:15" x14ac:dyDescent="0.25">
      <c r="A5" s="18"/>
      <c r="B5" s="18"/>
      <c r="C5" s="18"/>
      <c r="D5" s="19"/>
      <c r="E5" s="18"/>
      <c r="F5" s="18"/>
      <c r="G5" s="18"/>
      <c r="H5" s="18"/>
      <c r="I5" s="18"/>
      <c r="J5" s="18"/>
      <c r="K5" s="18"/>
      <c r="L5" s="18"/>
    </row>
    <row r="6" spans="1:15" x14ac:dyDescent="0.25">
      <c r="A6" s="18">
        <v>50</v>
      </c>
      <c r="B6" s="18">
        <v>50</v>
      </c>
      <c r="C6" s="18">
        <v>742.65</v>
      </c>
      <c r="D6" s="19">
        <v>14.85</v>
      </c>
      <c r="E6" s="18">
        <v>6.7000000000000004E-2</v>
      </c>
      <c r="F6" s="18">
        <v>47.45</v>
      </c>
      <c r="G6" s="18">
        <v>14.8</v>
      </c>
      <c r="H6" s="18">
        <v>37.99</v>
      </c>
      <c r="I6" s="18">
        <v>849.88</v>
      </c>
      <c r="J6" s="18" t="s">
        <v>115</v>
      </c>
      <c r="K6" s="18" t="s">
        <v>132</v>
      </c>
      <c r="L6" s="18">
        <v>270</v>
      </c>
    </row>
    <row r="7" spans="1:15" x14ac:dyDescent="0.25">
      <c r="A7" s="18"/>
      <c r="B7" s="18"/>
      <c r="C7" s="18"/>
      <c r="D7" s="19"/>
      <c r="E7" s="18"/>
      <c r="F7" s="18"/>
      <c r="G7" s="18"/>
      <c r="H7" s="18"/>
      <c r="I7" s="18"/>
      <c r="J7" s="18"/>
      <c r="K7" s="18"/>
      <c r="L7" s="18"/>
      <c r="M7" t="s">
        <v>135</v>
      </c>
    </row>
    <row r="8" spans="1:15" x14ac:dyDescent="0.25">
      <c r="A8" s="18">
        <v>50</v>
      </c>
      <c r="B8" s="18">
        <v>10</v>
      </c>
      <c r="C8" s="18">
        <v>129.24</v>
      </c>
      <c r="D8" s="18">
        <v>12.92</v>
      </c>
      <c r="E8" s="18">
        <v>7.6999999999999999E-2</v>
      </c>
      <c r="F8" s="18">
        <v>46.42</v>
      </c>
      <c r="G8" s="18">
        <v>16.739999999999998</v>
      </c>
      <c r="H8" s="18">
        <v>37.770000000000003</v>
      </c>
      <c r="I8" s="18">
        <v>236.25</v>
      </c>
      <c r="J8" s="18"/>
      <c r="K8" s="18">
        <v>120</v>
      </c>
      <c r="L8" s="18" t="s">
        <v>133</v>
      </c>
    </row>
    <row r="9" spans="1:15" x14ac:dyDescent="0.25">
      <c r="A9" s="18">
        <v>50</v>
      </c>
      <c r="B9" s="18">
        <v>50</v>
      </c>
      <c r="C9" s="18">
        <v>639.39</v>
      </c>
      <c r="D9" s="19">
        <v>12.79</v>
      </c>
      <c r="E9" s="18">
        <v>7.8E-2</v>
      </c>
      <c r="F9" s="18">
        <v>41.87</v>
      </c>
      <c r="G9" s="18">
        <v>29.92</v>
      </c>
      <c r="H9" s="18">
        <v>35.49</v>
      </c>
      <c r="I9" s="18">
        <v>752.76</v>
      </c>
      <c r="J9" s="18" t="s">
        <v>115</v>
      </c>
      <c r="K9" s="18">
        <v>120</v>
      </c>
      <c r="L9" s="18" t="s">
        <v>133</v>
      </c>
    </row>
    <row r="10" spans="1:15" x14ac:dyDescent="0.25">
      <c r="A10" s="18">
        <v>50</v>
      </c>
      <c r="B10" s="18">
        <v>100</v>
      </c>
      <c r="C10" s="18">
        <v>1331.73</v>
      </c>
      <c r="D10" s="19">
        <v>13.32</v>
      </c>
      <c r="E10" s="18">
        <v>7.4999999999999997E-2</v>
      </c>
      <c r="F10" s="18">
        <v>55.51</v>
      </c>
      <c r="G10" s="18">
        <v>20.07</v>
      </c>
      <c r="H10" s="18">
        <v>21.49</v>
      </c>
      <c r="I10" s="18">
        <v>1435.69</v>
      </c>
      <c r="J10" s="18" t="s">
        <v>115</v>
      </c>
      <c r="K10" s="18">
        <v>150</v>
      </c>
      <c r="L10" s="18" t="s">
        <v>133</v>
      </c>
      <c r="M10" s="18">
        <f>477688-238868</f>
        <v>238820</v>
      </c>
      <c r="N10" s="18"/>
      <c r="O10" s="18"/>
    </row>
    <row r="11" spans="1:15" x14ac:dyDescent="0.25">
      <c r="A11" s="18">
        <v>50</v>
      </c>
      <c r="B11" s="18">
        <v>250</v>
      </c>
      <c r="C11" s="18">
        <v>3242.1</v>
      </c>
      <c r="D11" s="19">
        <v>12.97</v>
      </c>
      <c r="E11" s="18">
        <v>7.6999999999999999E-2</v>
      </c>
      <c r="F11" s="18">
        <v>63.06</v>
      </c>
      <c r="G11" s="18">
        <v>22.51</v>
      </c>
      <c r="H11" s="18">
        <v>26.16</v>
      </c>
      <c r="I11" s="18">
        <v>3359.94</v>
      </c>
      <c r="J11" s="18" t="s">
        <v>115</v>
      </c>
      <c r="K11" s="18">
        <v>270</v>
      </c>
      <c r="L11" s="18" t="s">
        <v>133</v>
      </c>
      <c r="M11" s="18"/>
      <c r="N11" s="18"/>
      <c r="O11" s="18"/>
    </row>
    <row r="12" spans="1:15" x14ac:dyDescent="0.25">
      <c r="A12" s="18">
        <v>50</v>
      </c>
      <c r="B12" s="18">
        <v>400</v>
      </c>
      <c r="C12" s="18">
        <v>2709.12</v>
      </c>
      <c r="D12" s="18">
        <v>6.77</v>
      </c>
      <c r="E12" s="18">
        <v>0.14699999999999999</v>
      </c>
      <c r="F12" s="18">
        <v>39.369999999999997</v>
      </c>
      <c r="G12" s="18">
        <v>16.45</v>
      </c>
      <c r="H12" s="18">
        <v>7.03</v>
      </c>
      <c r="I12" s="18">
        <v>2778.02</v>
      </c>
      <c r="J12" s="18" t="s">
        <v>115</v>
      </c>
      <c r="K12" s="18">
        <v>330</v>
      </c>
      <c r="L12" s="18" t="s">
        <v>133</v>
      </c>
      <c r="M12" s="18"/>
      <c r="N12" s="18"/>
      <c r="O12" s="18"/>
    </row>
    <row r="13" spans="1:15" x14ac:dyDescent="0.25">
      <c r="A13" s="18">
        <v>50</v>
      </c>
      <c r="B13" s="18"/>
      <c r="C13" s="18"/>
      <c r="D13" s="18"/>
      <c r="E13" s="18"/>
      <c r="F13" s="18"/>
      <c r="G13" s="18"/>
      <c r="H13" s="18"/>
      <c r="I13" s="18"/>
      <c r="J13" s="18"/>
      <c r="K13" s="18">
        <v>360</v>
      </c>
      <c r="L13" s="18" t="s">
        <v>133</v>
      </c>
      <c r="M13" s="18"/>
      <c r="N13" s="18"/>
      <c r="O13" s="18"/>
    </row>
    <row r="14" spans="1:15" x14ac:dyDescent="0.25">
      <c r="A14" s="18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</row>
    <row r="15" spans="1:15" x14ac:dyDescent="0.25">
      <c r="A15" s="18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</row>
    <row r="16" spans="1:15" x14ac:dyDescent="0.25">
      <c r="A16" s="18"/>
      <c r="B16" s="18"/>
      <c r="C16" s="18"/>
      <c r="D16" s="19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</row>
    <row r="17" spans="1:15" x14ac:dyDescent="0.25">
      <c r="A17" s="18"/>
      <c r="B17" s="18"/>
      <c r="C17" s="18"/>
      <c r="D17" s="19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</row>
    <row r="18" spans="1:15" x14ac:dyDescent="0.25">
      <c r="A18" s="18">
        <v>100</v>
      </c>
      <c r="B18" s="18">
        <v>10</v>
      </c>
      <c r="C18" s="18">
        <v>132.72</v>
      </c>
      <c r="D18" s="19">
        <v>13.27</v>
      </c>
      <c r="E18" s="18">
        <v>7.4999999999999997E-2</v>
      </c>
      <c r="F18" s="18">
        <v>42.89</v>
      </c>
      <c r="G18" s="18">
        <v>19.54</v>
      </c>
      <c r="H18" s="18">
        <v>10.01</v>
      </c>
      <c r="I18" s="18">
        <v>210.28</v>
      </c>
      <c r="J18" s="18"/>
      <c r="K18" s="18"/>
      <c r="L18" s="18"/>
      <c r="M18" s="18"/>
      <c r="N18" s="18"/>
      <c r="O18" s="18"/>
    </row>
    <row r="19" spans="1:15" x14ac:dyDescent="0.25">
      <c r="A19" s="18">
        <v>100</v>
      </c>
      <c r="B19" s="18">
        <v>100</v>
      </c>
      <c r="C19" s="18">
        <v>1245.72</v>
      </c>
      <c r="D19" s="18">
        <v>12.46</v>
      </c>
      <c r="E19" s="18">
        <v>0.08</v>
      </c>
      <c r="F19" s="18">
        <v>43.92</v>
      </c>
      <c r="G19" s="18">
        <v>21.78</v>
      </c>
      <c r="H19" s="18">
        <v>38.21</v>
      </c>
      <c r="I19" s="18">
        <v>1355.88</v>
      </c>
      <c r="J19" s="18" t="s">
        <v>115</v>
      </c>
      <c r="K19" s="18" t="s">
        <v>130</v>
      </c>
      <c r="L19" s="18"/>
      <c r="M19" s="18"/>
      <c r="N19" s="18"/>
      <c r="O19" s="18"/>
    </row>
    <row r="20" spans="1:15" x14ac:dyDescent="0.25">
      <c r="A20" s="18">
        <v>100</v>
      </c>
      <c r="B20" s="18">
        <v>100</v>
      </c>
      <c r="C20" s="18">
        <v>1322.78</v>
      </c>
      <c r="D20" s="18">
        <v>13.23</v>
      </c>
      <c r="E20" s="18">
        <v>7.4999999999999997E-2</v>
      </c>
      <c r="F20" s="18">
        <v>58.5</v>
      </c>
      <c r="G20" s="18">
        <v>25.17</v>
      </c>
      <c r="H20" s="18">
        <v>40.840000000000003</v>
      </c>
      <c r="I20" s="18">
        <v>1454.16</v>
      </c>
      <c r="J20" s="18" t="s">
        <v>127</v>
      </c>
      <c r="K20" s="18" t="s">
        <v>126</v>
      </c>
      <c r="L20" s="18"/>
      <c r="M20" s="18"/>
      <c r="N20" s="18"/>
      <c r="O20" s="18"/>
    </row>
    <row r="21" spans="1:15" x14ac:dyDescent="0.25">
      <c r="A21" s="18">
        <v>100</v>
      </c>
      <c r="B21" s="18">
        <v>100</v>
      </c>
      <c r="C21" s="18">
        <v>999.62</v>
      </c>
      <c r="D21" s="18">
        <v>10</v>
      </c>
      <c r="E21" s="18">
        <v>0.1</v>
      </c>
      <c r="F21" s="18">
        <v>38.89</v>
      </c>
      <c r="G21" s="18">
        <v>22.93</v>
      </c>
      <c r="H21" s="18">
        <v>15.69</v>
      </c>
      <c r="I21" s="18">
        <v>1085.31</v>
      </c>
      <c r="J21" s="18" t="s">
        <v>115</v>
      </c>
      <c r="K21" s="18" t="s">
        <v>116</v>
      </c>
      <c r="L21" s="18"/>
      <c r="M21" s="18"/>
      <c r="N21" s="18"/>
      <c r="O21" s="18"/>
    </row>
    <row r="22" spans="1:15" x14ac:dyDescent="0.25">
      <c r="A22" s="18">
        <v>100</v>
      </c>
      <c r="B22" s="18">
        <v>100</v>
      </c>
      <c r="C22" s="18">
        <v>998.2</v>
      </c>
      <c r="D22" s="18">
        <v>9.98</v>
      </c>
      <c r="E22" s="18">
        <v>0.1</v>
      </c>
      <c r="F22" s="18">
        <v>50.47</v>
      </c>
      <c r="G22" s="18">
        <v>19.649999999999999</v>
      </c>
      <c r="H22" s="18">
        <v>14.55</v>
      </c>
      <c r="I22" s="18">
        <v>1088.8</v>
      </c>
      <c r="J22" s="18"/>
      <c r="K22" s="18" t="s">
        <v>117</v>
      </c>
      <c r="L22" s="18"/>
      <c r="M22" s="18"/>
      <c r="N22" s="18" t="s">
        <v>118</v>
      </c>
      <c r="O22" s="18"/>
    </row>
    <row r="23" spans="1:15" x14ac:dyDescent="0.25">
      <c r="A23" s="18">
        <v>100</v>
      </c>
      <c r="B23" s="18">
        <v>100</v>
      </c>
      <c r="C23" s="18">
        <v>0</v>
      </c>
      <c r="D23" s="18" t="s">
        <v>120</v>
      </c>
      <c r="E23" s="18" t="s">
        <v>120</v>
      </c>
      <c r="F23" s="18">
        <v>40.43</v>
      </c>
      <c r="G23" s="18">
        <v>21.08</v>
      </c>
      <c r="H23" s="18">
        <v>33.51</v>
      </c>
      <c r="I23" s="18" t="s">
        <v>120</v>
      </c>
      <c r="J23" s="18"/>
      <c r="K23" s="18" t="s">
        <v>119</v>
      </c>
      <c r="L23" s="18"/>
      <c r="M23" s="18"/>
      <c r="N23" s="18"/>
      <c r="O23" s="18"/>
    </row>
    <row r="24" spans="1:15" x14ac:dyDescent="0.25">
      <c r="A24" s="18">
        <v>100</v>
      </c>
      <c r="B24" s="18">
        <v>100</v>
      </c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</row>
    <row r="25" spans="1:15" x14ac:dyDescent="0.25">
      <c r="A25" s="18">
        <v>100</v>
      </c>
      <c r="B25" s="18">
        <v>100</v>
      </c>
      <c r="C25" s="18">
        <v>1360.99</v>
      </c>
      <c r="D25" s="18">
        <v>13.61</v>
      </c>
      <c r="E25" s="18">
        <v>7.2999999999999995E-2</v>
      </c>
      <c r="F25" s="18">
        <v>42.9</v>
      </c>
      <c r="G25" s="18">
        <v>20.54</v>
      </c>
      <c r="H25" s="18">
        <v>20.67</v>
      </c>
      <c r="I25" s="18">
        <v>1451.12</v>
      </c>
      <c r="J25" s="18"/>
      <c r="K25" s="18" t="s">
        <v>121</v>
      </c>
      <c r="L25" s="18"/>
      <c r="M25" s="18"/>
      <c r="N25" s="18"/>
      <c r="O25" s="18"/>
    </row>
    <row r="27" spans="1:15" x14ac:dyDescent="0.25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</row>
    <row r="28" spans="1:15" x14ac:dyDescent="0.25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</row>
    <row r="29" spans="1:15" x14ac:dyDescent="0.25">
      <c r="A29" s="18">
        <v>10</v>
      </c>
      <c r="B29" s="18">
        <v>10</v>
      </c>
      <c r="C29" s="18">
        <v>3.44</v>
      </c>
      <c r="D29" s="18">
        <v>0.34</v>
      </c>
      <c r="E29" s="18">
        <v>2.91</v>
      </c>
      <c r="F29" s="18">
        <v>13.13</v>
      </c>
      <c r="G29" s="18">
        <v>0.3</v>
      </c>
      <c r="H29" s="18">
        <v>15.2</v>
      </c>
      <c r="I29" s="18">
        <v>34.17</v>
      </c>
      <c r="J29" s="18"/>
      <c r="K29" s="18" t="s">
        <v>133</v>
      </c>
      <c r="L29" s="18" t="s">
        <v>134</v>
      </c>
      <c r="M29" s="18" t="s">
        <v>135</v>
      </c>
      <c r="N29" s="18"/>
      <c r="O29" s="18"/>
    </row>
    <row r="30" spans="1:15" x14ac:dyDescent="0.25">
      <c r="A30" s="18" t="s">
        <v>233</v>
      </c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</row>
    <row r="31" spans="1:15" x14ac:dyDescent="0.25">
      <c r="A31" s="18" t="s">
        <v>106</v>
      </c>
      <c r="B31" s="18" t="s">
        <v>107</v>
      </c>
      <c r="C31" s="18" t="s">
        <v>108</v>
      </c>
      <c r="D31" s="19" t="s">
        <v>124</v>
      </c>
      <c r="E31" s="18" t="s">
        <v>109</v>
      </c>
      <c r="F31" s="18" t="s">
        <v>110</v>
      </c>
      <c r="G31" s="18" t="s">
        <v>111</v>
      </c>
      <c r="H31" s="18" t="s">
        <v>112</v>
      </c>
      <c r="I31" s="18" t="s">
        <v>113</v>
      </c>
      <c r="J31" s="18" t="s">
        <v>137</v>
      </c>
      <c r="K31" s="18" t="s">
        <v>138</v>
      </c>
      <c r="L31" s="18" t="s">
        <v>139</v>
      </c>
      <c r="M31" s="18"/>
      <c r="N31" s="18"/>
      <c r="O31" s="18"/>
    </row>
    <row r="32" spans="1:15" x14ac:dyDescent="0.25">
      <c r="A32" s="18">
        <v>50</v>
      </c>
      <c r="B32" s="18">
        <v>10</v>
      </c>
      <c r="C32" s="18">
        <v>25.55</v>
      </c>
      <c r="D32" s="18">
        <v>2.5499999999999998</v>
      </c>
      <c r="E32" s="18">
        <v>0.39</v>
      </c>
      <c r="F32" s="18">
        <v>69.239999999999995</v>
      </c>
      <c r="G32" s="18">
        <v>2.74</v>
      </c>
      <c r="H32" s="18">
        <v>74.5</v>
      </c>
      <c r="I32" s="18">
        <v>177.24</v>
      </c>
      <c r="J32" s="18" t="s">
        <v>114</v>
      </c>
      <c r="K32" s="18">
        <v>120</v>
      </c>
      <c r="L32" s="18" t="s">
        <v>136</v>
      </c>
      <c r="M32" s="18"/>
      <c r="N32" s="18"/>
      <c r="O32" s="18"/>
    </row>
    <row r="33" spans="1:15" x14ac:dyDescent="0.25">
      <c r="A33" s="18">
        <v>50</v>
      </c>
      <c r="B33" s="18">
        <v>50</v>
      </c>
      <c r="C33" s="18">
        <v>142.01</v>
      </c>
      <c r="D33" s="18">
        <v>2.84</v>
      </c>
      <c r="E33" s="18">
        <v>0.35</v>
      </c>
      <c r="F33" s="18">
        <v>76.47</v>
      </c>
      <c r="G33" s="18">
        <v>1.98</v>
      </c>
      <c r="H33" s="18">
        <v>26.49</v>
      </c>
      <c r="I33" s="18">
        <v>252.5</v>
      </c>
      <c r="J33" s="18" t="s">
        <v>114</v>
      </c>
      <c r="K33" s="18">
        <v>120</v>
      </c>
      <c r="L33" s="18" t="s">
        <v>136</v>
      </c>
      <c r="M33" s="18"/>
      <c r="N33" s="18"/>
      <c r="O33" s="18"/>
    </row>
    <row r="34" spans="1:15" x14ac:dyDescent="0.25">
      <c r="A34" s="18">
        <v>50</v>
      </c>
      <c r="B34" s="18">
        <v>100</v>
      </c>
      <c r="C34" s="18">
        <v>253.53</v>
      </c>
      <c r="D34" s="18">
        <v>2.54</v>
      </c>
      <c r="E34" s="18">
        <v>0.39</v>
      </c>
      <c r="F34" s="18">
        <v>72.72</v>
      </c>
      <c r="G34" s="18">
        <v>4.55</v>
      </c>
      <c r="H34" s="18">
        <v>89.96</v>
      </c>
      <c r="I34" s="18">
        <v>426.28</v>
      </c>
      <c r="J34" s="18" t="s">
        <v>114</v>
      </c>
      <c r="K34" s="18">
        <v>120</v>
      </c>
      <c r="L34" s="18" t="s">
        <v>136</v>
      </c>
      <c r="M34" s="18"/>
      <c r="N34" s="18"/>
      <c r="O34" s="18"/>
    </row>
    <row r="35" spans="1:15" x14ac:dyDescent="0.25">
      <c r="A35" s="18">
        <v>50</v>
      </c>
      <c r="B35" s="18">
        <v>250</v>
      </c>
      <c r="C35" s="18">
        <v>600.76</v>
      </c>
      <c r="D35" s="18">
        <v>2.4</v>
      </c>
      <c r="E35" s="18">
        <v>0.42</v>
      </c>
      <c r="F35" s="18">
        <v>88.97</v>
      </c>
      <c r="G35" s="18">
        <v>2.02</v>
      </c>
      <c r="H35" s="18">
        <v>26.78</v>
      </c>
      <c r="I35" s="18">
        <v>723.99</v>
      </c>
      <c r="J35" s="18" t="s">
        <v>114</v>
      </c>
      <c r="K35" s="18">
        <v>120</v>
      </c>
      <c r="L35" s="18" t="s">
        <v>136</v>
      </c>
      <c r="M35" s="18"/>
      <c r="N35" s="18"/>
      <c r="O35" s="18"/>
    </row>
    <row r="36" spans="1:15" x14ac:dyDescent="0.25">
      <c r="A36" s="18">
        <v>50</v>
      </c>
      <c r="B36" s="18">
        <v>500</v>
      </c>
      <c r="C36" s="18">
        <v>1182.25</v>
      </c>
      <c r="D36" s="18">
        <v>2.36</v>
      </c>
      <c r="E36" s="18">
        <v>0.42</v>
      </c>
      <c r="F36" s="18">
        <v>71.010000000000005</v>
      </c>
      <c r="G36" s="18">
        <v>1.71</v>
      </c>
      <c r="H36" s="18">
        <v>46.49</v>
      </c>
      <c r="I36" s="18">
        <v>1306.49</v>
      </c>
      <c r="J36" s="18" t="s">
        <v>114</v>
      </c>
      <c r="K36" s="18">
        <v>120</v>
      </c>
      <c r="L36" s="18" t="s">
        <v>136</v>
      </c>
      <c r="M36" s="18"/>
      <c r="N36" s="18"/>
      <c r="O36" s="18"/>
    </row>
    <row r="37" spans="1:15" x14ac:dyDescent="0.25">
      <c r="A37" s="18">
        <v>50</v>
      </c>
      <c r="B37" s="18">
        <v>1000</v>
      </c>
      <c r="C37" s="18">
        <v>2455.75</v>
      </c>
      <c r="D37" s="18">
        <v>2.46</v>
      </c>
      <c r="E37" s="18">
        <v>0.41</v>
      </c>
      <c r="F37" s="18">
        <v>67.010000000000005</v>
      </c>
      <c r="G37" s="18">
        <v>1.71</v>
      </c>
      <c r="H37" s="18">
        <v>41.95</v>
      </c>
      <c r="I37" s="18">
        <v>2571.4499999999998</v>
      </c>
      <c r="J37" s="18" t="s">
        <v>114</v>
      </c>
      <c r="K37" s="18">
        <v>120</v>
      </c>
      <c r="L37" s="18" t="s">
        <v>136</v>
      </c>
      <c r="M37" s="18"/>
      <c r="N37" s="18"/>
      <c r="O37" s="18"/>
    </row>
    <row r="38" spans="1:15" x14ac:dyDescent="0.25">
      <c r="A38" s="18">
        <v>50</v>
      </c>
      <c r="B38" s="18">
        <v>2000</v>
      </c>
      <c r="C38" s="18">
        <v>5031.28</v>
      </c>
      <c r="D38" s="18">
        <v>2.52</v>
      </c>
      <c r="E38" s="18">
        <v>0.4</v>
      </c>
      <c r="F38" s="18">
        <v>76.760000000000005</v>
      </c>
      <c r="G38" s="18">
        <v>1.7</v>
      </c>
      <c r="H38" s="18">
        <v>159.26</v>
      </c>
      <c r="I38" s="18">
        <v>5274.25</v>
      </c>
      <c r="J38" s="18" t="s">
        <v>114</v>
      </c>
      <c r="K38" s="18">
        <v>120</v>
      </c>
      <c r="L38" s="18" t="s">
        <v>136</v>
      </c>
      <c r="M38" s="18"/>
      <c r="N38" s="18"/>
      <c r="O38" s="18"/>
    </row>
    <row r="39" spans="1:15" x14ac:dyDescent="0.25">
      <c r="A39" s="18">
        <v>50</v>
      </c>
      <c r="B39" s="18">
        <v>3000</v>
      </c>
      <c r="C39" s="18">
        <v>7154.51</v>
      </c>
      <c r="D39" s="18">
        <v>2.38</v>
      </c>
      <c r="E39" s="18">
        <v>0.42</v>
      </c>
      <c r="F39" s="18">
        <v>70.209999999999994</v>
      </c>
      <c r="G39" s="18">
        <v>1.55</v>
      </c>
      <c r="H39" s="18">
        <v>42.78</v>
      </c>
      <c r="I39" s="18">
        <v>7274.73</v>
      </c>
      <c r="J39" s="18" t="s">
        <v>114</v>
      </c>
      <c r="K39" s="18">
        <v>120</v>
      </c>
      <c r="L39" s="18" t="s">
        <v>136</v>
      </c>
      <c r="M39" s="18"/>
      <c r="N39" s="18"/>
      <c r="O39" s="18"/>
    </row>
    <row r="40" spans="1:15" x14ac:dyDescent="0.25">
      <c r="A40" s="18">
        <v>50</v>
      </c>
      <c r="B40" s="18">
        <v>4000</v>
      </c>
      <c r="C40" s="18">
        <v>9372.9699999999993</v>
      </c>
      <c r="D40" s="18">
        <v>2.34</v>
      </c>
      <c r="E40" s="18">
        <v>0.43</v>
      </c>
      <c r="F40" s="18">
        <v>69.53</v>
      </c>
      <c r="G40" s="18">
        <v>1.7</v>
      </c>
      <c r="H40" s="18">
        <v>21.99</v>
      </c>
      <c r="I40" s="18">
        <v>9471</v>
      </c>
      <c r="J40" s="18" t="s">
        <v>114</v>
      </c>
      <c r="K40" s="18">
        <v>120</v>
      </c>
      <c r="L40" s="18" t="s">
        <v>136</v>
      </c>
      <c r="M40" s="18"/>
      <c r="N40" s="18"/>
      <c r="O40" s="18"/>
    </row>
    <row r="41" spans="1:15" x14ac:dyDescent="0.25">
      <c r="A41" s="18">
        <v>50</v>
      </c>
      <c r="B41" s="18">
        <v>5000</v>
      </c>
      <c r="C41" s="18">
        <v>11818.5</v>
      </c>
      <c r="D41" s="18">
        <v>2.36</v>
      </c>
      <c r="E41" s="18">
        <v>0.42</v>
      </c>
      <c r="F41" s="18">
        <v>67.290000000000006</v>
      </c>
      <c r="G41" s="18">
        <v>1.45</v>
      </c>
      <c r="H41" s="18">
        <v>51.98</v>
      </c>
      <c r="I41" s="18">
        <v>11944.48</v>
      </c>
      <c r="J41" s="18" t="s">
        <v>114</v>
      </c>
      <c r="K41" s="18">
        <v>120</v>
      </c>
      <c r="L41" s="18" t="s">
        <v>136</v>
      </c>
      <c r="M41" s="18"/>
      <c r="N41" s="18"/>
      <c r="O41" s="18"/>
    </row>
    <row r="42" spans="1:15" x14ac:dyDescent="0.25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</row>
    <row r="43" spans="1:15" x14ac:dyDescent="0.25">
      <c r="A43" s="18" t="s">
        <v>234</v>
      </c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</row>
    <row r="44" spans="1:15" x14ac:dyDescent="0.25">
      <c r="A44" s="18" t="s">
        <v>106</v>
      </c>
      <c r="B44" s="18" t="s">
        <v>107</v>
      </c>
      <c r="C44" s="18" t="s">
        <v>108</v>
      </c>
      <c r="D44" s="19" t="s">
        <v>124</v>
      </c>
      <c r="E44" s="18" t="s">
        <v>109</v>
      </c>
      <c r="F44" s="18" t="s">
        <v>110</v>
      </c>
      <c r="G44" s="18" t="s">
        <v>111</v>
      </c>
      <c r="H44" s="18" t="s">
        <v>112</v>
      </c>
      <c r="I44" s="18" t="s">
        <v>113</v>
      </c>
      <c r="J44" s="18" t="s">
        <v>137</v>
      </c>
      <c r="K44" s="18" t="s">
        <v>138</v>
      </c>
      <c r="L44" s="18" t="s">
        <v>139</v>
      </c>
      <c r="M44" s="18"/>
      <c r="N44" s="18"/>
      <c r="O44" s="18"/>
    </row>
    <row r="45" spans="1:15" x14ac:dyDescent="0.25">
      <c r="A45" s="18">
        <v>50</v>
      </c>
      <c r="B45" s="18">
        <v>10</v>
      </c>
      <c r="C45" s="18">
        <v>29.92</v>
      </c>
      <c r="D45" s="18">
        <v>2.99</v>
      </c>
      <c r="E45" s="18">
        <v>0.33</v>
      </c>
      <c r="F45" s="18">
        <v>66.7</v>
      </c>
      <c r="G45" s="18">
        <v>1.75</v>
      </c>
      <c r="H45" s="18">
        <v>138.30000000000001</v>
      </c>
      <c r="I45" s="18">
        <v>241.07</v>
      </c>
      <c r="J45" s="18" t="s">
        <v>235</v>
      </c>
      <c r="K45" s="18">
        <v>400</v>
      </c>
      <c r="L45" s="18" t="s">
        <v>136</v>
      </c>
      <c r="M45" s="18" t="s">
        <v>236</v>
      </c>
      <c r="N45" s="18"/>
      <c r="O45" s="18"/>
    </row>
    <row r="46" spans="1:15" x14ac:dyDescent="0.25">
      <c r="A46" s="18">
        <v>50</v>
      </c>
      <c r="B46" s="18">
        <v>50</v>
      </c>
      <c r="C46" s="18">
        <v>136.22</v>
      </c>
      <c r="D46" s="18">
        <v>2.72</v>
      </c>
      <c r="E46" s="18">
        <v>0.37</v>
      </c>
      <c r="F46" s="18">
        <v>67.41</v>
      </c>
      <c r="G46" s="18">
        <v>1.74</v>
      </c>
      <c r="H46" s="18">
        <v>16.8</v>
      </c>
      <c r="I46" s="18">
        <v>226.53</v>
      </c>
      <c r="J46" s="18" t="s">
        <v>235</v>
      </c>
      <c r="K46" s="18">
        <v>400</v>
      </c>
      <c r="L46" s="18" t="s">
        <v>136</v>
      </c>
      <c r="M46" s="18" t="s">
        <v>237</v>
      </c>
      <c r="N46" s="18"/>
      <c r="O46" s="18"/>
    </row>
    <row r="47" spans="1:15" x14ac:dyDescent="0.25">
      <c r="A47" s="18">
        <v>50</v>
      </c>
      <c r="B47" s="18">
        <v>100</v>
      </c>
      <c r="C47" s="18">
        <v>262.76</v>
      </c>
      <c r="D47" s="18">
        <v>2.63</v>
      </c>
      <c r="E47" s="18">
        <v>0.38</v>
      </c>
      <c r="F47" s="18">
        <v>65.84</v>
      </c>
      <c r="G47" s="18">
        <v>1.7</v>
      </c>
      <c r="H47" s="18">
        <v>27.53</v>
      </c>
      <c r="I47" s="18">
        <v>362.25</v>
      </c>
      <c r="J47" s="18" t="s">
        <v>235</v>
      </c>
      <c r="K47" s="18">
        <v>400</v>
      </c>
      <c r="L47" s="18" t="s">
        <v>136</v>
      </c>
      <c r="M47" s="18" t="s">
        <v>237</v>
      </c>
      <c r="N47" s="18"/>
      <c r="O47" s="18"/>
    </row>
    <row r="48" spans="1:15" x14ac:dyDescent="0.25">
      <c r="A48" s="18">
        <v>50</v>
      </c>
      <c r="B48" s="18">
        <v>250</v>
      </c>
      <c r="C48" s="18">
        <v>682.53</v>
      </c>
      <c r="D48" s="18">
        <v>2.73</v>
      </c>
      <c r="E48" s="18">
        <v>0.37</v>
      </c>
      <c r="F48" s="18">
        <v>73.33</v>
      </c>
      <c r="G48" s="18">
        <v>1.96</v>
      </c>
      <c r="H48" s="18">
        <v>15.17</v>
      </c>
      <c r="I48" s="18">
        <v>777.52</v>
      </c>
      <c r="J48" s="18" t="s">
        <v>235</v>
      </c>
      <c r="K48" s="18">
        <v>400</v>
      </c>
      <c r="L48" s="18" t="s">
        <v>136</v>
      </c>
      <c r="M48" s="18" t="s">
        <v>237</v>
      </c>
      <c r="N48" s="18"/>
      <c r="O48" s="18"/>
    </row>
    <row r="49" spans="1:15" x14ac:dyDescent="0.25">
      <c r="A49" s="18">
        <v>50</v>
      </c>
      <c r="B49" s="18">
        <v>500</v>
      </c>
      <c r="C49" s="18">
        <v>1371.04</v>
      </c>
      <c r="D49" s="18">
        <v>2.74</v>
      </c>
      <c r="E49" s="18">
        <v>0.36</v>
      </c>
      <c r="F49" s="18">
        <v>66.45</v>
      </c>
      <c r="G49" s="18">
        <v>1.5</v>
      </c>
      <c r="H49" s="18">
        <v>37.21</v>
      </c>
      <c r="I49" s="18">
        <v>1480.52</v>
      </c>
      <c r="J49" s="18" t="s">
        <v>235</v>
      </c>
      <c r="K49" s="18">
        <v>400</v>
      </c>
      <c r="L49" s="18" t="s">
        <v>136</v>
      </c>
      <c r="M49" s="18" t="s">
        <v>238</v>
      </c>
      <c r="N49" s="18"/>
      <c r="O49" s="18"/>
    </row>
    <row r="50" spans="1:15" x14ac:dyDescent="0.25">
      <c r="A50" s="18">
        <v>50</v>
      </c>
      <c r="B50" s="18">
        <v>1000</v>
      </c>
      <c r="C50" s="18">
        <v>2776.75</v>
      </c>
      <c r="D50" s="18">
        <v>2.78</v>
      </c>
      <c r="E50" s="18">
        <v>0.36</v>
      </c>
      <c r="F50" s="18">
        <v>67.510000000000005</v>
      </c>
      <c r="G50" s="18">
        <v>1.91</v>
      </c>
      <c r="H50" s="18">
        <v>197.03</v>
      </c>
      <c r="I50" s="18">
        <v>3047.96</v>
      </c>
      <c r="J50" s="18" t="s">
        <v>235</v>
      </c>
      <c r="K50" s="18">
        <v>400</v>
      </c>
      <c r="L50" s="18" t="s">
        <v>136</v>
      </c>
      <c r="M50" s="18" t="s">
        <v>239</v>
      </c>
      <c r="N50" s="18"/>
      <c r="O50" s="18"/>
    </row>
    <row r="51" spans="1:15" x14ac:dyDescent="0.25">
      <c r="A51" s="18">
        <v>50</v>
      </c>
      <c r="B51" s="18">
        <v>2000</v>
      </c>
      <c r="C51" s="18">
        <v>5731.23</v>
      </c>
      <c r="D51" s="18">
        <v>2.87</v>
      </c>
      <c r="E51" s="18">
        <v>0.35</v>
      </c>
      <c r="F51" s="18">
        <v>78.11</v>
      </c>
      <c r="G51" s="18">
        <v>1.56</v>
      </c>
      <c r="H51" s="18">
        <v>24.66</v>
      </c>
      <c r="I51" s="18">
        <v>5840.47</v>
      </c>
      <c r="J51" s="18" t="s">
        <v>235</v>
      </c>
      <c r="K51" s="18">
        <v>400</v>
      </c>
      <c r="L51" s="18" t="s">
        <v>136</v>
      </c>
      <c r="M51" s="18" t="s">
        <v>239</v>
      </c>
      <c r="N51" s="18"/>
      <c r="O51" s="18"/>
    </row>
    <row r="52" spans="1:15" x14ac:dyDescent="0.25">
      <c r="A52" s="18">
        <v>50</v>
      </c>
      <c r="B52" s="18">
        <v>3000</v>
      </c>
      <c r="C52" s="18">
        <v>8383.15</v>
      </c>
      <c r="D52" s="18">
        <v>2.91</v>
      </c>
      <c r="E52" s="18">
        <v>0.34</v>
      </c>
      <c r="F52" s="18">
        <v>69.540000000000006</v>
      </c>
      <c r="G52" s="18">
        <v>1.8</v>
      </c>
      <c r="H52" s="18">
        <v>13.19</v>
      </c>
      <c r="I52" s="18">
        <v>8821.92</v>
      </c>
      <c r="J52" s="18" t="s">
        <v>235</v>
      </c>
      <c r="K52" s="18">
        <v>400</v>
      </c>
      <c r="L52" s="18" t="s">
        <v>136</v>
      </c>
      <c r="M52" s="18" t="s">
        <v>239</v>
      </c>
      <c r="N52" s="18"/>
      <c r="O52" s="18"/>
    </row>
    <row r="53" spans="1:15" x14ac:dyDescent="0.25">
      <c r="A53" s="18">
        <v>50</v>
      </c>
      <c r="B53" s="18">
        <v>4000</v>
      </c>
      <c r="C53" s="18">
        <v>11146</v>
      </c>
      <c r="D53" s="18">
        <v>2.78</v>
      </c>
      <c r="E53" s="18">
        <v>0.35</v>
      </c>
      <c r="F53" s="18">
        <v>77.52</v>
      </c>
      <c r="G53" s="18">
        <v>1.93</v>
      </c>
      <c r="H53" s="18">
        <v>29.5</v>
      </c>
      <c r="I53" s="18">
        <v>12037.68</v>
      </c>
      <c r="J53" s="18" t="s">
        <v>235</v>
      </c>
      <c r="K53" s="18">
        <v>400</v>
      </c>
      <c r="L53" s="18" t="s">
        <v>136</v>
      </c>
      <c r="M53" s="18" t="s">
        <v>240</v>
      </c>
      <c r="N53" s="18"/>
      <c r="O53" s="18"/>
    </row>
    <row r="54" spans="1:15" x14ac:dyDescent="0.25">
      <c r="A54" s="18">
        <v>50</v>
      </c>
      <c r="B54" s="18">
        <v>5000</v>
      </c>
      <c r="C54" s="18">
        <v>13704</v>
      </c>
      <c r="D54" s="18">
        <v>2.74</v>
      </c>
      <c r="E54" s="18">
        <v>0.36</v>
      </c>
      <c r="F54" s="18">
        <v>69.930000000000007</v>
      </c>
      <c r="G54" s="18">
        <v>1.54</v>
      </c>
      <c r="H54" s="18">
        <v>24.79</v>
      </c>
      <c r="I54" s="18">
        <v>13804.69</v>
      </c>
      <c r="J54" s="18" t="s">
        <v>235</v>
      </c>
      <c r="K54" s="18">
        <v>400</v>
      </c>
      <c r="L54" s="18" t="s">
        <v>136</v>
      </c>
      <c r="M54" s="18" t="s">
        <v>241</v>
      </c>
      <c r="N54" s="18"/>
      <c r="O54" s="18"/>
    </row>
    <row r="55" spans="1:15" x14ac:dyDescent="0.25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</row>
    <row r="56" spans="1:15" x14ac:dyDescent="0.25">
      <c r="A56" s="18" t="s">
        <v>233</v>
      </c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</row>
    <row r="57" spans="1:15" x14ac:dyDescent="0.25">
      <c r="A57" s="18" t="s">
        <v>106</v>
      </c>
      <c r="B57" s="18" t="s">
        <v>107</v>
      </c>
      <c r="C57" s="18" t="s">
        <v>108</v>
      </c>
      <c r="D57" s="19" t="s">
        <v>124</v>
      </c>
      <c r="E57" s="18" t="s">
        <v>109</v>
      </c>
      <c r="F57" s="18" t="s">
        <v>110</v>
      </c>
      <c r="G57" s="18" t="s">
        <v>111</v>
      </c>
      <c r="H57" s="18" t="s">
        <v>112</v>
      </c>
      <c r="I57" s="18" t="s">
        <v>113</v>
      </c>
      <c r="J57" s="18" t="s">
        <v>137</v>
      </c>
      <c r="K57" s="18" t="s">
        <v>138</v>
      </c>
      <c r="L57" s="18" t="s">
        <v>139</v>
      </c>
      <c r="M57" s="18"/>
      <c r="N57" s="18"/>
      <c r="O57" s="18"/>
    </row>
    <row r="58" spans="1:15" s="18" customFormat="1" x14ac:dyDescent="0.25">
      <c r="A58" s="18">
        <v>50</v>
      </c>
      <c r="B58" s="18">
        <v>10</v>
      </c>
      <c r="C58" s="18">
        <v>3.73</v>
      </c>
      <c r="D58" s="18">
        <v>0.37</v>
      </c>
      <c r="E58" s="18">
        <v>2.68</v>
      </c>
      <c r="F58" s="18">
        <v>13.11</v>
      </c>
      <c r="G58" s="18">
        <v>0.28000000000000003</v>
      </c>
      <c r="H58" s="18">
        <v>22.65</v>
      </c>
      <c r="I58" s="18">
        <v>41.81</v>
      </c>
      <c r="J58" s="18" t="s">
        <v>114</v>
      </c>
      <c r="K58" s="18">
        <v>120</v>
      </c>
      <c r="L58" s="18" t="s">
        <v>133</v>
      </c>
    </row>
    <row r="59" spans="1:15" s="18" customFormat="1" x14ac:dyDescent="0.25">
      <c r="A59" s="18">
        <v>50</v>
      </c>
      <c r="B59" s="18">
        <v>50</v>
      </c>
      <c r="C59" s="18">
        <v>16.18</v>
      </c>
      <c r="D59" s="18">
        <v>0.32</v>
      </c>
      <c r="E59" s="18">
        <v>3.09</v>
      </c>
      <c r="F59" s="18">
        <v>11.1</v>
      </c>
      <c r="G59" s="18">
        <v>0.26</v>
      </c>
      <c r="H59" s="18">
        <v>10.45</v>
      </c>
      <c r="I59" s="18">
        <v>40.15</v>
      </c>
      <c r="J59" s="18" t="s">
        <v>114</v>
      </c>
      <c r="K59" s="18">
        <v>120</v>
      </c>
      <c r="L59" s="18" t="s">
        <v>133</v>
      </c>
    </row>
    <row r="60" spans="1:15" s="18" customFormat="1" x14ac:dyDescent="0.25">
      <c r="A60" s="18">
        <v>50</v>
      </c>
      <c r="B60" s="18">
        <v>100</v>
      </c>
      <c r="C60" s="18">
        <v>29.77</v>
      </c>
      <c r="D60" s="18">
        <v>0.3</v>
      </c>
      <c r="E60" s="18">
        <v>3.36</v>
      </c>
      <c r="F60" s="18">
        <v>11.09</v>
      </c>
      <c r="G60" s="18">
        <v>0.25</v>
      </c>
      <c r="H60" s="18">
        <v>9.69</v>
      </c>
      <c r="I60" s="18">
        <v>53.04</v>
      </c>
      <c r="J60" s="18" t="s">
        <v>114</v>
      </c>
      <c r="K60" s="18">
        <v>120</v>
      </c>
      <c r="L60" s="18" t="s">
        <v>133</v>
      </c>
    </row>
    <row r="61" spans="1:15" s="18" customFormat="1" x14ac:dyDescent="0.25">
      <c r="A61" s="18">
        <v>50</v>
      </c>
      <c r="B61" s="18">
        <v>250</v>
      </c>
      <c r="C61" s="18">
        <v>232</v>
      </c>
      <c r="D61" s="18">
        <v>0.93</v>
      </c>
      <c r="E61" s="18">
        <v>1.08</v>
      </c>
      <c r="F61" s="18">
        <v>11.09</v>
      </c>
      <c r="G61" s="18">
        <v>0.26</v>
      </c>
      <c r="H61" s="18">
        <v>25.15</v>
      </c>
      <c r="I61" s="18">
        <v>272.08999999999997</v>
      </c>
      <c r="J61" s="18" t="s">
        <v>114</v>
      </c>
      <c r="K61" s="18">
        <v>120</v>
      </c>
      <c r="L61" s="18" t="s">
        <v>133</v>
      </c>
    </row>
    <row r="62" spans="1:15" s="18" customFormat="1" x14ac:dyDescent="0.25">
      <c r="A62" s="18">
        <v>50</v>
      </c>
      <c r="B62" s="18">
        <v>500</v>
      </c>
      <c r="C62" s="18">
        <v>547.41</v>
      </c>
      <c r="D62" s="18">
        <v>1.0900000000000001</v>
      </c>
      <c r="E62" s="18">
        <v>0.91</v>
      </c>
      <c r="F62" s="18">
        <v>11.6</v>
      </c>
      <c r="G62" s="18">
        <v>0.26</v>
      </c>
      <c r="H62" s="18">
        <v>20.72</v>
      </c>
      <c r="I62" s="18">
        <v>583.59</v>
      </c>
      <c r="J62" s="18" t="s">
        <v>114</v>
      </c>
      <c r="K62" s="18">
        <v>120</v>
      </c>
      <c r="L62" s="18" t="s">
        <v>133</v>
      </c>
    </row>
    <row r="63" spans="1:15" s="18" customFormat="1" x14ac:dyDescent="0.25">
      <c r="A63" s="18">
        <v>50</v>
      </c>
      <c r="B63" s="18">
        <v>1000</v>
      </c>
      <c r="C63" s="18">
        <v>1184.52</v>
      </c>
      <c r="D63" s="18">
        <v>1.18</v>
      </c>
      <c r="E63" s="18">
        <v>0.84</v>
      </c>
      <c r="F63" s="18">
        <v>12.11</v>
      </c>
      <c r="G63" s="18">
        <v>0.31</v>
      </c>
      <c r="H63" s="18">
        <v>8.1</v>
      </c>
      <c r="I63" s="18">
        <v>1208.5899999999999</v>
      </c>
      <c r="J63" s="18" t="s">
        <v>114</v>
      </c>
      <c r="K63" s="18">
        <v>120</v>
      </c>
      <c r="L63" s="18" t="s">
        <v>133</v>
      </c>
    </row>
    <row r="64" spans="1:15" s="18" customFormat="1" x14ac:dyDescent="0.25">
      <c r="A64" s="18">
        <v>50</v>
      </c>
      <c r="B64" s="18">
        <v>2000</v>
      </c>
      <c r="C64" s="18">
        <v>2609.73</v>
      </c>
      <c r="D64" s="18">
        <v>1.3</v>
      </c>
      <c r="E64" s="18">
        <v>0.77</v>
      </c>
      <c r="F64" s="18">
        <v>11.6</v>
      </c>
      <c r="G64" s="18">
        <v>0.25</v>
      </c>
      <c r="H64" s="18">
        <v>17.23</v>
      </c>
      <c r="I64" s="18">
        <v>2641.83</v>
      </c>
      <c r="J64" s="18" t="s">
        <v>114</v>
      </c>
      <c r="K64" s="18">
        <v>120</v>
      </c>
      <c r="L64" s="18" t="s">
        <v>133</v>
      </c>
      <c r="M64" s="18">
        <f>494888-247628</f>
        <v>247260</v>
      </c>
    </row>
    <row r="65" spans="1:15" s="18" customFormat="1" x14ac:dyDescent="0.25">
      <c r="A65" s="18">
        <v>50</v>
      </c>
      <c r="B65" s="18">
        <v>3000</v>
      </c>
      <c r="C65" s="18">
        <v>3860.2</v>
      </c>
      <c r="D65" s="18">
        <v>1.29</v>
      </c>
      <c r="E65" s="18">
        <v>0.78</v>
      </c>
      <c r="F65" s="18">
        <v>12.61</v>
      </c>
      <c r="G65" s="18">
        <v>0.3</v>
      </c>
      <c r="H65" s="18">
        <v>8.41</v>
      </c>
      <c r="I65" s="18">
        <v>3884.12</v>
      </c>
      <c r="J65" s="18" t="s">
        <v>114</v>
      </c>
      <c r="K65" s="18">
        <v>120</v>
      </c>
      <c r="L65" s="18" t="s">
        <v>133</v>
      </c>
    </row>
    <row r="66" spans="1:15" s="18" customFormat="1" x14ac:dyDescent="0.25">
      <c r="A66" s="18">
        <v>50</v>
      </c>
      <c r="B66" s="18">
        <v>4000</v>
      </c>
      <c r="C66" s="18">
        <v>5114.2</v>
      </c>
      <c r="D66" s="18">
        <v>1.28</v>
      </c>
      <c r="E66" s="18">
        <v>0.78</v>
      </c>
      <c r="F66" s="18">
        <v>11.59</v>
      </c>
      <c r="G66" s="18">
        <v>0.28999999999999998</v>
      </c>
      <c r="H66" s="18">
        <v>5.54</v>
      </c>
      <c r="I66" s="18">
        <v>5135.1899999999996</v>
      </c>
      <c r="J66" s="18" t="s">
        <v>114</v>
      </c>
      <c r="K66" s="18">
        <v>120</v>
      </c>
      <c r="L66" s="18" t="s">
        <v>133</v>
      </c>
    </row>
    <row r="67" spans="1:15" s="18" customFormat="1" ht="13.5" customHeight="1" x14ac:dyDescent="0.25">
      <c r="A67" s="18">
        <v>50</v>
      </c>
      <c r="B67" s="18">
        <v>5000</v>
      </c>
      <c r="C67" s="18">
        <v>6416.73</v>
      </c>
      <c r="D67" s="18">
        <v>1.28</v>
      </c>
      <c r="E67" s="18">
        <v>0.78</v>
      </c>
      <c r="F67" s="18">
        <v>12.1</v>
      </c>
      <c r="G67" s="18">
        <v>0.26</v>
      </c>
      <c r="H67" s="18">
        <v>14.89</v>
      </c>
      <c r="I67" s="18">
        <v>6447.62</v>
      </c>
      <c r="J67" s="18" t="s">
        <v>114</v>
      </c>
      <c r="K67" s="18">
        <v>120</v>
      </c>
      <c r="L67" s="18" t="s">
        <v>133</v>
      </c>
    </row>
    <row r="68" spans="1:15" s="18" customFormat="1" ht="13.5" customHeight="1" x14ac:dyDescent="0.25"/>
    <row r="69" spans="1:15" x14ac:dyDescent="0.25">
      <c r="A69" s="18" t="s">
        <v>106</v>
      </c>
      <c r="B69" s="18" t="s">
        <v>107</v>
      </c>
      <c r="C69" s="18" t="s">
        <v>108</v>
      </c>
      <c r="D69" s="19" t="s">
        <v>124</v>
      </c>
      <c r="E69" s="18" t="s">
        <v>109</v>
      </c>
      <c r="F69" s="18" t="s">
        <v>110</v>
      </c>
      <c r="G69" s="18" t="s">
        <v>111</v>
      </c>
      <c r="H69" s="18" t="s">
        <v>112</v>
      </c>
      <c r="I69" s="18" t="s">
        <v>113</v>
      </c>
      <c r="J69" s="18" t="s">
        <v>137</v>
      </c>
      <c r="K69" s="18" t="s">
        <v>138</v>
      </c>
      <c r="L69" s="18" t="s">
        <v>139</v>
      </c>
      <c r="M69" s="18"/>
      <c r="N69" s="18"/>
      <c r="O69" s="18"/>
    </row>
    <row r="70" spans="1:15" s="18" customFormat="1" ht="13.5" customHeight="1" x14ac:dyDescent="0.25">
      <c r="A70" s="18">
        <v>50</v>
      </c>
      <c r="B70" s="18">
        <v>10</v>
      </c>
      <c r="C70" s="18">
        <v>3.4</v>
      </c>
      <c r="D70" s="18">
        <v>0.34</v>
      </c>
      <c r="E70" s="18">
        <v>2.94</v>
      </c>
      <c r="F70" s="18">
        <v>12.1</v>
      </c>
      <c r="G70" s="18">
        <v>0.26</v>
      </c>
      <c r="H70" s="18">
        <v>18.12</v>
      </c>
      <c r="I70" s="18">
        <v>36.159999999999997</v>
      </c>
      <c r="J70" s="18" t="s">
        <v>114</v>
      </c>
      <c r="K70" s="18">
        <v>120</v>
      </c>
      <c r="L70" s="18" t="s">
        <v>132</v>
      </c>
    </row>
    <row r="71" spans="1:15" s="18" customFormat="1" ht="13.5" customHeight="1" x14ac:dyDescent="0.25">
      <c r="A71" s="18">
        <v>50</v>
      </c>
      <c r="B71" s="18">
        <v>50</v>
      </c>
      <c r="C71" s="18">
        <v>15.66</v>
      </c>
      <c r="D71" s="18">
        <v>0.31</v>
      </c>
      <c r="E71" s="18">
        <v>3.19</v>
      </c>
      <c r="F71" s="18">
        <v>11.09</v>
      </c>
      <c r="G71" s="18">
        <v>0.24</v>
      </c>
      <c r="H71" s="18">
        <v>5.38</v>
      </c>
      <c r="I71" s="18">
        <v>34.5</v>
      </c>
      <c r="J71" s="18" t="s">
        <v>114</v>
      </c>
      <c r="K71" s="18">
        <v>120</v>
      </c>
      <c r="L71" s="18" t="s">
        <v>132</v>
      </c>
    </row>
    <row r="72" spans="1:15" s="18" customFormat="1" ht="13.5" customHeight="1" x14ac:dyDescent="0.25">
      <c r="A72" s="18">
        <v>50</v>
      </c>
      <c r="B72" s="18">
        <v>100</v>
      </c>
      <c r="C72" s="18">
        <v>29.11</v>
      </c>
      <c r="D72" s="18">
        <v>0.28999999999999998</v>
      </c>
      <c r="E72" s="18">
        <v>3.43</v>
      </c>
      <c r="F72" s="18">
        <v>11.1</v>
      </c>
      <c r="G72" s="18">
        <v>0.25</v>
      </c>
      <c r="H72" s="18">
        <v>5.47</v>
      </c>
      <c r="I72" s="18">
        <v>48.1</v>
      </c>
      <c r="J72" s="18" t="s">
        <v>114</v>
      </c>
      <c r="K72" s="18">
        <v>120</v>
      </c>
      <c r="L72" s="18" t="s">
        <v>132</v>
      </c>
    </row>
    <row r="73" spans="1:15" s="18" customFormat="1" ht="13.5" customHeight="1" x14ac:dyDescent="0.25">
      <c r="A73" s="18">
        <v>50</v>
      </c>
      <c r="B73" s="18">
        <v>250</v>
      </c>
      <c r="C73" s="18">
        <v>220.4</v>
      </c>
      <c r="D73" s="18">
        <v>0.88</v>
      </c>
      <c r="E73" s="18">
        <v>1.1299999999999999</v>
      </c>
      <c r="F73" s="18">
        <v>11.6</v>
      </c>
      <c r="G73" s="18">
        <v>0.25</v>
      </c>
      <c r="H73" s="18">
        <v>21.28</v>
      </c>
      <c r="I73" s="18">
        <v>256.42</v>
      </c>
      <c r="J73" s="18" t="s">
        <v>114</v>
      </c>
      <c r="K73" s="18">
        <v>120</v>
      </c>
      <c r="L73" s="18" t="s">
        <v>132</v>
      </c>
    </row>
    <row r="74" spans="1:15" s="18" customFormat="1" ht="13.5" customHeight="1" x14ac:dyDescent="0.25">
      <c r="A74" s="18">
        <v>50</v>
      </c>
      <c r="B74" s="18">
        <v>500</v>
      </c>
      <c r="C74" s="18">
        <v>486.51</v>
      </c>
      <c r="D74" s="18">
        <v>0.97</v>
      </c>
      <c r="E74" s="18">
        <v>1.03</v>
      </c>
      <c r="F74" s="18">
        <v>11.6</v>
      </c>
      <c r="G74" s="18">
        <v>0.23</v>
      </c>
      <c r="H74" s="18">
        <v>6.56</v>
      </c>
      <c r="I74" s="18">
        <v>507.94</v>
      </c>
      <c r="J74" s="18" t="s">
        <v>114</v>
      </c>
      <c r="K74" s="18">
        <v>120</v>
      </c>
      <c r="L74" s="18" t="s">
        <v>132</v>
      </c>
    </row>
    <row r="75" spans="1:15" s="18" customFormat="1" ht="13.5" customHeight="1" x14ac:dyDescent="0.25">
      <c r="A75" s="18">
        <v>50</v>
      </c>
      <c r="B75" s="18">
        <v>1000</v>
      </c>
      <c r="C75" s="18">
        <v>1225.77</v>
      </c>
      <c r="D75" s="18">
        <v>1.23</v>
      </c>
      <c r="E75" s="18">
        <v>0.82</v>
      </c>
      <c r="F75" s="18">
        <v>11.61</v>
      </c>
      <c r="G75" s="18">
        <v>0.27</v>
      </c>
      <c r="H75" s="18">
        <v>26.7</v>
      </c>
      <c r="I75" s="18">
        <v>1269.28</v>
      </c>
      <c r="J75" s="18" t="s">
        <v>114</v>
      </c>
      <c r="K75" s="18">
        <v>120</v>
      </c>
      <c r="L75" s="18" t="s">
        <v>132</v>
      </c>
    </row>
    <row r="76" spans="1:15" s="18" customFormat="1" ht="13.5" customHeight="1" x14ac:dyDescent="0.25">
      <c r="A76" s="18">
        <v>50</v>
      </c>
      <c r="B76" s="18">
        <v>2000</v>
      </c>
      <c r="C76" s="18">
        <v>2552.9</v>
      </c>
      <c r="D76" s="18">
        <v>1.28</v>
      </c>
      <c r="E76" s="18">
        <v>0.78</v>
      </c>
      <c r="F76" s="18">
        <v>11.59</v>
      </c>
      <c r="G76" s="18">
        <v>0.27</v>
      </c>
      <c r="H76" s="18">
        <v>28.28</v>
      </c>
      <c r="I76" s="18">
        <v>2596.69</v>
      </c>
      <c r="J76" s="18" t="s">
        <v>114</v>
      </c>
      <c r="K76" s="18">
        <v>120</v>
      </c>
      <c r="L76" s="18" t="s">
        <v>132</v>
      </c>
    </row>
    <row r="77" spans="1:15" s="18" customFormat="1" ht="13.5" customHeight="1" x14ac:dyDescent="0.25">
      <c r="A77" s="18">
        <v>50</v>
      </c>
      <c r="B77" s="18">
        <v>3000</v>
      </c>
      <c r="C77" s="18">
        <v>3959.38</v>
      </c>
      <c r="D77" s="18">
        <v>1.32</v>
      </c>
      <c r="E77" s="18">
        <v>0.76</v>
      </c>
      <c r="F77" s="18">
        <v>11.59</v>
      </c>
      <c r="G77" s="18">
        <v>0.25</v>
      </c>
      <c r="H77" s="18">
        <v>27.36</v>
      </c>
      <c r="I77" s="18">
        <v>4004.08</v>
      </c>
      <c r="J77" s="18" t="s">
        <v>114</v>
      </c>
      <c r="K77" s="18">
        <v>120</v>
      </c>
      <c r="L77" s="18" t="s">
        <v>132</v>
      </c>
    </row>
    <row r="78" spans="1:15" s="18" customFormat="1" ht="13.5" customHeight="1" x14ac:dyDescent="0.25">
      <c r="A78" s="18">
        <v>50</v>
      </c>
      <c r="B78" s="18">
        <v>4000</v>
      </c>
      <c r="C78" s="18">
        <v>5394.73</v>
      </c>
      <c r="D78" s="18">
        <v>1.35</v>
      </c>
      <c r="E78" s="18">
        <v>0.74</v>
      </c>
      <c r="F78" s="18">
        <v>11.61</v>
      </c>
      <c r="G78" s="18">
        <v>0.28999999999999998</v>
      </c>
      <c r="H78" s="18">
        <v>10.39</v>
      </c>
      <c r="I78" s="18">
        <v>5420.79</v>
      </c>
      <c r="J78" s="18" t="s">
        <v>114</v>
      </c>
      <c r="K78" s="18">
        <v>120</v>
      </c>
      <c r="L78" s="18" t="s">
        <v>132</v>
      </c>
    </row>
    <row r="79" spans="1:15" s="18" customFormat="1" ht="13.5" customHeight="1" x14ac:dyDescent="0.25">
      <c r="A79" s="18">
        <v>50</v>
      </c>
      <c r="B79" s="18">
        <v>5000</v>
      </c>
      <c r="C79" s="18">
        <v>6613.96</v>
      </c>
      <c r="D79" s="18">
        <v>1.32</v>
      </c>
      <c r="E79" s="18">
        <v>0.76</v>
      </c>
      <c r="F79" s="18">
        <v>12.11</v>
      </c>
      <c r="G79" s="18">
        <v>0.28000000000000003</v>
      </c>
      <c r="H79" s="18">
        <v>10.89</v>
      </c>
      <c r="I79" s="18">
        <v>6640.96</v>
      </c>
      <c r="J79" s="18" t="s">
        <v>114</v>
      </c>
      <c r="K79" s="18">
        <v>120</v>
      </c>
      <c r="L79" s="18" t="s">
        <v>132</v>
      </c>
    </row>
    <row r="80" spans="1:15" s="18" customFormat="1" ht="13.5" customHeight="1" x14ac:dyDescent="0.25"/>
    <row r="81" spans="1:15" s="18" customFormat="1" ht="13.5" customHeight="1" x14ac:dyDescent="0.25"/>
    <row r="82" spans="1:15" s="18" customFormat="1" ht="13.5" customHeight="1" x14ac:dyDescent="0.25"/>
    <row r="83" spans="1:15" x14ac:dyDescent="0.25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 t="s">
        <v>122</v>
      </c>
      <c r="L83" s="18"/>
      <c r="M83" s="18" t="s">
        <v>125</v>
      </c>
      <c r="N83" s="18"/>
      <c r="O83" s="18"/>
    </row>
    <row r="84" spans="1:15" x14ac:dyDescent="0.25">
      <c r="A84" s="18">
        <v>100</v>
      </c>
      <c r="B84" s="18">
        <v>10</v>
      </c>
      <c r="C84" s="18">
        <v>3.56</v>
      </c>
      <c r="D84" s="18">
        <v>0.36</v>
      </c>
      <c r="E84" s="18">
        <v>2.81</v>
      </c>
      <c r="F84" s="18">
        <v>12.11</v>
      </c>
      <c r="G84" s="18">
        <v>0.25</v>
      </c>
      <c r="H84" s="18">
        <v>14.93</v>
      </c>
      <c r="I84" s="18">
        <v>32.979999999999997</v>
      </c>
      <c r="J84" s="18" t="s">
        <v>114</v>
      </c>
      <c r="K84" s="18"/>
      <c r="L84" s="18" t="s">
        <v>133</v>
      </c>
      <c r="M84" s="18"/>
      <c r="N84" s="18"/>
      <c r="O84" s="18"/>
    </row>
    <row r="85" spans="1:15" x14ac:dyDescent="0.25">
      <c r="A85" s="18">
        <v>100</v>
      </c>
      <c r="B85" s="18">
        <v>100</v>
      </c>
      <c r="C85" s="18">
        <v>29.86</v>
      </c>
      <c r="D85" s="18">
        <v>0.3</v>
      </c>
      <c r="E85" s="18">
        <v>3.35</v>
      </c>
      <c r="F85" s="18">
        <v>11.6</v>
      </c>
      <c r="G85" s="18">
        <v>0.26</v>
      </c>
      <c r="H85" s="18">
        <v>19.72</v>
      </c>
      <c r="I85" s="18">
        <v>63.66</v>
      </c>
      <c r="J85" s="18" t="s">
        <v>114</v>
      </c>
      <c r="K85" s="18"/>
      <c r="L85" s="18" t="s">
        <v>133</v>
      </c>
      <c r="M85" s="18"/>
      <c r="N85" s="18"/>
      <c r="O85" s="18"/>
    </row>
    <row r="86" spans="1:15" x14ac:dyDescent="0.25">
      <c r="A86" s="18">
        <v>100</v>
      </c>
      <c r="B86" s="18">
        <v>500</v>
      </c>
      <c r="C86" s="18">
        <v>559.27</v>
      </c>
      <c r="D86" s="18">
        <v>1.1200000000000001</v>
      </c>
      <c r="E86" s="18">
        <v>0.89</v>
      </c>
      <c r="F86" s="18">
        <v>13.62</v>
      </c>
      <c r="G86" s="18">
        <v>0.28999999999999998</v>
      </c>
      <c r="H86" s="18">
        <v>12.65</v>
      </c>
      <c r="I86" s="18">
        <v>589.61</v>
      </c>
      <c r="J86" s="18" t="s">
        <v>114</v>
      </c>
      <c r="K86" s="18"/>
      <c r="L86" s="18" t="s">
        <v>133</v>
      </c>
      <c r="M86" s="18"/>
      <c r="N86" s="18"/>
      <c r="O86" s="18"/>
    </row>
    <row r="87" spans="1:15" x14ac:dyDescent="0.25">
      <c r="A87" s="18">
        <v>100</v>
      </c>
      <c r="B87" s="18">
        <v>1000</v>
      </c>
      <c r="C87" s="18">
        <v>1236.33</v>
      </c>
      <c r="D87" s="18">
        <v>1.24</v>
      </c>
      <c r="E87" s="18">
        <v>0.81</v>
      </c>
      <c r="F87" s="18">
        <v>11.6</v>
      </c>
      <c r="G87" s="18">
        <v>0.28000000000000003</v>
      </c>
      <c r="H87" s="18">
        <v>7.57</v>
      </c>
      <c r="I87" s="18">
        <v>1258.8599999999999</v>
      </c>
      <c r="J87" s="18" t="s">
        <v>114</v>
      </c>
      <c r="K87" s="18"/>
      <c r="L87" s="18" t="s">
        <v>133</v>
      </c>
      <c r="M87" s="18"/>
      <c r="N87" s="18"/>
      <c r="O87" s="18"/>
    </row>
    <row r="88" spans="1:15" x14ac:dyDescent="0.25">
      <c r="A88" s="18">
        <v>100</v>
      </c>
      <c r="B88" s="18">
        <v>2000</v>
      </c>
      <c r="C88" s="18">
        <v>2608.91</v>
      </c>
      <c r="D88" s="18">
        <v>1.3</v>
      </c>
      <c r="E88" s="18">
        <v>0.77</v>
      </c>
      <c r="F88" s="18">
        <v>11.6</v>
      </c>
      <c r="G88" s="18">
        <v>0.3</v>
      </c>
      <c r="H88" s="18">
        <v>7.57</v>
      </c>
      <c r="I88" s="18">
        <v>1258.8599999999999</v>
      </c>
      <c r="J88" s="18" t="s">
        <v>114</v>
      </c>
      <c r="K88" s="18"/>
      <c r="L88" s="18" t="s">
        <v>133</v>
      </c>
      <c r="M88" s="18"/>
      <c r="N88" s="18"/>
      <c r="O88" s="18"/>
    </row>
    <row r="89" spans="1:15" x14ac:dyDescent="0.25">
      <c r="A89" s="18">
        <v>100</v>
      </c>
      <c r="B89" s="18">
        <v>3000</v>
      </c>
      <c r="C89" s="18">
        <v>3953.58</v>
      </c>
      <c r="D89" s="18">
        <v>1.32</v>
      </c>
      <c r="E89" s="18">
        <v>0.76</v>
      </c>
      <c r="F89" s="18">
        <v>11.6</v>
      </c>
      <c r="G89" s="18">
        <v>0.26</v>
      </c>
      <c r="H89" s="18">
        <v>30.84</v>
      </c>
      <c r="I89" s="18">
        <v>4000.03</v>
      </c>
      <c r="J89" s="18" t="s">
        <v>114</v>
      </c>
      <c r="K89" s="18" t="s">
        <v>123</v>
      </c>
      <c r="L89" s="18" t="s">
        <v>133</v>
      </c>
      <c r="M89" s="18"/>
      <c r="N89" s="18"/>
      <c r="O89" s="18"/>
    </row>
    <row r="90" spans="1:15" x14ac:dyDescent="0.25">
      <c r="A90" s="18">
        <v>100</v>
      </c>
      <c r="B90" s="18">
        <v>4000</v>
      </c>
      <c r="C90" s="18">
        <v>5255.22</v>
      </c>
      <c r="D90" s="18">
        <v>1.31</v>
      </c>
      <c r="E90" s="18">
        <v>0.76</v>
      </c>
      <c r="F90" s="18">
        <v>11.6</v>
      </c>
      <c r="G90" s="18">
        <v>0.26</v>
      </c>
      <c r="H90" s="18">
        <v>16.170000000000002</v>
      </c>
      <c r="I90" s="18">
        <v>5286.33</v>
      </c>
      <c r="J90" s="18" t="s">
        <v>114</v>
      </c>
      <c r="K90" s="18" t="s">
        <v>123</v>
      </c>
      <c r="L90" s="18" t="s">
        <v>133</v>
      </c>
      <c r="M90" s="18"/>
      <c r="N90" s="18"/>
      <c r="O90" s="18"/>
    </row>
    <row r="91" spans="1:15" x14ac:dyDescent="0.25">
      <c r="A91" s="18">
        <v>100</v>
      </c>
      <c r="B91" s="18">
        <v>5000</v>
      </c>
      <c r="C91" s="18">
        <v>6633.61</v>
      </c>
      <c r="D91" s="18">
        <v>1.33</v>
      </c>
      <c r="E91" s="18">
        <v>0.75</v>
      </c>
      <c r="F91" s="18">
        <v>12.6</v>
      </c>
      <c r="G91" s="18">
        <v>0.25</v>
      </c>
      <c r="H91" s="18">
        <v>9.4499999999999993</v>
      </c>
      <c r="I91" s="18">
        <v>6659.67</v>
      </c>
      <c r="J91" s="18" t="s">
        <v>114</v>
      </c>
      <c r="K91" s="18"/>
      <c r="L91" s="18" t="s">
        <v>133</v>
      </c>
      <c r="M91" s="18"/>
      <c r="N91" s="18"/>
      <c r="O91" s="18"/>
    </row>
    <row r="92" spans="1:15" x14ac:dyDescent="0.25">
      <c r="A92" s="18">
        <v>100</v>
      </c>
      <c r="B92" s="18">
        <v>6000</v>
      </c>
      <c r="C92" s="18">
        <v>8068.04</v>
      </c>
      <c r="D92" s="18">
        <v>1.34</v>
      </c>
      <c r="E92" s="18">
        <v>0.74</v>
      </c>
      <c r="F92" s="18">
        <v>12.1</v>
      </c>
      <c r="G92" s="18">
        <v>0.27</v>
      </c>
      <c r="H92" s="18">
        <v>11.08</v>
      </c>
      <c r="I92" s="18">
        <v>8095.08</v>
      </c>
      <c r="J92" s="18" t="s">
        <v>114</v>
      </c>
      <c r="K92" s="18"/>
      <c r="L92" s="18" t="s">
        <v>133</v>
      </c>
      <c r="M92" s="18"/>
      <c r="N92" s="18"/>
      <c r="O92" s="18"/>
    </row>
    <row r="93" spans="1:15" x14ac:dyDescent="0.25">
      <c r="A93" s="18">
        <v>100</v>
      </c>
      <c r="B93" s="18">
        <v>7000</v>
      </c>
      <c r="C93" s="18">
        <v>9417.6299999999992</v>
      </c>
      <c r="D93" s="18">
        <v>1.35</v>
      </c>
      <c r="E93" s="18">
        <v>0.74</v>
      </c>
      <c r="F93" s="18">
        <v>11.6</v>
      </c>
      <c r="G93" s="18">
        <v>0.25</v>
      </c>
      <c r="H93" s="18">
        <v>26.46</v>
      </c>
      <c r="I93" s="18">
        <v>9459.5499999999993</v>
      </c>
      <c r="J93" s="18" t="s">
        <v>114</v>
      </c>
      <c r="K93" s="18"/>
      <c r="L93" s="18" t="s">
        <v>133</v>
      </c>
      <c r="M93" s="18"/>
      <c r="N93" s="18"/>
      <c r="O93" s="18"/>
    </row>
    <row r="94" spans="1:15" x14ac:dyDescent="0.25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</row>
    <row r="95" spans="1:15" x14ac:dyDescent="0.25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</row>
    <row r="96" spans="1:15" x14ac:dyDescent="0.25">
      <c r="A96" s="18">
        <v>500</v>
      </c>
      <c r="B96" s="18">
        <v>10</v>
      </c>
      <c r="C96" s="18">
        <v>3.74</v>
      </c>
      <c r="D96" s="18">
        <v>0.37</v>
      </c>
      <c r="E96" s="18">
        <v>2.67</v>
      </c>
      <c r="F96" s="18">
        <v>11.6</v>
      </c>
      <c r="G96" s="18">
        <v>0.28999999999999998</v>
      </c>
      <c r="H96" s="18">
        <v>22.08</v>
      </c>
      <c r="I96" s="18">
        <v>39.880000000000003</v>
      </c>
      <c r="J96" s="18" t="s">
        <v>114</v>
      </c>
      <c r="K96" s="18"/>
      <c r="L96" s="18"/>
      <c r="M96" s="18" t="s">
        <v>128</v>
      </c>
      <c r="N96" s="18"/>
      <c r="O96" s="18"/>
    </row>
    <row r="97" spans="1:15" x14ac:dyDescent="0.25">
      <c r="A97" s="18">
        <v>500</v>
      </c>
      <c r="B97" s="18">
        <v>100</v>
      </c>
      <c r="C97" s="18">
        <v>29.57</v>
      </c>
      <c r="D97" s="18">
        <v>0.3</v>
      </c>
      <c r="E97" s="18">
        <v>3.38</v>
      </c>
      <c r="F97" s="18">
        <v>11.09</v>
      </c>
      <c r="G97" s="18">
        <v>0.28999999999999998</v>
      </c>
      <c r="H97" s="18">
        <v>22.98</v>
      </c>
      <c r="I97" s="18">
        <v>66.959999999999994</v>
      </c>
      <c r="J97" s="18" t="s">
        <v>114</v>
      </c>
      <c r="K97" s="18"/>
      <c r="L97" s="18"/>
      <c r="M97" s="18">
        <v>30</v>
      </c>
      <c r="N97" s="18"/>
      <c r="O97" s="18"/>
    </row>
    <row r="98" spans="1:15" x14ac:dyDescent="0.25">
      <c r="A98" s="18">
        <v>500</v>
      </c>
      <c r="B98" s="18">
        <v>500</v>
      </c>
      <c r="C98" s="18">
        <v>575.58000000000004</v>
      </c>
      <c r="D98" s="18">
        <v>1.1499999999999999</v>
      </c>
      <c r="E98" s="18">
        <v>0.87</v>
      </c>
      <c r="F98" s="18">
        <v>11.59</v>
      </c>
      <c r="G98" s="18">
        <v>0.28999999999999998</v>
      </c>
      <c r="H98" s="18">
        <v>21.63</v>
      </c>
      <c r="I98" s="18">
        <v>612.72</v>
      </c>
      <c r="J98" s="18" t="s">
        <v>114</v>
      </c>
      <c r="K98" s="18"/>
      <c r="L98" s="18"/>
      <c r="M98" s="18">
        <v>30</v>
      </c>
      <c r="N98" s="18"/>
      <c r="O98" s="18"/>
    </row>
    <row r="99" spans="1:15" x14ac:dyDescent="0.25">
      <c r="A99" s="18">
        <v>500</v>
      </c>
      <c r="B99" s="18">
        <v>1000</v>
      </c>
      <c r="C99" s="18">
        <v>1248.29</v>
      </c>
      <c r="D99" s="18">
        <v>1.25</v>
      </c>
      <c r="E99" s="18">
        <v>0.8</v>
      </c>
      <c r="F99" s="18">
        <v>11.6</v>
      </c>
      <c r="G99" s="18">
        <v>0.27</v>
      </c>
      <c r="H99" s="18">
        <v>9.26</v>
      </c>
      <c r="I99" s="18">
        <v>1273.4100000000001</v>
      </c>
      <c r="J99" s="18" t="s">
        <v>114</v>
      </c>
      <c r="K99" s="18">
        <f>518792-255448</f>
        <v>263344</v>
      </c>
      <c r="L99" s="18"/>
      <c r="M99" s="18">
        <v>60</v>
      </c>
      <c r="N99" s="18" t="s">
        <v>129</v>
      </c>
      <c r="O99" s="18"/>
    </row>
    <row r="100" spans="1:15" x14ac:dyDescent="0.25">
      <c r="A100" s="18">
        <v>500</v>
      </c>
      <c r="B100" s="18">
        <v>2000</v>
      </c>
      <c r="C100" s="18">
        <v>2688.04</v>
      </c>
      <c r="D100" s="18">
        <v>1.34</v>
      </c>
      <c r="E100" s="18">
        <v>0.74</v>
      </c>
      <c r="F100" s="18">
        <v>11.09</v>
      </c>
      <c r="G100" s="18">
        <v>0.26</v>
      </c>
      <c r="H100" s="18">
        <v>19.11</v>
      </c>
      <c r="I100" s="18">
        <v>2721.28</v>
      </c>
      <c r="J100" s="18"/>
      <c r="K100" s="18"/>
      <c r="L100" s="18"/>
      <c r="M100" s="18"/>
      <c r="N100" s="18"/>
      <c r="O100" s="18"/>
    </row>
    <row r="101" spans="1:15" x14ac:dyDescent="0.25">
      <c r="A101" s="18">
        <v>500</v>
      </c>
      <c r="B101" s="18">
        <v>3000</v>
      </c>
      <c r="C101" s="18"/>
      <c r="D101" s="18"/>
      <c r="E101" s="18"/>
      <c r="F101" s="18"/>
      <c r="G101" s="18"/>
      <c r="H101" s="18"/>
      <c r="I101" s="18"/>
      <c r="J101" s="18"/>
      <c r="K101" s="18">
        <f>547956-248896</f>
        <v>299060</v>
      </c>
      <c r="L101" s="18"/>
      <c r="M101" s="18">
        <v>120</v>
      </c>
      <c r="N101" s="18" t="s">
        <v>131</v>
      </c>
      <c r="O101" s="18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48A19-3AD3-431E-B9B6-E6C0ABB88C58}">
  <dimension ref="A2:R98"/>
  <sheetViews>
    <sheetView topLeftCell="A72" workbookViewId="0">
      <selection activeCell="D102" sqref="D102"/>
    </sheetView>
  </sheetViews>
  <sheetFormatPr defaultRowHeight="15" x14ac:dyDescent="0.25"/>
  <cols>
    <col min="1" max="1" width="32.42578125" customWidth="1"/>
    <col min="2" max="2" width="14.42578125" customWidth="1"/>
    <col min="3" max="3" width="16.85546875" customWidth="1"/>
    <col min="6" max="6" width="18.140625" customWidth="1"/>
  </cols>
  <sheetData>
    <row r="2" spans="1:6" x14ac:dyDescent="0.25">
      <c r="B2" t="s">
        <v>13</v>
      </c>
      <c r="C2" t="s">
        <v>14</v>
      </c>
      <c r="D2" s="1">
        <v>2010</v>
      </c>
    </row>
    <row r="3" spans="1:6" x14ac:dyDescent="0.25">
      <c r="A3" t="s">
        <v>12</v>
      </c>
      <c r="B3">
        <v>388263</v>
      </c>
      <c r="C3">
        <v>1080113</v>
      </c>
      <c r="D3">
        <f>B3/C3</f>
        <v>0.35946516707048243</v>
      </c>
    </row>
    <row r="6" spans="1:6" x14ac:dyDescent="0.25">
      <c r="A6" t="s">
        <v>15</v>
      </c>
      <c r="B6" s="2">
        <f>D3*C6</f>
        <v>35946.516707048242</v>
      </c>
      <c r="C6">
        <v>100000</v>
      </c>
      <c r="E6" s="3">
        <v>0.63</v>
      </c>
      <c r="F6" t="s">
        <v>18</v>
      </c>
    </row>
    <row r="7" spans="1:6" x14ac:dyDescent="0.25">
      <c r="A7" t="s">
        <v>16</v>
      </c>
      <c r="B7" s="2">
        <f>B6*0.1</f>
        <v>3594.6516707048245</v>
      </c>
    </row>
    <row r="8" spans="1:6" x14ac:dyDescent="0.25">
      <c r="A8" t="s">
        <v>17</v>
      </c>
      <c r="B8" s="2">
        <f>B7*0.2</f>
        <v>718.93033414096499</v>
      </c>
      <c r="F8" s="1" t="s">
        <v>19</v>
      </c>
    </row>
    <row r="9" spans="1:6" x14ac:dyDescent="0.25">
      <c r="F9" s="1" t="s">
        <v>20</v>
      </c>
    </row>
    <row r="10" spans="1:6" x14ac:dyDescent="0.25">
      <c r="F10" s="1" t="s">
        <v>21</v>
      </c>
    </row>
    <row r="12" spans="1:6" x14ac:dyDescent="0.25">
      <c r="A12" t="s">
        <v>22</v>
      </c>
      <c r="B12" s="2">
        <f>C6/B6</f>
        <v>2.7819107151595697</v>
      </c>
    </row>
    <row r="13" spans="1:6" x14ac:dyDescent="0.25">
      <c r="A13" t="s">
        <v>23</v>
      </c>
      <c r="B13" s="2">
        <f>C6/B12</f>
        <v>35946.516707048242</v>
      </c>
    </row>
    <row r="14" spans="1:6" x14ac:dyDescent="0.25">
      <c r="A14" t="s">
        <v>24</v>
      </c>
      <c r="B14" s="2">
        <v>22680</v>
      </c>
    </row>
    <row r="15" spans="1:6" x14ac:dyDescent="0.25">
      <c r="A15" t="s">
        <v>25</v>
      </c>
      <c r="B15" s="4" t="s">
        <v>28</v>
      </c>
    </row>
    <row r="16" spans="1:6" x14ac:dyDescent="0.25">
      <c r="A16" t="s">
        <v>26</v>
      </c>
      <c r="B16">
        <v>1</v>
      </c>
      <c r="C16" t="s">
        <v>27</v>
      </c>
    </row>
    <row r="17" spans="1:9" x14ac:dyDescent="0.25">
      <c r="A17" t="s">
        <v>29</v>
      </c>
      <c r="B17" s="5">
        <f>B14/24</f>
        <v>945</v>
      </c>
      <c r="C17" t="s">
        <v>31</v>
      </c>
      <c r="F17" t="s">
        <v>30</v>
      </c>
    </row>
    <row r="18" spans="1:9" x14ac:dyDescent="0.25">
      <c r="A18" t="s">
        <v>32</v>
      </c>
      <c r="B18" s="2">
        <f>B17/60</f>
        <v>15.75</v>
      </c>
      <c r="C18" t="s">
        <v>33</v>
      </c>
      <c r="F18" t="s">
        <v>37</v>
      </c>
      <c r="I18" s="1" t="s">
        <v>38</v>
      </c>
    </row>
    <row r="19" spans="1:9" x14ac:dyDescent="0.25">
      <c r="A19" t="s">
        <v>34</v>
      </c>
      <c r="B19">
        <v>0.5</v>
      </c>
      <c r="C19" t="s">
        <v>35</v>
      </c>
      <c r="F19" t="s">
        <v>39</v>
      </c>
      <c r="G19" t="s">
        <v>40</v>
      </c>
    </row>
    <row r="20" spans="1:9" x14ac:dyDescent="0.25">
      <c r="A20" t="s">
        <v>36</v>
      </c>
      <c r="B20" s="2">
        <f>B18*B19</f>
        <v>7.875</v>
      </c>
    </row>
    <row r="21" spans="1:9" x14ac:dyDescent="0.25">
      <c r="B21">
        <f>16/60</f>
        <v>0.26666666666666666</v>
      </c>
    </row>
    <row r="22" spans="1:9" x14ac:dyDescent="0.25">
      <c r="F22" t="s">
        <v>41</v>
      </c>
      <c r="G22" t="s">
        <v>42</v>
      </c>
    </row>
    <row r="71" spans="1:18" x14ac:dyDescent="0.25">
      <c r="G71" t="s">
        <v>64</v>
      </c>
      <c r="H71" s="1" t="s">
        <v>65</v>
      </c>
    </row>
    <row r="73" spans="1:18" x14ac:dyDescent="0.25">
      <c r="A73" t="s">
        <v>43</v>
      </c>
    </row>
    <row r="75" spans="1:18" x14ac:dyDescent="0.25">
      <c r="A75" t="s">
        <v>49</v>
      </c>
      <c r="K75" s="15" t="s">
        <v>101</v>
      </c>
      <c r="R75" t="s">
        <v>102</v>
      </c>
    </row>
    <row r="76" spans="1:18" x14ac:dyDescent="0.25">
      <c r="A76" t="s">
        <v>50</v>
      </c>
      <c r="B76" t="s">
        <v>51</v>
      </c>
      <c r="K76" t="s">
        <v>93</v>
      </c>
      <c r="P76" t="s">
        <v>94</v>
      </c>
    </row>
    <row r="77" spans="1:18" x14ac:dyDescent="0.25">
      <c r="A77" t="s">
        <v>52</v>
      </c>
      <c r="B77" t="s">
        <v>53</v>
      </c>
    </row>
    <row r="78" spans="1:18" x14ac:dyDescent="0.25">
      <c r="A78" t="s">
        <v>54</v>
      </c>
      <c r="B78" t="s">
        <v>55</v>
      </c>
    </row>
    <row r="79" spans="1:18" x14ac:dyDescent="0.25">
      <c r="A79" t="s">
        <v>10</v>
      </c>
      <c r="B79" t="s">
        <v>56</v>
      </c>
      <c r="K79" t="s">
        <v>57</v>
      </c>
    </row>
    <row r="80" spans="1:18" x14ac:dyDescent="0.25">
      <c r="A80" t="s">
        <v>58</v>
      </c>
      <c r="B80" t="s">
        <v>59</v>
      </c>
    </row>
    <row r="82" spans="1:2" x14ac:dyDescent="0.25">
      <c r="A82" t="s">
        <v>48</v>
      </c>
    </row>
    <row r="83" spans="1:2" x14ac:dyDescent="0.25">
      <c r="A83" t="s">
        <v>44</v>
      </c>
      <c r="B83" t="s">
        <v>45</v>
      </c>
    </row>
    <row r="84" spans="1:2" x14ac:dyDescent="0.25">
      <c r="A84" t="s">
        <v>46</v>
      </c>
      <c r="B84" t="s">
        <v>47</v>
      </c>
    </row>
    <row r="86" spans="1:2" x14ac:dyDescent="0.25">
      <c r="B86" t="s">
        <v>43</v>
      </c>
    </row>
    <row r="87" spans="1:2" x14ac:dyDescent="0.25">
      <c r="A87" t="s">
        <v>0</v>
      </c>
      <c r="B87" t="s">
        <v>71</v>
      </c>
    </row>
    <row r="88" spans="1:2" x14ac:dyDescent="0.25">
      <c r="A88" t="s">
        <v>68</v>
      </c>
      <c r="B88" t="s">
        <v>72</v>
      </c>
    </row>
    <row r="89" spans="1:2" x14ac:dyDescent="0.25">
      <c r="A89" t="s">
        <v>69</v>
      </c>
      <c r="B89" t="s">
        <v>73</v>
      </c>
    </row>
    <row r="90" spans="1:2" x14ac:dyDescent="0.25">
      <c r="A90" t="s">
        <v>70</v>
      </c>
      <c r="B90" t="s">
        <v>45</v>
      </c>
    </row>
    <row r="91" spans="1:2" x14ac:dyDescent="0.25">
      <c r="A91" t="s">
        <v>46</v>
      </c>
      <c r="B91" t="s">
        <v>47</v>
      </c>
    </row>
    <row r="93" spans="1:2" x14ac:dyDescent="0.25">
      <c r="A93" t="s">
        <v>100</v>
      </c>
    </row>
    <row r="94" spans="1:2" x14ac:dyDescent="0.25">
      <c r="A94" s="16" t="s">
        <v>95</v>
      </c>
    </row>
    <row r="95" spans="1:2" x14ac:dyDescent="0.25">
      <c r="A95" s="16" t="s">
        <v>96</v>
      </c>
    </row>
    <row r="96" spans="1:2" x14ac:dyDescent="0.25">
      <c r="A96" s="16" t="s">
        <v>97</v>
      </c>
    </row>
    <row r="97" spans="1:1" x14ac:dyDescent="0.25">
      <c r="A97" s="16" t="s">
        <v>98</v>
      </c>
    </row>
    <row r="98" spans="1:1" x14ac:dyDescent="0.25">
      <c r="A98" s="16" t="s">
        <v>99</v>
      </c>
    </row>
  </sheetData>
  <hyperlinks>
    <hyperlink ref="D2" r:id="rId1" display="https://www.campinas.sp.gov.br/arquivos/seplama/sinopse_dados_ibge.pdf" xr:uid="{1C5B53C2-259B-48E8-A5AF-87A0AC30443F}"/>
    <hyperlink ref="E6" r:id="rId2" display="https://www.itu.int/en/ITU-D/Statistics/Documents/facts/FactsFigures2021.pdf" xr:uid="{32C615D8-D7A0-4427-B511-691FD8C4428A}"/>
    <hyperlink ref="F8" r:id="rId3" xr:uid="{0AF5C7A6-51CA-465D-B5F3-78844634D330}"/>
    <hyperlink ref="F9" r:id="rId4" display="https://www.ibge.gov.br/apps/populacao/projecao/index.html" xr:uid="{EF232B1A-33E0-44A9-99D1-A6928E7EAF75}"/>
    <hyperlink ref="F10" r:id="rId5" display="https://censo2010.ibge.gov.br/sinopse/index.php?dados=12" xr:uid="{102B5D09-B275-4557-ADEF-D3844A345F57}"/>
    <hyperlink ref="I18" r:id="rId6" xr:uid="{325C13A5-B5CA-4EE5-A915-AAC8C4DFBD90}"/>
    <hyperlink ref="H71" r:id="rId7" display="https://theperformanceengineer.com/2013/09/11/loadrunner-how-to-calculate-transaction-per-second-tps/" xr:uid="{F2E12E50-0367-419E-BEC2-88B095069E31}"/>
  </hyperlinks>
  <pageMargins left="0.511811024" right="0.511811024" top="0.78740157499999996" bottom="0.78740157499999996" header="0.31496062000000002" footer="0.31496062000000002"/>
  <pageSetup paperSize="9" orientation="portrait" r:id="rId8"/>
  <drawing r:id="rId9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797BD-A647-43A6-839B-107F492709BE}">
  <dimension ref="A1:K5"/>
  <sheetViews>
    <sheetView topLeftCell="F1" workbookViewId="0">
      <selection activeCell="F9" sqref="F9"/>
    </sheetView>
  </sheetViews>
  <sheetFormatPr defaultRowHeight="15" x14ac:dyDescent="0.25"/>
  <cols>
    <col min="1" max="1" width="17.42578125" bestFit="1" customWidth="1"/>
    <col min="2" max="2" width="17.85546875" bestFit="1" customWidth="1"/>
    <col min="3" max="3" width="15.42578125" bestFit="1" customWidth="1"/>
    <col min="4" max="4" width="10" bestFit="1" customWidth="1"/>
    <col min="5" max="5" width="15.85546875" bestFit="1" customWidth="1"/>
    <col min="6" max="6" width="10.42578125" bestFit="1" customWidth="1"/>
    <col min="7" max="7" width="50.5703125" bestFit="1" customWidth="1"/>
    <col min="8" max="9" width="81.140625" bestFit="1" customWidth="1"/>
    <col min="10" max="10" width="26" bestFit="1" customWidth="1"/>
    <col min="11" max="11" width="27.85546875" bestFit="1" customWidth="1"/>
  </cols>
  <sheetData>
    <row r="1" spans="1:11" x14ac:dyDescent="0.25">
      <c r="A1" t="s">
        <v>142</v>
      </c>
      <c r="B1" t="s">
        <v>143</v>
      </c>
      <c r="C1" t="s">
        <v>144</v>
      </c>
      <c r="D1" t="s">
        <v>145</v>
      </c>
      <c r="E1" t="s">
        <v>146</v>
      </c>
      <c r="F1" t="s">
        <v>147</v>
      </c>
      <c r="G1" t="s">
        <v>148</v>
      </c>
      <c r="H1" t="s">
        <v>149</v>
      </c>
      <c r="I1" t="s">
        <v>150</v>
      </c>
      <c r="J1" t="s">
        <v>151</v>
      </c>
      <c r="K1" t="s">
        <v>152</v>
      </c>
    </row>
    <row r="2" spans="1:11" x14ac:dyDescent="0.25">
      <c r="A2" t="s">
        <v>153</v>
      </c>
      <c r="B2" t="s">
        <v>154</v>
      </c>
      <c r="C2" t="s">
        <v>155</v>
      </c>
      <c r="D2">
        <v>9701</v>
      </c>
      <c r="E2" t="s">
        <v>156</v>
      </c>
      <c r="F2">
        <v>9702</v>
      </c>
      <c r="G2" t="s">
        <v>157</v>
      </c>
      <c r="H2" t="s">
        <v>158</v>
      </c>
      <c r="I2" t="s">
        <v>159</v>
      </c>
      <c r="J2" t="s">
        <v>160</v>
      </c>
      <c r="K2" t="s">
        <v>161</v>
      </c>
    </row>
    <row r="3" spans="1:11" x14ac:dyDescent="0.25">
      <c r="A3" t="s">
        <v>162</v>
      </c>
      <c r="B3" t="s">
        <v>163</v>
      </c>
      <c r="C3" t="s">
        <v>164</v>
      </c>
      <c r="D3">
        <v>9797</v>
      </c>
      <c r="E3" t="s">
        <v>164</v>
      </c>
      <c r="F3">
        <v>9796</v>
      </c>
      <c r="G3" t="s">
        <v>165</v>
      </c>
      <c r="H3" t="s">
        <v>166</v>
      </c>
      <c r="I3" t="s">
        <v>167</v>
      </c>
      <c r="J3" t="s">
        <v>168</v>
      </c>
      <c r="K3" t="s">
        <v>169</v>
      </c>
    </row>
    <row r="4" spans="1:11" x14ac:dyDescent="0.25">
      <c r="A4" t="s">
        <v>170</v>
      </c>
      <c r="B4" t="s">
        <v>171</v>
      </c>
      <c r="C4" t="s">
        <v>172</v>
      </c>
      <c r="D4">
        <v>9701</v>
      </c>
      <c r="E4" t="s">
        <v>173</v>
      </c>
      <c r="F4">
        <v>9702</v>
      </c>
      <c r="G4" t="s">
        <v>174</v>
      </c>
      <c r="H4" t="s">
        <v>175</v>
      </c>
      <c r="I4" t="s">
        <v>176</v>
      </c>
      <c r="J4" t="s">
        <v>177</v>
      </c>
      <c r="K4" t="s">
        <v>178</v>
      </c>
    </row>
    <row r="5" spans="1:11" x14ac:dyDescent="0.25">
      <c r="A5" t="s">
        <v>179</v>
      </c>
      <c r="B5" t="s">
        <v>180</v>
      </c>
      <c r="C5" t="s">
        <v>181</v>
      </c>
      <c r="D5">
        <v>9701</v>
      </c>
      <c r="E5" t="s">
        <v>182</v>
      </c>
      <c r="F5">
        <v>9702</v>
      </c>
      <c r="G5" t="s">
        <v>183</v>
      </c>
      <c r="H5" t="s">
        <v>184</v>
      </c>
      <c r="I5" t="s">
        <v>185</v>
      </c>
      <c r="J5" t="s">
        <v>186</v>
      </c>
      <c r="K5" t="s">
        <v>187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FD7A5-3736-4F4A-B127-C99C60095FFD}">
  <dimension ref="A1:C16"/>
  <sheetViews>
    <sheetView workbookViewId="0">
      <selection activeCell="B18" sqref="B18"/>
    </sheetView>
  </sheetViews>
  <sheetFormatPr defaultRowHeight="15" x14ac:dyDescent="0.25"/>
  <cols>
    <col min="1" max="1" width="20.42578125" customWidth="1"/>
    <col min="2" max="2" width="26.85546875" bestFit="1" customWidth="1"/>
    <col min="3" max="3" width="52.42578125" bestFit="1" customWidth="1"/>
  </cols>
  <sheetData>
    <row r="1" spans="1:3" x14ac:dyDescent="0.25">
      <c r="A1" t="s">
        <v>188</v>
      </c>
      <c r="B1" t="s">
        <v>189</v>
      </c>
      <c r="C1" t="s">
        <v>190</v>
      </c>
    </row>
    <row r="2" spans="1:3" x14ac:dyDescent="0.25">
      <c r="A2" t="s">
        <v>191</v>
      </c>
      <c r="B2" t="s">
        <v>192</v>
      </c>
      <c r="C2" t="s">
        <v>193</v>
      </c>
    </row>
    <row r="3" spans="1:3" x14ac:dyDescent="0.25">
      <c r="A3" t="s">
        <v>194</v>
      </c>
      <c r="B3" t="s">
        <v>195</v>
      </c>
      <c r="C3" t="s">
        <v>196</v>
      </c>
    </row>
    <row r="4" spans="1:3" x14ac:dyDescent="0.25">
      <c r="A4" t="s">
        <v>197</v>
      </c>
      <c r="B4" t="s">
        <v>198</v>
      </c>
      <c r="C4" t="s">
        <v>199</v>
      </c>
    </row>
    <row r="5" spans="1:3" x14ac:dyDescent="0.25">
      <c r="A5" t="s">
        <v>200</v>
      </c>
      <c r="B5" t="s">
        <v>201</v>
      </c>
      <c r="C5" t="s">
        <v>202</v>
      </c>
    </row>
    <row r="6" spans="1:3" x14ac:dyDescent="0.25">
      <c r="A6" t="s">
        <v>203</v>
      </c>
      <c r="B6" t="s">
        <v>204</v>
      </c>
      <c r="C6" t="s">
        <v>205</v>
      </c>
    </row>
    <row r="7" spans="1:3" x14ac:dyDescent="0.25">
      <c r="A7" t="s">
        <v>206</v>
      </c>
      <c r="B7" t="s">
        <v>207</v>
      </c>
      <c r="C7" t="s">
        <v>208</v>
      </c>
    </row>
    <row r="8" spans="1:3" x14ac:dyDescent="0.25">
      <c r="A8" t="s">
        <v>209</v>
      </c>
      <c r="B8" t="s">
        <v>210</v>
      </c>
      <c r="C8" t="s">
        <v>211</v>
      </c>
    </row>
    <row r="9" spans="1:3" x14ac:dyDescent="0.25">
      <c r="A9" t="s">
        <v>212</v>
      </c>
      <c r="B9" t="s">
        <v>213</v>
      </c>
      <c r="C9" t="s">
        <v>214</v>
      </c>
    </row>
    <row r="13" spans="1:3" x14ac:dyDescent="0.25">
      <c r="A13" t="s">
        <v>223</v>
      </c>
      <c r="B13" t="s">
        <v>215</v>
      </c>
      <c r="C13" t="s">
        <v>216</v>
      </c>
    </row>
    <row r="14" spans="1:3" x14ac:dyDescent="0.25">
      <c r="A14" t="s">
        <v>224</v>
      </c>
      <c r="B14" t="s">
        <v>217</v>
      </c>
      <c r="C14" t="s">
        <v>218</v>
      </c>
    </row>
    <row r="15" spans="1:3" x14ac:dyDescent="0.25">
      <c r="A15" t="s">
        <v>225</v>
      </c>
      <c r="B15" t="s">
        <v>219</v>
      </c>
      <c r="C15" t="s">
        <v>220</v>
      </c>
    </row>
    <row r="16" spans="1:3" x14ac:dyDescent="0.25">
      <c r="A16" t="s">
        <v>226</v>
      </c>
      <c r="B16" t="s">
        <v>221</v>
      </c>
      <c r="C16" t="s">
        <v>222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6</vt:i4>
      </vt:variant>
      <vt:variant>
        <vt:lpstr>Intervalos Nomeados</vt:lpstr>
      </vt:variant>
      <vt:variant>
        <vt:i4>2</vt:i4>
      </vt:variant>
    </vt:vector>
  </HeadingPairs>
  <TitlesOfParts>
    <vt:vector size="8" baseType="lpstr">
      <vt:lpstr>Performance</vt:lpstr>
      <vt:lpstr>PerformanceTxNumber</vt:lpstr>
      <vt:lpstr>aries</vt:lpstr>
      <vt:lpstr>City</vt:lpstr>
      <vt:lpstr>Stewards</vt:lpstr>
      <vt:lpstr>Trustees</vt:lpstr>
      <vt:lpstr>Stewards!Stewards</vt:lpstr>
      <vt:lpstr>Trustees!Trustees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</dc:creator>
  <cp:lastModifiedBy>Eduardo</cp:lastModifiedBy>
  <dcterms:created xsi:type="dcterms:W3CDTF">2022-03-15T18:02:14Z</dcterms:created>
  <dcterms:modified xsi:type="dcterms:W3CDTF">2022-05-21T18:36:56Z</dcterms:modified>
</cp:coreProperties>
</file>